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-材料准备\1、C类\3-2023\2-涵洞工程量自动统计工具\CulvertQuantityStatistics\"/>
    </mc:Choice>
  </mc:AlternateContent>
  <xr:revisionPtr revIDLastSave="0" documentId="13_ncr:1_{0E73C453-0D05-461C-BF54-DD86C5AB634D}" xr6:coauthVersionLast="36" xr6:coauthVersionMax="36" xr10:uidLastSave="{00000000-0000-0000-0000-000000000000}"/>
  <bookViews>
    <workbookView xWindow="28680" yWindow="-120" windowWidth="25440" windowHeight="15390" activeTab="1" xr2:uid="{00000000-000D-0000-FFFF-FFFF00000000}"/>
  </bookViews>
  <sheets>
    <sheet name="径流形成法(安化)" sheetId="1" r:id="rId1"/>
    <sheet name="涵洞一览表" sheetId="2" r:id="rId2"/>
  </sheets>
  <definedNames>
    <definedName name="_xlnm._FilterDatabase" localSheetId="1" hidden="1">涵洞一览表!$B$4:$L$30</definedName>
    <definedName name="_xlnm._FilterDatabase" localSheetId="0" hidden="1">'径流形成法(安化)'!$A$7:$P$35</definedName>
    <definedName name="_xlnm.Print_Area" localSheetId="1">涵洞一览表!$A$1:$M$37</definedName>
    <definedName name="_xlnm.Print_Area" localSheetId="0">'径流形成法(安化)'!$A$1:$AD$35</definedName>
    <definedName name="_xlnm.Print_Titles" localSheetId="1">涵洞一览表!$1:$5</definedName>
  </definedNames>
  <calcPr calcId="191029"/>
</workbook>
</file>

<file path=xl/calcChain.xml><?xml version="1.0" encoding="utf-8"?>
<calcChain xmlns="http://schemas.openxmlformats.org/spreadsheetml/2006/main">
  <c r="K12" i="2" l="1"/>
  <c r="K30" i="2"/>
  <c r="J30" i="2"/>
  <c r="H30" i="2"/>
  <c r="E30" i="2"/>
  <c r="C30" i="2"/>
  <c r="B30" i="2"/>
  <c r="A30" i="2"/>
  <c r="K29" i="2"/>
  <c r="J29" i="2"/>
  <c r="H29" i="2"/>
  <c r="E29" i="2"/>
  <c r="C29" i="2"/>
  <c r="B29" i="2"/>
  <c r="A29" i="2"/>
  <c r="K28" i="2"/>
  <c r="J28" i="2"/>
  <c r="H28" i="2"/>
  <c r="E28" i="2"/>
  <c r="C28" i="2"/>
  <c r="B28" i="2"/>
  <c r="A28" i="2"/>
  <c r="K27" i="2"/>
  <c r="J27" i="2"/>
  <c r="I27" i="2"/>
  <c r="H27" i="2"/>
  <c r="E27" i="2"/>
  <c r="C27" i="2"/>
  <c r="B27" i="2"/>
  <c r="A27" i="2"/>
  <c r="K26" i="2"/>
  <c r="J26" i="2"/>
  <c r="H26" i="2"/>
  <c r="E26" i="2"/>
  <c r="C26" i="2"/>
  <c r="B26" i="2"/>
  <c r="A26" i="2"/>
  <c r="K25" i="2"/>
  <c r="J25" i="2"/>
  <c r="H25" i="2"/>
  <c r="E25" i="2"/>
  <c r="C25" i="2"/>
  <c r="B25" i="2"/>
  <c r="A25" i="2"/>
  <c r="K24" i="2"/>
  <c r="J24" i="2"/>
  <c r="H24" i="2"/>
  <c r="E24" i="2"/>
  <c r="C24" i="2"/>
  <c r="B24" i="2"/>
  <c r="A24" i="2"/>
  <c r="K23" i="2"/>
  <c r="J23" i="2"/>
  <c r="H23" i="2"/>
  <c r="E23" i="2"/>
  <c r="C23" i="2"/>
  <c r="B23" i="2"/>
  <c r="A23" i="2"/>
  <c r="K22" i="2"/>
  <c r="J22" i="2"/>
  <c r="H22" i="2"/>
  <c r="E22" i="2"/>
  <c r="D22" i="2"/>
  <c r="C22" i="2"/>
  <c r="B22" i="2"/>
  <c r="A22" i="2"/>
  <c r="K21" i="2"/>
  <c r="J21" i="2"/>
  <c r="H21" i="2"/>
  <c r="E21" i="2"/>
  <c r="D21" i="2"/>
  <c r="C21" i="2"/>
  <c r="B21" i="2"/>
  <c r="A21" i="2"/>
  <c r="K20" i="2"/>
  <c r="J20" i="2"/>
  <c r="H20" i="2"/>
  <c r="E20" i="2"/>
  <c r="C20" i="2"/>
  <c r="B20" i="2"/>
  <c r="A20" i="2"/>
  <c r="K19" i="2"/>
  <c r="J19" i="2"/>
  <c r="H19" i="2"/>
  <c r="E19" i="2"/>
  <c r="C19" i="2"/>
  <c r="B19" i="2"/>
  <c r="A19" i="2"/>
  <c r="K18" i="2"/>
  <c r="J18" i="2"/>
  <c r="H18" i="2"/>
  <c r="E18" i="2"/>
  <c r="D18" i="2"/>
  <c r="C18" i="2"/>
  <c r="B18" i="2"/>
  <c r="A18" i="2"/>
  <c r="K17" i="2"/>
  <c r="J17" i="2"/>
  <c r="H17" i="2"/>
  <c r="E17" i="2"/>
  <c r="D17" i="2"/>
  <c r="C17" i="2"/>
  <c r="B17" i="2"/>
  <c r="A17" i="2"/>
  <c r="K16" i="2"/>
  <c r="J16" i="2"/>
  <c r="H16" i="2"/>
  <c r="E16" i="2"/>
  <c r="C16" i="2"/>
  <c r="B16" i="2"/>
  <c r="A16" i="2"/>
  <c r="K15" i="2"/>
  <c r="J15" i="2"/>
  <c r="I15" i="2"/>
  <c r="H15" i="2"/>
  <c r="E15" i="2"/>
  <c r="C15" i="2"/>
  <c r="B15" i="2"/>
  <c r="A15" i="2"/>
  <c r="K14" i="2"/>
  <c r="J14" i="2"/>
  <c r="I14" i="2"/>
  <c r="H14" i="2"/>
  <c r="E14" i="2"/>
  <c r="C14" i="2"/>
  <c r="B14" i="2"/>
  <c r="A14" i="2"/>
  <c r="K13" i="2"/>
  <c r="J13" i="2"/>
  <c r="H13" i="2"/>
  <c r="E13" i="2"/>
  <c r="C13" i="2"/>
  <c r="B13" i="2"/>
  <c r="A13" i="2"/>
  <c r="J12" i="2"/>
  <c r="H12" i="2"/>
  <c r="E12" i="2"/>
  <c r="C12" i="2"/>
  <c r="B12" i="2"/>
  <c r="A12" i="2"/>
  <c r="K11" i="2"/>
  <c r="J11" i="2"/>
  <c r="H11" i="2"/>
  <c r="E11" i="2"/>
  <c r="D11" i="2"/>
  <c r="C11" i="2"/>
  <c r="B11" i="2"/>
  <c r="A11" i="2"/>
  <c r="K10" i="2"/>
  <c r="J10" i="2"/>
  <c r="H10" i="2"/>
  <c r="E10" i="2"/>
  <c r="C10" i="2"/>
  <c r="B10" i="2"/>
  <c r="A10" i="2"/>
  <c r="K9" i="2"/>
  <c r="J9" i="2"/>
  <c r="H9" i="2"/>
  <c r="E9" i="2"/>
  <c r="C9" i="2"/>
  <c r="B9" i="2"/>
  <c r="A9" i="2"/>
  <c r="K8" i="2"/>
  <c r="J8" i="2"/>
  <c r="H8" i="2"/>
  <c r="E8" i="2"/>
  <c r="C8" i="2"/>
  <c r="B8" i="2"/>
  <c r="A8" i="2"/>
  <c r="K7" i="2"/>
  <c r="J7" i="2"/>
  <c r="H7" i="2"/>
  <c r="E7" i="2"/>
  <c r="C7" i="2"/>
  <c r="B7" i="2"/>
  <c r="A7" i="2"/>
  <c r="K6" i="2"/>
  <c r="J6" i="2"/>
  <c r="H6" i="2"/>
  <c r="E6" i="2"/>
  <c r="C6" i="2"/>
  <c r="B6" i="2"/>
  <c r="A6" i="2"/>
  <c r="N35" i="1"/>
  <c r="B35" i="1"/>
  <c r="D34" i="1"/>
  <c r="E34" i="1" s="1"/>
  <c r="N33" i="1"/>
  <c r="C33" i="1"/>
  <c r="N32" i="1"/>
  <c r="I30" i="2" s="1"/>
  <c r="D32" i="1"/>
  <c r="E32" i="1" s="1"/>
  <c r="F32" i="1" s="1"/>
  <c r="T31" i="1"/>
  <c r="P31" i="1"/>
  <c r="Q31" i="1" s="1"/>
  <c r="F29" i="2" s="1"/>
  <c r="N31" i="1"/>
  <c r="I29" i="2" s="1"/>
  <c r="F31" i="1"/>
  <c r="D29" i="2" s="1"/>
  <c r="D31" i="1"/>
  <c r="E31" i="1" s="1"/>
  <c r="N30" i="1"/>
  <c r="I28" i="2" s="1"/>
  <c r="F30" i="1"/>
  <c r="D28" i="2" s="1"/>
  <c r="E30" i="1"/>
  <c r="D30" i="1"/>
  <c r="N29" i="1"/>
  <c r="D29" i="1"/>
  <c r="E29" i="1" s="1"/>
  <c r="F29" i="1" s="1"/>
  <c r="N28" i="1"/>
  <c r="P28" i="1" s="1"/>
  <c r="F28" i="1"/>
  <c r="D26" i="2" s="1"/>
  <c r="E28" i="1"/>
  <c r="D28" i="1"/>
  <c r="T27" i="1"/>
  <c r="P27" i="1"/>
  <c r="Q27" i="1" s="1"/>
  <c r="F25" i="2" s="1"/>
  <c r="N27" i="1"/>
  <c r="I25" i="2" s="1"/>
  <c r="F27" i="1"/>
  <c r="D25" i="2" s="1"/>
  <c r="D27" i="1"/>
  <c r="E27" i="1" s="1"/>
  <c r="T26" i="1"/>
  <c r="N26" i="1"/>
  <c r="P26" i="1" s="1"/>
  <c r="F26" i="1"/>
  <c r="D24" i="2" s="1"/>
  <c r="E26" i="1"/>
  <c r="D26" i="1"/>
  <c r="T25" i="1"/>
  <c r="N25" i="1"/>
  <c r="I23" i="2" s="1"/>
  <c r="F25" i="1"/>
  <c r="D23" i="2" s="1"/>
  <c r="D25" i="1"/>
  <c r="E25" i="1" s="1"/>
  <c r="T24" i="1"/>
  <c r="N24" i="1"/>
  <c r="P24" i="1" s="1"/>
  <c r="D24" i="1"/>
  <c r="E24" i="1" s="1"/>
  <c r="T23" i="1"/>
  <c r="N23" i="1"/>
  <c r="I21" i="2" s="1"/>
  <c r="D23" i="1"/>
  <c r="E23" i="1" s="1"/>
  <c r="T22" i="1"/>
  <c r="N22" i="1"/>
  <c r="P22" i="1" s="1"/>
  <c r="F22" i="1"/>
  <c r="D20" i="2" s="1"/>
  <c r="E22" i="1"/>
  <c r="D22" i="1"/>
  <c r="N21" i="1"/>
  <c r="I19" i="2" s="1"/>
  <c r="F21" i="1"/>
  <c r="T21" i="1" s="1"/>
  <c r="D21" i="1"/>
  <c r="E21" i="1" s="1"/>
  <c r="T20" i="1"/>
  <c r="N20" i="1"/>
  <c r="I18" i="2" s="1"/>
  <c r="E20" i="1"/>
  <c r="D20" i="1"/>
  <c r="T19" i="1"/>
  <c r="N19" i="1"/>
  <c r="I17" i="2" s="1"/>
  <c r="D19" i="1"/>
  <c r="E19" i="1" s="1"/>
  <c r="N18" i="1"/>
  <c r="I16" i="2" s="1"/>
  <c r="D18" i="1"/>
  <c r="E18" i="1" s="1"/>
  <c r="F18" i="1" s="1"/>
  <c r="P17" i="1"/>
  <c r="G15" i="2" s="1"/>
  <c r="N17" i="1"/>
  <c r="F17" i="1"/>
  <c r="D15" i="2" s="1"/>
  <c r="D17" i="1"/>
  <c r="E17" i="1" s="1"/>
  <c r="N16" i="1"/>
  <c r="D16" i="1"/>
  <c r="E16" i="1" s="1"/>
  <c r="F16" i="1" s="1"/>
  <c r="N15" i="1"/>
  <c r="I13" i="2" s="1"/>
  <c r="D15" i="1"/>
  <c r="E15" i="1" s="1"/>
  <c r="F15" i="1" s="1"/>
  <c r="N14" i="1"/>
  <c r="I12" i="2" s="1"/>
  <c r="F14" i="1"/>
  <c r="D12" i="2" s="1"/>
  <c r="E14" i="1"/>
  <c r="D14" i="1"/>
  <c r="T13" i="1"/>
  <c r="N13" i="1"/>
  <c r="I11" i="2" s="1"/>
  <c r="F13" i="1"/>
  <c r="P13" i="1" s="1"/>
  <c r="E13" i="1"/>
  <c r="D13" i="1"/>
  <c r="N12" i="1"/>
  <c r="I10" i="2" s="1"/>
  <c r="F12" i="1"/>
  <c r="T12" i="1" s="1"/>
  <c r="E12" i="1"/>
  <c r="D12" i="1"/>
  <c r="X11" i="1"/>
  <c r="N11" i="1"/>
  <c r="I9" i="2" s="1"/>
  <c r="D11" i="1"/>
  <c r="E11" i="1" s="1"/>
  <c r="F11" i="1" s="1"/>
  <c r="N10" i="1"/>
  <c r="I8" i="2" s="1"/>
  <c r="D10" i="1"/>
  <c r="E10" i="1" s="1"/>
  <c r="F10" i="1" s="1"/>
  <c r="N9" i="1"/>
  <c r="I7" i="2" s="1"/>
  <c r="F9" i="1"/>
  <c r="T9" i="1" s="1"/>
  <c r="E9" i="1"/>
  <c r="D9" i="1"/>
  <c r="T8" i="1"/>
  <c r="N8" i="1"/>
  <c r="I6" i="2" s="1"/>
  <c r="F8" i="1"/>
  <c r="P8" i="1" s="1"/>
  <c r="E8" i="1"/>
  <c r="D8" i="1"/>
  <c r="P10" i="1" l="1"/>
  <c r="T10" i="1"/>
  <c r="D8" i="2"/>
  <c r="Q8" i="1"/>
  <c r="F6" i="2" s="1"/>
  <c r="G6" i="2"/>
  <c r="Q22" i="1"/>
  <c r="F20" i="2" s="1"/>
  <c r="G20" i="2"/>
  <c r="G26" i="2"/>
  <c r="Q28" i="1"/>
  <c r="F26" i="2" s="1"/>
  <c r="T32" i="1"/>
  <c r="D30" i="2"/>
  <c r="T29" i="1"/>
  <c r="P29" i="1"/>
  <c r="D27" i="2"/>
  <c r="D14" i="2"/>
  <c r="T16" i="1"/>
  <c r="P16" i="1"/>
  <c r="Q26" i="1"/>
  <c r="F24" i="2" s="1"/>
  <c r="G24" i="2"/>
  <c r="P15" i="1"/>
  <c r="D13" i="2"/>
  <c r="T15" i="1"/>
  <c r="Q13" i="1"/>
  <c r="F11" i="2" s="1"/>
  <c r="G11" i="2"/>
  <c r="Q24" i="1"/>
  <c r="F22" i="2" s="1"/>
  <c r="G22" i="2"/>
  <c r="T11" i="1"/>
  <c r="P11" i="1"/>
  <c r="D9" i="2"/>
  <c r="T18" i="1"/>
  <c r="D16" i="2"/>
  <c r="P12" i="1"/>
  <c r="D10" i="2"/>
  <c r="I26" i="2"/>
  <c r="T17" i="1"/>
  <c r="P21" i="1"/>
  <c r="P9" i="1"/>
  <c r="P23" i="1"/>
  <c r="T28" i="1"/>
  <c r="P30" i="1"/>
  <c r="D19" i="2"/>
  <c r="I24" i="2"/>
  <c r="G25" i="2"/>
  <c r="P19" i="1"/>
  <c r="P14" i="1"/>
  <c r="P25" i="1"/>
  <c r="D7" i="2"/>
  <c r="T14" i="1"/>
  <c r="T30" i="1"/>
  <c r="P32" i="1"/>
  <c r="D6" i="2"/>
  <c r="I22" i="2"/>
  <c r="P18" i="1"/>
  <c r="P20" i="1"/>
  <c r="I20" i="2"/>
  <c r="G29" i="2"/>
  <c r="Q17" i="1"/>
  <c r="F15" i="2" s="1"/>
  <c r="G19" i="2" l="1"/>
  <c r="Q21" i="1"/>
  <c r="F19" i="2" s="1"/>
  <c r="Q25" i="1"/>
  <c r="F23" i="2" s="1"/>
  <c r="G23" i="2"/>
  <c r="G17" i="2"/>
  <c r="Q19" i="1"/>
  <c r="F17" i="2" s="1"/>
  <c r="G10" i="2"/>
  <c r="Q12" i="1"/>
  <c r="F10" i="2" s="1"/>
  <c r="Q15" i="1"/>
  <c r="F13" i="2" s="1"/>
  <c r="G13" i="2"/>
  <c r="Q14" i="1"/>
  <c r="F12" i="2" s="1"/>
  <c r="G12" i="2"/>
  <c r="G16" i="2"/>
  <c r="Q18" i="1"/>
  <c r="F16" i="2" s="1"/>
  <c r="G14" i="2"/>
  <c r="Q16" i="1"/>
  <c r="F14" i="2" s="1"/>
  <c r="G30" i="2"/>
  <c r="Q32" i="1"/>
  <c r="F30" i="2" s="1"/>
  <c r="G21" i="2"/>
  <c r="Q23" i="1"/>
  <c r="F21" i="2" s="1"/>
  <c r="Q20" i="1"/>
  <c r="F18" i="2" s="1"/>
  <c r="G18" i="2"/>
  <c r="G28" i="2"/>
  <c r="Q30" i="1"/>
  <c r="F28" i="2" s="1"/>
  <c r="Q11" i="1"/>
  <c r="F9" i="2" s="1"/>
  <c r="G9" i="2"/>
  <c r="G7" i="2"/>
  <c r="Q9" i="1"/>
  <c r="F7" i="2" s="1"/>
  <c r="G27" i="2"/>
  <c r="Q29" i="1"/>
  <c r="F27" i="2" s="1"/>
  <c r="Q10" i="1"/>
  <c r="F8" i="2" s="1"/>
  <c r="G8" i="2"/>
</calcChain>
</file>

<file path=xl/sharedStrings.xml><?xml version="1.0" encoding="utf-8"?>
<sst xmlns="http://schemas.openxmlformats.org/spreadsheetml/2006/main" count="250" uniqueCount="75">
  <si>
    <t>涵 洞 一览 表</t>
  </si>
  <si>
    <t>涵洞6.2径流形成法</t>
  </si>
  <si>
    <t>安化</t>
  </si>
  <si>
    <t>（附表B-5）</t>
  </si>
  <si>
    <t>平均纵坡</t>
  </si>
  <si>
    <t>丘陵</t>
  </si>
  <si>
    <t>序号</t>
  </si>
  <si>
    <t>中心桩号</t>
  </si>
  <si>
    <t>汇水面积</t>
  </si>
  <si>
    <t>流量</t>
  </si>
  <si>
    <t>根据流量采用的孔径</t>
  </si>
  <si>
    <t>设计采用的孔数-跨径</t>
  </si>
  <si>
    <t>结构类型</t>
  </si>
  <si>
    <t>洞口型式</t>
  </si>
  <si>
    <t>右交角</t>
  </si>
  <si>
    <t>路基宽度</t>
  </si>
  <si>
    <t>路肩高程</t>
  </si>
  <si>
    <t>填方高度</t>
  </si>
  <si>
    <t>涵底标高</t>
  </si>
  <si>
    <t>壁厚/板厚</t>
  </si>
  <si>
    <t>Th</t>
  </si>
  <si>
    <t>涵长</t>
  </si>
  <si>
    <t>是否根据纵坡调整而改动</t>
  </si>
  <si>
    <t>孔径调整（候所意见）</t>
  </si>
  <si>
    <t>备注</t>
  </si>
  <si>
    <t>（附表B-6~9）</t>
  </si>
  <si>
    <t>第5区</t>
  </si>
  <si>
    <t>汇流时间30min</t>
  </si>
  <si>
    <t>植被类别Ⅲ类</t>
  </si>
  <si>
    <t>（附表B-10）</t>
  </si>
  <si>
    <t>进口</t>
  </si>
  <si>
    <t>出口</t>
  </si>
  <si>
    <t>汇水面积（km2）</t>
  </si>
  <si>
    <t>(km2)</t>
  </si>
  <si>
    <t>(m3/s)</t>
  </si>
  <si>
    <t>(孔-米)</t>
  </si>
  <si>
    <t>(度)</t>
  </si>
  <si>
    <t>(m)</t>
  </si>
  <si>
    <t>（附表B-11）</t>
  </si>
  <si>
    <t>小于1km</t>
  </si>
  <si>
    <t>（附表B-12）</t>
  </si>
  <si>
    <t>钢筋砼盖板涵</t>
  </si>
  <si>
    <t>八字墙</t>
  </si>
  <si>
    <t>增</t>
  </si>
  <si>
    <t>1-1.5×1.5</t>
  </si>
  <si>
    <t>（附表B-13）</t>
  </si>
  <si>
    <t>挡墙</t>
  </si>
  <si>
    <t>钢筋砼圆管涵</t>
  </si>
  <si>
    <t>1-Φ1.5</t>
  </si>
  <si>
    <t>跌水井</t>
  </si>
  <si>
    <t>对应通用表如下</t>
  </si>
  <si>
    <t>1-2.0×2.0</t>
  </si>
  <si>
    <t>1-4.0×3.0</t>
  </si>
  <si>
    <t>隧道口排水沟做反坡</t>
  </si>
  <si>
    <t>总面积</t>
  </si>
  <si>
    <t>涵 洞 设 置 一 览 表</t>
  </si>
  <si>
    <t>第 1  页  共 1  页</t>
  </si>
  <si>
    <t>工程名称：安化抽水蓄能电站上下库连接道路工程</t>
  </si>
  <si>
    <t>ANLJ-C4-1</t>
  </si>
  <si>
    <t>结构型式</t>
  </si>
  <si>
    <t>孔数-孔径            （孔-m）</t>
  </si>
  <si>
    <t>右交角（°）</t>
  </si>
  <si>
    <t>涵长（m）</t>
  </si>
  <si>
    <t>涵顶填土高度
（m）</t>
  </si>
  <si>
    <t>路面中心设计高程（m）</t>
  </si>
  <si>
    <t>涵底中心设计高程
（m）</t>
  </si>
  <si>
    <t>进出口型式</t>
  </si>
  <si>
    <t>主要用途</t>
  </si>
  <si>
    <t>排水</t>
  </si>
  <si>
    <t>A</t>
  </si>
  <si>
    <t>编制：</t>
  </si>
  <si>
    <t>复核：</t>
  </si>
  <si>
    <t>审核：</t>
  </si>
  <si>
    <t>审定：</t>
  </si>
  <si>
    <t>挡墙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</si>
</sst>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_);[Red]\(0.000\)"/>
    <numFmt numFmtId="177" formatCode="0.00_);[Red]\(0.00\)"/>
    <numFmt numFmtId="178" formatCode="0.000_ ;[Red]\-0.000\ "/>
    <numFmt numFmtId="179" formatCode="0.0"/>
    <numFmt numFmtId="180" formatCode="0.00_ "/>
    <numFmt numFmtId="181" formatCode="0.0_ ;[Red]\-0.0\ "/>
    <numFmt numFmtId="182" formatCode="0.0_ "/>
    <numFmt numFmtId="183" formatCode="\L\K0\+000"/>
    <numFmt numFmtId="184" formatCode="\A\K0\+000"/>
  </numFmts>
  <fonts count="19">
    <font>
      <sz val="10"/>
      <color theme="1"/>
      <name val="宋体"/>
      <family val="2"/>
      <charset val="134"/>
    </font>
    <font>
      <sz val="9"/>
      <name val="宋体"/>
      <family val="3"/>
      <charset val="134"/>
    </font>
    <font>
      <b/>
      <sz val="20"/>
      <name val="等线"/>
      <family val="3"/>
      <charset val="134"/>
      <scheme val="minor"/>
    </font>
    <font>
      <sz val="9"/>
      <name val="宋体"/>
      <family val="2"/>
      <charset val="134"/>
    </font>
    <font>
      <sz val="14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sz val="16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theme="1"/>
      <name val="等线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5" fillId="0" borderId="0">
      <alignment vertical="center"/>
    </xf>
    <xf numFmtId="0" fontId="10" fillId="0" borderId="0"/>
    <xf numFmtId="0" fontId="10" fillId="0" borderId="0">
      <alignment vertical="center"/>
    </xf>
    <xf numFmtId="0" fontId="18" fillId="0" borderId="0"/>
  </cellStyleXfs>
  <cellXfs count="104">
    <xf numFmtId="0" fontId="0" fillId="0" borderId="0" xfId="0" applyAlignment="1">
      <alignment vertical="center"/>
    </xf>
    <xf numFmtId="0" fontId="4" fillId="2" borderId="0" xfId="1" applyFont="1" applyFill="1" applyAlignment="1">
      <alignment horizontal="center"/>
    </xf>
    <xf numFmtId="0" fontId="6" fillId="0" borderId="0" xfId="2" applyFont="1" applyAlignment="1">
      <alignment horizontal="center"/>
    </xf>
    <xf numFmtId="1" fontId="4" fillId="2" borderId="0" xfId="1" applyNumberFormat="1" applyFont="1" applyFill="1" applyAlignment="1">
      <alignment horizontal="center" vertical="center"/>
    </xf>
    <xf numFmtId="0" fontId="7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9" fontId="7" fillId="0" borderId="0" xfId="2" applyNumberFormat="1" applyFont="1" applyAlignment="1">
      <alignment horizontal="center"/>
    </xf>
    <xf numFmtId="0" fontId="4" fillId="3" borderId="3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9" fillId="4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4" borderId="0" xfId="1" applyFont="1" applyFill="1" applyAlignment="1">
      <alignment horizontal="center"/>
    </xf>
    <xf numFmtId="0" fontId="8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0" fillId="0" borderId="0" xfId="4" applyAlignment="1">
      <alignment horizontal="center" vertical="center"/>
    </xf>
    <xf numFmtId="0" fontId="10" fillId="0" borderId="0" xfId="4" applyAlignment="1">
      <alignment vertical="center"/>
    </xf>
    <xf numFmtId="49" fontId="13" fillId="0" borderId="0" xfId="4" applyNumberFormat="1" applyFont="1" applyAlignment="1">
      <alignment horizontal="center" vertical="center"/>
    </xf>
    <xf numFmtId="49" fontId="10" fillId="0" borderId="11" xfId="4" applyNumberFormat="1" applyBorder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49" fontId="10" fillId="0" borderId="12" xfId="4" applyNumberFormat="1" applyBorder="1" applyAlignment="1">
      <alignment horizontal="center" vertical="center"/>
    </xf>
    <xf numFmtId="0" fontId="16" fillId="2" borderId="3" xfId="4" applyFont="1" applyFill="1" applyBorder="1" applyAlignment="1">
      <alignment horizontal="center" vertical="center"/>
    </xf>
    <xf numFmtId="0" fontId="17" fillId="2" borderId="3" xfId="4" applyFont="1" applyFill="1" applyBorder="1" applyAlignment="1">
      <alignment horizontal="center" vertical="center"/>
    </xf>
    <xf numFmtId="0" fontId="10" fillId="0" borderId="0" xfId="4" applyAlignment="1">
      <alignment horizontal="right" vertical="center"/>
    </xf>
    <xf numFmtId="0" fontId="10" fillId="0" borderId="12" xfId="4" applyBorder="1" applyAlignment="1">
      <alignment horizontal="center" vertical="center"/>
    </xf>
    <xf numFmtId="49" fontId="10" fillId="0" borderId="13" xfId="4" applyNumberFormat="1" applyBorder="1" applyAlignment="1">
      <alignment horizontal="center" vertical="center"/>
    </xf>
    <xf numFmtId="0" fontId="17" fillId="0" borderId="13" xfId="4" applyFont="1" applyBorder="1" applyAlignment="1">
      <alignment horizontal="center" vertical="center"/>
    </xf>
    <xf numFmtId="0" fontId="10" fillId="0" borderId="14" xfId="4" applyBorder="1" applyAlignment="1">
      <alignment horizontal="center" vertical="center"/>
    </xf>
    <xf numFmtId="0" fontId="10" fillId="0" borderId="15" xfId="4" applyBorder="1" applyAlignment="1">
      <alignment horizontal="center" vertical="center"/>
    </xf>
    <xf numFmtId="49" fontId="10" fillId="0" borderId="15" xfId="4" applyNumberFormat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/>
    </xf>
    <xf numFmtId="0" fontId="8" fillId="0" borderId="3" xfId="2" applyFont="1" applyBorder="1" applyAlignment="1">
      <alignment horizontal="center" vertical="center"/>
    </xf>
    <xf numFmtId="49" fontId="14" fillId="0" borderId="3" xfId="4" applyNumberFormat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49" fontId="11" fillId="0" borderId="0" xfId="4" applyNumberFormat="1" applyFont="1" applyAlignment="1">
      <alignment horizontal="center" vertical="center"/>
    </xf>
    <xf numFmtId="49" fontId="10" fillId="0" borderId="3" xfId="4" applyNumberFormat="1" applyBorder="1" applyAlignment="1">
      <alignment horizontal="center" vertical="center"/>
    </xf>
    <xf numFmtId="176" fontId="4" fillId="0" borderId="0" xfId="1" applyNumberFormat="1" applyFont="1" applyAlignment="1">
      <alignment horizontal="center"/>
    </xf>
    <xf numFmtId="177" fontId="4" fillId="0" borderId="0" xfId="1" applyNumberFormat="1" applyFont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177" fontId="4" fillId="2" borderId="0" xfId="1" applyNumberFormat="1" applyFont="1" applyFill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7" fontId="4" fillId="2" borderId="3" xfId="1" applyNumberFormat="1" applyFont="1" applyFill="1" applyBorder="1" applyAlignment="1">
      <alignment horizontal="center" vertical="center"/>
    </xf>
    <xf numFmtId="177" fontId="4" fillId="0" borderId="3" xfId="1" applyNumberFormat="1" applyFont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84" fontId="8" fillId="0" borderId="3" xfId="2" applyNumberFormat="1" applyFont="1" applyBorder="1" applyAlignment="1">
      <alignment horizontal="center" vertical="center"/>
    </xf>
    <xf numFmtId="178" fontId="8" fillId="0" borderId="3" xfId="1" applyNumberFormat="1" applyFont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/>
    </xf>
    <xf numFmtId="179" fontId="4" fillId="0" borderId="3" xfId="1" applyNumberFormat="1" applyFont="1" applyBorder="1" applyAlignment="1">
      <alignment horizontal="center" vertical="center"/>
    </xf>
    <xf numFmtId="180" fontId="4" fillId="0" borderId="3" xfId="1" applyNumberFormat="1" applyFont="1" applyBorder="1" applyAlignment="1">
      <alignment horizontal="center" vertical="center"/>
    </xf>
    <xf numFmtId="181" fontId="8" fillId="0" borderId="3" xfId="1" applyNumberFormat="1" applyFont="1" applyBorder="1" applyAlignment="1">
      <alignment horizontal="center" vertical="center" wrapText="1"/>
    </xf>
    <xf numFmtId="177" fontId="4" fillId="0" borderId="3" xfId="1" applyNumberFormat="1" applyFont="1" applyBorder="1" applyAlignment="1">
      <alignment horizontal="center"/>
    </xf>
    <xf numFmtId="183" fontId="8" fillId="0" borderId="3" xfId="2" applyNumberFormat="1" applyFont="1" applyBorder="1" applyAlignment="1">
      <alignment horizontal="center" vertical="center"/>
    </xf>
    <xf numFmtId="178" fontId="8" fillId="0" borderId="3" xfId="3" applyNumberFormat="1" applyFont="1" applyBorder="1" applyAlignment="1">
      <alignment horizontal="center" vertical="center"/>
    </xf>
    <xf numFmtId="182" fontId="4" fillId="0" borderId="3" xfId="1" applyNumberFormat="1" applyFont="1" applyBorder="1" applyAlignment="1">
      <alignment horizontal="center" vertical="center"/>
    </xf>
    <xf numFmtId="177" fontId="4" fillId="5" borderId="3" xfId="1" applyNumberFormat="1" applyFont="1" applyFill="1" applyBorder="1" applyAlignment="1">
      <alignment horizontal="center"/>
    </xf>
    <xf numFmtId="181" fontId="8" fillId="5" borderId="3" xfId="1" applyNumberFormat="1" applyFont="1" applyFill="1" applyBorder="1" applyAlignment="1">
      <alignment horizontal="center" vertical="center" wrapText="1"/>
    </xf>
    <xf numFmtId="184" fontId="8" fillId="3" borderId="3" xfId="2" applyNumberFormat="1" applyFont="1" applyFill="1" applyBorder="1" applyAlignment="1">
      <alignment horizontal="center" vertical="center"/>
    </xf>
    <xf numFmtId="177" fontId="4" fillId="6" borderId="3" xfId="1" applyNumberFormat="1" applyFont="1" applyFill="1" applyBorder="1" applyAlignment="1">
      <alignment horizontal="center"/>
    </xf>
    <xf numFmtId="181" fontId="8" fillId="0" borderId="3" xfId="2" applyNumberFormat="1" applyFont="1" applyBorder="1" applyAlignment="1">
      <alignment horizontal="center" vertical="center"/>
    </xf>
    <xf numFmtId="181" fontId="8" fillId="6" borderId="3" xfId="1" applyNumberFormat="1" applyFont="1" applyFill="1" applyBorder="1" applyAlignment="1">
      <alignment horizontal="center" vertical="center" wrapText="1"/>
    </xf>
    <xf numFmtId="183" fontId="8" fillId="0" borderId="0" xfId="2" applyNumberFormat="1" applyFont="1" applyAlignment="1">
      <alignment horizontal="center" vertical="center"/>
    </xf>
    <xf numFmtId="178" fontId="8" fillId="3" borderId="0" xfId="1" applyNumberFormat="1" applyFont="1" applyFill="1" applyAlignment="1">
      <alignment horizontal="center" vertical="center"/>
    </xf>
    <xf numFmtId="182" fontId="4" fillId="0" borderId="0" xfId="1" applyNumberFormat="1" applyFont="1" applyAlignment="1">
      <alignment horizontal="center" vertical="center"/>
    </xf>
    <xf numFmtId="181" fontId="8" fillId="0" borderId="0" xfId="1" applyNumberFormat="1" applyFont="1" applyAlignment="1">
      <alignment horizontal="center" vertical="center" wrapText="1"/>
    </xf>
    <xf numFmtId="179" fontId="4" fillId="2" borderId="0" xfId="1" applyNumberFormat="1" applyFont="1" applyFill="1" applyAlignment="1">
      <alignment horizontal="center"/>
    </xf>
    <xf numFmtId="179" fontId="14" fillId="0" borderId="3" xfId="4" applyNumberFormat="1" applyFont="1" applyBorder="1" applyAlignment="1">
      <alignment horizontal="center" vertical="center"/>
    </xf>
    <xf numFmtId="177" fontId="14" fillId="0" borderId="3" xfId="4" applyNumberFormat="1" applyFont="1" applyBorder="1" applyAlignment="1">
      <alignment horizontal="center" vertical="center"/>
    </xf>
    <xf numFmtId="177" fontId="15" fillId="0" borderId="3" xfId="4" applyNumberFormat="1" applyFont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4" fillId="0" borderId="3" xfId="1" applyFont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  <xf numFmtId="0" fontId="4" fillId="2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horizontal="center" vertical="center"/>
    </xf>
    <xf numFmtId="0" fontId="0" fillId="0" borderId="16" xfId="0" applyBorder="1" applyAlignment="1"/>
    <xf numFmtId="0" fontId="0" fillId="0" borderId="17" xfId="0" applyBorder="1" applyAlignment="1"/>
    <xf numFmtId="176" fontId="4" fillId="0" borderId="3" xfId="1" applyNumberFormat="1" applyFont="1" applyBorder="1" applyAlignment="1">
      <alignment horizontal="center" vertical="center"/>
    </xf>
    <xf numFmtId="49" fontId="12" fillId="0" borderId="6" xfId="4" applyNumberFormat="1" applyFont="1" applyBorder="1" applyAlignment="1">
      <alignment horizontal="center" vertical="center" wrapText="1"/>
    </xf>
    <xf numFmtId="49" fontId="12" fillId="0" borderId="10" xfId="4" applyNumberFormat="1" applyFont="1" applyBorder="1" applyAlignment="1">
      <alignment horizontal="center" vertical="center" wrapText="1"/>
    </xf>
    <xf numFmtId="0" fontId="0" fillId="0" borderId="10" xfId="0" applyBorder="1" applyAlignment="1"/>
    <xf numFmtId="49" fontId="12" fillId="0" borderId="9" xfId="4" applyNumberFormat="1" applyFont="1" applyBorder="1" applyAlignment="1">
      <alignment horizontal="center" vertical="center" wrapText="1"/>
    </xf>
    <xf numFmtId="49" fontId="11" fillId="0" borderId="0" xfId="4" applyNumberFormat="1" applyFont="1" applyAlignment="1">
      <alignment horizontal="center" vertical="center"/>
    </xf>
    <xf numFmtId="0" fontId="10" fillId="0" borderId="0" xfId="4" applyAlignment="1">
      <alignment horizontal="right" vertical="center"/>
    </xf>
    <xf numFmtId="0" fontId="10" fillId="0" borderId="0" xfId="4" applyAlignment="1">
      <alignment horizontal="center" vertical="center"/>
    </xf>
    <xf numFmtId="49" fontId="12" fillId="0" borderId="8" xfId="4" applyNumberFormat="1" applyFont="1" applyBorder="1" applyAlignment="1">
      <alignment horizontal="center" vertical="center" wrapText="1"/>
    </xf>
    <xf numFmtId="0" fontId="0" fillId="0" borderId="18" xfId="0" applyBorder="1" applyAlignment="1"/>
    <xf numFmtId="49" fontId="12" fillId="0" borderId="7" xfId="4" applyNumberFormat="1" applyFont="1" applyBorder="1" applyAlignment="1">
      <alignment horizontal="right" vertical="center"/>
    </xf>
    <xf numFmtId="0" fontId="0" fillId="0" borderId="7" xfId="0" applyBorder="1" applyAlignment="1"/>
    <xf numFmtId="49" fontId="10" fillId="0" borderId="6" xfId="4" applyNumberFormat="1" applyBorder="1" applyAlignment="1">
      <alignment horizontal="center" vertical="center"/>
    </xf>
    <xf numFmtId="49" fontId="12" fillId="0" borderId="0" xfId="4" applyNumberFormat="1" applyFont="1" applyAlignment="1">
      <alignment horizontal="right" vertical="center"/>
    </xf>
    <xf numFmtId="49" fontId="10" fillId="0" borderId="7" xfId="4" applyNumberFormat="1" applyBorder="1" applyAlignment="1">
      <alignment horizontal="left" vertical="center"/>
    </xf>
  </cellXfs>
  <cellStyles count="6">
    <cellStyle name="常规" xfId="0" builtinId="0"/>
    <cellStyle name="常规 11" xfId="3" xr:uid="{00000000-0005-0000-0000-000003000000}"/>
    <cellStyle name="常规 2" xfId="2" xr:uid="{00000000-0005-0000-0000-000002000000}"/>
    <cellStyle name="常规 2 2" xfId="4" xr:uid="{00000000-0005-0000-0000-000004000000}"/>
    <cellStyle name="常规 3" xfId="5" xr:uid="{00000000-0005-0000-0000-000005000000}"/>
    <cellStyle name="常规_圆管涵数量表1_圆管涵初步设计数量估算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1114425</xdr:colOff>
      <xdr:row>34</xdr:row>
      <xdr:rowOff>0</xdr:rowOff>
    </xdr:from>
    <xdr:to>
      <xdr:col>2</xdr:col>
      <xdr:colOff>0</xdr:colOff>
      <xdr:row>34</xdr:row>
      <xdr:rowOff>153553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9700" y="6819900"/>
          <a:ext cx="0" cy="15355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23</xdr:col>
      <xdr:colOff>227174</xdr:colOff>
      <xdr:row>8</xdr:row>
      <xdr:rowOff>172164</xdr:rowOff>
    </xdr:from>
    <xdr:to>
      <xdr:col>28</xdr:col>
      <xdr:colOff>237028</xdr:colOff>
      <xdr:row>31</xdr:row>
      <xdr:rowOff>148233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20024" y="2172414"/>
          <a:ext cx="4305629" cy="47957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1114425</xdr:colOff>
      <xdr:row>34</xdr:row>
      <xdr:rowOff>0</xdr:rowOff>
    </xdr:from>
    <xdr:to>
      <xdr:col>16</xdr:col>
      <xdr:colOff>3481</xdr:colOff>
      <xdr:row>34</xdr:row>
      <xdr:rowOff>153553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92125" y="6819900"/>
          <a:ext cx="3481" cy="15355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15</xdr:col>
      <xdr:colOff>1114425</xdr:colOff>
      <xdr:row>34</xdr:row>
      <xdr:rowOff>0</xdr:rowOff>
    </xdr:from>
    <xdr:to>
      <xdr:col>16</xdr:col>
      <xdr:colOff>3481</xdr:colOff>
      <xdr:row>34</xdr:row>
      <xdr:rowOff>153553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192125" y="6819900"/>
          <a:ext cx="3481" cy="15355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showZeros="0" view="pageBreakPreview" zoomScale="80" zoomScaleNormal="100" zoomScaleSheetLayoutView="80"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I14" sqref="I14"/>
    </sheetView>
  </sheetViews>
  <sheetFormatPr defaultColWidth="8" defaultRowHeight="18"/>
  <cols>
    <col min="1" max="1" width="5.42578125" style="1" customWidth="1"/>
    <col min="2" max="2" width="15.7109375" style="1" customWidth="1"/>
    <col min="3" max="3" width="12.140625" style="44" hidden="1" customWidth="1"/>
    <col min="4" max="4" width="11.28515625" style="45" hidden="1" customWidth="1"/>
    <col min="5" max="5" width="17.85546875" style="34" hidden="1" customWidth="1"/>
    <col min="6" max="6" width="17.85546875" style="1" customWidth="1"/>
    <col min="7" max="7" width="22.7109375" style="1" customWidth="1"/>
    <col min="8" max="10" width="9.85546875" style="1" customWidth="1"/>
    <col min="11" max="11" width="7.42578125" style="34" customWidth="1"/>
    <col min="12" max="13" width="11.5703125" style="34" customWidth="1"/>
    <col min="14" max="15" width="11.140625" style="34" customWidth="1"/>
    <col min="16" max="17" width="12.85546875" style="34" customWidth="1"/>
    <col min="18" max="20" width="19.140625" style="34" customWidth="1"/>
    <col min="21" max="21" width="22" style="34" bestFit="1" customWidth="1"/>
    <col min="22" max="22" width="40" style="34" customWidth="1"/>
    <col min="23" max="23" width="12.140625" style="34" customWidth="1"/>
    <col min="24" max="24" width="8.28515625" style="34" bestFit="1" customWidth="1"/>
    <col min="25" max="25" width="23.28515625" style="34" customWidth="1"/>
    <col min="26" max="26" width="13" style="34" customWidth="1"/>
    <col min="27" max="27" width="11.85546875" style="34" customWidth="1"/>
    <col min="28" max="242" width="8" style="34" customWidth="1"/>
    <col min="243" max="243" width="5.42578125" style="34" customWidth="1"/>
    <col min="244" max="244" width="27.28515625" style="34" bestFit="1" customWidth="1"/>
    <col min="245" max="245" width="12.140625" style="34" customWidth="1"/>
    <col min="246" max="247" width="9.85546875" style="34" customWidth="1"/>
    <col min="248" max="248" width="10.85546875" style="34" customWidth="1"/>
    <col min="249" max="251" width="7.5703125" style="34" customWidth="1"/>
    <col min="252" max="252" width="8.7109375" style="34" bestFit="1" customWidth="1"/>
    <col min="253" max="253" width="8.140625" style="34" bestFit="1" customWidth="1"/>
    <col min="254" max="254" width="8.7109375" style="34" bestFit="1" customWidth="1"/>
    <col min="255" max="255" width="9.7109375" style="34" bestFit="1" customWidth="1"/>
    <col min="256" max="256" width="10.7109375" style="34" bestFit="1" customWidth="1"/>
    <col min="257" max="258" width="8.7109375" style="34" bestFit="1" customWidth="1"/>
    <col min="259" max="259" width="12.7109375" style="34" customWidth="1"/>
    <col min="260" max="260" width="10.7109375" style="34" customWidth="1"/>
    <col min="261" max="262" width="12.28515625" style="34" customWidth="1"/>
    <col min="263" max="498" width="8" style="34" customWidth="1"/>
    <col min="499" max="499" width="5.42578125" style="34" customWidth="1"/>
    <col min="500" max="500" width="27.28515625" style="34" bestFit="1" customWidth="1"/>
    <col min="501" max="501" width="12.140625" style="34" customWidth="1"/>
    <col min="502" max="503" width="9.85546875" style="34" customWidth="1"/>
    <col min="504" max="504" width="10.85546875" style="34" customWidth="1"/>
    <col min="505" max="507" width="7.5703125" style="34" customWidth="1"/>
    <col min="508" max="508" width="8.7109375" style="34" bestFit="1" customWidth="1"/>
    <col min="509" max="509" width="8.140625" style="34" bestFit="1" customWidth="1"/>
    <col min="510" max="510" width="8.7109375" style="34" bestFit="1" customWidth="1"/>
    <col min="511" max="511" width="9.7109375" style="34" bestFit="1" customWidth="1"/>
    <col min="512" max="512" width="10.7109375" style="34" bestFit="1" customWidth="1"/>
    <col min="513" max="514" width="8.7109375" style="34" bestFit="1" customWidth="1"/>
    <col min="515" max="515" width="12.7109375" style="34" customWidth="1"/>
    <col min="516" max="516" width="10.7109375" style="34" customWidth="1"/>
    <col min="517" max="518" width="12.28515625" style="34" customWidth="1"/>
    <col min="519" max="754" width="8" style="34" customWidth="1"/>
    <col min="755" max="755" width="5.42578125" style="34" customWidth="1"/>
    <col min="756" max="756" width="27.28515625" style="34" bestFit="1" customWidth="1"/>
    <col min="757" max="757" width="12.140625" style="34" customWidth="1"/>
    <col min="758" max="759" width="9.85546875" style="34" customWidth="1"/>
    <col min="760" max="760" width="10.85546875" style="34" customWidth="1"/>
    <col min="761" max="763" width="7.5703125" style="34" customWidth="1"/>
    <col min="764" max="764" width="8.7109375" style="34" bestFit="1" customWidth="1"/>
    <col min="765" max="765" width="8.140625" style="34" bestFit="1" customWidth="1"/>
    <col min="766" max="766" width="8.7109375" style="34" bestFit="1" customWidth="1"/>
    <col min="767" max="767" width="9.7109375" style="34" bestFit="1" customWidth="1"/>
    <col min="768" max="768" width="10.7109375" style="34" bestFit="1" customWidth="1"/>
    <col min="769" max="770" width="8.7109375" style="34" bestFit="1" customWidth="1"/>
    <col min="771" max="771" width="12.7109375" style="34" customWidth="1"/>
    <col min="772" max="772" width="10.7109375" style="34" customWidth="1"/>
    <col min="773" max="774" width="12.28515625" style="34" customWidth="1"/>
    <col min="775" max="1010" width="8" style="34" customWidth="1"/>
    <col min="1011" max="1011" width="5.42578125" style="34" customWidth="1"/>
    <col min="1012" max="1012" width="27.28515625" style="34" bestFit="1" customWidth="1"/>
    <col min="1013" max="1013" width="12.140625" style="34" customWidth="1"/>
    <col min="1014" max="1015" width="9.85546875" style="34" customWidth="1"/>
    <col min="1016" max="1016" width="10.85546875" style="34" customWidth="1"/>
    <col min="1017" max="1019" width="7.5703125" style="34" customWidth="1"/>
    <col min="1020" max="1020" width="8.7109375" style="34" bestFit="1" customWidth="1"/>
    <col min="1021" max="1021" width="8.140625" style="34" bestFit="1" customWidth="1"/>
    <col min="1022" max="1022" width="8.7109375" style="34" bestFit="1" customWidth="1"/>
    <col min="1023" max="1023" width="9.7109375" style="34" bestFit="1" customWidth="1"/>
    <col min="1024" max="1024" width="10.7109375" style="34" bestFit="1" customWidth="1"/>
    <col min="1025" max="1026" width="8.7109375" style="34" bestFit="1" customWidth="1"/>
    <col min="1027" max="1027" width="12.7109375" style="34" customWidth="1"/>
    <col min="1028" max="1028" width="10.7109375" style="34" customWidth="1"/>
    <col min="1029" max="1030" width="12.28515625" style="34" customWidth="1"/>
    <col min="1031" max="1266" width="8" style="34" customWidth="1"/>
    <col min="1267" max="1267" width="5.42578125" style="34" customWidth="1"/>
    <col min="1268" max="1268" width="27.28515625" style="34" bestFit="1" customWidth="1"/>
    <col min="1269" max="1269" width="12.140625" style="34" customWidth="1"/>
    <col min="1270" max="1271" width="9.85546875" style="34" customWidth="1"/>
    <col min="1272" max="1272" width="10.85546875" style="34" customWidth="1"/>
    <col min="1273" max="1275" width="7.5703125" style="34" customWidth="1"/>
    <col min="1276" max="1276" width="8.7109375" style="34" bestFit="1" customWidth="1"/>
    <col min="1277" max="1277" width="8.140625" style="34" bestFit="1" customWidth="1"/>
    <col min="1278" max="1278" width="8.7109375" style="34" bestFit="1" customWidth="1"/>
    <col min="1279" max="1279" width="9.7109375" style="34" bestFit="1" customWidth="1"/>
    <col min="1280" max="1280" width="10.7109375" style="34" bestFit="1" customWidth="1"/>
    <col min="1281" max="1282" width="8.7109375" style="34" bestFit="1" customWidth="1"/>
    <col min="1283" max="1283" width="12.7109375" style="34" customWidth="1"/>
    <col min="1284" max="1284" width="10.7109375" style="34" customWidth="1"/>
    <col min="1285" max="1286" width="12.28515625" style="34" customWidth="1"/>
    <col min="1287" max="1522" width="8" style="34" customWidth="1"/>
    <col min="1523" max="1523" width="5.42578125" style="34" customWidth="1"/>
    <col min="1524" max="1524" width="27.28515625" style="34" bestFit="1" customWidth="1"/>
    <col min="1525" max="1525" width="12.140625" style="34" customWidth="1"/>
    <col min="1526" max="1527" width="9.85546875" style="34" customWidth="1"/>
    <col min="1528" max="1528" width="10.85546875" style="34" customWidth="1"/>
    <col min="1529" max="1531" width="7.5703125" style="34" customWidth="1"/>
    <col min="1532" max="1532" width="8.7109375" style="34" bestFit="1" customWidth="1"/>
    <col min="1533" max="1533" width="8.140625" style="34" bestFit="1" customWidth="1"/>
    <col min="1534" max="1534" width="8.7109375" style="34" bestFit="1" customWidth="1"/>
    <col min="1535" max="1535" width="9.7109375" style="34" bestFit="1" customWidth="1"/>
    <col min="1536" max="1536" width="10.7109375" style="34" bestFit="1" customWidth="1"/>
    <col min="1537" max="1538" width="8.7109375" style="34" bestFit="1" customWidth="1"/>
    <col min="1539" max="1539" width="12.7109375" style="34" customWidth="1"/>
    <col min="1540" max="1540" width="10.7109375" style="34" customWidth="1"/>
    <col min="1541" max="1542" width="12.28515625" style="34" customWidth="1"/>
    <col min="1543" max="1778" width="8" style="34" customWidth="1"/>
    <col min="1779" max="1779" width="5.42578125" style="34" customWidth="1"/>
    <col min="1780" max="1780" width="27.28515625" style="34" bestFit="1" customWidth="1"/>
    <col min="1781" max="1781" width="12.140625" style="34" customWidth="1"/>
    <col min="1782" max="1783" width="9.85546875" style="34" customWidth="1"/>
    <col min="1784" max="1784" width="10.85546875" style="34" customWidth="1"/>
    <col min="1785" max="1787" width="7.5703125" style="34" customWidth="1"/>
    <col min="1788" max="1788" width="8.7109375" style="34" bestFit="1" customWidth="1"/>
    <col min="1789" max="1789" width="8.140625" style="34" bestFit="1" customWidth="1"/>
    <col min="1790" max="1790" width="8.7109375" style="34" bestFit="1" customWidth="1"/>
    <col min="1791" max="1791" width="9.7109375" style="34" bestFit="1" customWidth="1"/>
    <col min="1792" max="1792" width="10.7109375" style="34" bestFit="1" customWidth="1"/>
    <col min="1793" max="1794" width="8.7109375" style="34" bestFit="1" customWidth="1"/>
    <col min="1795" max="1795" width="12.7109375" style="34" customWidth="1"/>
    <col min="1796" max="1796" width="10.7109375" style="34" customWidth="1"/>
    <col min="1797" max="1798" width="12.28515625" style="34" customWidth="1"/>
    <col min="1799" max="2034" width="8" style="34" customWidth="1"/>
    <col min="2035" max="2035" width="5.42578125" style="34" customWidth="1"/>
    <col min="2036" max="2036" width="27.28515625" style="34" bestFit="1" customWidth="1"/>
    <col min="2037" max="2037" width="12.140625" style="34" customWidth="1"/>
    <col min="2038" max="2039" width="9.85546875" style="34" customWidth="1"/>
    <col min="2040" max="2040" width="10.85546875" style="34" customWidth="1"/>
    <col min="2041" max="2043" width="7.5703125" style="34" customWidth="1"/>
    <col min="2044" max="2044" width="8.7109375" style="34" bestFit="1" customWidth="1"/>
    <col min="2045" max="2045" width="8.140625" style="34" bestFit="1" customWidth="1"/>
    <col min="2046" max="2046" width="8.7109375" style="34" bestFit="1" customWidth="1"/>
    <col min="2047" max="2047" width="9.7109375" style="34" bestFit="1" customWidth="1"/>
    <col min="2048" max="2048" width="10.7109375" style="34" bestFit="1" customWidth="1"/>
    <col min="2049" max="2050" width="8.7109375" style="34" bestFit="1" customWidth="1"/>
    <col min="2051" max="2051" width="12.7109375" style="34" customWidth="1"/>
    <col min="2052" max="2052" width="10.7109375" style="34" customWidth="1"/>
    <col min="2053" max="2054" width="12.28515625" style="34" customWidth="1"/>
    <col min="2055" max="2290" width="8" style="34" customWidth="1"/>
    <col min="2291" max="2291" width="5.42578125" style="34" customWidth="1"/>
    <col min="2292" max="2292" width="27.28515625" style="34" bestFit="1" customWidth="1"/>
    <col min="2293" max="2293" width="12.140625" style="34" customWidth="1"/>
    <col min="2294" max="2295" width="9.85546875" style="34" customWidth="1"/>
    <col min="2296" max="2296" width="10.85546875" style="34" customWidth="1"/>
    <col min="2297" max="2299" width="7.5703125" style="34" customWidth="1"/>
    <col min="2300" max="2300" width="8.7109375" style="34" bestFit="1" customWidth="1"/>
    <col min="2301" max="2301" width="8.140625" style="34" bestFit="1" customWidth="1"/>
    <col min="2302" max="2302" width="8.7109375" style="34" bestFit="1" customWidth="1"/>
    <col min="2303" max="2303" width="9.7109375" style="34" bestFit="1" customWidth="1"/>
    <col min="2304" max="2304" width="10.7109375" style="34" bestFit="1" customWidth="1"/>
    <col min="2305" max="2306" width="8.7109375" style="34" bestFit="1" customWidth="1"/>
    <col min="2307" max="2307" width="12.7109375" style="34" customWidth="1"/>
    <col min="2308" max="2308" width="10.7109375" style="34" customWidth="1"/>
    <col min="2309" max="2310" width="12.28515625" style="34" customWidth="1"/>
    <col min="2311" max="2546" width="8" style="34" customWidth="1"/>
    <col min="2547" max="2547" width="5.42578125" style="34" customWidth="1"/>
    <col min="2548" max="2548" width="27.28515625" style="34" bestFit="1" customWidth="1"/>
    <col min="2549" max="2549" width="12.140625" style="34" customWidth="1"/>
    <col min="2550" max="2551" width="9.85546875" style="34" customWidth="1"/>
    <col min="2552" max="2552" width="10.85546875" style="34" customWidth="1"/>
    <col min="2553" max="2555" width="7.5703125" style="34" customWidth="1"/>
    <col min="2556" max="2556" width="8.7109375" style="34" bestFit="1" customWidth="1"/>
    <col min="2557" max="2557" width="8.140625" style="34" bestFit="1" customWidth="1"/>
    <col min="2558" max="2558" width="8.7109375" style="34" bestFit="1" customWidth="1"/>
    <col min="2559" max="2559" width="9.7109375" style="34" bestFit="1" customWidth="1"/>
    <col min="2560" max="2560" width="10.7109375" style="34" bestFit="1" customWidth="1"/>
    <col min="2561" max="2562" width="8.7109375" style="34" bestFit="1" customWidth="1"/>
    <col min="2563" max="2563" width="12.7109375" style="34" customWidth="1"/>
    <col min="2564" max="2564" width="10.7109375" style="34" customWidth="1"/>
    <col min="2565" max="2566" width="12.28515625" style="34" customWidth="1"/>
    <col min="2567" max="2802" width="8" style="34" customWidth="1"/>
    <col min="2803" max="2803" width="5.42578125" style="34" customWidth="1"/>
    <col min="2804" max="2804" width="27.28515625" style="34" bestFit="1" customWidth="1"/>
    <col min="2805" max="2805" width="12.140625" style="34" customWidth="1"/>
    <col min="2806" max="2807" width="9.85546875" style="34" customWidth="1"/>
    <col min="2808" max="2808" width="10.85546875" style="34" customWidth="1"/>
    <col min="2809" max="2811" width="7.5703125" style="34" customWidth="1"/>
    <col min="2812" max="2812" width="8.7109375" style="34" bestFit="1" customWidth="1"/>
    <col min="2813" max="2813" width="8.140625" style="34" bestFit="1" customWidth="1"/>
    <col min="2814" max="2814" width="8.7109375" style="34" bestFit="1" customWidth="1"/>
    <col min="2815" max="2815" width="9.7109375" style="34" bestFit="1" customWidth="1"/>
    <col min="2816" max="2816" width="10.7109375" style="34" bestFit="1" customWidth="1"/>
    <col min="2817" max="2818" width="8.7109375" style="34" bestFit="1" customWidth="1"/>
    <col min="2819" max="2819" width="12.7109375" style="34" customWidth="1"/>
    <col min="2820" max="2820" width="10.7109375" style="34" customWidth="1"/>
    <col min="2821" max="2822" width="12.28515625" style="34" customWidth="1"/>
    <col min="2823" max="3058" width="8" style="34" customWidth="1"/>
    <col min="3059" max="3059" width="5.42578125" style="34" customWidth="1"/>
    <col min="3060" max="3060" width="27.28515625" style="34" bestFit="1" customWidth="1"/>
    <col min="3061" max="3061" width="12.140625" style="34" customWidth="1"/>
    <col min="3062" max="3063" width="9.85546875" style="34" customWidth="1"/>
    <col min="3064" max="3064" width="10.85546875" style="34" customWidth="1"/>
    <col min="3065" max="3067" width="7.5703125" style="34" customWidth="1"/>
    <col min="3068" max="3068" width="8.7109375" style="34" bestFit="1" customWidth="1"/>
    <col min="3069" max="3069" width="8.140625" style="34" bestFit="1" customWidth="1"/>
    <col min="3070" max="3070" width="8.7109375" style="34" bestFit="1" customWidth="1"/>
    <col min="3071" max="3071" width="9.7109375" style="34" bestFit="1" customWidth="1"/>
    <col min="3072" max="3072" width="10.7109375" style="34" bestFit="1" customWidth="1"/>
    <col min="3073" max="3074" width="8.7109375" style="34" bestFit="1" customWidth="1"/>
    <col min="3075" max="3075" width="12.7109375" style="34" customWidth="1"/>
    <col min="3076" max="3076" width="10.7109375" style="34" customWidth="1"/>
    <col min="3077" max="3078" width="12.28515625" style="34" customWidth="1"/>
    <col min="3079" max="3314" width="8" style="34" customWidth="1"/>
    <col min="3315" max="3315" width="5.42578125" style="34" customWidth="1"/>
    <col min="3316" max="3316" width="27.28515625" style="34" bestFit="1" customWidth="1"/>
    <col min="3317" max="3317" width="12.140625" style="34" customWidth="1"/>
    <col min="3318" max="3319" width="9.85546875" style="34" customWidth="1"/>
    <col min="3320" max="3320" width="10.85546875" style="34" customWidth="1"/>
    <col min="3321" max="3323" width="7.5703125" style="34" customWidth="1"/>
    <col min="3324" max="3324" width="8.7109375" style="34" bestFit="1" customWidth="1"/>
    <col min="3325" max="3325" width="8.140625" style="34" bestFit="1" customWidth="1"/>
    <col min="3326" max="3326" width="8.7109375" style="34" bestFit="1" customWidth="1"/>
    <col min="3327" max="3327" width="9.7109375" style="34" bestFit="1" customWidth="1"/>
    <col min="3328" max="3328" width="10.7109375" style="34" bestFit="1" customWidth="1"/>
    <col min="3329" max="3330" width="8.7109375" style="34" bestFit="1" customWidth="1"/>
    <col min="3331" max="3331" width="12.7109375" style="34" customWidth="1"/>
    <col min="3332" max="3332" width="10.7109375" style="34" customWidth="1"/>
    <col min="3333" max="3334" width="12.28515625" style="34" customWidth="1"/>
    <col min="3335" max="3570" width="8" style="34" customWidth="1"/>
    <col min="3571" max="3571" width="5.42578125" style="34" customWidth="1"/>
    <col min="3572" max="3572" width="27.28515625" style="34" bestFit="1" customWidth="1"/>
    <col min="3573" max="3573" width="12.140625" style="34" customWidth="1"/>
    <col min="3574" max="3575" width="9.85546875" style="34" customWidth="1"/>
    <col min="3576" max="3576" width="10.85546875" style="34" customWidth="1"/>
    <col min="3577" max="3579" width="7.5703125" style="34" customWidth="1"/>
    <col min="3580" max="3580" width="8.7109375" style="34" bestFit="1" customWidth="1"/>
    <col min="3581" max="3581" width="8.140625" style="34" bestFit="1" customWidth="1"/>
    <col min="3582" max="3582" width="8.7109375" style="34" bestFit="1" customWidth="1"/>
    <col min="3583" max="3583" width="9.7109375" style="34" bestFit="1" customWidth="1"/>
    <col min="3584" max="3584" width="10.7109375" style="34" bestFit="1" customWidth="1"/>
    <col min="3585" max="3586" width="8.7109375" style="34" bestFit="1" customWidth="1"/>
    <col min="3587" max="3587" width="12.7109375" style="34" customWidth="1"/>
    <col min="3588" max="3588" width="10.7109375" style="34" customWidth="1"/>
    <col min="3589" max="3590" width="12.28515625" style="34" customWidth="1"/>
    <col min="3591" max="3826" width="8" style="34" customWidth="1"/>
    <col min="3827" max="3827" width="5.42578125" style="34" customWidth="1"/>
    <col min="3828" max="3828" width="27.28515625" style="34" bestFit="1" customWidth="1"/>
    <col min="3829" max="3829" width="12.140625" style="34" customWidth="1"/>
    <col min="3830" max="3831" width="9.85546875" style="34" customWidth="1"/>
    <col min="3832" max="3832" width="10.85546875" style="34" customWidth="1"/>
    <col min="3833" max="3835" width="7.5703125" style="34" customWidth="1"/>
    <col min="3836" max="3836" width="8.7109375" style="34" bestFit="1" customWidth="1"/>
    <col min="3837" max="3837" width="8.140625" style="34" bestFit="1" customWidth="1"/>
    <col min="3838" max="3838" width="8.7109375" style="34" bestFit="1" customWidth="1"/>
    <col min="3839" max="3839" width="9.7109375" style="34" bestFit="1" customWidth="1"/>
    <col min="3840" max="3840" width="10.7109375" style="34" bestFit="1" customWidth="1"/>
    <col min="3841" max="3842" width="8.7109375" style="34" bestFit="1" customWidth="1"/>
    <col min="3843" max="3843" width="12.7109375" style="34" customWidth="1"/>
    <col min="3844" max="3844" width="10.7109375" style="34" customWidth="1"/>
    <col min="3845" max="3846" width="12.28515625" style="34" customWidth="1"/>
    <col min="3847" max="4082" width="8" style="34" customWidth="1"/>
    <col min="4083" max="4083" width="5.42578125" style="34" customWidth="1"/>
    <col min="4084" max="4084" width="27.28515625" style="34" bestFit="1" customWidth="1"/>
    <col min="4085" max="4085" width="12.140625" style="34" customWidth="1"/>
    <col min="4086" max="4087" width="9.85546875" style="34" customWidth="1"/>
    <col min="4088" max="4088" width="10.85546875" style="34" customWidth="1"/>
    <col min="4089" max="4091" width="7.5703125" style="34" customWidth="1"/>
    <col min="4092" max="4092" width="8.7109375" style="34" bestFit="1" customWidth="1"/>
    <col min="4093" max="4093" width="8.140625" style="34" bestFit="1" customWidth="1"/>
    <col min="4094" max="4094" width="8.7109375" style="34" bestFit="1" customWidth="1"/>
    <col min="4095" max="4095" width="9.7109375" style="34" bestFit="1" customWidth="1"/>
    <col min="4096" max="4096" width="10.7109375" style="34" bestFit="1" customWidth="1"/>
    <col min="4097" max="4098" width="8.7109375" style="34" bestFit="1" customWidth="1"/>
    <col min="4099" max="4099" width="12.7109375" style="34" customWidth="1"/>
    <col min="4100" max="4100" width="10.7109375" style="34" customWidth="1"/>
    <col min="4101" max="4102" width="12.28515625" style="34" customWidth="1"/>
    <col min="4103" max="4338" width="8" style="34" customWidth="1"/>
    <col min="4339" max="4339" width="5.42578125" style="34" customWidth="1"/>
    <col min="4340" max="4340" width="27.28515625" style="34" bestFit="1" customWidth="1"/>
    <col min="4341" max="4341" width="12.140625" style="34" customWidth="1"/>
    <col min="4342" max="4343" width="9.85546875" style="34" customWidth="1"/>
    <col min="4344" max="4344" width="10.85546875" style="34" customWidth="1"/>
    <col min="4345" max="4347" width="7.5703125" style="34" customWidth="1"/>
    <col min="4348" max="4348" width="8.7109375" style="34" bestFit="1" customWidth="1"/>
    <col min="4349" max="4349" width="8.140625" style="34" bestFit="1" customWidth="1"/>
    <col min="4350" max="4350" width="8.7109375" style="34" bestFit="1" customWidth="1"/>
    <col min="4351" max="4351" width="9.7109375" style="34" bestFit="1" customWidth="1"/>
    <col min="4352" max="4352" width="10.7109375" style="34" bestFit="1" customWidth="1"/>
    <col min="4353" max="4354" width="8.7109375" style="34" bestFit="1" customWidth="1"/>
    <col min="4355" max="4355" width="12.7109375" style="34" customWidth="1"/>
    <col min="4356" max="4356" width="10.7109375" style="34" customWidth="1"/>
    <col min="4357" max="4358" width="12.28515625" style="34" customWidth="1"/>
    <col min="4359" max="4594" width="8" style="34" customWidth="1"/>
    <col min="4595" max="4595" width="5.42578125" style="34" customWidth="1"/>
    <col min="4596" max="4596" width="27.28515625" style="34" bestFit="1" customWidth="1"/>
    <col min="4597" max="4597" width="12.140625" style="34" customWidth="1"/>
    <col min="4598" max="4599" width="9.85546875" style="34" customWidth="1"/>
    <col min="4600" max="4600" width="10.85546875" style="34" customWidth="1"/>
    <col min="4601" max="4603" width="7.5703125" style="34" customWidth="1"/>
    <col min="4604" max="4604" width="8.7109375" style="34" bestFit="1" customWidth="1"/>
    <col min="4605" max="4605" width="8.140625" style="34" bestFit="1" customWidth="1"/>
    <col min="4606" max="4606" width="8.7109375" style="34" bestFit="1" customWidth="1"/>
    <col min="4607" max="4607" width="9.7109375" style="34" bestFit="1" customWidth="1"/>
    <col min="4608" max="4608" width="10.7109375" style="34" bestFit="1" customWidth="1"/>
    <col min="4609" max="4610" width="8.7109375" style="34" bestFit="1" customWidth="1"/>
    <col min="4611" max="4611" width="12.7109375" style="34" customWidth="1"/>
    <col min="4612" max="4612" width="10.7109375" style="34" customWidth="1"/>
    <col min="4613" max="4614" width="12.28515625" style="34" customWidth="1"/>
    <col min="4615" max="4850" width="8" style="34" customWidth="1"/>
    <col min="4851" max="4851" width="5.42578125" style="34" customWidth="1"/>
    <col min="4852" max="4852" width="27.28515625" style="34" bestFit="1" customWidth="1"/>
    <col min="4853" max="4853" width="12.140625" style="34" customWidth="1"/>
    <col min="4854" max="4855" width="9.85546875" style="34" customWidth="1"/>
    <col min="4856" max="4856" width="10.85546875" style="34" customWidth="1"/>
    <col min="4857" max="4859" width="7.5703125" style="34" customWidth="1"/>
    <col min="4860" max="4860" width="8.7109375" style="34" bestFit="1" customWidth="1"/>
    <col min="4861" max="4861" width="8.140625" style="34" bestFit="1" customWidth="1"/>
    <col min="4862" max="4862" width="8.7109375" style="34" bestFit="1" customWidth="1"/>
    <col min="4863" max="4863" width="9.7109375" style="34" bestFit="1" customWidth="1"/>
    <col min="4864" max="4864" width="10.7109375" style="34" bestFit="1" customWidth="1"/>
    <col min="4865" max="4866" width="8.7109375" style="34" bestFit="1" customWidth="1"/>
    <col min="4867" max="4867" width="12.7109375" style="34" customWidth="1"/>
    <col min="4868" max="4868" width="10.7109375" style="34" customWidth="1"/>
    <col min="4869" max="4870" width="12.28515625" style="34" customWidth="1"/>
    <col min="4871" max="5106" width="8" style="34" customWidth="1"/>
    <col min="5107" max="5107" width="5.42578125" style="34" customWidth="1"/>
    <col min="5108" max="5108" width="27.28515625" style="34" bestFit="1" customWidth="1"/>
    <col min="5109" max="5109" width="12.140625" style="34" customWidth="1"/>
    <col min="5110" max="5111" width="9.85546875" style="34" customWidth="1"/>
    <col min="5112" max="5112" width="10.85546875" style="34" customWidth="1"/>
    <col min="5113" max="5115" width="7.5703125" style="34" customWidth="1"/>
    <col min="5116" max="5116" width="8.7109375" style="34" bestFit="1" customWidth="1"/>
    <col min="5117" max="5117" width="8.140625" style="34" bestFit="1" customWidth="1"/>
    <col min="5118" max="5118" width="8.7109375" style="34" bestFit="1" customWidth="1"/>
    <col min="5119" max="5119" width="9.7109375" style="34" bestFit="1" customWidth="1"/>
    <col min="5120" max="5120" width="10.7109375" style="34" bestFit="1" customWidth="1"/>
    <col min="5121" max="5122" width="8.7109375" style="34" bestFit="1" customWidth="1"/>
    <col min="5123" max="5123" width="12.7109375" style="34" customWidth="1"/>
    <col min="5124" max="5124" width="10.7109375" style="34" customWidth="1"/>
    <col min="5125" max="5126" width="12.28515625" style="34" customWidth="1"/>
    <col min="5127" max="5362" width="8" style="34" customWidth="1"/>
    <col min="5363" max="5363" width="5.42578125" style="34" customWidth="1"/>
    <col min="5364" max="5364" width="27.28515625" style="34" bestFit="1" customWidth="1"/>
    <col min="5365" max="5365" width="12.140625" style="34" customWidth="1"/>
    <col min="5366" max="5367" width="9.85546875" style="34" customWidth="1"/>
    <col min="5368" max="5368" width="10.85546875" style="34" customWidth="1"/>
    <col min="5369" max="5371" width="7.5703125" style="34" customWidth="1"/>
    <col min="5372" max="5372" width="8.7109375" style="34" bestFit="1" customWidth="1"/>
    <col min="5373" max="5373" width="8.140625" style="34" bestFit="1" customWidth="1"/>
    <col min="5374" max="5374" width="8.7109375" style="34" bestFit="1" customWidth="1"/>
    <col min="5375" max="5375" width="9.7109375" style="34" bestFit="1" customWidth="1"/>
    <col min="5376" max="5376" width="10.7109375" style="34" bestFit="1" customWidth="1"/>
    <col min="5377" max="5378" width="8.7109375" style="34" bestFit="1" customWidth="1"/>
    <col min="5379" max="5379" width="12.7109375" style="34" customWidth="1"/>
    <col min="5380" max="5380" width="10.7109375" style="34" customWidth="1"/>
    <col min="5381" max="5382" width="12.28515625" style="34" customWidth="1"/>
    <col min="5383" max="5618" width="8" style="34" customWidth="1"/>
    <col min="5619" max="5619" width="5.42578125" style="34" customWidth="1"/>
    <col min="5620" max="5620" width="27.28515625" style="34" bestFit="1" customWidth="1"/>
    <col min="5621" max="5621" width="12.140625" style="34" customWidth="1"/>
    <col min="5622" max="5623" width="9.85546875" style="34" customWidth="1"/>
    <col min="5624" max="5624" width="10.85546875" style="34" customWidth="1"/>
    <col min="5625" max="5627" width="7.5703125" style="34" customWidth="1"/>
    <col min="5628" max="5628" width="8.7109375" style="34" bestFit="1" customWidth="1"/>
    <col min="5629" max="5629" width="8.140625" style="34" bestFit="1" customWidth="1"/>
    <col min="5630" max="5630" width="8.7109375" style="34" bestFit="1" customWidth="1"/>
    <col min="5631" max="5631" width="9.7109375" style="34" bestFit="1" customWidth="1"/>
    <col min="5632" max="5632" width="10.7109375" style="34" bestFit="1" customWidth="1"/>
    <col min="5633" max="5634" width="8.7109375" style="34" bestFit="1" customWidth="1"/>
    <col min="5635" max="5635" width="12.7109375" style="34" customWidth="1"/>
    <col min="5636" max="5636" width="10.7109375" style="34" customWidth="1"/>
    <col min="5637" max="5638" width="12.28515625" style="34" customWidth="1"/>
    <col min="5639" max="5874" width="8" style="34" customWidth="1"/>
    <col min="5875" max="5875" width="5.42578125" style="34" customWidth="1"/>
    <col min="5876" max="5876" width="27.28515625" style="34" bestFit="1" customWidth="1"/>
    <col min="5877" max="5877" width="12.140625" style="34" customWidth="1"/>
    <col min="5878" max="5879" width="9.85546875" style="34" customWidth="1"/>
    <col min="5880" max="5880" width="10.85546875" style="34" customWidth="1"/>
    <col min="5881" max="5883" width="7.5703125" style="34" customWidth="1"/>
    <col min="5884" max="5884" width="8.7109375" style="34" bestFit="1" customWidth="1"/>
    <col min="5885" max="5885" width="8.140625" style="34" bestFit="1" customWidth="1"/>
    <col min="5886" max="5886" width="8.7109375" style="34" bestFit="1" customWidth="1"/>
    <col min="5887" max="5887" width="9.7109375" style="34" bestFit="1" customWidth="1"/>
    <col min="5888" max="5888" width="10.7109375" style="34" bestFit="1" customWidth="1"/>
    <col min="5889" max="5890" width="8.7109375" style="34" bestFit="1" customWidth="1"/>
    <col min="5891" max="5891" width="12.7109375" style="34" customWidth="1"/>
    <col min="5892" max="5892" width="10.7109375" style="34" customWidth="1"/>
    <col min="5893" max="5894" width="12.28515625" style="34" customWidth="1"/>
    <col min="5895" max="6130" width="8" style="34" customWidth="1"/>
    <col min="6131" max="6131" width="5.42578125" style="34" customWidth="1"/>
    <col min="6132" max="6132" width="27.28515625" style="34" bestFit="1" customWidth="1"/>
    <col min="6133" max="6133" width="12.140625" style="34" customWidth="1"/>
    <col min="6134" max="6135" width="9.85546875" style="34" customWidth="1"/>
    <col min="6136" max="6136" width="10.85546875" style="34" customWidth="1"/>
    <col min="6137" max="6139" width="7.5703125" style="34" customWidth="1"/>
    <col min="6140" max="6140" width="8.7109375" style="34" bestFit="1" customWidth="1"/>
    <col min="6141" max="6141" width="8.140625" style="34" bestFit="1" customWidth="1"/>
    <col min="6142" max="6142" width="8.7109375" style="34" bestFit="1" customWidth="1"/>
    <col min="6143" max="6143" width="9.7109375" style="34" bestFit="1" customWidth="1"/>
    <col min="6144" max="6144" width="10.7109375" style="34" bestFit="1" customWidth="1"/>
    <col min="6145" max="6146" width="8.7109375" style="34" bestFit="1" customWidth="1"/>
    <col min="6147" max="6147" width="12.7109375" style="34" customWidth="1"/>
    <col min="6148" max="6148" width="10.7109375" style="34" customWidth="1"/>
    <col min="6149" max="6150" width="12.28515625" style="34" customWidth="1"/>
    <col min="6151" max="6386" width="8" style="34" customWidth="1"/>
    <col min="6387" max="6387" width="5.42578125" style="34" customWidth="1"/>
    <col min="6388" max="6388" width="27.28515625" style="34" bestFit="1" customWidth="1"/>
    <col min="6389" max="6389" width="12.140625" style="34" customWidth="1"/>
    <col min="6390" max="6391" width="9.85546875" style="34" customWidth="1"/>
    <col min="6392" max="6392" width="10.85546875" style="34" customWidth="1"/>
    <col min="6393" max="6395" width="7.5703125" style="34" customWidth="1"/>
    <col min="6396" max="6396" width="8.7109375" style="34" bestFit="1" customWidth="1"/>
    <col min="6397" max="6397" width="8.140625" style="34" bestFit="1" customWidth="1"/>
    <col min="6398" max="6398" width="8.7109375" style="34" bestFit="1" customWidth="1"/>
    <col min="6399" max="6399" width="9.7109375" style="34" bestFit="1" customWidth="1"/>
    <col min="6400" max="6400" width="10.7109375" style="34" bestFit="1" customWidth="1"/>
    <col min="6401" max="6402" width="8.7109375" style="34" bestFit="1" customWidth="1"/>
    <col min="6403" max="6403" width="12.7109375" style="34" customWidth="1"/>
    <col min="6404" max="6404" width="10.7109375" style="34" customWidth="1"/>
    <col min="6405" max="6406" width="12.28515625" style="34" customWidth="1"/>
    <col min="6407" max="6642" width="8" style="34" customWidth="1"/>
    <col min="6643" max="6643" width="5.42578125" style="34" customWidth="1"/>
    <col min="6644" max="6644" width="27.28515625" style="34" bestFit="1" customWidth="1"/>
    <col min="6645" max="6645" width="12.140625" style="34" customWidth="1"/>
    <col min="6646" max="6647" width="9.85546875" style="34" customWidth="1"/>
    <col min="6648" max="6648" width="10.85546875" style="34" customWidth="1"/>
    <col min="6649" max="6651" width="7.5703125" style="34" customWidth="1"/>
    <col min="6652" max="6652" width="8.7109375" style="34" bestFit="1" customWidth="1"/>
    <col min="6653" max="6653" width="8.140625" style="34" bestFit="1" customWidth="1"/>
    <col min="6654" max="6654" width="8.7109375" style="34" bestFit="1" customWidth="1"/>
    <col min="6655" max="6655" width="9.7109375" style="34" bestFit="1" customWidth="1"/>
    <col min="6656" max="6656" width="10.7109375" style="34" bestFit="1" customWidth="1"/>
    <col min="6657" max="6658" width="8.7109375" style="34" bestFit="1" customWidth="1"/>
    <col min="6659" max="6659" width="12.7109375" style="34" customWidth="1"/>
    <col min="6660" max="6660" width="10.7109375" style="34" customWidth="1"/>
    <col min="6661" max="6662" width="12.28515625" style="34" customWidth="1"/>
    <col min="6663" max="6898" width="8" style="34" customWidth="1"/>
    <col min="6899" max="6899" width="5.42578125" style="34" customWidth="1"/>
    <col min="6900" max="6900" width="27.28515625" style="34" bestFit="1" customWidth="1"/>
    <col min="6901" max="6901" width="12.140625" style="34" customWidth="1"/>
    <col min="6902" max="6903" width="9.85546875" style="34" customWidth="1"/>
    <col min="6904" max="6904" width="10.85546875" style="34" customWidth="1"/>
    <col min="6905" max="6907" width="7.5703125" style="34" customWidth="1"/>
    <col min="6908" max="6908" width="8.7109375" style="34" bestFit="1" customWidth="1"/>
    <col min="6909" max="6909" width="8.140625" style="34" bestFit="1" customWidth="1"/>
    <col min="6910" max="6910" width="8.7109375" style="34" bestFit="1" customWidth="1"/>
    <col min="6911" max="6911" width="9.7109375" style="34" bestFit="1" customWidth="1"/>
    <col min="6912" max="6912" width="10.7109375" style="34" bestFit="1" customWidth="1"/>
    <col min="6913" max="6914" width="8.7109375" style="34" bestFit="1" customWidth="1"/>
    <col min="6915" max="6915" width="12.7109375" style="34" customWidth="1"/>
    <col min="6916" max="6916" width="10.7109375" style="34" customWidth="1"/>
    <col min="6917" max="6918" width="12.28515625" style="34" customWidth="1"/>
    <col min="6919" max="7154" width="8" style="34" customWidth="1"/>
    <col min="7155" max="7155" width="5.42578125" style="34" customWidth="1"/>
    <col min="7156" max="7156" width="27.28515625" style="34" bestFit="1" customWidth="1"/>
    <col min="7157" max="7157" width="12.140625" style="34" customWidth="1"/>
    <col min="7158" max="7159" width="9.85546875" style="34" customWidth="1"/>
    <col min="7160" max="7160" width="10.85546875" style="34" customWidth="1"/>
    <col min="7161" max="7163" width="7.5703125" style="34" customWidth="1"/>
    <col min="7164" max="7164" width="8.7109375" style="34" bestFit="1" customWidth="1"/>
    <col min="7165" max="7165" width="8.140625" style="34" bestFit="1" customWidth="1"/>
    <col min="7166" max="7166" width="8.7109375" style="34" bestFit="1" customWidth="1"/>
    <col min="7167" max="7167" width="9.7109375" style="34" bestFit="1" customWidth="1"/>
    <col min="7168" max="7168" width="10.7109375" style="34" bestFit="1" customWidth="1"/>
    <col min="7169" max="7170" width="8.7109375" style="34" bestFit="1" customWidth="1"/>
    <col min="7171" max="7171" width="12.7109375" style="34" customWidth="1"/>
    <col min="7172" max="7172" width="10.7109375" style="34" customWidth="1"/>
    <col min="7173" max="7174" width="12.28515625" style="34" customWidth="1"/>
    <col min="7175" max="7410" width="8" style="34" customWidth="1"/>
    <col min="7411" max="7411" width="5.42578125" style="34" customWidth="1"/>
    <col min="7412" max="7412" width="27.28515625" style="34" bestFit="1" customWidth="1"/>
    <col min="7413" max="7413" width="12.140625" style="34" customWidth="1"/>
    <col min="7414" max="7415" width="9.85546875" style="34" customWidth="1"/>
    <col min="7416" max="7416" width="10.85546875" style="34" customWidth="1"/>
    <col min="7417" max="7419" width="7.5703125" style="34" customWidth="1"/>
    <col min="7420" max="7420" width="8.7109375" style="34" bestFit="1" customWidth="1"/>
    <col min="7421" max="7421" width="8.140625" style="34" bestFit="1" customWidth="1"/>
    <col min="7422" max="7422" width="8.7109375" style="34" bestFit="1" customWidth="1"/>
    <col min="7423" max="7423" width="9.7109375" style="34" bestFit="1" customWidth="1"/>
    <col min="7424" max="7424" width="10.7109375" style="34" bestFit="1" customWidth="1"/>
    <col min="7425" max="7426" width="8.7109375" style="34" bestFit="1" customWidth="1"/>
    <col min="7427" max="7427" width="12.7109375" style="34" customWidth="1"/>
    <col min="7428" max="7428" width="10.7109375" style="34" customWidth="1"/>
    <col min="7429" max="7430" width="12.28515625" style="34" customWidth="1"/>
    <col min="7431" max="7666" width="8" style="34" customWidth="1"/>
    <col min="7667" max="7667" width="5.42578125" style="34" customWidth="1"/>
    <col min="7668" max="7668" width="27.28515625" style="34" bestFit="1" customWidth="1"/>
    <col min="7669" max="7669" width="12.140625" style="34" customWidth="1"/>
    <col min="7670" max="7671" width="9.85546875" style="34" customWidth="1"/>
    <col min="7672" max="7672" width="10.85546875" style="34" customWidth="1"/>
    <col min="7673" max="7675" width="7.5703125" style="34" customWidth="1"/>
    <col min="7676" max="7676" width="8.7109375" style="34" bestFit="1" customWidth="1"/>
    <col min="7677" max="7677" width="8.140625" style="34" bestFit="1" customWidth="1"/>
    <col min="7678" max="7678" width="8.7109375" style="34" bestFit="1" customWidth="1"/>
    <col min="7679" max="7679" width="9.7109375" style="34" bestFit="1" customWidth="1"/>
    <col min="7680" max="7680" width="10.7109375" style="34" bestFit="1" customWidth="1"/>
    <col min="7681" max="7682" width="8.7109375" style="34" bestFit="1" customWidth="1"/>
    <col min="7683" max="7683" width="12.7109375" style="34" customWidth="1"/>
    <col min="7684" max="7684" width="10.7109375" style="34" customWidth="1"/>
    <col min="7685" max="7686" width="12.28515625" style="34" customWidth="1"/>
    <col min="7687" max="7922" width="8" style="34" customWidth="1"/>
    <col min="7923" max="7923" width="5.42578125" style="34" customWidth="1"/>
    <col min="7924" max="7924" width="27.28515625" style="34" bestFit="1" customWidth="1"/>
    <col min="7925" max="7925" width="12.140625" style="34" customWidth="1"/>
    <col min="7926" max="7927" width="9.85546875" style="34" customWidth="1"/>
    <col min="7928" max="7928" width="10.85546875" style="34" customWidth="1"/>
    <col min="7929" max="7931" width="7.5703125" style="34" customWidth="1"/>
    <col min="7932" max="7932" width="8.7109375" style="34" bestFit="1" customWidth="1"/>
    <col min="7933" max="7933" width="8.140625" style="34" bestFit="1" customWidth="1"/>
    <col min="7934" max="7934" width="8.7109375" style="34" bestFit="1" customWidth="1"/>
    <col min="7935" max="7935" width="9.7109375" style="34" bestFit="1" customWidth="1"/>
    <col min="7936" max="7936" width="10.7109375" style="34" bestFit="1" customWidth="1"/>
    <col min="7937" max="7938" width="8.7109375" style="34" bestFit="1" customWidth="1"/>
    <col min="7939" max="7939" width="12.7109375" style="34" customWidth="1"/>
    <col min="7940" max="7940" width="10.7109375" style="34" customWidth="1"/>
    <col min="7941" max="7942" width="12.28515625" style="34" customWidth="1"/>
    <col min="7943" max="8178" width="8" style="34" customWidth="1"/>
    <col min="8179" max="8179" width="5.42578125" style="34" customWidth="1"/>
    <col min="8180" max="8180" width="27.28515625" style="34" bestFit="1" customWidth="1"/>
    <col min="8181" max="8181" width="12.140625" style="34" customWidth="1"/>
    <col min="8182" max="8183" width="9.85546875" style="34" customWidth="1"/>
    <col min="8184" max="8184" width="10.85546875" style="34" customWidth="1"/>
    <col min="8185" max="8187" width="7.5703125" style="34" customWidth="1"/>
    <col min="8188" max="8188" width="8.7109375" style="34" bestFit="1" customWidth="1"/>
    <col min="8189" max="8189" width="8.140625" style="34" bestFit="1" customWidth="1"/>
    <col min="8190" max="8190" width="8.7109375" style="34" bestFit="1" customWidth="1"/>
    <col min="8191" max="8191" width="9.7109375" style="34" bestFit="1" customWidth="1"/>
    <col min="8192" max="8192" width="10.7109375" style="34" bestFit="1" customWidth="1"/>
    <col min="8193" max="8194" width="8.7109375" style="34" bestFit="1" customWidth="1"/>
    <col min="8195" max="8195" width="12.7109375" style="34" customWidth="1"/>
    <col min="8196" max="8196" width="10.7109375" style="34" customWidth="1"/>
    <col min="8197" max="8198" width="12.28515625" style="34" customWidth="1"/>
    <col min="8199" max="8434" width="8" style="34" customWidth="1"/>
    <col min="8435" max="8435" width="5.42578125" style="34" customWidth="1"/>
    <col min="8436" max="8436" width="27.28515625" style="34" bestFit="1" customWidth="1"/>
    <col min="8437" max="8437" width="12.140625" style="34" customWidth="1"/>
    <col min="8438" max="8439" width="9.85546875" style="34" customWidth="1"/>
    <col min="8440" max="8440" width="10.85546875" style="34" customWidth="1"/>
    <col min="8441" max="8443" width="7.5703125" style="34" customWidth="1"/>
    <col min="8444" max="8444" width="8.7109375" style="34" bestFit="1" customWidth="1"/>
    <col min="8445" max="8445" width="8.140625" style="34" bestFit="1" customWidth="1"/>
    <col min="8446" max="8446" width="8.7109375" style="34" bestFit="1" customWidth="1"/>
    <col min="8447" max="8447" width="9.7109375" style="34" bestFit="1" customWidth="1"/>
    <col min="8448" max="8448" width="10.7109375" style="34" bestFit="1" customWidth="1"/>
    <col min="8449" max="8450" width="8.7109375" style="34" bestFit="1" customWidth="1"/>
    <col min="8451" max="8451" width="12.7109375" style="34" customWidth="1"/>
    <col min="8452" max="8452" width="10.7109375" style="34" customWidth="1"/>
    <col min="8453" max="8454" width="12.28515625" style="34" customWidth="1"/>
    <col min="8455" max="8690" width="8" style="34" customWidth="1"/>
    <col min="8691" max="8691" width="5.42578125" style="34" customWidth="1"/>
    <col min="8692" max="8692" width="27.28515625" style="34" bestFit="1" customWidth="1"/>
    <col min="8693" max="8693" width="12.140625" style="34" customWidth="1"/>
    <col min="8694" max="8695" width="9.85546875" style="34" customWidth="1"/>
    <col min="8696" max="8696" width="10.85546875" style="34" customWidth="1"/>
    <col min="8697" max="8699" width="7.5703125" style="34" customWidth="1"/>
    <col min="8700" max="8700" width="8.7109375" style="34" bestFit="1" customWidth="1"/>
    <col min="8701" max="8701" width="8.140625" style="34" bestFit="1" customWidth="1"/>
    <col min="8702" max="8702" width="8.7109375" style="34" bestFit="1" customWidth="1"/>
    <col min="8703" max="8703" width="9.7109375" style="34" bestFit="1" customWidth="1"/>
    <col min="8704" max="8704" width="10.7109375" style="34" bestFit="1" customWidth="1"/>
    <col min="8705" max="8706" width="8.7109375" style="34" bestFit="1" customWidth="1"/>
    <col min="8707" max="8707" width="12.7109375" style="34" customWidth="1"/>
    <col min="8708" max="8708" width="10.7109375" style="34" customWidth="1"/>
    <col min="8709" max="8710" width="12.28515625" style="34" customWidth="1"/>
    <col min="8711" max="8946" width="8" style="34" customWidth="1"/>
    <col min="8947" max="8947" width="5.42578125" style="34" customWidth="1"/>
    <col min="8948" max="8948" width="27.28515625" style="34" bestFit="1" customWidth="1"/>
    <col min="8949" max="8949" width="12.140625" style="34" customWidth="1"/>
    <col min="8950" max="8951" width="9.85546875" style="34" customWidth="1"/>
    <col min="8952" max="8952" width="10.85546875" style="34" customWidth="1"/>
    <col min="8953" max="8955" width="7.5703125" style="34" customWidth="1"/>
    <col min="8956" max="8956" width="8.7109375" style="34" bestFit="1" customWidth="1"/>
    <col min="8957" max="8957" width="8.140625" style="34" bestFit="1" customWidth="1"/>
    <col min="8958" max="8958" width="8.7109375" style="34" bestFit="1" customWidth="1"/>
    <col min="8959" max="8959" width="9.7109375" style="34" bestFit="1" customWidth="1"/>
    <col min="8960" max="8960" width="10.7109375" style="34" bestFit="1" customWidth="1"/>
    <col min="8961" max="8962" width="8.7109375" style="34" bestFit="1" customWidth="1"/>
    <col min="8963" max="8963" width="12.7109375" style="34" customWidth="1"/>
    <col min="8964" max="8964" width="10.7109375" style="34" customWidth="1"/>
    <col min="8965" max="8966" width="12.28515625" style="34" customWidth="1"/>
    <col min="8967" max="9202" width="8" style="34" customWidth="1"/>
    <col min="9203" max="9203" width="5.42578125" style="34" customWidth="1"/>
    <col min="9204" max="9204" width="27.28515625" style="34" bestFit="1" customWidth="1"/>
    <col min="9205" max="9205" width="12.140625" style="34" customWidth="1"/>
    <col min="9206" max="9207" width="9.85546875" style="34" customWidth="1"/>
    <col min="9208" max="9208" width="10.85546875" style="34" customWidth="1"/>
    <col min="9209" max="9211" width="7.5703125" style="34" customWidth="1"/>
    <col min="9212" max="9212" width="8.7109375" style="34" bestFit="1" customWidth="1"/>
    <col min="9213" max="9213" width="8.140625" style="34" bestFit="1" customWidth="1"/>
    <col min="9214" max="9214" width="8.7109375" style="34" bestFit="1" customWidth="1"/>
    <col min="9215" max="9215" width="9.7109375" style="34" bestFit="1" customWidth="1"/>
    <col min="9216" max="9216" width="10.7109375" style="34" bestFit="1" customWidth="1"/>
    <col min="9217" max="9218" width="8.7109375" style="34" bestFit="1" customWidth="1"/>
    <col min="9219" max="9219" width="12.7109375" style="34" customWidth="1"/>
    <col min="9220" max="9220" width="10.7109375" style="34" customWidth="1"/>
    <col min="9221" max="9222" width="12.28515625" style="34" customWidth="1"/>
    <col min="9223" max="9458" width="8" style="34" customWidth="1"/>
    <col min="9459" max="9459" width="5.42578125" style="34" customWidth="1"/>
    <col min="9460" max="9460" width="27.28515625" style="34" bestFit="1" customWidth="1"/>
    <col min="9461" max="9461" width="12.140625" style="34" customWidth="1"/>
    <col min="9462" max="9463" width="9.85546875" style="34" customWidth="1"/>
    <col min="9464" max="9464" width="10.85546875" style="34" customWidth="1"/>
    <col min="9465" max="9467" width="7.5703125" style="34" customWidth="1"/>
    <col min="9468" max="9468" width="8.7109375" style="34" bestFit="1" customWidth="1"/>
    <col min="9469" max="9469" width="8.140625" style="34" bestFit="1" customWidth="1"/>
    <col min="9470" max="9470" width="8.7109375" style="34" bestFit="1" customWidth="1"/>
    <col min="9471" max="9471" width="9.7109375" style="34" bestFit="1" customWidth="1"/>
    <col min="9472" max="9472" width="10.7109375" style="34" bestFit="1" customWidth="1"/>
    <col min="9473" max="9474" width="8.7109375" style="34" bestFit="1" customWidth="1"/>
    <col min="9475" max="9475" width="12.7109375" style="34" customWidth="1"/>
    <col min="9476" max="9476" width="10.7109375" style="34" customWidth="1"/>
    <col min="9477" max="9478" width="12.28515625" style="34" customWidth="1"/>
    <col min="9479" max="9714" width="8" style="34" customWidth="1"/>
    <col min="9715" max="9715" width="5.42578125" style="34" customWidth="1"/>
    <col min="9716" max="9716" width="27.28515625" style="34" bestFit="1" customWidth="1"/>
    <col min="9717" max="9717" width="12.140625" style="34" customWidth="1"/>
    <col min="9718" max="9719" width="9.85546875" style="34" customWidth="1"/>
    <col min="9720" max="9720" width="10.85546875" style="34" customWidth="1"/>
    <col min="9721" max="9723" width="7.5703125" style="34" customWidth="1"/>
    <col min="9724" max="9724" width="8.7109375" style="34" bestFit="1" customWidth="1"/>
    <col min="9725" max="9725" width="8.140625" style="34" bestFit="1" customWidth="1"/>
    <col min="9726" max="9726" width="8.7109375" style="34" bestFit="1" customWidth="1"/>
    <col min="9727" max="9727" width="9.7109375" style="34" bestFit="1" customWidth="1"/>
    <col min="9728" max="9728" width="10.7109375" style="34" bestFit="1" customWidth="1"/>
    <col min="9729" max="9730" width="8.7109375" style="34" bestFit="1" customWidth="1"/>
    <col min="9731" max="9731" width="12.7109375" style="34" customWidth="1"/>
    <col min="9732" max="9732" width="10.7109375" style="34" customWidth="1"/>
    <col min="9733" max="9734" width="12.28515625" style="34" customWidth="1"/>
    <col min="9735" max="9970" width="8" style="34" customWidth="1"/>
    <col min="9971" max="9971" width="5.42578125" style="34" customWidth="1"/>
    <col min="9972" max="9972" width="27.28515625" style="34" bestFit="1" customWidth="1"/>
    <col min="9973" max="9973" width="12.140625" style="34" customWidth="1"/>
    <col min="9974" max="9975" width="9.85546875" style="34" customWidth="1"/>
    <col min="9976" max="9976" width="10.85546875" style="34" customWidth="1"/>
    <col min="9977" max="9979" width="7.5703125" style="34" customWidth="1"/>
    <col min="9980" max="9980" width="8.7109375" style="34" bestFit="1" customWidth="1"/>
    <col min="9981" max="9981" width="8.140625" style="34" bestFit="1" customWidth="1"/>
    <col min="9982" max="9982" width="8.7109375" style="34" bestFit="1" customWidth="1"/>
    <col min="9983" max="9983" width="9.7109375" style="34" bestFit="1" customWidth="1"/>
    <col min="9984" max="9984" width="10.7109375" style="34" bestFit="1" customWidth="1"/>
    <col min="9985" max="9986" width="8.7109375" style="34" bestFit="1" customWidth="1"/>
    <col min="9987" max="9987" width="12.7109375" style="34" customWidth="1"/>
    <col min="9988" max="9988" width="10.7109375" style="34" customWidth="1"/>
    <col min="9989" max="9990" width="12.28515625" style="34" customWidth="1"/>
    <col min="9991" max="10226" width="8" style="34" customWidth="1"/>
    <col min="10227" max="10227" width="5.42578125" style="34" customWidth="1"/>
    <col min="10228" max="10228" width="27.28515625" style="34" bestFit="1" customWidth="1"/>
    <col min="10229" max="10229" width="12.140625" style="34" customWidth="1"/>
    <col min="10230" max="10231" width="9.85546875" style="34" customWidth="1"/>
    <col min="10232" max="10232" width="10.85546875" style="34" customWidth="1"/>
    <col min="10233" max="10235" width="7.5703125" style="34" customWidth="1"/>
    <col min="10236" max="10236" width="8.7109375" style="34" bestFit="1" customWidth="1"/>
    <col min="10237" max="10237" width="8.140625" style="34" bestFit="1" customWidth="1"/>
    <col min="10238" max="10238" width="8.7109375" style="34" bestFit="1" customWidth="1"/>
    <col min="10239" max="10239" width="9.7109375" style="34" bestFit="1" customWidth="1"/>
    <col min="10240" max="10240" width="10.7109375" style="34" bestFit="1" customWidth="1"/>
    <col min="10241" max="10242" width="8.7109375" style="34" bestFit="1" customWidth="1"/>
    <col min="10243" max="10243" width="12.7109375" style="34" customWidth="1"/>
    <col min="10244" max="10244" width="10.7109375" style="34" customWidth="1"/>
    <col min="10245" max="10246" width="12.28515625" style="34" customWidth="1"/>
    <col min="10247" max="10482" width="8" style="34" customWidth="1"/>
    <col min="10483" max="10483" width="5.42578125" style="34" customWidth="1"/>
    <col min="10484" max="10484" width="27.28515625" style="34" bestFit="1" customWidth="1"/>
    <col min="10485" max="10485" width="12.140625" style="34" customWidth="1"/>
    <col min="10486" max="10487" width="9.85546875" style="34" customWidth="1"/>
    <col min="10488" max="10488" width="10.85546875" style="34" customWidth="1"/>
    <col min="10489" max="10491" width="7.5703125" style="34" customWidth="1"/>
    <col min="10492" max="10492" width="8.7109375" style="34" bestFit="1" customWidth="1"/>
    <col min="10493" max="10493" width="8.140625" style="34" bestFit="1" customWidth="1"/>
    <col min="10494" max="10494" width="8.7109375" style="34" bestFit="1" customWidth="1"/>
    <col min="10495" max="10495" width="9.7109375" style="34" bestFit="1" customWidth="1"/>
    <col min="10496" max="10496" width="10.7109375" style="34" bestFit="1" customWidth="1"/>
    <col min="10497" max="10498" width="8.7109375" style="34" bestFit="1" customWidth="1"/>
    <col min="10499" max="10499" width="12.7109375" style="34" customWidth="1"/>
    <col min="10500" max="10500" width="10.7109375" style="34" customWidth="1"/>
    <col min="10501" max="10502" width="12.28515625" style="34" customWidth="1"/>
    <col min="10503" max="10738" width="8" style="34" customWidth="1"/>
    <col min="10739" max="10739" width="5.42578125" style="34" customWidth="1"/>
    <col min="10740" max="10740" width="27.28515625" style="34" bestFit="1" customWidth="1"/>
    <col min="10741" max="10741" width="12.140625" style="34" customWidth="1"/>
    <col min="10742" max="10743" width="9.85546875" style="34" customWidth="1"/>
    <col min="10744" max="10744" width="10.85546875" style="34" customWidth="1"/>
    <col min="10745" max="10747" width="7.5703125" style="34" customWidth="1"/>
    <col min="10748" max="10748" width="8.7109375" style="34" bestFit="1" customWidth="1"/>
    <col min="10749" max="10749" width="8.140625" style="34" bestFit="1" customWidth="1"/>
    <col min="10750" max="10750" width="8.7109375" style="34" bestFit="1" customWidth="1"/>
    <col min="10751" max="10751" width="9.7109375" style="34" bestFit="1" customWidth="1"/>
    <col min="10752" max="10752" width="10.7109375" style="34" bestFit="1" customWidth="1"/>
    <col min="10753" max="10754" width="8.7109375" style="34" bestFit="1" customWidth="1"/>
    <col min="10755" max="10755" width="12.7109375" style="34" customWidth="1"/>
    <col min="10756" max="10756" width="10.7109375" style="34" customWidth="1"/>
    <col min="10757" max="10758" width="12.28515625" style="34" customWidth="1"/>
    <col min="10759" max="10994" width="8" style="34" customWidth="1"/>
    <col min="10995" max="10995" width="5.42578125" style="34" customWidth="1"/>
    <col min="10996" max="10996" width="27.28515625" style="34" bestFit="1" customWidth="1"/>
    <col min="10997" max="10997" width="12.140625" style="34" customWidth="1"/>
    <col min="10998" max="10999" width="9.85546875" style="34" customWidth="1"/>
    <col min="11000" max="11000" width="10.85546875" style="34" customWidth="1"/>
    <col min="11001" max="11003" width="7.5703125" style="34" customWidth="1"/>
    <col min="11004" max="11004" width="8.7109375" style="34" bestFit="1" customWidth="1"/>
    <col min="11005" max="11005" width="8.140625" style="34" bestFit="1" customWidth="1"/>
    <col min="11006" max="11006" width="8.7109375" style="34" bestFit="1" customWidth="1"/>
    <col min="11007" max="11007" width="9.7109375" style="34" bestFit="1" customWidth="1"/>
    <col min="11008" max="11008" width="10.7109375" style="34" bestFit="1" customWidth="1"/>
    <col min="11009" max="11010" width="8.7109375" style="34" bestFit="1" customWidth="1"/>
    <col min="11011" max="11011" width="12.7109375" style="34" customWidth="1"/>
    <col min="11012" max="11012" width="10.7109375" style="34" customWidth="1"/>
    <col min="11013" max="11014" width="12.28515625" style="34" customWidth="1"/>
    <col min="11015" max="11250" width="8" style="34" customWidth="1"/>
    <col min="11251" max="11251" width="5.42578125" style="34" customWidth="1"/>
    <col min="11252" max="11252" width="27.28515625" style="34" bestFit="1" customWidth="1"/>
    <col min="11253" max="11253" width="12.140625" style="34" customWidth="1"/>
    <col min="11254" max="11255" width="9.85546875" style="34" customWidth="1"/>
    <col min="11256" max="11256" width="10.85546875" style="34" customWidth="1"/>
    <col min="11257" max="11259" width="7.5703125" style="34" customWidth="1"/>
    <col min="11260" max="11260" width="8.7109375" style="34" bestFit="1" customWidth="1"/>
    <col min="11261" max="11261" width="8.140625" style="34" bestFit="1" customWidth="1"/>
    <col min="11262" max="11262" width="8.7109375" style="34" bestFit="1" customWidth="1"/>
    <col min="11263" max="11263" width="9.7109375" style="34" bestFit="1" customWidth="1"/>
    <col min="11264" max="11264" width="10.7109375" style="34" bestFit="1" customWidth="1"/>
    <col min="11265" max="11266" width="8.7109375" style="34" bestFit="1" customWidth="1"/>
    <col min="11267" max="11267" width="12.7109375" style="34" customWidth="1"/>
    <col min="11268" max="11268" width="10.7109375" style="34" customWidth="1"/>
    <col min="11269" max="11270" width="12.28515625" style="34" customWidth="1"/>
    <col min="11271" max="11506" width="8" style="34" customWidth="1"/>
    <col min="11507" max="11507" width="5.42578125" style="34" customWidth="1"/>
    <col min="11508" max="11508" width="27.28515625" style="34" bestFit="1" customWidth="1"/>
    <col min="11509" max="11509" width="12.140625" style="34" customWidth="1"/>
    <col min="11510" max="11511" width="9.85546875" style="34" customWidth="1"/>
    <col min="11512" max="11512" width="10.85546875" style="34" customWidth="1"/>
    <col min="11513" max="11515" width="7.5703125" style="34" customWidth="1"/>
    <col min="11516" max="11516" width="8.7109375" style="34" bestFit="1" customWidth="1"/>
    <col min="11517" max="11517" width="8.140625" style="34" bestFit="1" customWidth="1"/>
    <col min="11518" max="11518" width="8.7109375" style="34" bestFit="1" customWidth="1"/>
    <col min="11519" max="11519" width="9.7109375" style="34" bestFit="1" customWidth="1"/>
    <col min="11520" max="11520" width="10.7109375" style="34" bestFit="1" customWidth="1"/>
    <col min="11521" max="11522" width="8.7109375" style="34" bestFit="1" customWidth="1"/>
    <col min="11523" max="11523" width="12.7109375" style="34" customWidth="1"/>
    <col min="11524" max="11524" width="10.7109375" style="34" customWidth="1"/>
    <col min="11525" max="11526" width="12.28515625" style="34" customWidth="1"/>
    <col min="11527" max="11762" width="8" style="34" customWidth="1"/>
    <col min="11763" max="11763" width="5.42578125" style="34" customWidth="1"/>
    <col min="11764" max="11764" width="27.28515625" style="34" bestFit="1" customWidth="1"/>
    <col min="11765" max="11765" width="12.140625" style="34" customWidth="1"/>
    <col min="11766" max="11767" width="9.85546875" style="34" customWidth="1"/>
    <col min="11768" max="11768" width="10.85546875" style="34" customWidth="1"/>
    <col min="11769" max="11771" width="7.5703125" style="34" customWidth="1"/>
    <col min="11772" max="11772" width="8.7109375" style="34" bestFit="1" customWidth="1"/>
    <col min="11773" max="11773" width="8.140625" style="34" bestFit="1" customWidth="1"/>
    <col min="11774" max="11774" width="8.7109375" style="34" bestFit="1" customWidth="1"/>
    <col min="11775" max="11775" width="9.7109375" style="34" bestFit="1" customWidth="1"/>
    <col min="11776" max="11776" width="10.7109375" style="34" bestFit="1" customWidth="1"/>
    <col min="11777" max="11778" width="8.7109375" style="34" bestFit="1" customWidth="1"/>
    <col min="11779" max="11779" width="12.7109375" style="34" customWidth="1"/>
    <col min="11780" max="11780" width="10.7109375" style="34" customWidth="1"/>
    <col min="11781" max="11782" width="12.28515625" style="34" customWidth="1"/>
    <col min="11783" max="12018" width="8" style="34" customWidth="1"/>
    <col min="12019" max="12019" width="5.42578125" style="34" customWidth="1"/>
    <col min="12020" max="12020" width="27.28515625" style="34" bestFit="1" customWidth="1"/>
    <col min="12021" max="12021" width="12.140625" style="34" customWidth="1"/>
    <col min="12022" max="12023" width="9.85546875" style="34" customWidth="1"/>
    <col min="12024" max="12024" width="10.85546875" style="34" customWidth="1"/>
    <col min="12025" max="12027" width="7.5703125" style="34" customWidth="1"/>
    <col min="12028" max="12028" width="8.7109375" style="34" bestFit="1" customWidth="1"/>
    <col min="12029" max="12029" width="8.140625" style="34" bestFit="1" customWidth="1"/>
    <col min="12030" max="12030" width="8.7109375" style="34" bestFit="1" customWidth="1"/>
    <col min="12031" max="12031" width="9.7109375" style="34" bestFit="1" customWidth="1"/>
    <col min="12032" max="12032" width="10.7109375" style="34" bestFit="1" customWidth="1"/>
    <col min="12033" max="12034" width="8.7109375" style="34" bestFit="1" customWidth="1"/>
    <col min="12035" max="12035" width="12.7109375" style="34" customWidth="1"/>
    <col min="12036" max="12036" width="10.7109375" style="34" customWidth="1"/>
    <col min="12037" max="12038" width="12.28515625" style="34" customWidth="1"/>
    <col min="12039" max="12274" width="8" style="34" customWidth="1"/>
    <col min="12275" max="12275" width="5.42578125" style="34" customWidth="1"/>
    <col min="12276" max="12276" width="27.28515625" style="34" bestFit="1" customWidth="1"/>
    <col min="12277" max="12277" width="12.140625" style="34" customWidth="1"/>
    <col min="12278" max="12279" width="9.85546875" style="34" customWidth="1"/>
    <col min="12280" max="12280" width="10.85546875" style="34" customWidth="1"/>
    <col min="12281" max="12283" width="7.5703125" style="34" customWidth="1"/>
    <col min="12284" max="12284" width="8.7109375" style="34" bestFit="1" customWidth="1"/>
    <col min="12285" max="12285" width="8.140625" style="34" bestFit="1" customWidth="1"/>
    <col min="12286" max="12286" width="8.7109375" style="34" bestFit="1" customWidth="1"/>
    <col min="12287" max="12287" width="9.7109375" style="34" bestFit="1" customWidth="1"/>
    <col min="12288" max="12288" width="10.7109375" style="34" bestFit="1" customWidth="1"/>
    <col min="12289" max="12290" width="8.7109375" style="34" bestFit="1" customWidth="1"/>
    <col min="12291" max="12291" width="12.7109375" style="34" customWidth="1"/>
    <col min="12292" max="12292" width="10.7109375" style="34" customWidth="1"/>
    <col min="12293" max="12294" width="12.28515625" style="34" customWidth="1"/>
    <col min="12295" max="12530" width="8" style="34" customWidth="1"/>
    <col min="12531" max="12531" width="5.42578125" style="34" customWidth="1"/>
    <col min="12532" max="12532" width="27.28515625" style="34" bestFit="1" customWidth="1"/>
    <col min="12533" max="12533" width="12.140625" style="34" customWidth="1"/>
    <col min="12534" max="12535" width="9.85546875" style="34" customWidth="1"/>
    <col min="12536" max="12536" width="10.85546875" style="34" customWidth="1"/>
    <col min="12537" max="12539" width="7.5703125" style="34" customWidth="1"/>
    <col min="12540" max="12540" width="8.7109375" style="34" bestFit="1" customWidth="1"/>
    <col min="12541" max="12541" width="8.140625" style="34" bestFit="1" customWidth="1"/>
    <col min="12542" max="12542" width="8.7109375" style="34" bestFit="1" customWidth="1"/>
    <col min="12543" max="12543" width="9.7109375" style="34" bestFit="1" customWidth="1"/>
    <col min="12544" max="12544" width="10.7109375" style="34" bestFit="1" customWidth="1"/>
    <col min="12545" max="12546" width="8.7109375" style="34" bestFit="1" customWidth="1"/>
    <col min="12547" max="12547" width="12.7109375" style="34" customWidth="1"/>
    <col min="12548" max="12548" width="10.7109375" style="34" customWidth="1"/>
    <col min="12549" max="12550" width="12.28515625" style="34" customWidth="1"/>
    <col min="12551" max="12786" width="8" style="34" customWidth="1"/>
    <col min="12787" max="12787" width="5.42578125" style="34" customWidth="1"/>
    <col min="12788" max="12788" width="27.28515625" style="34" bestFit="1" customWidth="1"/>
    <col min="12789" max="12789" width="12.140625" style="34" customWidth="1"/>
    <col min="12790" max="12791" width="9.85546875" style="34" customWidth="1"/>
    <col min="12792" max="12792" width="10.85546875" style="34" customWidth="1"/>
    <col min="12793" max="12795" width="7.5703125" style="34" customWidth="1"/>
    <col min="12796" max="12796" width="8.7109375" style="34" bestFit="1" customWidth="1"/>
    <col min="12797" max="12797" width="8.140625" style="34" bestFit="1" customWidth="1"/>
    <col min="12798" max="12798" width="8.7109375" style="34" bestFit="1" customWidth="1"/>
    <col min="12799" max="12799" width="9.7109375" style="34" bestFit="1" customWidth="1"/>
    <col min="12800" max="12800" width="10.7109375" style="34" bestFit="1" customWidth="1"/>
    <col min="12801" max="12802" width="8.7109375" style="34" bestFit="1" customWidth="1"/>
    <col min="12803" max="12803" width="12.7109375" style="34" customWidth="1"/>
    <col min="12804" max="12804" width="10.7109375" style="34" customWidth="1"/>
    <col min="12805" max="12806" width="12.28515625" style="34" customWidth="1"/>
    <col min="12807" max="13042" width="8" style="34" customWidth="1"/>
    <col min="13043" max="13043" width="5.42578125" style="34" customWidth="1"/>
    <col min="13044" max="13044" width="27.28515625" style="34" bestFit="1" customWidth="1"/>
    <col min="13045" max="13045" width="12.140625" style="34" customWidth="1"/>
    <col min="13046" max="13047" width="9.85546875" style="34" customWidth="1"/>
    <col min="13048" max="13048" width="10.85546875" style="34" customWidth="1"/>
    <col min="13049" max="13051" width="7.5703125" style="34" customWidth="1"/>
    <col min="13052" max="13052" width="8.7109375" style="34" bestFit="1" customWidth="1"/>
    <col min="13053" max="13053" width="8.140625" style="34" bestFit="1" customWidth="1"/>
    <col min="13054" max="13054" width="8.7109375" style="34" bestFit="1" customWidth="1"/>
    <col min="13055" max="13055" width="9.7109375" style="34" bestFit="1" customWidth="1"/>
    <col min="13056" max="13056" width="10.7109375" style="34" bestFit="1" customWidth="1"/>
    <col min="13057" max="13058" width="8.7109375" style="34" bestFit="1" customWidth="1"/>
    <col min="13059" max="13059" width="12.7109375" style="34" customWidth="1"/>
    <col min="13060" max="13060" width="10.7109375" style="34" customWidth="1"/>
    <col min="13061" max="13062" width="12.28515625" style="34" customWidth="1"/>
    <col min="13063" max="13298" width="8" style="34" customWidth="1"/>
    <col min="13299" max="13299" width="5.42578125" style="34" customWidth="1"/>
    <col min="13300" max="13300" width="27.28515625" style="34" bestFit="1" customWidth="1"/>
    <col min="13301" max="13301" width="12.140625" style="34" customWidth="1"/>
    <col min="13302" max="13303" width="9.85546875" style="34" customWidth="1"/>
    <col min="13304" max="13304" width="10.85546875" style="34" customWidth="1"/>
    <col min="13305" max="13307" width="7.5703125" style="34" customWidth="1"/>
    <col min="13308" max="13308" width="8.7109375" style="34" bestFit="1" customWidth="1"/>
    <col min="13309" max="13309" width="8.140625" style="34" bestFit="1" customWidth="1"/>
    <col min="13310" max="13310" width="8.7109375" style="34" bestFit="1" customWidth="1"/>
    <col min="13311" max="13311" width="9.7109375" style="34" bestFit="1" customWidth="1"/>
    <col min="13312" max="13312" width="10.7109375" style="34" bestFit="1" customWidth="1"/>
    <col min="13313" max="13314" width="8.7109375" style="34" bestFit="1" customWidth="1"/>
    <col min="13315" max="13315" width="12.7109375" style="34" customWidth="1"/>
    <col min="13316" max="13316" width="10.7109375" style="34" customWidth="1"/>
    <col min="13317" max="13318" width="12.28515625" style="34" customWidth="1"/>
    <col min="13319" max="13554" width="8" style="34" customWidth="1"/>
    <col min="13555" max="13555" width="5.42578125" style="34" customWidth="1"/>
    <col min="13556" max="13556" width="27.28515625" style="34" bestFit="1" customWidth="1"/>
    <col min="13557" max="13557" width="12.140625" style="34" customWidth="1"/>
    <col min="13558" max="13559" width="9.85546875" style="34" customWidth="1"/>
    <col min="13560" max="13560" width="10.85546875" style="34" customWidth="1"/>
    <col min="13561" max="13563" width="7.5703125" style="34" customWidth="1"/>
    <col min="13564" max="13564" width="8.7109375" style="34" bestFit="1" customWidth="1"/>
    <col min="13565" max="13565" width="8.140625" style="34" bestFit="1" customWidth="1"/>
    <col min="13566" max="13566" width="8.7109375" style="34" bestFit="1" customWidth="1"/>
    <col min="13567" max="13567" width="9.7109375" style="34" bestFit="1" customWidth="1"/>
    <col min="13568" max="13568" width="10.7109375" style="34" bestFit="1" customWidth="1"/>
    <col min="13569" max="13570" width="8.7109375" style="34" bestFit="1" customWidth="1"/>
    <col min="13571" max="13571" width="12.7109375" style="34" customWidth="1"/>
    <col min="13572" max="13572" width="10.7109375" style="34" customWidth="1"/>
    <col min="13573" max="13574" width="12.28515625" style="34" customWidth="1"/>
    <col min="13575" max="13810" width="8" style="34" customWidth="1"/>
    <col min="13811" max="13811" width="5.42578125" style="34" customWidth="1"/>
    <col min="13812" max="13812" width="27.28515625" style="34" bestFit="1" customWidth="1"/>
    <col min="13813" max="13813" width="12.140625" style="34" customWidth="1"/>
    <col min="13814" max="13815" width="9.85546875" style="34" customWidth="1"/>
    <col min="13816" max="13816" width="10.85546875" style="34" customWidth="1"/>
    <col min="13817" max="13819" width="7.5703125" style="34" customWidth="1"/>
    <col min="13820" max="13820" width="8.7109375" style="34" bestFit="1" customWidth="1"/>
    <col min="13821" max="13821" width="8.140625" style="34" bestFit="1" customWidth="1"/>
    <col min="13822" max="13822" width="8.7109375" style="34" bestFit="1" customWidth="1"/>
    <col min="13823" max="13823" width="9.7109375" style="34" bestFit="1" customWidth="1"/>
    <col min="13824" max="13824" width="10.7109375" style="34" bestFit="1" customWidth="1"/>
    <col min="13825" max="13826" width="8.7109375" style="34" bestFit="1" customWidth="1"/>
    <col min="13827" max="13827" width="12.7109375" style="34" customWidth="1"/>
    <col min="13828" max="13828" width="10.7109375" style="34" customWidth="1"/>
    <col min="13829" max="13830" width="12.28515625" style="34" customWidth="1"/>
    <col min="13831" max="14066" width="8" style="34" customWidth="1"/>
    <col min="14067" max="14067" width="5.42578125" style="34" customWidth="1"/>
    <col min="14068" max="14068" width="27.28515625" style="34" bestFit="1" customWidth="1"/>
    <col min="14069" max="14069" width="12.140625" style="34" customWidth="1"/>
    <col min="14070" max="14071" width="9.85546875" style="34" customWidth="1"/>
    <col min="14072" max="14072" width="10.85546875" style="34" customWidth="1"/>
    <col min="14073" max="14075" width="7.5703125" style="34" customWidth="1"/>
    <col min="14076" max="14076" width="8.7109375" style="34" bestFit="1" customWidth="1"/>
    <col min="14077" max="14077" width="8.140625" style="34" bestFit="1" customWidth="1"/>
    <col min="14078" max="14078" width="8.7109375" style="34" bestFit="1" customWidth="1"/>
    <col min="14079" max="14079" width="9.7109375" style="34" bestFit="1" customWidth="1"/>
    <col min="14080" max="14080" width="10.7109375" style="34" bestFit="1" customWidth="1"/>
    <col min="14081" max="14082" width="8.7109375" style="34" bestFit="1" customWidth="1"/>
    <col min="14083" max="14083" width="12.7109375" style="34" customWidth="1"/>
    <col min="14084" max="14084" width="10.7109375" style="34" customWidth="1"/>
    <col min="14085" max="14086" width="12.28515625" style="34" customWidth="1"/>
    <col min="14087" max="14322" width="8" style="34" customWidth="1"/>
    <col min="14323" max="14323" width="5.42578125" style="34" customWidth="1"/>
    <col min="14324" max="14324" width="27.28515625" style="34" bestFit="1" customWidth="1"/>
    <col min="14325" max="14325" width="12.140625" style="34" customWidth="1"/>
    <col min="14326" max="14327" width="9.85546875" style="34" customWidth="1"/>
    <col min="14328" max="14328" width="10.85546875" style="34" customWidth="1"/>
    <col min="14329" max="14331" width="7.5703125" style="34" customWidth="1"/>
    <col min="14332" max="14332" width="8.7109375" style="34" bestFit="1" customWidth="1"/>
    <col min="14333" max="14333" width="8.140625" style="34" bestFit="1" customWidth="1"/>
    <col min="14334" max="14334" width="8.7109375" style="34" bestFit="1" customWidth="1"/>
    <col min="14335" max="14335" width="9.7109375" style="34" bestFit="1" customWidth="1"/>
    <col min="14336" max="14336" width="10.7109375" style="34" bestFit="1" customWidth="1"/>
    <col min="14337" max="14338" width="8.7109375" style="34" bestFit="1" customWidth="1"/>
    <col min="14339" max="14339" width="12.7109375" style="34" customWidth="1"/>
    <col min="14340" max="14340" width="10.7109375" style="34" customWidth="1"/>
    <col min="14341" max="14342" width="12.28515625" style="34" customWidth="1"/>
    <col min="14343" max="14578" width="8" style="34" customWidth="1"/>
    <col min="14579" max="14579" width="5.42578125" style="34" customWidth="1"/>
    <col min="14580" max="14580" width="27.28515625" style="34" bestFit="1" customWidth="1"/>
    <col min="14581" max="14581" width="12.140625" style="34" customWidth="1"/>
    <col min="14582" max="14583" width="9.85546875" style="34" customWidth="1"/>
    <col min="14584" max="14584" width="10.85546875" style="34" customWidth="1"/>
    <col min="14585" max="14587" width="7.5703125" style="34" customWidth="1"/>
    <col min="14588" max="14588" width="8.7109375" style="34" bestFit="1" customWidth="1"/>
    <col min="14589" max="14589" width="8.140625" style="34" bestFit="1" customWidth="1"/>
    <col min="14590" max="14590" width="8.7109375" style="34" bestFit="1" customWidth="1"/>
    <col min="14591" max="14591" width="9.7109375" style="34" bestFit="1" customWidth="1"/>
    <col min="14592" max="14592" width="10.7109375" style="34" bestFit="1" customWidth="1"/>
    <col min="14593" max="14594" width="8.7109375" style="34" bestFit="1" customWidth="1"/>
    <col min="14595" max="14595" width="12.7109375" style="34" customWidth="1"/>
    <col min="14596" max="14596" width="10.7109375" style="34" customWidth="1"/>
    <col min="14597" max="14598" width="12.28515625" style="34" customWidth="1"/>
    <col min="14599" max="14834" width="8" style="34" customWidth="1"/>
    <col min="14835" max="14835" width="5.42578125" style="34" customWidth="1"/>
    <col min="14836" max="14836" width="27.28515625" style="34" bestFit="1" customWidth="1"/>
    <col min="14837" max="14837" width="12.140625" style="34" customWidth="1"/>
    <col min="14838" max="14839" width="9.85546875" style="34" customWidth="1"/>
    <col min="14840" max="14840" width="10.85546875" style="34" customWidth="1"/>
    <col min="14841" max="14843" width="7.5703125" style="34" customWidth="1"/>
    <col min="14844" max="14844" width="8.7109375" style="34" bestFit="1" customWidth="1"/>
    <col min="14845" max="14845" width="8.140625" style="34" bestFit="1" customWidth="1"/>
    <col min="14846" max="14846" width="8.7109375" style="34" bestFit="1" customWidth="1"/>
    <col min="14847" max="14847" width="9.7109375" style="34" bestFit="1" customWidth="1"/>
    <col min="14848" max="14848" width="10.7109375" style="34" bestFit="1" customWidth="1"/>
    <col min="14849" max="14850" width="8.7109375" style="34" bestFit="1" customWidth="1"/>
    <col min="14851" max="14851" width="12.7109375" style="34" customWidth="1"/>
    <col min="14852" max="14852" width="10.7109375" style="34" customWidth="1"/>
    <col min="14853" max="14854" width="12.28515625" style="34" customWidth="1"/>
    <col min="14855" max="15090" width="8" style="34" customWidth="1"/>
    <col min="15091" max="15091" width="5.42578125" style="34" customWidth="1"/>
    <col min="15092" max="15092" width="27.28515625" style="34" bestFit="1" customWidth="1"/>
    <col min="15093" max="15093" width="12.140625" style="34" customWidth="1"/>
    <col min="15094" max="15095" width="9.85546875" style="34" customWidth="1"/>
    <col min="15096" max="15096" width="10.85546875" style="34" customWidth="1"/>
    <col min="15097" max="15099" width="7.5703125" style="34" customWidth="1"/>
    <col min="15100" max="15100" width="8.7109375" style="34" bestFit="1" customWidth="1"/>
    <col min="15101" max="15101" width="8.140625" style="34" bestFit="1" customWidth="1"/>
    <col min="15102" max="15102" width="8.7109375" style="34" bestFit="1" customWidth="1"/>
    <col min="15103" max="15103" width="9.7109375" style="34" bestFit="1" customWidth="1"/>
    <col min="15104" max="15104" width="10.7109375" style="34" bestFit="1" customWidth="1"/>
    <col min="15105" max="15106" width="8.7109375" style="34" bestFit="1" customWidth="1"/>
    <col min="15107" max="15107" width="12.7109375" style="34" customWidth="1"/>
    <col min="15108" max="15108" width="10.7109375" style="34" customWidth="1"/>
    <col min="15109" max="15110" width="12.28515625" style="34" customWidth="1"/>
    <col min="15111" max="15346" width="8" style="34" customWidth="1"/>
    <col min="15347" max="15347" width="5.42578125" style="34" customWidth="1"/>
    <col min="15348" max="15348" width="27.28515625" style="34" bestFit="1" customWidth="1"/>
    <col min="15349" max="15349" width="12.140625" style="34" customWidth="1"/>
    <col min="15350" max="15351" width="9.85546875" style="34" customWidth="1"/>
    <col min="15352" max="15352" width="10.85546875" style="34" customWidth="1"/>
    <col min="15353" max="15355" width="7.5703125" style="34" customWidth="1"/>
    <col min="15356" max="15356" width="8.7109375" style="34" bestFit="1" customWidth="1"/>
    <col min="15357" max="15357" width="8.140625" style="34" bestFit="1" customWidth="1"/>
    <col min="15358" max="15358" width="8.7109375" style="34" bestFit="1" customWidth="1"/>
    <col min="15359" max="15359" width="9.7109375" style="34" bestFit="1" customWidth="1"/>
    <col min="15360" max="15360" width="10.7109375" style="34" bestFit="1" customWidth="1"/>
    <col min="15361" max="15362" width="8.7109375" style="34" bestFit="1" customWidth="1"/>
    <col min="15363" max="15363" width="12.7109375" style="34" customWidth="1"/>
    <col min="15364" max="15364" width="10.7109375" style="34" customWidth="1"/>
    <col min="15365" max="15366" width="12.28515625" style="34" customWidth="1"/>
    <col min="15367" max="15602" width="8" style="34" customWidth="1"/>
    <col min="15603" max="15603" width="5.42578125" style="34" customWidth="1"/>
    <col min="15604" max="15604" width="27.28515625" style="34" bestFit="1" customWidth="1"/>
    <col min="15605" max="15605" width="12.140625" style="34" customWidth="1"/>
    <col min="15606" max="15607" width="9.85546875" style="34" customWidth="1"/>
    <col min="15608" max="15608" width="10.85546875" style="34" customWidth="1"/>
    <col min="15609" max="15611" width="7.5703125" style="34" customWidth="1"/>
    <col min="15612" max="15612" width="8.7109375" style="34" bestFit="1" customWidth="1"/>
    <col min="15613" max="15613" width="8.140625" style="34" bestFit="1" customWidth="1"/>
    <col min="15614" max="15614" width="8.7109375" style="34" bestFit="1" customWidth="1"/>
    <col min="15615" max="15615" width="9.7109375" style="34" bestFit="1" customWidth="1"/>
    <col min="15616" max="15616" width="10.7109375" style="34" bestFit="1" customWidth="1"/>
    <col min="15617" max="15618" width="8.7109375" style="34" bestFit="1" customWidth="1"/>
    <col min="15619" max="15619" width="12.7109375" style="34" customWidth="1"/>
    <col min="15620" max="15620" width="10.7109375" style="34" customWidth="1"/>
    <col min="15621" max="15622" width="12.28515625" style="34" customWidth="1"/>
    <col min="15623" max="15858" width="8" style="34" customWidth="1"/>
    <col min="15859" max="15859" width="5.42578125" style="34" customWidth="1"/>
    <col min="15860" max="15860" width="27.28515625" style="34" bestFit="1" customWidth="1"/>
    <col min="15861" max="15861" width="12.140625" style="34" customWidth="1"/>
    <col min="15862" max="15863" width="9.85546875" style="34" customWidth="1"/>
    <col min="15864" max="15864" width="10.85546875" style="34" customWidth="1"/>
    <col min="15865" max="15867" width="7.5703125" style="34" customWidth="1"/>
    <col min="15868" max="15868" width="8.7109375" style="34" bestFit="1" customWidth="1"/>
    <col min="15869" max="15869" width="8.140625" style="34" bestFit="1" customWidth="1"/>
    <col min="15870" max="15870" width="8.7109375" style="34" bestFit="1" customWidth="1"/>
    <col min="15871" max="15871" width="9.7109375" style="34" bestFit="1" customWidth="1"/>
    <col min="15872" max="15872" width="10.7109375" style="34" bestFit="1" customWidth="1"/>
    <col min="15873" max="15874" width="8.7109375" style="34" bestFit="1" customWidth="1"/>
    <col min="15875" max="15875" width="12.7109375" style="34" customWidth="1"/>
    <col min="15876" max="15876" width="10.7109375" style="34" customWidth="1"/>
    <col min="15877" max="15878" width="12.28515625" style="34" customWidth="1"/>
    <col min="15879" max="16114" width="8" style="34" customWidth="1"/>
    <col min="16115" max="16115" width="5.42578125" style="34" customWidth="1"/>
    <col min="16116" max="16116" width="27.28515625" style="34" bestFit="1" customWidth="1"/>
    <col min="16117" max="16117" width="12.140625" style="34" customWidth="1"/>
    <col min="16118" max="16119" width="9.85546875" style="34" customWidth="1"/>
    <col min="16120" max="16120" width="10.85546875" style="34" customWidth="1"/>
    <col min="16121" max="16123" width="7.5703125" style="34" customWidth="1"/>
    <col min="16124" max="16124" width="8.7109375" style="34" bestFit="1" customWidth="1"/>
    <col min="16125" max="16125" width="8.140625" style="34" bestFit="1" customWidth="1"/>
    <col min="16126" max="16126" width="8.7109375" style="34" bestFit="1" customWidth="1"/>
    <col min="16127" max="16127" width="9.7109375" style="34" bestFit="1" customWidth="1"/>
    <col min="16128" max="16128" width="10.7109375" style="34" bestFit="1" customWidth="1"/>
    <col min="16129" max="16130" width="8.7109375" style="34" bestFit="1" customWidth="1"/>
    <col min="16131" max="16131" width="12.7109375" style="34" customWidth="1"/>
    <col min="16132" max="16132" width="10.7109375" style="34" customWidth="1"/>
    <col min="16133" max="16134" width="12.28515625" style="34" customWidth="1"/>
    <col min="16135" max="16384" width="8" style="34" customWidth="1"/>
  </cols>
  <sheetData>
    <row r="1" spans="1:30" s="1" customFormat="1" ht="25.5" customHeight="1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8"/>
      <c r="Y1" s="2" t="s">
        <v>1</v>
      </c>
    </row>
    <row r="2" spans="1:30" s="1" customFormat="1">
      <c r="A2" s="33" t="s">
        <v>2</v>
      </c>
      <c r="B2" s="33"/>
      <c r="C2" s="46"/>
      <c r="D2" s="47"/>
      <c r="E2" s="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"/>
      <c r="W2" s="4"/>
      <c r="X2" s="5">
        <v>0.17</v>
      </c>
      <c r="Y2" s="5" t="s">
        <v>3</v>
      </c>
      <c r="Z2" s="4" t="s">
        <v>4</v>
      </c>
      <c r="AA2" s="6">
        <v>0.03</v>
      </c>
      <c r="AB2" s="5" t="s">
        <v>5</v>
      </c>
      <c r="AC2" s="4"/>
      <c r="AD2" s="4"/>
    </row>
    <row r="3" spans="1:30" s="1" customFormat="1" ht="19.5" customHeight="1">
      <c r="A3" s="85" t="s">
        <v>6</v>
      </c>
      <c r="B3" s="85" t="s">
        <v>7</v>
      </c>
      <c r="C3" s="89" t="s">
        <v>8</v>
      </c>
      <c r="D3" s="86" t="s">
        <v>9</v>
      </c>
      <c r="E3" s="82" t="s">
        <v>10</v>
      </c>
      <c r="F3" s="83" t="s">
        <v>11</v>
      </c>
      <c r="G3" s="85" t="s">
        <v>12</v>
      </c>
      <c r="H3" s="85" t="s">
        <v>13</v>
      </c>
      <c r="I3" s="78"/>
      <c r="J3" s="85" t="s">
        <v>14</v>
      </c>
      <c r="K3" s="84" t="s">
        <v>15</v>
      </c>
      <c r="L3" s="82" t="s">
        <v>16</v>
      </c>
      <c r="M3" s="82" t="s">
        <v>17</v>
      </c>
      <c r="N3" s="82" t="s">
        <v>18</v>
      </c>
      <c r="O3" s="82" t="s">
        <v>19</v>
      </c>
      <c r="P3" s="79" t="s">
        <v>20</v>
      </c>
      <c r="Q3" s="79" t="s">
        <v>21</v>
      </c>
      <c r="R3" s="84" t="s">
        <v>22</v>
      </c>
      <c r="S3" s="39"/>
      <c r="T3" s="39"/>
      <c r="U3" s="84" t="s">
        <v>23</v>
      </c>
      <c r="V3" s="82" t="s">
        <v>24</v>
      </c>
      <c r="W3" s="4"/>
      <c r="X3" s="4">
        <v>30</v>
      </c>
      <c r="Y3" s="5" t="s">
        <v>25</v>
      </c>
      <c r="Z3" s="5" t="s">
        <v>26</v>
      </c>
      <c r="AA3" s="5" t="s">
        <v>27</v>
      </c>
      <c r="AB3" s="4"/>
      <c r="AC3" s="5" t="s">
        <v>28</v>
      </c>
      <c r="AD3" s="4"/>
    </row>
    <row r="4" spans="1:30" s="1" customFormat="1" ht="19.5" customHeight="1">
      <c r="A4" s="80"/>
      <c r="B4" s="80"/>
      <c r="C4" s="80"/>
      <c r="D4" s="80"/>
      <c r="E4" s="80"/>
      <c r="F4" s="80"/>
      <c r="G4" s="80"/>
      <c r="H4" s="87"/>
      <c r="I4" s="88"/>
      <c r="J4" s="80"/>
      <c r="K4" s="80"/>
      <c r="L4" s="80"/>
      <c r="M4" s="80"/>
      <c r="N4" s="80"/>
      <c r="O4" s="80"/>
      <c r="P4" s="80"/>
      <c r="Q4" s="80"/>
      <c r="R4" s="80"/>
      <c r="S4" s="40"/>
      <c r="T4" s="40"/>
      <c r="U4" s="80"/>
      <c r="V4" s="80"/>
      <c r="W4" s="4"/>
      <c r="X4" s="4">
        <v>15</v>
      </c>
      <c r="Y4" s="5" t="s">
        <v>29</v>
      </c>
      <c r="Z4" s="4"/>
      <c r="AA4" s="4"/>
      <c r="AB4" s="4"/>
      <c r="AC4" s="4"/>
      <c r="AD4" s="4"/>
    </row>
    <row r="5" spans="1:30" s="1" customFormat="1" ht="19.5" customHeight="1">
      <c r="A5" s="80"/>
      <c r="B5" s="80"/>
      <c r="C5" s="81"/>
      <c r="D5" s="81"/>
      <c r="E5" s="81"/>
      <c r="F5" s="81"/>
      <c r="G5" s="80"/>
      <c r="H5" s="85" t="s">
        <v>30</v>
      </c>
      <c r="I5" s="85" t="s">
        <v>31</v>
      </c>
      <c r="J5" s="81"/>
      <c r="K5" s="81"/>
      <c r="L5" s="81"/>
      <c r="M5" s="81"/>
      <c r="N5" s="81"/>
      <c r="O5" s="81"/>
      <c r="P5" s="81"/>
      <c r="Q5" s="81"/>
      <c r="R5" s="80"/>
      <c r="S5" s="40"/>
      <c r="T5" s="40"/>
      <c r="U5" s="80"/>
      <c r="V5" s="80"/>
      <c r="W5" s="4"/>
      <c r="X5" s="4"/>
      <c r="Y5" s="5" t="s">
        <v>32</v>
      </c>
      <c r="Z5" s="4"/>
      <c r="AA5" s="4"/>
      <c r="AB5" s="4"/>
      <c r="AC5" s="4"/>
      <c r="AD5" s="4"/>
    </row>
    <row r="6" spans="1:30" s="1" customFormat="1" ht="19.5" customHeight="1">
      <c r="A6" s="81"/>
      <c r="B6" s="81"/>
      <c r="C6" s="48" t="s">
        <v>33</v>
      </c>
      <c r="D6" s="50" t="s">
        <v>34</v>
      </c>
      <c r="E6" s="38" t="s">
        <v>35</v>
      </c>
      <c r="F6" s="7" t="s">
        <v>35</v>
      </c>
      <c r="G6" s="81"/>
      <c r="H6" s="81"/>
      <c r="I6" s="81"/>
      <c r="J6" s="38" t="s">
        <v>36</v>
      </c>
      <c r="K6" s="37" t="s">
        <v>37</v>
      </c>
      <c r="L6" s="38"/>
      <c r="M6" s="38"/>
      <c r="N6" s="38"/>
      <c r="O6" s="38"/>
      <c r="P6" s="37" t="s">
        <v>37</v>
      </c>
      <c r="Q6" s="37"/>
      <c r="R6" s="81"/>
      <c r="S6" s="41"/>
      <c r="T6" s="41"/>
      <c r="U6" s="81"/>
      <c r="V6" s="81"/>
      <c r="W6" s="4"/>
      <c r="X6" s="4">
        <v>1</v>
      </c>
      <c r="Y6" s="5" t="s">
        <v>38</v>
      </c>
      <c r="Z6" s="5" t="s">
        <v>39</v>
      </c>
      <c r="AA6" s="4"/>
      <c r="AB6" s="4"/>
      <c r="AC6" s="4"/>
      <c r="AD6" s="4"/>
    </row>
    <row r="7" spans="1:30" ht="18.75" customHeight="1">
      <c r="A7" s="38"/>
      <c r="B7" s="38"/>
      <c r="C7" s="51"/>
      <c r="D7" s="49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7"/>
      <c r="W7" s="4"/>
      <c r="X7" s="4">
        <v>1</v>
      </c>
      <c r="Y7" s="5" t="s">
        <v>40</v>
      </c>
      <c r="Z7" s="4"/>
      <c r="AA7" s="4"/>
      <c r="AB7" s="4"/>
      <c r="AC7" s="4"/>
      <c r="AD7" s="4"/>
    </row>
    <row r="8" spans="1:30" ht="17.100000000000001" customHeight="1">
      <c r="A8" s="8">
        <v>1</v>
      </c>
      <c r="B8" s="52">
        <v>7550</v>
      </c>
      <c r="C8" s="53">
        <v>3.5000000000000003E-2</v>
      </c>
      <c r="D8" s="54">
        <f t="shared" ref="D8:D32" si="0">$X$2*(($X$3-$X$4)^(3/2))*(C8^(4/5))*$X$6*$X$7*$X$8</f>
        <v>0.66907598179330618</v>
      </c>
      <c r="E8" s="35" t="str">
        <f t="shared" ref="E8:E32" si="1">IF(D8&lt;2.4,"1-Φ1.5",IF(D8&lt;4.08,"1-1.5×1.5",IF(D8&lt;5.45,"1-2.0×1.5",IF(D8&lt;8.38,"1-2.0×2.0",IF(D8&lt;12.58,"1-3.0×2.0",IF(D8&lt;23.8,"1-3.0×3.0",IF(D8&lt;30.81,"1-4.0×3.0",IF(D8&lt;46.21,"1-6.0×3.0",IF(D8&lt;58.23,"1-6.0×3.5",)))))))))</f>
        <v>1-Φ1.5</v>
      </c>
      <c r="F8" s="35" t="str">
        <f>U8</f>
        <v>1-1.5×1.5</v>
      </c>
      <c r="G8" s="9" t="s">
        <v>41</v>
      </c>
      <c r="H8" s="38" t="s">
        <v>42</v>
      </c>
      <c r="I8" s="38" t="s">
        <v>42</v>
      </c>
      <c r="J8" s="37">
        <v>90</v>
      </c>
      <c r="K8" s="9">
        <v>9</v>
      </c>
      <c r="L8" s="37">
        <v>317.58999999999997</v>
      </c>
      <c r="M8" s="55">
        <v>4.08</v>
      </c>
      <c r="N8" s="56">
        <f t="shared" ref="N8:N33" si="2">L8-M8</f>
        <v>313.51</v>
      </c>
      <c r="O8" s="37">
        <v>0.2</v>
      </c>
      <c r="P8" s="56">
        <f>L8-N8-MID(F8,7,3)-O8</f>
        <v>2.3799999999999839</v>
      </c>
      <c r="Q8" s="57">
        <f t="shared" ref="Q8:Q32" si="3">IF(P8&gt;=0.5,IF(P8&lt;=10,K8+COUNTIF($H8:$I8,$I$8)*P8*1.5,K8+COUNTIF($H8:$I8,$I$8)*(10*1.5+2+(P8-10)*1.75)),K8+COUNTIF($H8:$I8,$I$8)*0.5*1.5)/COS((J8-90)*PI()/180)*1.2</f>
        <v>19.367999999999942</v>
      </c>
      <c r="R8" s="57" t="s">
        <v>43</v>
      </c>
      <c r="S8" s="57"/>
      <c r="T8" s="57" t="str">
        <f t="shared" ref="T8:T32" si="4">IF(F8=S8,"Y","N")</f>
        <v>N</v>
      </c>
      <c r="U8" s="10" t="s">
        <v>44</v>
      </c>
      <c r="W8" s="4"/>
      <c r="X8" s="4">
        <v>0.99</v>
      </c>
      <c r="Y8" s="5" t="s">
        <v>45</v>
      </c>
      <c r="Z8" s="5"/>
      <c r="AA8" s="4"/>
      <c r="AB8" s="4"/>
      <c r="AC8" s="4"/>
      <c r="AD8" s="4"/>
    </row>
    <row r="9" spans="1:30" ht="16.5" customHeight="1">
      <c r="A9" s="8">
        <v>2</v>
      </c>
      <c r="B9" s="52">
        <v>7862</v>
      </c>
      <c r="C9" s="53">
        <v>7.9000000000000001E-2</v>
      </c>
      <c r="D9" s="58">
        <f t="shared" si="0"/>
        <v>1.2832836988409992</v>
      </c>
      <c r="E9" s="35" t="str">
        <f t="shared" si="1"/>
        <v>1-Φ1.5</v>
      </c>
      <c r="F9" s="35" t="str">
        <f>U9</f>
        <v>1-1.5×1.5</v>
      </c>
      <c r="G9" s="9" t="s">
        <v>41</v>
      </c>
      <c r="H9" s="38" t="s">
        <v>42</v>
      </c>
      <c r="I9" s="38" t="s">
        <v>46</v>
      </c>
      <c r="J9" s="37">
        <v>90</v>
      </c>
      <c r="K9" s="9">
        <v>10.5</v>
      </c>
      <c r="L9" s="37">
        <v>336.04</v>
      </c>
      <c r="M9" s="55">
        <v>2.75</v>
      </c>
      <c r="N9" s="37">
        <f t="shared" si="2"/>
        <v>333.29</v>
      </c>
      <c r="O9" s="37">
        <v>0.2</v>
      </c>
      <c r="P9" s="56">
        <f>L9-N9-MID(F9,7,3)-O9</f>
        <v>1.05</v>
      </c>
      <c r="Q9" s="57">
        <f t="shared" si="3"/>
        <v>14.489999999999998</v>
      </c>
      <c r="R9" s="59">
        <v>550</v>
      </c>
      <c r="S9" s="35" t="s">
        <v>44</v>
      </c>
      <c r="T9" s="57" t="str">
        <f t="shared" si="4"/>
        <v>Y</v>
      </c>
      <c r="U9" s="10" t="s">
        <v>44</v>
      </c>
      <c r="V9" s="11">
        <v>1.66</v>
      </c>
      <c r="W9" s="4"/>
      <c r="X9" s="4"/>
      <c r="Y9" s="5"/>
      <c r="Z9" s="5"/>
      <c r="AA9" s="4"/>
      <c r="AB9" s="4"/>
      <c r="AC9" s="4"/>
      <c r="AD9" s="4"/>
    </row>
    <row r="10" spans="1:30" ht="17.100000000000001" customHeight="1">
      <c r="A10" s="8">
        <v>3</v>
      </c>
      <c r="B10" s="52">
        <v>8162</v>
      </c>
      <c r="C10" s="60">
        <v>1.4999999999999999E-2</v>
      </c>
      <c r="D10" s="58">
        <f t="shared" si="0"/>
        <v>0.33969879929157049</v>
      </c>
      <c r="E10" s="35" t="str">
        <f t="shared" si="1"/>
        <v>1-Φ1.5</v>
      </c>
      <c r="F10" s="35" t="str">
        <f>E10</f>
        <v>1-Φ1.5</v>
      </c>
      <c r="G10" s="9" t="s">
        <v>47</v>
      </c>
      <c r="H10" s="38" t="s">
        <v>42</v>
      </c>
      <c r="I10" s="38" t="s">
        <v>46</v>
      </c>
      <c r="J10" s="37">
        <v>90</v>
      </c>
      <c r="K10" s="9">
        <v>8.5</v>
      </c>
      <c r="L10" s="37">
        <v>356.26</v>
      </c>
      <c r="M10" s="55">
        <v>2.4</v>
      </c>
      <c r="N10" s="37">
        <f t="shared" si="2"/>
        <v>353.86</v>
      </c>
      <c r="O10" s="37">
        <v>0.2</v>
      </c>
      <c r="P10" s="56">
        <f>L10-N10-MID(F10,4,3)-O10</f>
        <v>0.69999999999997731</v>
      </c>
      <c r="Q10" s="57">
        <f t="shared" si="3"/>
        <v>11.459999999999958</v>
      </c>
      <c r="R10" s="59">
        <v>845</v>
      </c>
      <c r="S10" s="35" t="s">
        <v>48</v>
      </c>
      <c r="T10" s="57" t="str">
        <f t="shared" si="4"/>
        <v>Y</v>
      </c>
      <c r="U10" s="57"/>
      <c r="V10" s="11">
        <v>1.46</v>
      </c>
      <c r="W10" s="4"/>
      <c r="X10" s="4"/>
      <c r="Y10" s="4"/>
      <c r="Z10" s="4"/>
      <c r="AA10" s="4"/>
      <c r="AB10" s="4"/>
      <c r="AC10" s="4"/>
      <c r="AD10" s="4"/>
    </row>
    <row r="11" spans="1:30" ht="17.100000000000001" customHeight="1">
      <c r="A11" s="8">
        <v>4</v>
      </c>
      <c r="B11" s="52">
        <v>8275</v>
      </c>
      <c r="C11" s="53">
        <v>0.01</v>
      </c>
      <c r="D11" s="54">
        <f t="shared" si="0"/>
        <v>0.24559583902764073</v>
      </c>
      <c r="E11" s="35" t="str">
        <f t="shared" si="1"/>
        <v>1-Φ1.5</v>
      </c>
      <c r="F11" s="35" t="str">
        <f>E11</f>
        <v>1-Φ1.5</v>
      </c>
      <c r="G11" s="9" t="s">
        <v>47</v>
      </c>
      <c r="H11" s="38" t="s">
        <v>49</v>
      </c>
      <c r="I11" s="38" t="s">
        <v>46</v>
      </c>
      <c r="J11" s="37">
        <v>90</v>
      </c>
      <c r="K11" s="9">
        <v>8.6999999999999993</v>
      </c>
      <c r="L11" s="37">
        <v>363.41</v>
      </c>
      <c r="M11" s="55">
        <v>2.4</v>
      </c>
      <c r="N11" s="37">
        <f t="shared" si="2"/>
        <v>361.01000000000005</v>
      </c>
      <c r="O11" s="37">
        <v>0.2</v>
      </c>
      <c r="P11" s="56">
        <f>L11-N11-MID(F11,4,3)-O11</f>
        <v>0.69999999999997731</v>
      </c>
      <c r="Q11" s="57">
        <f t="shared" si="3"/>
        <v>10.44</v>
      </c>
      <c r="R11" s="59">
        <v>960</v>
      </c>
      <c r="S11" s="35" t="s">
        <v>48</v>
      </c>
      <c r="T11" s="57" t="str">
        <f t="shared" si="4"/>
        <v>Y</v>
      </c>
      <c r="U11" s="57"/>
      <c r="V11" s="12"/>
      <c r="W11" s="4"/>
      <c r="X11" s="4">
        <f>X2*((X3-X4)^(3/2))*(X5^(4/5))*X6*X7*X8</f>
        <v>0</v>
      </c>
      <c r="Y11" s="4" t="s">
        <v>50</v>
      </c>
      <c r="Z11" s="4"/>
      <c r="AA11" s="4"/>
      <c r="AB11" s="4"/>
      <c r="AC11" s="4"/>
      <c r="AD11" s="4"/>
    </row>
    <row r="12" spans="1:30" ht="17.100000000000001" customHeight="1">
      <c r="A12" s="8">
        <v>5</v>
      </c>
      <c r="B12" s="52">
        <v>8600</v>
      </c>
      <c r="C12" s="53">
        <v>2.9000000000000001E-2</v>
      </c>
      <c r="D12" s="58">
        <f t="shared" si="0"/>
        <v>0.57562467571827858</v>
      </c>
      <c r="E12" s="35" t="str">
        <f t="shared" si="1"/>
        <v>1-Φ1.5</v>
      </c>
      <c r="F12" s="35" t="str">
        <f>U12</f>
        <v>1-1.5×1.5</v>
      </c>
      <c r="G12" s="9" t="s">
        <v>41</v>
      </c>
      <c r="H12" s="38" t="s">
        <v>49</v>
      </c>
      <c r="I12" s="38" t="s">
        <v>46</v>
      </c>
      <c r="J12" s="37">
        <v>90</v>
      </c>
      <c r="K12" s="9">
        <v>8.6999999999999993</v>
      </c>
      <c r="L12" s="37">
        <v>373.08</v>
      </c>
      <c r="M12" s="55">
        <v>2.4</v>
      </c>
      <c r="N12" s="61">
        <f t="shared" si="2"/>
        <v>370.68</v>
      </c>
      <c r="O12" s="37">
        <v>0.2</v>
      </c>
      <c r="P12" s="56">
        <f>L12-N12-MID(F12,7,3)-O12</f>
        <v>0.69999999999997731</v>
      </c>
      <c r="Q12" s="57">
        <f t="shared" si="3"/>
        <v>10.44</v>
      </c>
      <c r="R12" s="59">
        <v>1290</v>
      </c>
      <c r="S12" s="35" t="s">
        <v>44</v>
      </c>
      <c r="T12" s="57" t="str">
        <f t="shared" si="4"/>
        <v>Y</v>
      </c>
      <c r="U12" s="10" t="s">
        <v>44</v>
      </c>
      <c r="V12" s="11">
        <v>2.0299999999999998</v>
      </c>
      <c r="W12" s="4"/>
      <c r="X12" s="4"/>
      <c r="Y12" s="4"/>
      <c r="Z12" s="4"/>
      <c r="AA12" s="4"/>
      <c r="AB12" s="4"/>
      <c r="AC12" s="4"/>
      <c r="AD12" s="4"/>
    </row>
    <row r="13" spans="1:30" ht="17.100000000000001" customHeight="1">
      <c r="A13" s="8">
        <v>6</v>
      </c>
      <c r="B13" s="52">
        <v>8743</v>
      </c>
      <c r="C13" s="53">
        <v>1.6E-2</v>
      </c>
      <c r="D13" s="54">
        <f t="shared" si="0"/>
        <v>0.35769839435670242</v>
      </c>
      <c r="E13" s="35" t="str">
        <f t="shared" si="1"/>
        <v>1-Φ1.5</v>
      </c>
      <c r="F13" s="35" t="str">
        <f>E13</f>
        <v>1-Φ1.5</v>
      </c>
      <c r="G13" s="9" t="s">
        <v>47</v>
      </c>
      <c r="H13" s="38" t="s">
        <v>49</v>
      </c>
      <c r="I13" s="38" t="s">
        <v>46</v>
      </c>
      <c r="J13" s="37">
        <v>90</v>
      </c>
      <c r="K13" s="9">
        <v>8.5</v>
      </c>
      <c r="L13" s="37">
        <v>381.07</v>
      </c>
      <c r="M13" s="55">
        <v>2.4</v>
      </c>
      <c r="N13" s="37">
        <f t="shared" si="2"/>
        <v>378.67</v>
      </c>
      <c r="O13" s="37">
        <v>0.2</v>
      </c>
      <c r="P13" s="56">
        <f>L13-N13-MID(F13,4,3)-O13</f>
        <v>0.69999999999997731</v>
      </c>
      <c r="Q13" s="57">
        <f t="shared" si="3"/>
        <v>10.199999999999999</v>
      </c>
      <c r="R13" s="59">
        <v>1432</v>
      </c>
      <c r="S13" s="35" t="s">
        <v>48</v>
      </c>
      <c r="T13" s="57" t="str">
        <f t="shared" si="4"/>
        <v>Y</v>
      </c>
      <c r="U13" s="57"/>
      <c r="V13" s="9">
        <v>5.0999999999999996</v>
      </c>
      <c r="W13" s="10"/>
    </row>
    <row r="14" spans="1:30" ht="17.100000000000001" customHeight="1">
      <c r="A14" s="8">
        <v>7</v>
      </c>
      <c r="B14" s="52">
        <v>8950</v>
      </c>
      <c r="C14" s="53">
        <v>3.5000000000000003E-2</v>
      </c>
      <c r="D14" s="58">
        <f t="shared" si="0"/>
        <v>0.66907598179330618</v>
      </c>
      <c r="E14" s="35" t="str">
        <f t="shared" si="1"/>
        <v>1-Φ1.5</v>
      </c>
      <c r="F14" s="35" t="str">
        <f>U14</f>
        <v>1-1.5×1.5</v>
      </c>
      <c r="G14" s="9" t="s">
        <v>41</v>
      </c>
      <c r="H14" s="38" t="s">
        <v>49</v>
      </c>
      <c r="I14" s="38" t="s">
        <v>74</v>
      </c>
      <c r="J14" s="37">
        <v>90</v>
      </c>
      <c r="K14" s="9">
        <v>10</v>
      </c>
      <c r="L14" s="37">
        <v>392.67</v>
      </c>
      <c r="M14" s="55">
        <v>2.4</v>
      </c>
      <c r="N14" s="37">
        <f t="shared" si="2"/>
        <v>390.27000000000004</v>
      </c>
      <c r="O14" s="37">
        <v>0.2</v>
      </c>
      <c r="P14" s="56">
        <f>L14-N14-MID(F14,7,3)-O14</f>
        <v>0.69999999999997731</v>
      </c>
      <c r="Q14" s="57">
        <f t="shared" si="3"/>
        <v>12</v>
      </c>
      <c r="R14" s="59">
        <v>1636</v>
      </c>
      <c r="S14" s="35" t="s">
        <v>44</v>
      </c>
      <c r="T14" s="57" t="str">
        <f t="shared" si="4"/>
        <v>Y</v>
      </c>
      <c r="U14" s="10" t="s">
        <v>44</v>
      </c>
      <c r="V14" s="9"/>
    </row>
    <row r="15" spans="1:30" ht="17.100000000000001" customHeight="1">
      <c r="A15" s="8">
        <v>8</v>
      </c>
      <c r="B15" s="52">
        <v>9220</v>
      </c>
      <c r="C15" s="53">
        <v>2.3E-2</v>
      </c>
      <c r="D15" s="54">
        <f t="shared" si="0"/>
        <v>0.47819306489905949</v>
      </c>
      <c r="E15" s="35" t="str">
        <f t="shared" si="1"/>
        <v>1-Φ1.5</v>
      </c>
      <c r="F15" s="35" t="str">
        <f>E15</f>
        <v>1-Φ1.5</v>
      </c>
      <c r="G15" s="9" t="s">
        <v>47</v>
      </c>
      <c r="H15" s="38" t="s">
        <v>49</v>
      </c>
      <c r="I15" s="38" t="s">
        <v>46</v>
      </c>
      <c r="J15" s="37">
        <v>90</v>
      </c>
      <c r="K15" s="9">
        <v>10</v>
      </c>
      <c r="L15" s="37">
        <v>408.48</v>
      </c>
      <c r="M15" s="55">
        <v>2.4</v>
      </c>
      <c r="N15" s="37">
        <f t="shared" si="2"/>
        <v>406.08000000000004</v>
      </c>
      <c r="O15" s="37">
        <v>0.2</v>
      </c>
      <c r="P15" s="56">
        <f>L15-N15-MID(F15,4,3)-O15</f>
        <v>0.69999999999997731</v>
      </c>
      <c r="Q15" s="57">
        <f t="shared" si="3"/>
        <v>12</v>
      </c>
      <c r="R15" s="59">
        <v>1880</v>
      </c>
      <c r="S15" s="35" t="s">
        <v>48</v>
      </c>
      <c r="T15" s="57" t="str">
        <f t="shared" si="4"/>
        <v>Y</v>
      </c>
      <c r="U15" s="10"/>
      <c r="V15" s="12"/>
    </row>
    <row r="16" spans="1:30" ht="16.5" customHeight="1">
      <c r="A16" s="8">
        <v>9</v>
      </c>
      <c r="B16" s="52">
        <v>9525</v>
      </c>
      <c r="C16" s="53">
        <v>8.0000000000000002E-3</v>
      </c>
      <c r="D16" s="58">
        <f t="shared" si="0"/>
        <v>0.20544377859131241</v>
      </c>
      <c r="E16" s="35" t="str">
        <f t="shared" si="1"/>
        <v>1-Φ1.5</v>
      </c>
      <c r="F16" s="35" t="str">
        <f>E16</f>
        <v>1-Φ1.5</v>
      </c>
      <c r="G16" s="9" t="s">
        <v>47</v>
      </c>
      <c r="H16" s="38" t="s">
        <v>49</v>
      </c>
      <c r="I16" s="38" t="s">
        <v>46</v>
      </c>
      <c r="J16" s="37">
        <v>90</v>
      </c>
      <c r="K16" s="9">
        <v>9.6999999999999993</v>
      </c>
      <c r="L16" s="37">
        <v>422.2</v>
      </c>
      <c r="M16" s="55">
        <v>2.4</v>
      </c>
      <c r="N16" s="61">
        <f t="shared" si="2"/>
        <v>419.8</v>
      </c>
      <c r="O16" s="37">
        <v>0.2</v>
      </c>
      <c r="P16" s="56">
        <f>L16-N16-MID(F16,4,3)-O16</f>
        <v>0.69999999999997731</v>
      </c>
      <c r="Q16" s="57">
        <f t="shared" si="3"/>
        <v>11.639999999999999</v>
      </c>
      <c r="R16" s="57" t="s">
        <v>43</v>
      </c>
      <c r="T16" s="57" t="str">
        <f t="shared" si="4"/>
        <v>N</v>
      </c>
      <c r="U16" s="57"/>
      <c r="V16" s="9"/>
    </row>
    <row r="17" spans="1:23" ht="16.5" customHeight="1">
      <c r="A17" s="8">
        <v>10</v>
      </c>
      <c r="B17" s="52">
        <v>9690</v>
      </c>
      <c r="C17" s="53">
        <v>2.7E-2</v>
      </c>
      <c r="D17" s="58">
        <f t="shared" si="0"/>
        <v>0.5436407661962539</v>
      </c>
      <c r="E17" s="35" t="str">
        <f t="shared" si="1"/>
        <v>1-Φ1.5</v>
      </c>
      <c r="F17" s="35" t="str">
        <f>U17</f>
        <v>1-1.5×1.5</v>
      </c>
      <c r="G17" s="9" t="s">
        <v>41</v>
      </c>
      <c r="H17" s="38" t="s">
        <v>49</v>
      </c>
      <c r="I17" s="38" t="s">
        <v>46</v>
      </c>
      <c r="J17" s="37">
        <v>90</v>
      </c>
      <c r="K17" s="9">
        <v>10</v>
      </c>
      <c r="L17" s="37">
        <v>425.71</v>
      </c>
      <c r="M17" s="55">
        <v>2.4</v>
      </c>
      <c r="N17" s="37">
        <f t="shared" si="2"/>
        <v>423.31</v>
      </c>
      <c r="O17" s="37">
        <v>0.2</v>
      </c>
      <c r="P17" s="56">
        <f>L17-N17-MID(F17,7,3)-O17</f>
        <v>0.69999999999997731</v>
      </c>
      <c r="Q17" s="57">
        <f t="shared" si="3"/>
        <v>12</v>
      </c>
      <c r="R17" s="59">
        <v>2180</v>
      </c>
      <c r="S17" s="35" t="s">
        <v>44</v>
      </c>
      <c r="T17" s="57" t="str">
        <f t="shared" si="4"/>
        <v>Y</v>
      </c>
      <c r="U17" s="10" t="s">
        <v>44</v>
      </c>
      <c r="V17" s="9">
        <v>1.86</v>
      </c>
    </row>
    <row r="18" spans="1:23" ht="16.5" customHeight="1">
      <c r="A18" s="8">
        <v>11</v>
      </c>
      <c r="B18" s="52">
        <v>10020</v>
      </c>
      <c r="C18" s="53">
        <v>1.2999999999999999E-2</v>
      </c>
      <c r="D18" s="62">
        <f t="shared" si="0"/>
        <v>0.30295329921695929</v>
      </c>
      <c r="E18" s="35" t="str">
        <f t="shared" si="1"/>
        <v>1-Φ1.5</v>
      </c>
      <c r="F18" s="35" t="str">
        <f>E18</f>
        <v>1-Φ1.5</v>
      </c>
      <c r="G18" s="9" t="s">
        <v>47</v>
      </c>
      <c r="H18" s="38" t="s">
        <v>49</v>
      </c>
      <c r="I18" s="38" t="s">
        <v>46</v>
      </c>
      <c r="J18" s="37">
        <v>90</v>
      </c>
      <c r="K18" s="9">
        <v>9.1999999999999993</v>
      </c>
      <c r="L18" s="37">
        <v>439.82</v>
      </c>
      <c r="M18" s="55">
        <v>2.4</v>
      </c>
      <c r="N18" s="61">
        <f t="shared" si="2"/>
        <v>437.42</v>
      </c>
      <c r="O18" s="37">
        <v>0.2</v>
      </c>
      <c r="P18" s="56">
        <f>L18-N18-MID(F18,4,3)-O18</f>
        <v>0.69999999999997731</v>
      </c>
      <c r="Q18" s="57">
        <f t="shared" si="3"/>
        <v>11.04</v>
      </c>
      <c r="R18" s="59">
        <v>2490</v>
      </c>
      <c r="S18" s="35" t="s">
        <v>48</v>
      </c>
      <c r="T18" s="57" t="str">
        <f t="shared" si="4"/>
        <v>Y</v>
      </c>
      <c r="U18" s="63"/>
      <c r="V18" s="9"/>
    </row>
    <row r="19" spans="1:23" ht="17.100000000000001" customHeight="1">
      <c r="A19" s="8">
        <v>12</v>
      </c>
      <c r="B19" s="52">
        <v>10610</v>
      </c>
      <c r="C19" s="53">
        <v>0.39</v>
      </c>
      <c r="D19" s="54">
        <f t="shared" si="0"/>
        <v>4.6033361562275115</v>
      </c>
      <c r="E19" s="35" t="str">
        <f t="shared" si="1"/>
        <v>1-2.0×1.5</v>
      </c>
      <c r="F19" s="35" t="s">
        <v>51</v>
      </c>
      <c r="G19" s="9" t="s">
        <v>41</v>
      </c>
      <c r="H19" s="38" t="s">
        <v>42</v>
      </c>
      <c r="I19" s="38" t="s">
        <v>46</v>
      </c>
      <c r="J19" s="37">
        <v>50</v>
      </c>
      <c r="K19" s="9">
        <v>8</v>
      </c>
      <c r="L19" s="37">
        <v>471.43</v>
      </c>
      <c r="M19" s="55">
        <v>3.4</v>
      </c>
      <c r="N19" s="37">
        <f t="shared" si="2"/>
        <v>468.03000000000003</v>
      </c>
      <c r="O19" s="37">
        <v>0.25</v>
      </c>
      <c r="P19" s="56">
        <f t="shared" ref="P19:P28" si="5">L19-N19-MID(F19,7,3)-O19</f>
        <v>1.1499999999999773</v>
      </c>
      <c r="Q19" s="57">
        <f t="shared" si="3"/>
        <v>15.234103066507638</v>
      </c>
      <c r="R19" s="59">
        <v>2988</v>
      </c>
      <c r="S19" s="35" t="s">
        <v>48</v>
      </c>
      <c r="T19" s="57" t="str">
        <f t="shared" si="4"/>
        <v>N</v>
      </c>
      <c r="U19" s="10"/>
      <c r="V19" s="12"/>
    </row>
    <row r="20" spans="1:23" ht="17.100000000000001" customHeight="1">
      <c r="A20" s="8">
        <v>13</v>
      </c>
      <c r="B20" s="64">
        <v>11030</v>
      </c>
      <c r="C20" s="53">
        <v>0.32300000000000001</v>
      </c>
      <c r="D20" s="54">
        <f t="shared" si="0"/>
        <v>3.9589773986733645</v>
      </c>
      <c r="E20" s="35" t="str">
        <f t="shared" si="1"/>
        <v>1-1.5×1.5</v>
      </c>
      <c r="F20" s="35" t="s">
        <v>51</v>
      </c>
      <c r="G20" s="9" t="s">
        <v>41</v>
      </c>
      <c r="H20" s="38" t="s">
        <v>49</v>
      </c>
      <c r="I20" s="38" t="s">
        <v>42</v>
      </c>
      <c r="J20" s="37">
        <v>90</v>
      </c>
      <c r="K20" s="9">
        <v>7.5</v>
      </c>
      <c r="L20" s="37">
        <v>494.49</v>
      </c>
      <c r="M20" s="55">
        <v>2.95</v>
      </c>
      <c r="N20" s="37">
        <f t="shared" si="2"/>
        <v>491.54</v>
      </c>
      <c r="O20" s="37">
        <v>0.25</v>
      </c>
      <c r="P20" s="56">
        <f t="shared" si="5"/>
        <v>0.69999999999998863</v>
      </c>
      <c r="Q20" s="57">
        <f t="shared" si="3"/>
        <v>10.259999999999978</v>
      </c>
      <c r="R20" s="59">
        <v>3128</v>
      </c>
      <c r="S20" s="35" t="s">
        <v>51</v>
      </c>
      <c r="T20" s="57" t="str">
        <f t="shared" si="4"/>
        <v>Y</v>
      </c>
      <c r="U20" s="63"/>
      <c r="V20" s="9"/>
      <c r="W20" s="13"/>
    </row>
    <row r="21" spans="1:23" ht="16.5" customHeight="1">
      <c r="A21" s="8">
        <v>14</v>
      </c>
      <c r="B21" s="52">
        <v>12175</v>
      </c>
      <c r="C21" s="53">
        <v>5.3999999999999999E-2</v>
      </c>
      <c r="D21" s="62">
        <f t="shared" si="0"/>
        <v>0.94653355048577081</v>
      </c>
      <c r="E21" s="35" t="str">
        <f t="shared" si="1"/>
        <v>1-Φ1.5</v>
      </c>
      <c r="F21" s="35" t="str">
        <f>U21</f>
        <v>1-1.5×1.5</v>
      </c>
      <c r="G21" s="9" t="s">
        <v>41</v>
      </c>
      <c r="H21" s="38" t="s">
        <v>49</v>
      </c>
      <c r="I21" s="38" t="s">
        <v>42</v>
      </c>
      <c r="J21" s="37">
        <v>90</v>
      </c>
      <c r="K21" s="9">
        <v>7.5</v>
      </c>
      <c r="L21" s="37">
        <v>528.73</v>
      </c>
      <c r="M21" s="55">
        <v>2.4</v>
      </c>
      <c r="N21" s="37">
        <f t="shared" si="2"/>
        <v>526.33000000000004</v>
      </c>
      <c r="O21" s="37">
        <v>0.2</v>
      </c>
      <c r="P21" s="56">
        <f t="shared" si="5"/>
        <v>0.69999999999997731</v>
      </c>
      <c r="Q21" s="57">
        <f t="shared" si="3"/>
        <v>10.259999999999957</v>
      </c>
      <c r="R21" s="59">
        <v>4310</v>
      </c>
      <c r="S21" s="35" t="s">
        <v>44</v>
      </c>
      <c r="T21" s="57" t="str">
        <f t="shared" si="4"/>
        <v>Y</v>
      </c>
      <c r="U21" s="10" t="s">
        <v>44</v>
      </c>
      <c r="V21" s="12"/>
    </row>
    <row r="22" spans="1:23" ht="17.100000000000001" customHeight="1">
      <c r="A22" s="8">
        <v>15</v>
      </c>
      <c r="B22" s="52">
        <v>12430</v>
      </c>
      <c r="C22" s="53">
        <v>5.8000000000000003E-2</v>
      </c>
      <c r="D22" s="65">
        <f t="shared" si="0"/>
        <v>1.0022207713873925</v>
      </c>
      <c r="E22" s="35" t="str">
        <f t="shared" si="1"/>
        <v>1-Φ1.5</v>
      </c>
      <c r="F22" s="35" t="str">
        <f>U22</f>
        <v>1-1.5×1.5</v>
      </c>
      <c r="G22" s="9" t="s">
        <v>41</v>
      </c>
      <c r="H22" s="38" t="s">
        <v>49</v>
      </c>
      <c r="I22" s="38" t="s">
        <v>42</v>
      </c>
      <c r="J22" s="37">
        <v>90</v>
      </c>
      <c r="K22" s="9">
        <v>8</v>
      </c>
      <c r="L22" s="37">
        <v>541.58000000000004</v>
      </c>
      <c r="M22" s="55">
        <v>2.4</v>
      </c>
      <c r="N22" s="37">
        <f t="shared" si="2"/>
        <v>539.18000000000006</v>
      </c>
      <c r="O22" s="37">
        <v>0.2</v>
      </c>
      <c r="P22" s="56">
        <f t="shared" si="5"/>
        <v>0.69999999999997731</v>
      </c>
      <c r="Q22" s="57">
        <f t="shared" si="3"/>
        <v>10.859999999999959</v>
      </c>
      <c r="R22" s="59">
        <v>4552</v>
      </c>
      <c r="S22" s="35" t="s">
        <v>44</v>
      </c>
      <c r="T22" s="57" t="str">
        <f t="shared" si="4"/>
        <v>Y</v>
      </c>
      <c r="U22" s="10" t="s">
        <v>44</v>
      </c>
      <c r="V22" s="11">
        <v>1.33</v>
      </c>
    </row>
    <row r="23" spans="1:23" ht="17.100000000000001" customHeight="1">
      <c r="A23" s="8">
        <v>16</v>
      </c>
      <c r="B23" s="52">
        <v>12700</v>
      </c>
      <c r="C23" s="53">
        <v>0.29199999999999998</v>
      </c>
      <c r="D23" s="54">
        <f t="shared" si="0"/>
        <v>3.651970710216065</v>
      </c>
      <c r="E23" s="35" t="str">
        <f t="shared" si="1"/>
        <v>1-1.5×1.5</v>
      </c>
      <c r="F23" s="35" t="s">
        <v>51</v>
      </c>
      <c r="G23" s="9" t="s">
        <v>41</v>
      </c>
      <c r="H23" s="38" t="s">
        <v>42</v>
      </c>
      <c r="I23" s="38" t="s">
        <v>42</v>
      </c>
      <c r="J23" s="37">
        <v>90</v>
      </c>
      <c r="K23" s="9">
        <v>7.5</v>
      </c>
      <c r="L23" s="37">
        <v>557.76</v>
      </c>
      <c r="M23" s="55">
        <v>5.58</v>
      </c>
      <c r="N23" s="37">
        <f t="shared" si="2"/>
        <v>552.17999999999995</v>
      </c>
      <c r="O23" s="37">
        <v>0.25</v>
      </c>
      <c r="P23" s="56">
        <f t="shared" si="5"/>
        <v>3.3300000000000409</v>
      </c>
      <c r="Q23" s="57">
        <f t="shared" si="3"/>
        <v>20.988000000000145</v>
      </c>
      <c r="R23" s="59">
        <v>4828</v>
      </c>
      <c r="S23" s="35" t="s">
        <v>51</v>
      </c>
      <c r="T23" s="57" t="str">
        <f t="shared" si="4"/>
        <v>Y</v>
      </c>
      <c r="U23" s="63"/>
      <c r="V23" s="9"/>
    </row>
    <row r="24" spans="1:23" ht="17.100000000000001" customHeight="1">
      <c r="A24" s="8">
        <v>17</v>
      </c>
      <c r="B24" s="52">
        <v>13268</v>
      </c>
      <c r="C24" s="53">
        <v>4.3999999999999997E-2</v>
      </c>
      <c r="D24" s="54">
        <f t="shared" si="0"/>
        <v>0.80349493926873783</v>
      </c>
      <c r="E24" s="35" t="str">
        <f t="shared" si="1"/>
        <v>1-Φ1.5</v>
      </c>
      <c r="F24" s="35" t="s">
        <v>44</v>
      </c>
      <c r="G24" s="9" t="s">
        <v>41</v>
      </c>
      <c r="H24" s="38" t="s">
        <v>42</v>
      </c>
      <c r="I24" s="38" t="s">
        <v>42</v>
      </c>
      <c r="J24" s="37">
        <v>90</v>
      </c>
      <c r="K24" s="9">
        <v>8.1999999999999993</v>
      </c>
      <c r="L24" s="37">
        <v>574.74</v>
      </c>
      <c r="M24" s="55">
        <v>2.4</v>
      </c>
      <c r="N24" s="37">
        <f t="shared" si="2"/>
        <v>572.34</v>
      </c>
      <c r="O24" s="37">
        <v>0.2</v>
      </c>
      <c r="P24" s="56">
        <f t="shared" si="5"/>
        <v>0.69999999999997731</v>
      </c>
      <c r="Q24" s="57">
        <f t="shared" si="3"/>
        <v>12.359999999999918</v>
      </c>
      <c r="R24" s="57" t="s">
        <v>43</v>
      </c>
      <c r="S24" s="35"/>
      <c r="T24" s="57" t="str">
        <f t="shared" si="4"/>
        <v>N</v>
      </c>
      <c r="U24" s="63"/>
      <c r="V24" s="9"/>
    </row>
    <row r="25" spans="1:23" ht="17.100000000000001" customHeight="1">
      <c r="A25" s="8">
        <v>18</v>
      </c>
      <c r="B25" s="52">
        <v>13460</v>
      </c>
      <c r="C25" s="53">
        <v>2.3780000000000001</v>
      </c>
      <c r="D25" s="54">
        <f t="shared" si="0"/>
        <v>19.551968315885038</v>
      </c>
      <c r="E25" s="35" t="str">
        <f t="shared" si="1"/>
        <v>1-3.0×3.0</v>
      </c>
      <c r="F25" s="66" t="str">
        <f>U25</f>
        <v>1-4.0×3.0</v>
      </c>
      <c r="G25" s="9" t="s">
        <v>41</v>
      </c>
      <c r="H25" s="38" t="s">
        <v>42</v>
      </c>
      <c r="I25" s="38" t="s">
        <v>42</v>
      </c>
      <c r="J25" s="37">
        <v>90</v>
      </c>
      <c r="K25" s="9">
        <v>9.5</v>
      </c>
      <c r="L25" s="37">
        <v>582.66</v>
      </c>
      <c r="M25" s="55">
        <v>4.2</v>
      </c>
      <c r="N25" s="37">
        <f t="shared" si="2"/>
        <v>578.45999999999992</v>
      </c>
      <c r="O25" s="37">
        <v>0.55000000000000004</v>
      </c>
      <c r="P25" s="56">
        <f t="shared" si="5"/>
        <v>0.65000000000004543</v>
      </c>
      <c r="Q25" s="57">
        <f t="shared" si="3"/>
        <v>13.740000000000164</v>
      </c>
      <c r="R25" s="59">
        <v>5455</v>
      </c>
      <c r="S25" s="66" t="s">
        <v>52</v>
      </c>
      <c r="T25" s="57" t="str">
        <f t="shared" si="4"/>
        <v>Y</v>
      </c>
      <c r="U25" s="67" t="s">
        <v>52</v>
      </c>
      <c r="V25" s="9"/>
    </row>
    <row r="26" spans="1:23" ht="17.100000000000001" customHeight="1">
      <c r="A26" s="8">
        <v>19</v>
      </c>
      <c r="B26" s="52">
        <v>13665</v>
      </c>
      <c r="C26" s="53">
        <v>7.0999999999999994E-2</v>
      </c>
      <c r="D26" s="58">
        <f t="shared" si="0"/>
        <v>1.1782235079281393</v>
      </c>
      <c r="E26" s="35" t="str">
        <f t="shared" si="1"/>
        <v>1-Φ1.5</v>
      </c>
      <c r="F26" s="35" t="str">
        <f>U26</f>
        <v>1-1.5×1.5</v>
      </c>
      <c r="G26" s="9" t="s">
        <v>41</v>
      </c>
      <c r="H26" s="38" t="s">
        <v>42</v>
      </c>
      <c r="I26" s="38" t="s">
        <v>46</v>
      </c>
      <c r="J26" s="37">
        <v>90</v>
      </c>
      <c r="K26" s="9">
        <v>8</v>
      </c>
      <c r="L26" s="37">
        <v>595.55999999999995</v>
      </c>
      <c r="M26" s="55">
        <v>2.4</v>
      </c>
      <c r="N26" s="37">
        <f t="shared" si="2"/>
        <v>593.16</v>
      </c>
      <c r="O26" s="37">
        <v>0.2</v>
      </c>
      <c r="P26" s="56">
        <f t="shared" si="5"/>
        <v>0.69999999999997731</v>
      </c>
      <c r="Q26" s="57">
        <f t="shared" si="3"/>
        <v>10.859999999999959</v>
      </c>
      <c r="R26" s="59">
        <v>5647</v>
      </c>
      <c r="S26" s="35" t="s">
        <v>44</v>
      </c>
      <c r="T26" s="57" t="str">
        <f t="shared" si="4"/>
        <v>Y</v>
      </c>
      <c r="U26" s="10" t="s">
        <v>44</v>
      </c>
      <c r="V26" s="12"/>
    </row>
    <row r="27" spans="1:23" ht="17.100000000000001" customHeight="1">
      <c r="A27" s="8">
        <v>20</v>
      </c>
      <c r="B27" s="52">
        <v>13885</v>
      </c>
      <c r="C27" s="53">
        <v>6.7000000000000004E-2</v>
      </c>
      <c r="D27" s="58">
        <f t="shared" si="0"/>
        <v>1.1248143459264905</v>
      </c>
      <c r="E27" s="35" t="str">
        <f t="shared" si="1"/>
        <v>1-Φ1.5</v>
      </c>
      <c r="F27" s="35" t="str">
        <f>U27</f>
        <v>1-1.5×1.5</v>
      </c>
      <c r="G27" s="9" t="s">
        <v>41</v>
      </c>
      <c r="H27" s="38" t="s">
        <v>49</v>
      </c>
      <c r="I27" s="38" t="s">
        <v>46</v>
      </c>
      <c r="J27" s="37">
        <v>90</v>
      </c>
      <c r="K27" s="9">
        <v>8</v>
      </c>
      <c r="L27" s="37">
        <v>612.16999999999996</v>
      </c>
      <c r="M27" s="55">
        <v>2.4</v>
      </c>
      <c r="N27" s="37">
        <f t="shared" si="2"/>
        <v>609.77</v>
      </c>
      <c r="O27" s="37">
        <v>0.2</v>
      </c>
      <c r="P27" s="56">
        <f t="shared" si="5"/>
        <v>0.69999999999997731</v>
      </c>
      <c r="Q27" s="57">
        <f t="shared" si="3"/>
        <v>9.6</v>
      </c>
      <c r="R27" s="59">
        <v>5870</v>
      </c>
      <c r="S27" s="35" t="s">
        <v>44</v>
      </c>
      <c r="T27" s="57" t="str">
        <f t="shared" si="4"/>
        <v>Y</v>
      </c>
      <c r="U27" s="10" t="s">
        <v>44</v>
      </c>
      <c r="V27" s="12"/>
    </row>
    <row r="28" spans="1:23" ht="17.100000000000001" customHeight="1">
      <c r="A28" s="8">
        <v>21</v>
      </c>
      <c r="B28" s="52">
        <v>14370</v>
      </c>
      <c r="C28" s="53">
        <v>3.2000000000000001E-2</v>
      </c>
      <c r="D28" s="54">
        <f t="shared" si="0"/>
        <v>0.62278907739469325</v>
      </c>
      <c r="E28" s="35" t="str">
        <f t="shared" si="1"/>
        <v>1-Φ1.5</v>
      </c>
      <c r="F28" s="35" t="str">
        <f>U28</f>
        <v>1-1.5×1.5</v>
      </c>
      <c r="G28" s="9" t="s">
        <v>41</v>
      </c>
      <c r="H28" s="38" t="s">
        <v>49</v>
      </c>
      <c r="I28" s="38" t="s">
        <v>42</v>
      </c>
      <c r="J28" s="37">
        <v>90</v>
      </c>
      <c r="K28" s="9">
        <v>8.2200000000000006</v>
      </c>
      <c r="L28" s="37">
        <v>627.91999999999996</v>
      </c>
      <c r="M28" s="55">
        <v>2.4</v>
      </c>
      <c r="N28" s="37">
        <f t="shared" si="2"/>
        <v>625.52</v>
      </c>
      <c r="O28" s="37">
        <v>0.2</v>
      </c>
      <c r="P28" s="56">
        <f t="shared" si="5"/>
        <v>0.69999999999997731</v>
      </c>
      <c r="Q28" s="57">
        <f t="shared" si="3"/>
        <v>11.123999999999961</v>
      </c>
      <c r="R28" s="59">
        <v>6380</v>
      </c>
      <c r="S28" s="35" t="s">
        <v>44</v>
      </c>
      <c r="T28" s="57" t="str">
        <f t="shared" si="4"/>
        <v>Y</v>
      </c>
      <c r="U28" s="10" t="s">
        <v>44</v>
      </c>
      <c r="V28" s="9" t="s">
        <v>53</v>
      </c>
    </row>
    <row r="29" spans="1:23" ht="16.5" customHeight="1">
      <c r="A29" s="8">
        <v>22</v>
      </c>
      <c r="B29" s="52">
        <v>14590</v>
      </c>
      <c r="C29" s="53">
        <v>7.0000000000000001E-3</v>
      </c>
      <c r="D29" s="58">
        <f t="shared" si="0"/>
        <v>0.18462879557030168</v>
      </c>
      <c r="E29" s="35" t="str">
        <f t="shared" si="1"/>
        <v>1-Φ1.5</v>
      </c>
      <c r="F29" s="35" t="str">
        <f>E29</f>
        <v>1-Φ1.5</v>
      </c>
      <c r="G29" s="9" t="s">
        <v>47</v>
      </c>
      <c r="H29" s="38" t="s">
        <v>49</v>
      </c>
      <c r="I29" s="38" t="s">
        <v>42</v>
      </c>
      <c r="J29" s="37">
        <v>90</v>
      </c>
      <c r="K29" s="9">
        <v>7.68</v>
      </c>
      <c r="L29" s="37">
        <v>636.12</v>
      </c>
      <c r="M29" s="55">
        <v>2.4</v>
      </c>
      <c r="N29" s="37">
        <f t="shared" si="2"/>
        <v>633.72</v>
      </c>
      <c r="O29" s="37">
        <v>0.2</v>
      </c>
      <c r="P29" s="56">
        <f>L29-N29-MID(F29,4,3)-O29</f>
        <v>0.69999999999997731</v>
      </c>
      <c r="Q29" s="57">
        <f t="shared" si="3"/>
        <v>10.475999999999958</v>
      </c>
      <c r="R29" s="59">
        <v>6542</v>
      </c>
      <c r="S29" s="35" t="s">
        <v>48</v>
      </c>
      <c r="T29" s="57" t="str">
        <f t="shared" si="4"/>
        <v>Y</v>
      </c>
      <c r="U29" s="57"/>
      <c r="V29" s="9"/>
    </row>
    <row r="30" spans="1:23" ht="16.5" customHeight="1">
      <c r="A30" s="8">
        <v>23</v>
      </c>
      <c r="B30" s="52">
        <v>15510</v>
      </c>
      <c r="C30" s="53">
        <v>7.0000000000000007E-2</v>
      </c>
      <c r="D30" s="58">
        <f t="shared" si="0"/>
        <v>1.1649289456761398</v>
      </c>
      <c r="E30" s="35" t="str">
        <f t="shared" si="1"/>
        <v>1-Φ1.5</v>
      </c>
      <c r="F30" s="35" t="str">
        <f>U30</f>
        <v>1-1.5×1.5</v>
      </c>
      <c r="G30" s="9" t="s">
        <v>41</v>
      </c>
      <c r="H30" s="38" t="s">
        <v>49</v>
      </c>
      <c r="I30" s="38" t="s">
        <v>42</v>
      </c>
      <c r="J30" s="37">
        <v>90</v>
      </c>
      <c r="K30" s="9">
        <v>8.6</v>
      </c>
      <c r="L30" s="37">
        <v>663.53</v>
      </c>
      <c r="M30" s="55">
        <v>2.4</v>
      </c>
      <c r="N30" s="37">
        <f t="shared" si="2"/>
        <v>661.13</v>
      </c>
      <c r="O30" s="37">
        <v>0.2</v>
      </c>
      <c r="P30" s="56">
        <f>L30-N30-MID(F30,7,3)-O30</f>
        <v>0.69999999999997731</v>
      </c>
      <c r="Q30" s="57">
        <f t="shared" si="3"/>
        <v>11.579999999999959</v>
      </c>
      <c r="R30" s="59">
        <v>7451</v>
      </c>
      <c r="S30" s="35" t="s">
        <v>44</v>
      </c>
      <c r="T30" s="57" t="str">
        <f t="shared" si="4"/>
        <v>Y</v>
      </c>
      <c r="U30" s="10" t="s">
        <v>44</v>
      </c>
      <c r="V30" s="12"/>
    </row>
    <row r="31" spans="1:23" ht="16.5" customHeight="1">
      <c r="A31" s="8">
        <v>24</v>
      </c>
      <c r="B31" s="52">
        <v>15655</v>
      </c>
      <c r="C31" s="53">
        <v>4.2999999999999997E-2</v>
      </c>
      <c r="D31" s="58">
        <f t="shared" si="0"/>
        <v>0.78885243243515135</v>
      </c>
      <c r="E31" s="35" t="str">
        <f t="shared" si="1"/>
        <v>1-Φ1.5</v>
      </c>
      <c r="F31" s="35" t="str">
        <f>U31</f>
        <v>1-1.5×1.5</v>
      </c>
      <c r="G31" s="9" t="s">
        <v>41</v>
      </c>
      <c r="H31" s="38" t="s">
        <v>49</v>
      </c>
      <c r="I31" s="38" t="s">
        <v>46</v>
      </c>
      <c r="J31" s="37">
        <v>90</v>
      </c>
      <c r="K31" s="9">
        <v>8.6</v>
      </c>
      <c r="L31" s="37">
        <v>669.94</v>
      </c>
      <c r="M31" s="55">
        <v>2.4</v>
      </c>
      <c r="N31" s="37">
        <f t="shared" si="2"/>
        <v>667.54000000000008</v>
      </c>
      <c r="O31" s="37">
        <v>0.2</v>
      </c>
      <c r="P31" s="56">
        <f>L31-N31-MID(F31,7,3)-O31</f>
        <v>0.69999999999997731</v>
      </c>
      <c r="Q31" s="57">
        <f t="shared" si="3"/>
        <v>10.319999999999999</v>
      </c>
      <c r="R31" s="59">
        <v>7604</v>
      </c>
      <c r="S31" s="35" t="s">
        <v>44</v>
      </c>
      <c r="T31" s="57" t="str">
        <f t="shared" si="4"/>
        <v>Y</v>
      </c>
      <c r="U31" s="10" t="s">
        <v>44</v>
      </c>
      <c r="V31" s="11">
        <v>1.7</v>
      </c>
    </row>
    <row r="32" spans="1:23" ht="16.5" customHeight="1">
      <c r="A32" s="8">
        <v>25</v>
      </c>
      <c r="B32" s="52">
        <v>15790</v>
      </c>
      <c r="C32" s="53">
        <v>2.1999999999999999E-2</v>
      </c>
      <c r="D32" s="58">
        <f t="shared" si="0"/>
        <v>0.46148665749322082</v>
      </c>
      <c r="E32" s="35" t="str">
        <f t="shared" si="1"/>
        <v>1-Φ1.5</v>
      </c>
      <c r="F32" s="35" t="str">
        <f>E32</f>
        <v>1-Φ1.5</v>
      </c>
      <c r="G32" s="9" t="s">
        <v>47</v>
      </c>
      <c r="H32" s="38" t="s">
        <v>49</v>
      </c>
      <c r="I32" s="38" t="s">
        <v>42</v>
      </c>
      <c r="J32" s="37">
        <v>90</v>
      </c>
      <c r="K32" s="9">
        <v>7.5</v>
      </c>
      <c r="L32" s="37">
        <v>675.35</v>
      </c>
      <c r="M32" s="55">
        <v>2.4</v>
      </c>
      <c r="N32" s="37">
        <f t="shared" si="2"/>
        <v>672.95</v>
      </c>
      <c r="O32" s="37">
        <v>0.2</v>
      </c>
      <c r="P32" s="56">
        <f>L32-N32-MID(F32,4,3)-O32</f>
        <v>0.69999999999997731</v>
      </c>
      <c r="Q32" s="57">
        <f t="shared" si="3"/>
        <v>10.259999999999957</v>
      </c>
      <c r="R32" s="59">
        <v>7724</v>
      </c>
      <c r="S32" s="35" t="s">
        <v>48</v>
      </c>
      <c r="T32" s="57" t="str">
        <f t="shared" si="4"/>
        <v>Y</v>
      </c>
      <c r="U32" s="10"/>
      <c r="V32" s="11"/>
    </row>
    <row r="33" spans="1:22" ht="17.100000000000001" customHeight="1">
      <c r="A33" s="14"/>
      <c r="B33" s="68" t="s">
        <v>54</v>
      </c>
      <c r="C33" s="69">
        <f>SUM(C8:C32)</f>
        <v>4.1410000000000018</v>
      </c>
      <c r="E33" s="15"/>
      <c r="F33" s="16"/>
      <c r="G33" s="16"/>
      <c r="H33" s="33"/>
      <c r="I33" s="33"/>
      <c r="J33" s="33"/>
      <c r="K33" s="16"/>
      <c r="L33" s="17"/>
      <c r="M33" s="17"/>
      <c r="N33" s="17">
        <f t="shared" si="2"/>
        <v>0</v>
      </c>
      <c r="O33" s="17"/>
      <c r="P33" s="70"/>
      <c r="Q33" s="70"/>
      <c r="R33" s="57"/>
      <c r="S33" s="71"/>
      <c r="T33" s="71"/>
      <c r="U33" s="70"/>
      <c r="V33" s="16"/>
    </row>
    <row r="34" spans="1:22" ht="17.100000000000001" customHeight="1">
      <c r="A34" s="14"/>
      <c r="B34" s="68"/>
      <c r="C34" s="69">
        <v>1.71</v>
      </c>
      <c r="D34" s="58">
        <f>$X$2*(($X$3-$X$4)^(3/2))*(C34^(4/5))*$X$6*$X$7*$X$8</f>
        <v>15.018200320459339</v>
      </c>
      <c r="E34" s="35" t="str">
        <f>IF(D34&lt;2.4,"1-Φ1.5",IF(D34&lt;4.08,"1-1.5×1.5",IF(D34&lt;5.45,"1-2.0×1.5",IF(D34&lt;8.38,"1-2.0×2.0",IF(D34&lt;12.58,"1-3.0×2.0",IF(D34&lt;23.8,"1-3.0×3.0",IF(D34&lt;30.81,"1-4.0×3.0",IF(D34&lt;46.21,"1-6.0×3.0",IF(D34&lt;58.23,"1-6.0×3.5",)))))))))</f>
        <v>1-3.0×3.0</v>
      </c>
      <c r="F34" s="16"/>
      <c r="G34" s="16"/>
      <c r="H34" s="33"/>
      <c r="I34" s="33"/>
      <c r="J34" s="33"/>
      <c r="K34" s="16"/>
      <c r="L34" s="17"/>
      <c r="M34" s="17"/>
      <c r="N34" s="17"/>
      <c r="O34" s="17"/>
      <c r="P34" s="70"/>
      <c r="Q34" s="70"/>
      <c r="R34" s="57"/>
      <c r="S34" s="71"/>
      <c r="T34" s="71"/>
      <c r="U34" s="70"/>
      <c r="V34" s="16"/>
    </row>
    <row r="35" spans="1:22">
      <c r="B35" s="72" t="e">
        <f>#REF!/3.7</f>
        <v>#REF!</v>
      </c>
      <c r="N35" s="17">
        <f>L35-M35</f>
        <v>0</v>
      </c>
      <c r="O35" s="17"/>
      <c r="R35" s="57"/>
      <c r="S35" s="71"/>
      <c r="T35" s="71"/>
    </row>
  </sheetData>
  <autoFilter ref="A7:P35" xr:uid="{00000000-0009-0000-0000-000000000000}"/>
  <mergeCells count="22">
    <mergeCell ref="B3:B6"/>
    <mergeCell ref="J3:J5"/>
    <mergeCell ref="K3:K5"/>
    <mergeCell ref="H3:I4"/>
    <mergeCell ref="G3:G6"/>
    <mergeCell ref="C3:C5"/>
    <mergeCell ref="A1:V1"/>
    <mergeCell ref="Q3:Q5"/>
    <mergeCell ref="N3:N5"/>
    <mergeCell ref="F3:F5"/>
    <mergeCell ref="R3:R6"/>
    <mergeCell ref="H5:H6"/>
    <mergeCell ref="L3:L5"/>
    <mergeCell ref="V3:V6"/>
    <mergeCell ref="D3:D5"/>
    <mergeCell ref="A3:A6"/>
    <mergeCell ref="E3:E5"/>
    <mergeCell ref="I5:I6"/>
    <mergeCell ref="O3:O5"/>
    <mergeCell ref="U3:U6"/>
    <mergeCell ref="M3:M5"/>
    <mergeCell ref="P3:P5"/>
  </mergeCells>
  <phoneticPr fontId="3" type="noConversion"/>
  <conditionalFormatting sqref="J8:J14 J25:J32 L33:M34">
    <cfRule type="cellIs" dxfId="9" priority="18" operator="notEqual">
      <formula>90</formula>
    </cfRule>
    <cfRule type="cellIs" priority="19" operator="notEqual">
      <formula>90</formula>
    </cfRule>
  </conditionalFormatting>
  <conditionalFormatting sqref="F8:F14 F16:F32">
    <cfRule type="cellIs" dxfId="8" priority="17" operator="notEqual">
      <formula>"1-φ1.5"</formula>
    </cfRule>
  </conditionalFormatting>
  <conditionalFormatting sqref="P8:P32">
    <cfRule type="cellIs" dxfId="7" priority="16" operator="notBetween">
      <formula>0.5</formula>
      <formula>4</formula>
    </cfRule>
  </conditionalFormatting>
  <conditionalFormatting sqref="K8:K14 K16 K20:K32">
    <cfRule type="cellIs" dxfId="6" priority="15" operator="notEqual">
      <formula>7.5</formula>
    </cfRule>
  </conditionalFormatting>
  <conditionalFormatting sqref="K18:K19">
    <cfRule type="cellIs" dxfId="5" priority="11" operator="notEqual">
      <formula>7.5</formula>
    </cfRule>
  </conditionalFormatting>
  <conditionalFormatting sqref="K17">
    <cfRule type="cellIs" dxfId="4" priority="7" operator="notEqual">
      <formula>7.5</formula>
    </cfRule>
  </conditionalFormatting>
  <conditionalFormatting sqref="J15:J24">
    <cfRule type="cellIs" dxfId="3" priority="5" operator="notEqual">
      <formula>90</formula>
    </cfRule>
    <cfRule type="cellIs" priority="6" operator="notEqual">
      <formula>90</formula>
    </cfRule>
  </conditionalFormatting>
  <conditionalFormatting sqref="F15">
    <cfRule type="cellIs" dxfId="2" priority="4" operator="notEqual">
      <formula>"1-φ1.5"</formula>
    </cfRule>
  </conditionalFormatting>
  <conditionalFormatting sqref="K15">
    <cfRule type="cellIs" dxfId="1" priority="2" operator="notEqual">
      <formula>7.5</formula>
    </cfRule>
  </conditionalFormatting>
  <conditionalFormatting sqref="T8:T32">
    <cfRule type="cellIs" dxfId="0" priority="1" operator="equal">
      <formula>"n"</formula>
    </cfRule>
  </conditionalFormatting>
  <printOptions horizontalCentered="1" verticalCentered="1"/>
  <pageMargins left="0.98425196850393704" right="0.70866141732283472" top="0.74803149606299213" bottom="0.74803149606299213" header="0.31496062992125978" footer="0.31496062992125978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CP986"/>
  <sheetViews>
    <sheetView tabSelected="1" view="pageBreakPreview" zoomScaleNormal="100" zoomScaleSheetLayoutView="100" workbookViewId="0">
      <selection activeCell="K32" sqref="K32"/>
    </sheetView>
  </sheetViews>
  <sheetFormatPr defaultRowHeight="14.25"/>
  <cols>
    <col min="1" max="1" width="8.28515625" style="18" customWidth="1"/>
    <col min="2" max="2" width="12.42578125" style="26" customWidth="1"/>
    <col min="3" max="3" width="17" style="26" customWidth="1"/>
    <col min="4" max="6" width="14.42578125" style="18" customWidth="1"/>
    <col min="7" max="7" width="14.85546875" style="18" bestFit="1" customWidth="1"/>
    <col min="8" max="9" width="19.7109375" style="18" bestFit="1" customWidth="1"/>
    <col min="10" max="13" width="14.42578125" style="18" customWidth="1"/>
    <col min="14" max="89" width="9.140625" style="18" customWidth="1"/>
    <col min="90" max="90" width="9.140625" style="19" customWidth="1"/>
    <col min="91" max="93" width="9.140625" style="18" customWidth="1"/>
    <col min="94" max="94" width="9.140625" style="19" customWidth="1"/>
    <col min="95" max="95" width="9.140625" style="18" customWidth="1"/>
    <col min="96" max="16384" width="9.140625" style="18"/>
  </cols>
  <sheetData>
    <row r="1" spans="1:93" ht="27.75" customHeight="1">
      <c r="A1" s="94" t="s">
        <v>55</v>
      </c>
      <c r="B1" s="95"/>
      <c r="C1" s="95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93" ht="27.75" customHeight="1">
      <c r="A2" s="42"/>
      <c r="B2" s="42"/>
      <c r="C2" s="42"/>
      <c r="D2" s="42"/>
      <c r="E2" s="42"/>
      <c r="F2" s="42"/>
      <c r="G2" s="42"/>
      <c r="H2" s="42"/>
      <c r="I2" s="42"/>
      <c r="J2" s="102" t="s">
        <v>56</v>
      </c>
      <c r="K2" s="96"/>
      <c r="L2" s="96"/>
      <c r="M2" s="96"/>
    </row>
    <row r="3" spans="1:93" ht="24" customHeight="1" thickBot="1">
      <c r="A3" s="103" t="s">
        <v>57</v>
      </c>
      <c r="B3" s="100"/>
      <c r="C3" s="100"/>
      <c r="D3" s="100"/>
      <c r="E3" s="100"/>
      <c r="F3" s="20"/>
      <c r="G3" s="20"/>
      <c r="H3" s="20"/>
      <c r="I3" s="20"/>
      <c r="J3" s="99" t="s">
        <v>58</v>
      </c>
      <c r="K3" s="100"/>
      <c r="L3" s="100"/>
      <c r="M3" s="100"/>
    </row>
    <row r="4" spans="1:93" ht="19.5" customHeight="1">
      <c r="A4" s="97" t="s">
        <v>6</v>
      </c>
      <c r="B4" s="93" t="s">
        <v>7</v>
      </c>
      <c r="C4" s="93" t="s">
        <v>59</v>
      </c>
      <c r="D4" s="93" t="s">
        <v>60</v>
      </c>
      <c r="E4" s="93" t="s">
        <v>61</v>
      </c>
      <c r="F4" s="93" t="s">
        <v>62</v>
      </c>
      <c r="G4" s="93" t="s">
        <v>63</v>
      </c>
      <c r="H4" s="93" t="s">
        <v>64</v>
      </c>
      <c r="I4" s="93" t="s">
        <v>65</v>
      </c>
      <c r="J4" s="90" t="s">
        <v>66</v>
      </c>
      <c r="K4" s="88"/>
      <c r="L4" s="101" t="s">
        <v>67</v>
      </c>
      <c r="M4" s="91" t="s">
        <v>24</v>
      </c>
    </row>
    <row r="5" spans="1:93" ht="21.75" customHeight="1">
      <c r="A5" s="98"/>
      <c r="B5" s="81"/>
      <c r="C5" s="81"/>
      <c r="D5" s="81"/>
      <c r="E5" s="81"/>
      <c r="F5" s="81"/>
      <c r="G5" s="81"/>
      <c r="H5" s="81"/>
      <c r="I5" s="81"/>
      <c r="J5" s="43" t="s">
        <v>30</v>
      </c>
      <c r="K5" s="43" t="s">
        <v>31</v>
      </c>
      <c r="L5" s="81"/>
      <c r="M5" s="92"/>
    </row>
    <row r="6" spans="1:93" ht="15" customHeight="1">
      <c r="A6" s="8">
        <f>'径流形成法(安化)'!A8</f>
        <v>1</v>
      </c>
      <c r="B6" s="52">
        <f>'径流形成法(安化)'!B8</f>
        <v>7550</v>
      </c>
      <c r="C6" s="36" t="str">
        <f>'径流形成法(安化)'!G8</f>
        <v>钢筋砼盖板涵</v>
      </c>
      <c r="D6" s="36" t="str">
        <f>'径流形成法(安化)'!F8</f>
        <v>1-1.5×1.5</v>
      </c>
      <c r="E6" s="36">
        <f>'径流形成法(安化)'!J8</f>
        <v>90</v>
      </c>
      <c r="F6" s="73">
        <f>'径流形成法(安化)'!Q8</f>
        <v>19.367999999999942</v>
      </c>
      <c r="G6" s="73">
        <f>'径流形成法(安化)'!P8</f>
        <v>2.3799999999999839</v>
      </c>
      <c r="H6" s="22">
        <f>'径流形成法(安化)'!L8</f>
        <v>317.58999999999997</v>
      </c>
      <c r="I6" s="74">
        <f>'径流形成法(安化)'!N8</f>
        <v>313.51</v>
      </c>
      <c r="J6" s="36" t="str">
        <f>'径流形成法(安化)'!H8</f>
        <v>八字墙</v>
      </c>
      <c r="K6" s="36" t="str">
        <f>'径流形成法(安化)'!I8</f>
        <v>八字墙</v>
      </c>
      <c r="L6" s="36" t="s">
        <v>68</v>
      </c>
      <c r="M6" s="23"/>
      <c r="CO6" s="18" t="s">
        <v>69</v>
      </c>
    </row>
    <row r="7" spans="1:93" ht="15" customHeight="1">
      <c r="A7" s="8">
        <f>'径流形成法(安化)'!A9</f>
        <v>2</v>
      </c>
      <c r="B7" s="52">
        <f>'径流形成法(安化)'!B9</f>
        <v>7862</v>
      </c>
      <c r="C7" s="36" t="str">
        <f>'径流形成法(安化)'!G9</f>
        <v>钢筋砼盖板涵</v>
      </c>
      <c r="D7" s="36" t="str">
        <f>'径流形成法(安化)'!F9</f>
        <v>1-1.5×1.5</v>
      </c>
      <c r="E7" s="36">
        <f>'径流形成法(安化)'!J9</f>
        <v>90</v>
      </c>
      <c r="F7" s="73">
        <f>'径流形成法(安化)'!Q9</f>
        <v>14.489999999999998</v>
      </c>
      <c r="G7" s="36">
        <f>'径流形成法(安化)'!P9</f>
        <v>1.05</v>
      </c>
      <c r="H7" s="36">
        <f>'径流形成法(安化)'!L9</f>
        <v>336.04</v>
      </c>
      <c r="I7" s="74">
        <f>'径流形成法(安化)'!N9</f>
        <v>333.29</v>
      </c>
      <c r="J7" s="36" t="str">
        <f>'径流形成法(安化)'!H9</f>
        <v>八字墙</v>
      </c>
      <c r="K7" s="36" t="str">
        <f>'径流形成法(安化)'!I9</f>
        <v>挡墙</v>
      </c>
      <c r="L7" s="36" t="s">
        <v>68</v>
      </c>
      <c r="M7" s="23"/>
      <c r="CO7" s="18" t="s">
        <v>69</v>
      </c>
    </row>
    <row r="8" spans="1:93" ht="15" customHeight="1">
      <c r="A8" s="8">
        <f>'径流形成法(安化)'!A10</f>
        <v>3</v>
      </c>
      <c r="B8" s="52">
        <f>'径流形成法(安化)'!B10</f>
        <v>8162</v>
      </c>
      <c r="C8" s="36" t="str">
        <f>'径流形成法(安化)'!G10</f>
        <v>钢筋砼圆管涵</v>
      </c>
      <c r="D8" s="36" t="str">
        <f>'径流形成法(安化)'!F10</f>
        <v>1-Φ1.5</v>
      </c>
      <c r="E8" s="36">
        <f>'径流形成法(安化)'!J10</f>
        <v>90</v>
      </c>
      <c r="F8" s="73">
        <f>'径流形成法(安化)'!Q10</f>
        <v>11.459999999999958</v>
      </c>
      <c r="G8" s="36">
        <f>'径流形成法(安化)'!P10</f>
        <v>0.69999999999997731</v>
      </c>
      <c r="H8" s="36">
        <f>'径流形成法(安化)'!L10</f>
        <v>356.26</v>
      </c>
      <c r="I8" s="74">
        <f>'径流形成法(安化)'!N10</f>
        <v>353.86</v>
      </c>
      <c r="J8" s="36" t="str">
        <f>'径流形成法(安化)'!H10</f>
        <v>八字墙</v>
      </c>
      <c r="K8" s="36" t="str">
        <f>'径流形成法(安化)'!I10</f>
        <v>挡墙</v>
      </c>
      <c r="L8" s="36" t="s">
        <v>68</v>
      </c>
      <c r="M8" s="23"/>
      <c r="CO8" s="18" t="s">
        <v>69</v>
      </c>
    </row>
    <row r="9" spans="1:93" ht="15" customHeight="1">
      <c r="A9" s="8">
        <f>'径流形成法(安化)'!A11</f>
        <v>4</v>
      </c>
      <c r="B9" s="52">
        <f>'径流形成法(安化)'!B11</f>
        <v>8275</v>
      </c>
      <c r="C9" s="36" t="str">
        <f>'径流形成法(安化)'!G11</f>
        <v>钢筋砼圆管涵</v>
      </c>
      <c r="D9" s="36" t="str">
        <f>'径流形成法(安化)'!F11</f>
        <v>1-Φ1.5</v>
      </c>
      <c r="E9" s="36">
        <f>'径流形成法(安化)'!J11</f>
        <v>90</v>
      </c>
      <c r="F9" s="73">
        <f>'径流形成法(安化)'!Q11</f>
        <v>10.44</v>
      </c>
      <c r="G9" s="73">
        <f>'径流形成法(安化)'!P11</f>
        <v>0.69999999999997731</v>
      </c>
      <c r="H9" s="36">
        <f>'径流形成法(安化)'!L11</f>
        <v>363.41</v>
      </c>
      <c r="I9" s="74">
        <f>'径流形成法(安化)'!N11</f>
        <v>361.01000000000005</v>
      </c>
      <c r="J9" s="36" t="str">
        <f>'径流形成法(安化)'!H11</f>
        <v>跌水井</v>
      </c>
      <c r="K9" s="36" t="str">
        <f>'径流形成法(安化)'!I11</f>
        <v>挡墙</v>
      </c>
      <c r="L9" s="36" t="s">
        <v>68</v>
      </c>
      <c r="M9" s="23"/>
      <c r="CO9" s="18" t="s">
        <v>69</v>
      </c>
    </row>
    <row r="10" spans="1:93" ht="15" customHeight="1">
      <c r="A10" s="8">
        <f>'径流形成法(安化)'!A12</f>
        <v>5</v>
      </c>
      <c r="B10" s="52">
        <f>'径流形成法(安化)'!B12</f>
        <v>8600</v>
      </c>
      <c r="C10" s="36" t="str">
        <f>'径流形成法(安化)'!G12</f>
        <v>钢筋砼盖板涵</v>
      </c>
      <c r="D10" s="36" t="str">
        <f>'径流形成法(安化)'!F12</f>
        <v>1-1.5×1.5</v>
      </c>
      <c r="E10" s="36">
        <f>'径流形成法(安化)'!J12</f>
        <v>90</v>
      </c>
      <c r="F10" s="73">
        <f>'径流形成法(安化)'!Q12</f>
        <v>10.44</v>
      </c>
      <c r="G10" s="36">
        <f>'径流形成法(安化)'!P12</f>
        <v>0.69999999999997731</v>
      </c>
      <c r="H10" s="36">
        <f>'径流形成法(安化)'!L12</f>
        <v>373.08</v>
      </c>
      <c r="I10" s="74">
        <f>'径流形成法(安化)'!N12</f>
        <v>370.68</v>
      </c>
      <c r="J10" s="36" t="str">
        <f>'径流形成法(安化)'!H12</f>
        <v>跌水井</v>
      </c>
      <c r="K10" s="36" t="str">
        <f>'径流形成法(安化)'!I12</f>
        <v>挡墙</v>
      </c>
      <c r="L10" s="36" t="s">
        <v>68</v>
      </c>
      <c r="M10" s="23"/>
      <c r="CO10" s="18" t="s">
        <v>69</v>
      </c>
    </row>
    <row r="11" spans="1:93" ht="15" customHeight="1">
      <c r="A11" s="8">
        <f>'径流形成法(安化)'!A13</f>
        <v>6</v>
      </c>
      <c r="B11" s="52">
        <f>'径流形成法(安化)'!B13</f>
        <v>8743</v>
      </c>
      <c r="C11" s="36" t="str">
        <f>'径流形成法(安化)'!G13</f>
        <v>钢筋砼圆管涵</v>
      </c>
      <c r="D11" s="36" t="str">
        <f>'径流形成法(安化)'!F13</f>
        <v>1-Φ1.5</v>
      </c>
      <c r="E11" s="36">
        <f>'径流形成法(安化)'!J13</f>
        <v>90</v>
      </c>
      <c r="F11" s="73">
        <f>'径流形成法(安化)'!Q13</f>
        <v>10.199999999999999</v>
      </c>
      <c r="G11" s="73">
        <f>'径流形成法(安化)'!P13</f>
        <v>0.69999999999997731</v>
      </c>
      <c r="H11" s="36">
        <f>'径流形成法(安化)'!L13</f>
        <v>381.07</v>
      </c>
      <c r="I11" s="74">
        <f>'径流形成法(安化)'!N13</f>
        <v>378.67</v>
      </c>
      <c r="J11" s="36" t="str">
        <f>'径流形成法(安化)'!H13</f>
        <v>跌水井</v>
      </c>
      <c r="K11" s="36" t="str">
        <f>'径流形成法(安化)'!I13</f>
        <v>挡墙</v>
      </c>
      <c r="L11" s="36" t="s">
        <v>68</v>
      </c>
      <c r="M11" s="23"/>
      <c r="CO11" s="18" t="s">
        <v>69</v>
      </c>
    </row>
    <row r="12" spans="1:93" ht="15" customHeight="1">
      <c r="A12" s="8">
        <f>'径流形成法(安化)'!A14</f>
        <v>7</v>
      </c>
      <c r="B12" s="52">
        <f>'径流形成法(安化)'!B14</f>
        <v>8950</v>
      </c>
      <c r="C12" s="36" t="str">
        <f>'径流形成法(安化)'!G14</f>
        <v>钢筋砼盖板涵</v>
      </c>
      <c r="D12" s="36" t="str">
        <f>'径流形成法(安化)'!F14</f>
        <v>1-1.5×1.5</v>
      </c>
      <c r="E12" s="36">
        <f>'径流形成法(安化)'!J14</f>
        <v>90</v>
      </c>
      <c r="F12" s="73">
        <f>'径流形成法(安化)'!Q14</f>
        <v>12</v>
      </c>
      <c r="G12" s="36">
        <f>'径流形成法(安化)'!P14</f>
        <v>0.69999999999997731</v>
      </c>
      <c r="H12" s="36">
        <f>'径流形成法(安化)'!L14</f>
        <v>392.67</v>
      </c>
      <c r="I12" s="74">
        <f>'径流形成法(安化)'!N14</f>
        <v>390.27000000000004</v>
      </c>
      <c r="J12" s="36" t="str">
        <f>'径流形成法(安化)'!H14</f>
        <v>跌水井</v>
      </c>
      <c r="K12" s="36" t="str">
        <f>'径流形成法(安化)'!I14</f>
        <v>挡墙</v>
      </c>
      <c r="L12" s="36" t="s">
        <v>68</v>
      </c>
      <c r="M12" s="23"/>
      <c r="CO12" s="18" t="s">
        <v>69</v>
      </c>
    </row>
    <row r="13" spans="1:93" ht="15" customHeight="1">
      <c r="A13" s="8">
        <f>'径流形成法(安化)'!A15</f>
        <v>8</v>
      </c>
      <c r="B13" s="52">
        <f>'径流形成法(安化)'!B15</f>
        <v>9220</v>
      </c>
      <c r="C13" s="36" t="str">
        <f>'径流形成法(安化)'!G15</f>
        <v>钢筋砼圆管涵</v>
      </c>
      <c r="D13" s="36" t="str">
        <f>'径流形成法(安化)'!F15</f>
        <v>1-Φ1.5</v>
      </c>
      <c r="E13" s="36">
        <f>'径流形成法(安化)'!J15</f>
        <v>90</v>
      </c>
      <c r="F13" s="73">
        <f>'径流形成法(安化)'!Q15</f>
        <v>12</v>
      </c>
      <c r="G13" s="73">
        <f>'径流形成法(安化)'!P15</f>
        <v>0.69999999999997731</v>
      </c>
      <c r="H13" s="36">
        <f>'径流形成法(安化)'!L15</f>
        <v>408.48</v>
      </c>
      <c r="I13" s="74">
        <f>'径流形成法(安化)'!N15</f>
        <v>406.08000000000004</v>
      </c>
      <c r="J13" s="36" t="str">
        <f>'径流形成法(安化)'!H15</f>
        <v>跌水井</v>
      </c>
      <c r="K13" s="36" t="str">
        <f>'径流形成法(安化)'!I15</f>
        <v>挡墙</v>
      </c>
      <c r="L13" s="36" t="s">
        <v>68</v>
      </c>
      <c r="M13" s="23"/>
      <c r="CO13" s="18" t="s">
        <v>69</v>
      </c>
    </row>
    <row r="14" spans="1:93" ht="15" customHeight="1">
      <c r="A14" s="8">
        <f>'径流形成法(安化)'!A16</f>
        <v>9</v>
      </c>
      <c r="B14" s="52">
        <f>'径流形成法(安化)'!B16</f>
        <v>9525</v>
      </c>
      <c r="C14" s="36" t="str">
        <f>'径流形成法(安化)'!G16</f>
        <v>钢筋砼圆管涵</v>
      </c>
      <c r="D14" s="36" t="str">
        <f>'径流形成法(安化)'!F16</f>
        <v>1-Φ1.5</v>
      </c>
      <c r="E14" s="36">
        <f>'径流形成法(安化)'!J16</f>
        <v>90</v>
      </c>
      <c r="F14" s="73">
        <f>'径流形成法(安化)'!Q16</f>
        <v>11.639999999999999</v>
      </c>
      <c r="G14" s="36">
        <f>'径流形成法(安化)'!P16</f>
        <v>0.69999999999997731</v>
      </c>
      <c r="H14" s="36">
        <f>'径流形成法(安化)'!L16</f>
        <v>422.2</v>
      </c>
      <c r="I14" s="74">
        <f>'径流形成法(安化)'!N16</f>
        <v>419.8</v>
      </c>
      <c r="J14" s="36" t="str">
        <f>'径流形成法(安化)'!H16</f>
        <v>跌水井</v>
      </c>
      <c r="K14" s="36" t="str">
        <f>'径流形成法(安化)'!I16</f>
        <v>挡墙</v>
      </c>
      <c r="L14" s="36" t="s">
        <v>68</v>
      </c>
      <c r="M14" s="23"/>
      <c r="CO14" s="18" t="s">
        <v>69</v>
      </c>
    </row>
    <row r="15" spans="1:93" ht="15" customHeight="1">
      <c r="A15" s="8">
        <f>'径流形成法(安化)'!A17</f>
        <v>10</v>
      </c>
      <c r="B15" s="52">
        <f>'径流形成法(安化)'!B17</f>
        <v>9690</v>
      </c>
      <c r="C15" s="36" t="str">
        <f>'径流形成法(安化)'!G17</f>
        <v>钢筋砼盖板涵</v>
      </c>
      <c r="D15" s="36" t="str">
        <f>'径流形成法(安化)'!F17</f>
        <v>1-1.5×1.5</v>
      </c>
      <c r="E15" s="36">
        <f>'径流形成法(安化)'!J17</f>
        <v>90</v>
      </c>
      <c r="F15" s="73">
        <f>'径流形成法(安化)'!Q17</f>
        <v>12</v>
      </c>
      <c r="G15" s="36">
        <f>'径流形成法(安化)'!P17</f>
        <v>0.69999999999997731</v>
      </c>
      <c r="H15" s="36">
        <f>'径流形成法(安化)'!L17</f>
        <v>425.71</v>
      </c>
      <c r="I15" s="74">
        <f>'径流形成法(安化)'!N17</f>
        <v>423.31</v>
      </c>
      <c r="J15" s="36" t="str">
        <f>'径流形成法(安化)'!H17</f>
        <v>跌水井</v>
      </c>
      <c r="K15" s="36" t="str">
        <f>'径流形成法(安化)'!I17</f>
        <v>挡墙</v>
      </c>
      <c r="L15" s="36" t="s">
        <v>68</v>
      </c>
      <c r="M15" s="23"/>
      <c r="CO15" s="18" t="s">
        <v>69</v>
      </c>
    </row>
    <row r="16" spans="1:93" ht="15" customHeight="1">
      <c r="A16" s="8">
        <f>'径流形成法(安化)'!A18</f>
        <v>11</v>
      </c>
      <c r="B16" s="52">
        <f>'径流形成法(安化)'!B18</f>
        <v>10020</v>
      </c>
      <c r="C16" s="36" t="str">
        <f>'径流形成法(安化)'!G18</f>
        <v>钢筋砼圆管涵</v>
      </c>
      <c r="D16" s="36" t="str">
        <f>'径流形成法(安化)'!F18</f>
        <v>1-Φ1.5</v>
      </c>
      <c r="E16" s="36">
        <f>'径流形成法(安化)'!J18</f>
        <v>90</v>
      </c>
      <c r="F16" s="73">
        <f>'径流形成法(安化)'!Q18</f>
        <v>11.04</v>
      </c>
      <c r="G16" s="73">
        <f>'径流形成法(安化)'!P18</f>
        <v>0.69999999999997731</v>
      </c>
      <c r="H16" s="36">
        <f>'径流形成法(安化)'!L18</f>
        <v>439.82</v>
      </c>
      <c r="I16" s="74">
        <f>'径流形成法(安化)'!N18</f>
        <v>437.42</v>
      </c>
      <c r="J16" s="36" t="str">
        <f>'径流形成法(安化)'!H18</f>
        <v>跌水井</v>
      </c>
      <c r="K16" s="36" t="str">
        <f>'径流形成法(安化)'!I18</f>
        <v>挡墙</v>
      </c>
      <c r="L16" s="36" t="s">
        <v>68</v>
      </c>
      <c r="M16" s="23"/>
      <c r="CO16" s="18" t="s">
        <v>69</v>
      </c>
    </row>
    <row r="17" spans="1:93" ht="15" customHeight="1">
      <c r="A17" s="8">
        <f>'径流形成法(安化)'!A19</f>
        <v>12</v>
      </c>
      <c r="B17" s="52">
        <f>'径流形成法(安化)'!B19</f>
        <v>10610</v>
      </c>
      <c r="C17" s="36" t="str">
        <f>'径流形成法(安化)'!G19</f>
        <v>钢筋砼盖板涵</v>
      </c>
      <c r="D17" s="36" t="str">
        <f>'径流形成法(安化)'!F19</f>
        <v>1-2.0×2.0</v>
      </c>
      <c r="E17" s="36">
        <f>'径流形成法(安化)'!J19</f>
        <v>50</v>
      </c>
      <c r="F17" s="73">
        <f>'径流形成法(安化)'!Q19</f>
        <v>15.234103066507638</v>
      </c>
      <c r="G17" s="73">
        <f>'径流形成法(安化)'!P19</f>
        <v>1.1499999999999773</v>
      </c>
      <c r="H17" s="36">
        <f>'径流形成法(安化)'!L19</f>
        <v>471.43</v>
      </c>
      <c r="I17" s="74">
        <f>'径流形成法(安化)'!N19</f>
        <v>468.03000000000003</v>
      </c>
      <c r="J17" s="36" t="str">
        <f>'径流形成法(安化)'!H19</f>
        <v>八字墙</v>
      </c>
      <c r="K17" s="36" t="str">
        <f>'径流形成法(安化)'!I19</f>
        <v>挡墙</v>
      </c>
      <c r="L17" s="36" t="s">
        <v>68</v>
      </c>
      <c r="M17" s="23"/>
      <c r="CO17" s="18" t="s">
        <v>69</v>
      </c>
    </row>
    <row r="18" spans="1:93" ht="15" customHeight="1">
      <c r="A18" s="8">
        <f>'径流形成法(安化)'!A20</f>
        <v>13</v>
      </c>
      <c r="B18" s="52">
        <f>'径流形成法(安化)'!B20</f>
        <v>11030</v>
      </c>
      <c r="C18" s="36" t="str">
        <f>'径流形成法(安化)'!G20</f>
        <v>钢筋砼盖板涵</v>
      </c>
      <c r="D18" s="36" t="str">
        <f>'径流形成法(安化)'!F20</f>
        <v>1-2.0×2.0</v>
      </c>
      <c r="E18" s="36">
        <f>'径流形成法(安化)'!J20</f>
        <v>90</v>
      </c>
      <c r="F18" s="73">
        <f>'径流形成法(安化)'!Q20</f>
        <v>10.259999999999978</v>
      </c>
      <c r="G18" s="73">
        <f>'径流形成法(安化)'!P20</f>
        <v>0.69999999999998863</v>
      </c>
      <c r="H18" s="36">
        <f>'径流形成法(安化)'!L20</f>
        <v>494.49</v>
      </c>
      <c r="I18" s="74">
        <f>'径流形成法(安化)'!N20</f>
        <v>491.54</v>
      </c>
      <c r="J18" s="36" t="str">
        <f>'径流形成法(安化)'!H20</f>
        <v>跌水井</v>
      </c>
      <c r="K18" s="36" t="str">
        <f>'径流形成法(安化)'!I20</f>
        <v>八字墙</v>
      </c>
      <c r="L18" s="36" t="s">
        <v>68</v>
      </c>
      <c r="M18" s="23"/>
      <c r="CO18" s="18" t="s">
        <v>69</v>
      </c>
    </row>
    <row r="19" spans="1:93" ht="15" customHeight="1">
      <c r="A19" s="8">
        <f>'径流形成法(安化)'!A21</f>
        <v>14</v>
      </c>
      <c r="B19" s="52">
        <f>'径流形成法(安化)'!B21</f>
        <v>12175</v>
      </c>
      <c r="C19" s="36" t="str">
        <f>'径流形成法(安化)'!G21</f>
        <v>钢筋砼盖板涵</v>
      </c>
      <c r="D19" s="36" t="str">
        <f>'径流形成法(安化)'!F21</f>
        <v>1-1.5×1.5</v>
      </c>
      <c r="E19" s="36">
        <f>'径流形成法(安化)'!J21</f>
        <v>90</v>
      </c>
      <c r="F19" s="73">
        <f>'径流形成法(安化)'!Q21</f>
        <v>10.259999999999957</v>
      </c>
      <c r="G19" s="73">
        <f>'径流形成法(安化)'!P21</f>
        <v>0.69999999999997731</v>
      </c>
      <c r="H19" s="36">
        <f>'径流形成法(安化)'!L21</f>
        <v>528.73</v>
      </c>
      <c r="I19" s="74">
        <f>'径流形成法(安化)'!N21</f>
        <v>526.33000000000004</v>
      </c>
      <c r="J19" s="36" t="str">
        <f>'径流形成法(安化)'!H21</f>
        <v>跌水井</v>
      </c>
      <c r="K19" s="36" t="str">
        <f>'径流形成法(安化)'!I21</f>
        <v>八字墙</v>
      </c>
      <c r="L19" s="36" t="s">
        <v>68</v>
      </c>
      <c r="M19" s="23"/>
      <c r="CO19" s="18" t="s">
        <v>69</v>
      </c>
    </row>
    <row r="20" spans="1:93" ht="15" customHeight="1">
      <c r="A20" s="8">
        <f>'径流形成法(安化)'!A22</f>
        <v>15</v>
      </c>
      <c r="B20" s="52">
        <f>'径流形成法(安化)'!B22</f>
        <v>12430</v>
      </c>
      <c r="C20" s="36" t="str">
        <f>'径流形成法(安化)'!G22</f>
        <v>钢筋砼盖板涵</v>
      </c>
      <c r="D20" s="36" t="str">
        <f>'径流形成法(安化)'!F22</f>
        <v>1-1.5×1.5</v>
      </c>
      <c r="E20" s="36">
        <f>'径流形成法(安化)'!J22</f>
        <v>90</v>
      </c>
      <c r="F20" s="73">
        <f>'径流形成法(安化)'!Q22</f>
        <v>10.859999999999959</v>
      </c>
      <c r="G20" s="73">
        <f>'径流形成法(安化)'!P22</f>
        <v>0.69999999999997731</v>
      </c>
      <c r="H20" s="36">
        <f>'径流形成法(安化)'!L22</f>
        <v>541.58000000000004</v>
      </c>
      <c r="I20" s="74">
        <f>'径流形成法(安化)'!N22</f>
        <v>539.18000000000006</v>
      </c>
      <c r="J20" s="36" t="str">
        <f>'径流形成法(安化)'!H22</f>
        <v>跌水井</v>
      </c>
      <c r="K20" s="36" t="str">
        <f>'径流形成法(安化)'!I22</f>
        <v>八字墙</v>
      </c>
      <c r="L20" s="36" t="s">
        <v>68</v>
      </c>
      <c r="M20" s="23"/>
      <c r="CO20" s="18" t="s">
        <v>69</v>
      </c>
    </row>
    <row r="21" spans="1:93" ht="15" customHeight="1">
      <c r="A21" s="8">
        <f>'径流形成法(安化)'!A23</f>
        <v>16</v>
      </c>
      <c r="B21" s="52">
        <f>'径流形成法(安化)'!B23</f>
        <v>12700</v>
      </c>
      <c r="C21" s="36" t="str">
        <f>'径流形成法(安化)'!G23</f>
        <v>钢筋砼盖板涵</v>
      </c>
      <c r="D21" s="36" t="str">
        <f>'径流形成法(安化)'!F23</f>
        <v>1-2.0×2.0</v>
      </c>
      <c r="E21" s="36">
        <f>'径流形成法(安化)'!J23</f>
        <v>90</v>
      </c>
      <c r="F21" s="73">
        <f>'径流形成法(安化)'!Q23</f>
        <v>20.988000000000145</v>
      </c>
      <c r="G21" s="73">
        <f>'径流形成法(安化)'!P23</f>
        <v>3.3300000000000409</v>
      </c>
      <c r="H21" s="36">
        <f>'径流形成法(安化)'!L23</f>
        <v>557.76</v>
      </c>
      <c r="I21" s="74">
        <f>'径流形成法(安化)'!N23</f>
        <v>552.17999999999995</v>
      </c>
      <c r="J21" s="36" t="str">
        <f>'径流形成法(安化)'!H23</f>
        <v>八字墙</v>
      </c>
      <c r="K21" s="36" t="str">
        <f>'径流形成法(安化)'!I23</f>
        <v>八字墙</v>
      </c>
      <c r="L21" s="36" t="s">
        <v>68</v>
      </c>
      <c r="M21" s="23"/>
      <c r="CO21" s="18" t="s">
        <v>69</v>
      </c>
    </row>
    <row r="22" spans="1:93" ht="15" customHeight="1">
      <c r="A22" s="8">
        <f>'径流形成法(安化)'!A24</f>
        <v>17</v>
      </c>
      <c r="B22" s="52">
        <f>'径流形成法(安化)'!B24</f>
        <v>13268</v>
      </c>
      <c r="C22" s="36" t="str">
        <f>'径流形成法(安化)'!G24</f>
        <v>钢筋砼盖板涵</v>
      </c>
      <c r="D22" s="36" t="str">
        <f>'径流形成法(安化)'!F24</f>
        <v>1-1.5×1.5</v>
      </c>
      <c r="E22" s="36">
        <f>'径流形成法(安化)'!J24</f>
        <v>90</v>
      </c>
      <c r="F22" s="73">
        <f>'径流形成法(安化)'!Q24</f>
        <v>12.359999999999918</v>
      </c>
      <c r="G22" s="73">
        <f>'径流形成法(安化)'!P24</f>
        <v>0.69999999999997731</v>
      </c>
      <c r="H22" s="36">
        <f>'径流形成法(安化)'!L24</f>
        <v>574.74</v>
      </c>
      <c r="I22" s="74">
        <f>'径流形成法(安化)'!N24</f>
        <v>572.34</v>
      </c>
      <c r="J22" s="36" t="str">
        <f>'径流形成法(安化)'!H24</f>
        <v>八字墙</v>
      </c>
      <c r="K22" s="36" t="str">
        <f>'径流形成法(安化)'!I24</f>
        <v>八字墙</v>
      </c>
      <c r="L22" s="36" t="s">
        <v>68</v>
      </c>
      <c r="M22" s="23"/>
      <c r="CO22" s="18" t="s">
        <v>69</v>
      </c>
    </row>
    <row r="23" spans="1:93" ht="15" customHeight="1">
      <c r="A23" s="8">
        <f>'径流形成法(安化)'!A25</f>
        <v>18</v>
      </c>
      <c r="B23" s="52">
        <f>'径流形成法(安化)'!B25</f>
        <v>13460</v>
      </c>
      <c r="C23" s="36" t="str">
        <f>'径流形成法(安化)'!G25</f>
        <v>钢筋砼盖板涵</v>
      </c>
      <c r="D23" s="36" t="str">
        <f>'径流形成法(安化)'!F25</f>
        <v>1-4.0×3.0</v>
      </c>
      <c r="E23" s="36">
        <f>'径流形成法(安化)'!J25</f>
        <v>90</v>
      </c>
      <c r="F23" s="73">
        <f>'径流形成法(安化)'!Q25</f>
        <v>13.740000000000164</v>
      </c>
      <c r="G23" s="73">
        <f>'径流形成法(安化)'!P25</f>
        <v>0.65000000000004543</v>
      </c>
      <c r="H23" s="36">
        <f>'径流形成法(安化)'!L25</f>
        <v>582.66</v>
      </c>
      <c r="I23" s="74">
        <f>'径流形成法(安化)'!N25</f>
        <v>578.45999999999992</v>
      </c>
      <c r="J23" s="36" t="str">
        <f>'径流形成法(安化)'!H25</f>
        <v>八字墙</v>
      </c>
      <c r="K23" s="36" t="str">
        <f>'径流形成法(安化)'!I25</f>
        <v>八字墙</v>
      </c>
      <c r="L23" s="36" t="s">
        <v>68</v>
      </c>
      <c r="M23" s="23"/>
      <c r="CO23" s="18" t="s">
        <v>69</v>
      </c>
    </row>
    <row r="24" spans="1:93" ht="15" customHeight="1">
      <c r="A24" s="8">
        <f>'径流形成法(安化)'!A26</f>
        <v>19</v>
      </c>
      <c r="B24" s="52">
        <f>'径流形成法(安化)'!B26</f>
        <v>13665</v>
      </c>
      <c r="C24" s="36" t="str">
        <f>'径流形成法(安化)'!G26</f>
        <v>钢筋砼盖板涵</v>
      </c>
      <c r="D24" s="36" t="str">
        <f>'径流形成法(安化)'!F26</f>
        <v>1-1.5×1.5</v>
      </c>
      <c r="E24" s="36">
        <f>'径流形成法(安化)'!J26</f>
        <v>90</v>
      </c>
      <c r="F24" s="73">
        <f>'径流形成法(安化)'!Q26</f>
        <v>10.859999999999959</v>
      </c>
      <c r="G24" s="36">
        <f>'径流形成法(安化)'!P26</f>
        <v>0.69999999999997731</v>
      </c>
      <c r="H24" s="36">
        <f>'径流形成法(安化)'!L26</f>
        <v>595.55999999999995</v>
      </c>
      <c r="I24" s="74">
        <f>'径流形成法(安化)'!N26</f>
        <v>593.16</v>
      </c>
      <c r="J24" s="36" t="str">
        <f>'径流形成法(安化)'!H26</f>
        <v>八字墙</v>
      </c>
      <c r="K24" s="36" t="str">
        <f>'径流形成法(安化)'!I26</f>
        <v>挡墙</v>
      </c>
      <c r="L24" s="36" t="s">
        <v>68</v>
      </c>
      <c r="M24" s="23"/>
      <c r="CO24" s="18" t="s">
        <v>69</v>
      </c>
    </row>
    <row r="25" spans="1:93" ht="15" customHeight="1">
      <c r="A25" s="8">
        <f>'径流形成法(安化)'!A27</f>
        <v>20</v>
      </c>
      <c r="B25" s="52">
        <f>'径流形成法(安化)'!B27</f>
        <v>13885</v>
      </c>
      <c r="C25" s="36" t="str">
        <f>'径流形成法(安化)'!G27</f>
        <v>钢筋砼盖板涵</v>
      </c>
      <c r="D25" s="36" t="str">
        <f>'径流形成法(安化)'!F27</f>
        <v>1-1.5×1.5</v>
      </c>
      <c r="E25" s="36">
        <f>'径流形成法(安化)'!J27</f>
        <v>90</v>
      </c>
      <c r="F25" s="73">
        <f>'径流形成法(安化)'!Q27</f>
        <v>9.6</v>
      </c>
      <c r="G25" s="73">
        <f>'径流形成法(安化)'!P27</f>
        <v>0.69999999999997731</v>
      </c>
      <c r="H25" s="36">
        <f>'径流形成法(安化)'!L27</f>
        <v>612.16999999999996</v>
      </c>
      <c r="I25" s="74">
        <f>'径流形成法(安化)'!N27</f>
        <v>609.77</v>
      </c>
      <c r="J25" s="36" t="str">
        <f>'径流形成法(安化)'!H27</f>
        <v>跌水井</v>
      </c>
      <c r="K25" s="36" t="str">
        <f>'径流形成法(安化)'!I27</f>
        <v>挡墙</v>
      </c>
      <c r="L25" s="36" t="s">
        <v>68</v>
      </c>
      <c r="M25" s="23"/>
    </row>
    <row r="26" spans="1:93" ht="15" customHeight="1">
      <c r="A26" s="8">
        <f>'径流形成法(安化)'!A28</f>
        <v>21</v>
      </c>
      <c r="B26" s="52">
        <f>'径流形成法(安化)'!B28</f>
        <v>14370</v>
      </c>
      <c r="C26" s="36" t="str">
        <f>'径流形成法(安化)'!G28</f>
        <v>钢筋砼盖板涵</v>
      </c>
      <c r="D26" s="36" t="str">
        <f>'径流形成法(安化)'!F28</f>
        <v>1-1.5×1.5</v>
      </c>
      <c r="E26" s="36">
        <f>'径流形成法(安化)'!J28</f>
        <v>90</v>
      </c>
      <c r="F26" s="73">
        <f>'径流形成法(安化)'!Q28</f>
        <v>11.123999999999961</v>
      </c>
      <c r="G26" s="73">
        <f>'径流形成法(安化)'!P28</f>
        <v>0.69999999999997731</v>
      </c>
      <c r="H26" s="36">
        <f>'径流形成法(安化)'!L28</f>
        <v>627.91999999999996</v>
      </c>
      <c r="I26" s="74">
        <f>'径流形成法(安化)'!N28</f>
        <v>625.52</v>
      </c>
      <c r="J26" s="36" t="str">
        <f>'径流形成法(安化)'!H28</f>
        <v>跌水井</v>
      </c>
      <c r="K26" s="36" t="str">
        <f>'径流形成法(安化)'!I28</f>
        <v>八字墙</v>
      </c>
      <c r="L26" s="36" t="s">
        <v>68</v>
      </c>
      <c r="M26" s="23"/>
    </row>
    <row r="27" spans="1:93" ht="15" customHeight="1">
      <c r="A27" s="8">
        <f>'径流形成法(安化)'!A29</f>
        <v>22</v>
      </c>
      <c r="B27" s="52">
        <f>'径流形成法(安化)'!B29</f>
        <v>14590</v>
      </c>
      <c r="C27" s="36" t="str">
        <f>'径流形成法(安化)'!G29</f>
        <v>钢筋砼圆管涵</v>
      </c>
      <c r="D27" s="36" t="str">
        <f>'径流形成法(安化)'!F29</f>
        <v>1-Φ1.5</v>
      </c>
      <c r="E27" s="36">
        <f>'径流形成法(安化)'!J29</f>
        <v>90</v>
      </c>
      <c r="F27" s="73">
        <f>'径流形成法(安化)'!Q29</f>
        <v>10.475999999999958</v>
      </c>
      <c r="G27" s="36">
        <f>'径流形成法(安化)'!P29</f>
        <v>0.69999999999997731</v>
      </c>
      <c r="H27" s="36">
        <f>'径流形成法(安化)'!L29</f>
        <v>636.12</v>
      </c>
      <c r="I27" s="74">
        <f>'径流形成法(安化)'!N29</f>
        <v>633.72</v>
      </c>
      <c r="J27" s="36" t="str">
        <f>'径流形成法(安化)'!H29</f>
        <v>跌水井</v>
      </c>
      <c r="K27" s="36" t="str">
        <f>'径流形成法(安化)'!I29</f>
        <v>八字墙</v>
      </c>
      <c r="L27" s="36" t="s">
        <v>68</v>
      </c>
      <c r="M27" s="23"/>
    </row>
    <row r="28" spans="1:93" ht="15" customHeight="1">
      <c r="A28" s="8">
        <f>'径流形成法(安化)'!A30</f>
        <v>23</v>
      </c>
      <c r="B28" s="52">
        <f>'径流形成法(安化)'!B30</f>
        <v>15510</v>
      </c>
      <c r="C28" s="36" t="str">
        <f>'径流形成法(安化)'!G30</f>
        <v>钢筋砼盖板涵</v>
      </c>
      <c r="D28" s="36" t="str">
        <f>'径流形成法(安化)'!F30</f>
        <v>1-1.5×1.5</v>
      </c>
      <c r="E28" s="36">
        <f>'径流形成法(安化)'!J30</f>
        <v>90</v>
      </c>
      <c r="F28" s="36">
        <f>'径流形成法(安化)'!Q30</f>
        <v>11.579999999999959</v>
      </c>
      <c r="G28" s="36">
        <f>'径流形成法(安化)'!P30</f>
        <v>0.69999999999997731</v>
      </c>
      <c r="H28" s="36">
        <f>'径流形成法(安化)'!L30</f>
        <v>663.53</v>
      </c>
      <c r="I28" s="36">
        <f>'径流形成法(安化)'!N30</f>
        <v>661.13</v>
      </c>
      <c r="J28" s="36" t="str">
        <f>'径流形成法(安化)'!H30</f>
        <v>跌水井</v>
      </c>
      <c r="K28" s="36" t="str">
        <f>'径流形成法(安化)'!I30</f>
        <v>八字墙</v>
      </c>
      <c r="L28" s="36" t="s">
        <v>68</v>
      </c>
      <c r="M28" s="23"/>
    </row>
    <row r="29" spans="1:93" ht="15" customHeight="1">
      <c r="A29" s="8">
        <f>'径流形成法(安化)'!A31</f>
        <v>24</v>
      </c>
      <c r="B29" s="52">
        <f>'径流形成法(安化)'!B31</f>
        <v>15655</v>
      </c>
      <c r="C29" s="36" t="str">
        <f>'径流形成法(安化)'!G31</f>
        <v>钢筋砼盖板涵</v>
      </c>
      <c r="D29" s="36" t="str">
        <f>'径流形成法(安化)'!F31</f>
        <v>1-1.5×1.5</v>
      </c>
      <c r="E29" s="36">
        <f>'径流形成法(安化)'!J31</f>
        <v>90</v>
      </c>
      <c r="F29" s="36">
        <f>'径流形成法(安化)'!Q31</f>
        <v>10.319999999999999</v>
      </c>
      <c r="G29" s="36">
        <f>'径流形成法(安化)'!P31</f>
        <v>0.69999999999997731</v>
      </c>
      <c r="H29" s="36">
        <f>'径流形成法(安化)'!L31</f>
        <v>669.94</v>
      </c>
      <c r="I29" s="36">
        <f>'径流形成法(安化)'!N31</f>
        <v>667.54000000000008</v>
      </c>
      <c r="J29" s="36" t="str">
        <f>'径流形成法(安化)'!H31</f>
        <v>跌水井</v>
      </c>
      <c r="K29" s="36" t="str">
        <f>'径流形成法(安化)'!I31</f>
        <v>挡墙</v>
      </c>
      <c r="L29" s="36" t="s">
        <v>68</v>
      </c>
      <c r="M29" s="23"/>
    </row>
    <row r="30" spans="1:93" ht="15" customHeight="1">
      <c r="A30" s="8">
        <f>'径流形成法(安化)'!A32</f>
        <v>25</v>
      </c>
      <c r="B30" s="52">
        <f>'径流形成法(安化)'!B32</f>
        <v>15790</v>
      </c>
      <c r="C30" s="36" t="str">
        <f>'径流形成法(安化)'!G32</f>
        <v>钢筋砼圆管涵</v>
      </c>
      <c r="D30" s="36" t="str">
        <f>'径流形成法(安化)'!F32</f>
        <v>1-Φ1.5</v>
      </c>
      <c r="E30" s="36">
        <f>'径流形成法(安化)'!J32</f>
        <v>90</v>
      </c>
      <c r="F30" s="36">
        <f>'径流形成法(安化)'!Q32</f>
        <v>10.259999999999957</v>
      </c>
      <c r="G30" s="36">
        <f>'径流形成法(安化)'!P32</f>
        <v>0.69999999999997731</v>
      </c>
      <c r="H30" s="36">
        <f>'径流形成法(安化)'!L32</f>
        <v>675.35</v>
      </c>
      <c r="I30" s="36">
        <f>'径流形成法(安化)'!N32</f>
        <v>672.95</v>
      </c>
      <c r="J30" s="36" t="str">
        <f>'径流形成法(安化)'!H32</f>
        <v>跌水井</v>
      </c>
      <c r="K30" s="36" t="str">
        <f>'径流形成法(安化)'!I32</f>
        <v>八字墙</v>
      </c>
      <c r="L30" s="36" t="s">
        <v>68</v>
      </c>
      <c r="M30" s="23"/>
    </row>
    <row r="31" spans="1:93" ht="15" customHeight="1">
      <c r="A31" s="21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75"/>
      <c r="M31" s="23"/>
      <c r="CO31" s="18" t="s">
        <v>69</v>
      </c>
    </row>
    <row r="32" spans="1:93" ht="15" customHeight="1">
      <c r="A32" s="21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24"/>
      <c r="M32" s="23"/>
      <c r="CO32" s="18" t="s">
        <v>69</v>
      </c>
    </row>
    <row r="33" spans="1:93" ht="15" customHeight="1">
      <c r="A33" s="21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25"/>
      <c r="M33" s="23"/>
      <c r="CO33" s="18" t="s">
        <v>69</v>
      </c>
    </row>
    <row r="34" spans="1:93" ht="15" customHeight="1">
      <c r="A34" s="21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25"/>
      <c r="M34" s="23"/>
      <c r="CO34" s="18" t="s">
        <v>69</v>
      </c>
    </row>
    <row r="35" spans="1:93" ht="15" customHeight="1">
      <c r="A35" s="21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25"/>
      <c r="M35" s="27"/>
    </row>
    <row r="36" spans="1:93" ht="15" customHeight="1" thickBot="1">
      <c r="A36" s="21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9"/>
      <c r="M36" s="30"/>
    </row>
    <row r="37" spans="1:93" ht="15" customHeight="1">
      <c r="A37" s="31"/>
      <c r="B37" s="32" t="s">
        <v>70</v>
      </c>
      <c r="C37" s="32"/>
      <c r="D37" s="32"/>
      <c r="E37" s="32" t="s">
        <v>71</v>
      </c>
      <c r="I37" s="18" t="s">
        <v>72</v>
      </c>
      <c r="J37" s="32"/>
      <c r="K37" s="32" t="s">
        <v>73</v>
      </c>
    </row>
    <row r="38" spans="1:93" ht="15" customHeight="1"/>
    <row r="39" spans="1:93" ht="15" customHeight="1"/>
    <row r="85" spans="1:93">
      <c r="E85" s="26"/>
      <c r="M85" s="26"/>
      <c r="O85" s="26"/>
      <c r="Q85" s="26"/>
      <c r="S85" s="26"/>
      <c r="U85" s="26"/>
      <c r="W85" s="26"/>
      <c r="Y85" s="26"/>
      <c r="AA85" s="26"/>
      <c r="AC85" s="26"/>
      <c r="AE85" s="26"/>
      <c r="AG85" s="26"/>
      <c r="AI85" s="26"/>
      <c r="AK85" s="26"/>
      <c r="AM85" s="26"/>
      <c r="AO85" s="26"/>
      <c r="AQ85" s="26"/>
      <c r="AS85" s="26"/>
      <c r="AU85" s="26"/>
      <c r="AW85" s="26"/>
      <c r="AY85" s="26"/>
      <c r="BA85" s="26"/>
      <c r="BC85" s="26"/>
      <c r="BE85" s="26"/>
      <c r="BG85" s="26"/>
      <c r="BI85" s="26"/>
      <c r="BK85" s="26"/>
      <c r="BM85" s="26"/>
      <c r="BO85" s="26"/>
      <c r="BQ85" s="26"/>
      <c r="BS85" s="26"/>
      <c r="BU85" s="26"/>
      <c r="BW85" s="26"/>
      <c r="BY85" s="26"/>
      <c r="CA85" s="26"/>
      <c r="CC85" s="26"/>
      <c r="CE85" s="26"/>
      <c r="CG85" s="26"/>
      <c r="CI85" s="26"/>
      <c r="CK85" s="26"/>
      <c r="CL85" s="18"/>
      <c r="CM85" s="26"/>
      <c r="CO85" s="26"/>
    </row>
    <row r="86" spans="1:93">
      <c r="A86" s="18" t="s">
        <v>69</v>
      </c>
      <c r="B86" s="18" t="s">
        <v>69</v>
      </c>
      <c r="C86" s="18"/>
      <c r="D86" s="18" t="s">
        <v>69</v>
      </c>
      <c r="E86" s="18" t="s">
        <v>69</v>
      </c>
      <c r="F86" s="18" t="s">
        <v>69</v>
      </c>
      <c r="J86" s="18" t="s">
        <v>69</v>
      </c>
      <c r="K86" s="18" t="s">
        <v>69</v>
      </c>
      <c r="M86" s="18" t="s">
        <v>69</v>
      </c>
    </row>
    <row r="986" spans="1:13">
      <c r="A986" s="18" t="s">
        <v>69</v>
      </c>
      <c r="B986" s="26" t="s">
        <v>69</v>
      </c>
      <c r="D986" s="18" t="s">
        <v>69</v>
      </c>
      <c r="E986" s="18" t="s">
        <v>69</v>
      </c>
      <c r="F986" s="18" t="s">
        <v>69</v>
      </c>
      <c r="J986" s="18" t="s">
        <v>69</v>
      </c>
      <c r="K986" s="18" t="s">
        <v>69</v>
      </c>
      <c r="M986" s="18" t="s">
        <v>69</v>
      </c>
    </row>
  </sheetData>
  <autoFilter ref="B4:L30" xr:uid="{00000000-0009-0000-0000-000001000000}">
    <filterColumn colId="8" showButton="0"/>
  </autoFilter>
  <mergeCells count="16">
    <mergeCell ref="J4:K4"/>
    <mergeCell ref="M4:M5"/>
    <mergeCell ref="B4:B5"/>
    <mergeCell ref="A1:M1"/>
    <mergeCell ref="C4:C5"/>
    <mergeCell ref="A4:A5"/>
    <mergeCell ref="F4:F5"/>
    <mergeCell ref="D4:D5"/>
    <mergeCell ref="J3:M3"/>
    <mergeCell ref="E4:E5"/>
    <mergeCell ref="G4:G5"/>
    <mergeCell ref="H4:H5"/>
    <mergeCell ref="I4:I5"/>
    <mergeCell ref="L4:L5"/>
    <mergeCell ref="J2:M2"/>
    <mergeCell ref="A3:E3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8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径流形成法(安化)</vt:lpstr>
      <vt:lpstr>涵洞一览表</vt:lpstr>
      <vt:lpstr>涵洞一览表!Print_Area</vt:lpstr>
      <vt:lpstr>'径流形成法(安化)'!Print_Area</vt:lpstr>
      <vt:lpstr>涵洞一览表!Print_Titles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赵军杰</cp:lastModifiedBy>
  <cp:lastPrinted>2023-06-09T04:58:27Z</cp:lastPrinted>
  <dcterms:created xsi:type="dcterms:W3CDTF">2021-10-28T12:42:25Z</dcterms:created>
  <dcterms:modified xsi:type="dcterms:W3CDTF">2023-06-09T04:59:12Z</dcterms:modified>
</cp:coreProperties>
</file>