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4"/>
  <workbookPr/>
  <mc:AlternateContent xmlns:mc="http://schemas.openxmlformats.org/markup-compatibility/2006">
    <mc:Choice Requires="x15">
      <x15ac:absPath xmlns:x15ac="http://schemas.microsoft.com/office/spreadsheetml/2010/11/ac" url="/Volumes/NO NAME/Straßenwesen/3. Auswertung/"/>
    </mc:Choice>
  </mc:AlternateContent>
  <xr:revisionPtr revIDLastSave="0" documentId="13_ncr:1_{4A08B357-8525-4943-A864-F9CB784C7AB4}" xr6:coauthVersionLast="47" xr6:coauthVersionMax="47" xr10:uidLastSave="{00000000-0000-0000-0000-000000000000}"/>
  <bookViews>
    <workbookView xWindow="28800" yWindow="0" windowWidth="38400" windowHeight="21600" activeTab="2" xr2:uid="{00000000-000D-0000-FFFF-FFFF00000000}"/>
  </bookViews>
  <sheets>
    <sheet name="Auswertungen_Schätzung_Seil" sheetId="2" r:id="rId1"/>
    <sheet name="Auswertungen_Schätzung_U-Bahn" sheetId="1" r:id="rId2"/>
    <sheet name="Hypoth_Seil" sheetId="4" r:id="rId3"/>
    <sheet name="Soziodemographisch" sheetId="3" r:id="rId4"/>
  </sheets>
  <definedNames>
    <definedName name="_xlnm._FilterDatabase" localSheetId="0" hidden="1">Auswertungen_Schätzung_Seil!$AT$1:$AV$23</definedName>
    <definedName name="_xlnm._FilterDatabase" localSheetId="1" hidden="1">'Auswertungen_Schätzung_U-Bahn'!$AU$1:$AW$52</definedName>
  </definedNames>
  <calcPr calcId="191029"/>
</workbook>
</file>

<file path=xl/calcChain.xml><?xml version="1.0" encoding="utf-8"?>
<calcChain xmlns="http://schemas.openxmlformats.org/spreadsheetml/2006/main">
  <c r="E13" i="4" l="1"/>
  <c r="N29" i="4"/>
  <c r="N30" i="4"/>
  <c r="N31" i="4"/>
  <c r="N32" i="4"/>
  <c r="N28" i="4"/>
  <c r="N21" i="4"/>
  <c r="N22" i="4"/>
  <c r="N23" i="4"/>
  <c r="N24" i="4"/>
  <c r="N20" i="4"/>
  <c r="D8" i="4"/>
  <c r="D7" i="4"/>
  <c r="E16" i="4"/>
  <c r="E15" i="4"/>
  <c r="E14" i="4"/>
  <c r="E12" i="4"/>
  <c r="F12" i="4" s="1"/>
  <c r="F13" i="4"/>
  <c r="F14" i="4"/>
  <c r="F15" i="4"/>
  <c r="F16" i="4"/>
  <c r="F11" i="4"/>
  <c r="D6" i="4"/>
  <c r="D5" i="4"/>
  <c r="F4" i="4"/>
  <c r="F5" i="4"/>
  <c r="F6" i="4"/>
  <c r="F7" i="4"/>
  <c r="F8" i="4"/>
  <c r="F3" i="4"/>
  <c r="D4" i="4"/>
  <c r="M29" i="4"/>
  <c r="L29" i="4"/>
  <c r="M28" i="4"/>
  <c r="L28" i="4"/>
  <c r="M23" i="4"/>
  <c r="L23" i="4"/>
  <c r="M22" i="4"/>
  <c r="L22" i="4"/>
  <c r="M21" i="4"/>
  <c r="L21" i="4"/>
  <c r="M20" i="4"/>
  <c r="D12" i="4"/>
  <c r="E11" i="4"/>
  <c r="D11" i="4"/>
  <c r="E6" i="4"/>
  <c r="L24" i="4"/>
  <c r="D16" i="4"/>
  <c r="D13" i="4"/>
  <c r="E7" i="4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P2" i="2"/>
  <c r="AR15" i="1"/>
  <c r="AS15" i="1"/>
  <c r="AP61" i="1"/>
  <c r="AQ61" i="1"/>
  <c r="AW17" i="1"/>
  <c r="AW4" i="1"/>
  <c r="AW19" i="1"/>
  <c r="AW15" i="1"/>
  <c r="AW25" i="1"/>
  <c r="AW26" i="1"/>
  <c r="AW20" i="1"/>
  <c r="AW31" i="1"/>
  <c r="AW12" i="1"/>
  <c r="AW3" i="1"/>
  <c r="AW29" i="1"/>
  <c r="AW30" i="1"/>
  <c r="AW16" i="1"/>
  <c r="AW18" i="1"/>
  <c r="AW2" i="1"/>
  <c r="AW9" i="1"/>
  <c r="AW22" i="1"/>
  <c r="AW21" i="1"/>
  <c r="AV6" i="1"/>
  <c r="AV13" i="1"/>
  <c r="AV10" i="1"/>
  <c r="AV5" i="1"/>
  <c r="AV14" i="1"/>
  <c r="AV17" i="1"/>
  <c r="AV27" i="1"/>
  <c r="AV8" i="1"/>
  <c r="AV4" i="1"/>
  <c r="AV19" i="1"/>
  <c r="AV15" i="1"/>
  <c r="AV28" i="1"/>
  <c r="AV25" i="1"/>
  <c r="AV26" i="1"/>
  <c r="AV20" i="1"/>
  <c r="AV31" i="1"/>
  <c r="AV24" i="1"/>
  <c r="AV12" i="1"/>
  <c r="AV7" i="1"/>
  <c r="AV3" i="1"/>
  <c r="AV29" i="1"/>
  <c r="AV30" i="1"/>
  <c r="AV16" i="1"/>
  <c r="AV18" i="1"/>
  <c r="AV2" i="1"/>
  <c r="AV22" i="1"/>
  <c r="AV21" i="1"/>
  <c r="AQ63" i="1"/>
  <c r="AQ58" i="1"/>
  <c r="AQ51" i="1"/>
  <c r="AQ53" i="1"/>
  <c r="AQ48" i="1"/>
  <c r="AQ16" i="1"/>
  <c r="AQ11" i="1"/>
  <c r="AQ35" i="1"/>
  <c r="AQ37" i="1"/>
  <c r="AQ33" i="1"/>
  <c r="AQ4" i="1"/>
  <c r="AQ2" i="1"/>
  <c r="AQ62" i="1"/>
  <c r="AQ66" i="1"/>
  <c r="AQ54" i="1"/>
  <c r="AQ65" i="1"/>
  <c r="AQ68" i="1"/>
  <c r="AQ42" i="1"/>
  <c r="AQ46" i="1"/>
  <c r="AQ43" i="1"/>
  <c r="AQ38" i="1"/>
  <c r="AQ32" i="1"/>
  <c r="AQ20" i="1"/>
  <c r="AQ52" i="1"/>
  <c r="AQ55" i="1"/>
  <c r="AQ23" i="1"/>
  <c r="AQ74" i="1"/>
  <c r="AQ75" i="1"/>
  <c r="AQ76" i="1"/>
  <c r="AQ77" i="1"/>
  <c r="AQ78" i="1"/>
  <c r="AQ79" i="1"/>
  <c r="AQ26" i="1"/>
  <c r="AQ30" i="1"/>
  <c r="AQ21" i="1"/>
  <c r="AQ9" i="1"/>
  <c r="AQ41" i="1"/>
  <c r="AQ31" i="1"/>
  <c r="AQ13" i="1"/>
  <c r="AQ25" i="1"/>
  <c r="AQ3" i="1"/>
  <c r="AQ64" i="1"/>
  <c r="AQ67" i="1"/>
  <c r="AQ60" i="1"/>
  <c r="AQ45" i="1"/>
  <c r="AQ56" i="1"/>
  <c r="AQ19" i="1"/>
  <c r="AQ6" i="1"/>
  <c r="AQ22" i="1"/>
  <c r="AQ27" i="1"/>
  <c r="AQ49" i="1"/>
  <c r="AQ40" i="1"/>
  <c r="AQ29" i="1"/>
  <c r="AQ34" i="1"/>
  <c r="AQ28" i="1"/>
  <c r="AQ15" i="1"/>
  <c r="AP74" i="1"/>
  <c r="AP75" i="1"/>
  <c r="AP76" i="1"/>
  <c r="AP77" i="1"/>
  <c r="AP78" i="1"/>
  <c r="AP79" i="1"/>
  <c r="AP26" i="1"/>
  <c r="AP30" i="1"/>
  <c r="AP21" i="1"/>
  <c r="AP12" i="1"/>
  <c r="AP18" i="1"/>
  <c r="AP9" i="1"/>
  <c r="AP41" i="1"/>
  <c r="AP31" i="1"/>
  <c r="AP13" i="1"/>
  <c r="AP25" i="1"/>
  <c r="AP3" i="1"/>
  <c r="AP64" i="1"/>
  <c r="AP67" i="1"/>
  <c r="AP60" i="1"/>
  <c r="AP56" i="1"/>
  <c r="AP19" i="1"/>
  <c r="AP5" i="1"/>
  <c r="AP10" i="1"/>
  <c r="AP6" i="1"/>
  <c r="AP22" i="1"/>
  <c r="AP27" i="1"/>
  <c r="AP40" i="1"/>
  <c r="AP29" i="1"/>
  <c r="AP34" i="1"/>
  <c r="AP28" i="1"/>
  <c r="AP15" i="1"/>
  <c r="AP63" i="1"/>
  <c r="AP58" i="1"/>
  <c r="AP57" i="1"/>
  <c r="AP59" i="1"/>
  <c r="AP44" i="1"/>
  <c r="AP39" i="1"/>
  <c r="AP16" i="1"/>
  <c r="AP24" i="1"/>
  <c r="AP14" i="1"/>
  <c r="AP7" i="1"/>
  <c r="AP11" i="1"/>
  <c r="AP35" i="1"/>
  <c r="AP37" i="1"/>
  <c r="AP33" i="1"/>
  <c r="AP36" i="1"/>
  <c r="AP4" i="1"/>
  <c r="AP2" i="1"/>
  <c r="AP62" i="1"/>
  <c r="AP66" i="1"/>
  <c r="AP54" i="1"/>
  <c r="AP65" i="1"/>
  <c r="AP68" i="1"/>
  <c r="AP47" i="1"/>
  <c r="AP43" i="1"/>
  <c r="AP38" i="1"/>
  <c r="AP32" i="1"/>
  <c r="AP20" i="1"/>
  <c r="AP52" i="1"/>
  <c r="AP55" i="1"/>
  <c r="AP23" i="1"/>
  <c r="AP8" i="1"/>
  <c r="AX24" i="2"/>
  <c r="AW24" i="2"/>
  <c r="AW3" i="2"/>
  <c r="AX3" i="2"/>
  <c r="AW4" i="2"/>
  <c r="AX4" i="2"/>
  <c r="AW5" i="2"/>
  <c r="AX5" i="2"/>
  <c r="AW6" i="2"/>
  <c r="AX6" i="2"/>
  <c r="AW7" i="2"/>
  <c r="AX7" i="2"/>
  <c r="AW8" i="2"/>
  <c r="AX8" i="2"/>
  <c r="AW9" i="2"/>
  <c r="AX9" i="2"/>
  <c r="AW10" i="2"/>
  <c r="AX10" i="2"/>
  <c r="AW11" i="2"/>
  <c r="AX11" i="2"/>
  <c r="AW12" i="2"/>
  <c r="AX12" i="2"/>
  <c r="AW13" i="2"/>
  <c r="AX13" i="2"/>
  <c r="AW14" i="2"/>
  <c r="AX14" i="2"/>
  <c r="AW15" i="2"/>
  <c r="AX15" i="2"/>
  <c r="AW16" i="2"/>
  <c r="AX16" i="2"/>
  <c r="AW17" i="2"/>
  <c r="AX17" i="2"/>
  <c r="AW18" i="2"/>
  <c r="AX18" i="2"/>
  <c r="AW19" i="2"/>
  <c r="AX19" i="2"/>
  <c r="AW20" i="2"/>
  <c r="AX20" i="2"/>
  <c r="AW21" i="2"/>
  <c r="AX21" i="2"/>
  <c r="AW22" i="2"/>
  <c r="AX22" i="2"/>
  <c r="AW23" i="2"/>
  <c r="AX23" i="2"/>
  <c r="AX2" i="2"/>
  <c r="AW2" i="2"/>
  <c r="AV24" i="2"/>
  <c r="AU24" i="2"/>
  <c r="AO35" i="2"/>
  <c r="AN35" i="2"/>
  <c r="AT15" i="2"/>
  <c r="AT14" i="2"/>
  <c r="AT19" i="2"/>
  <c r="AT17" i="2"/>
  <c r="AT18" i="2"/>
  <c r="AT12" i="2"/>
  <c r="AT21" i="2"/>
  <c r="AT23" i="2"/>
  <c r="AT22" i="2"/>
  <c r="AT6" i="2"/>
  <c r="AT8" i="2"/>
  <c r="O23" i="4"/>
  <c r="AJ22" i="4" s="1"/>
  <c r="O22" i="4"/>
  <c r="AJ21" i="4" s="1"/>
  <c r="AB8" i="4"/>
  <c r="AA8" i="4"/>
  <c r="G15" i="4"/>
  <c r="AA6" i="4" s="1"/>
  <c r="G14" i="4"/>
  <c r="AA5" i="4" s="1"/>
  <c r="AB20" i="4"/>
  <c r="AA20" i="4"/>
  <c r="Z20" i="4"/>
  <c r="Y20" i="4"/>
  <c r="X20" i="4"/>
  <c r="W20" i="4"/>
  <c r="V20" i="4"/>
  <c r="U20" i="4"/>
  <c r="T20" i="4"/>
  <c r="S20" i="4"/>
  <c r="R20" i="4"/>
  <c r="Q20" i="4"/>
  <c r="M3" i="4"/>
  <c r="L3" i="4"/>
  <c r="K3" i="4"/>
  <c r="J3" i="4"/>
  <c r="I3" i="4"/>
  <c r="P74" i="3"/>
  <c r="P67" i="3"/>
  <c r="P71" i="3"/>
  <c r="P72" i="3"/>
  <c r="P73" i="3"/>
  <c r="P70" i="3"/>
  <c r="P64" i="3"/>
  <c r="P65" i="3"/>
  <c r="P66" i="3"/>
  <c r="P63" i="3"/>
  <c r="P60" i="3"/>
  <c r="P57" i="3"/>
  <c r="P58" i="3"/>
  <c r="P59" i="3"/>
  <c r="P56" i="3"/>
  <c r="B47" i="3"/>
  <c r="B46" i="3"/>
  <c r="B45" i="3"/>
  <c r="B44" i="3"/>
  <c r="B43" i="3"/>
  <c r="B42" i="3"/>
  <c r="B41" i="3"/>
  <c r="B40" i="3"/>
  <c r="B39" i="3"/>
  <c r="B38" i="3"/>
  <c r="B37" i="3"/>
  <c r="B35" i="3"/>
  <c r="B34" i="3"/>
  <c r="B33" i="3"/>
  <c r="B32" i="3"/>
  <c r="S12" i="4"/>
  <c r="S13" i="4"/>
  <c r="S14" i="4"/>
  <c r="S15" i="4"/>
  <c r="S16" i="4"/>
  <c r="S11" i="4"/>
  <c r="S4" i="4"/>
  <c r="S5" i="4"/>
  <c r="S6" i="4"/>
  <c r="S7" i="4"/>
  <c r="S8" i="4"/>
  <c r="S3" i="4"/>
  <c r="AA20" i="3"/>
  <c r="Z20" i="3"/>
  <c r="Y20" i="3"/>
  <c r="X20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AA13" i="3"/>
  <c r="Y13" i="3"/>
  <c r="Z13" i="3"/>
  <c r="X13" i="3"/>
  <c r="B36" i="3"/>
  <c r="E4" i="4"/>
  <c r="AC29" i="4"/>
  <c r="AC30" i="4"/>
  <c r="AC31" i="4"/>
  <c r="AC32" i="4"/>
  <c r="AC28" i="4"/>
  <c r="AC21" i="4"/>
  <c r="AC22" i="4"/>
  <c r="AC23" i="4"/>
  <c r="AC24" i="4"/>
  <c r="AC20" i="4"/>
  <c r="AM30" i="4"/>
  <c r="AL31" i="4"/>
  <c r="AL30" i="4"/>
  <c r="B111" i="1"/>
  <c r="B69" i="2"/>
  <c r="AF110" i="1"/>
  <c r="AG110" i="1"/>
  <c r="AH110" i="1"/>
  <c r="AI110" i="1"/>
  <c r="AJ110" i="1"/>
  <c r="AK110" i="1"/>
  <c r="AE110" i="1"/>
  <c r="AF68" i="2"/>
  <c r="AG68" i="2"/>
  <c r="AH68" i="2"/>
  <c r="AI68" i="2"/>
  <c r="AJ68" i="2"/>
  <c r="AE68" i="2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O30" i="4"/>
  <c r="P30" i="4"/>
  <c r="AM31" i="4" s="1"/>
  <c r="O31" i="4"/>
  <c r="P31" i="4"/>
  <c r="O32" i="4"/>
  <c r="AL29" i="4" s="1"/>
  <c r="P32" i="4"/>
  <c r="AM29" i="4" s="1"/>
  <c r="P28" i="4"/>
  <c r="AM28" i="4" s="1"/>
  <c r="O28" i="4"/>
  <c r="AL28" i="4" s="1"/>
  <c r="O24" i="4"/>
  <c r="AJ23" i="4" s="1"/>
  <c r="P24" i="4"/>
  <c r="AK23" i="4" s="1"/>
  <c r="G12" i="4"/>
  <c r="AA3" i="4" s="1"/>
  <c r="H12" i="4"/>
  <c r="AB3" i="4" s="1"/>
  <c r="O21" i="4"/>
  <c r="AJ20" i="4" s="1"/>
  <c r="P29" i="4"/>
  <c r="AM32" i="4" s="1"/>
  <c r="O29" i="4"/>
  <c r="AL32" i="4" s="1"/>
  <c r="V28" i="4"/>
  <c r="U28" i="4"/>
  <c r="T28" i="4"/>
  <c r="S28" i="4"/>
  <c r="R28" i="4"/>
  <c r="Q28" i="4"/>
  <c r="P20" i="4"/>
  <c r="AK24" i="4" s="1"/>
  <c r="L20" i="4"/>
  <c r="G13" i="4"/>
  <c r="AA4" i="4" s="1"/>
  <c r="H11" i="4"/>
  <c r="G11" i="4"/>
  <c r="E5" i="4"/>
  <c r="G4" i="4"/>
  <c r="AA13" i="4" s="1"/>
  <c r="Q3" i="4"/>
  <c r="P3" i="4"/>
  <c r="O3" i="4"/>
  <c r="N3" i="4"/>
  <c r="E3" i="4"/>
  <c r="H3" i="4" s="1"/>
  <c r="D3" i="4"/>
  <c r="G3" i="4" s="1"/>
  <c r="P21" i="4"/>
  <c r="AK20" i="4" s="1"/>
  <c r="H13" i="4"/>
  <c r="AB4" i="4" s="1"/>
  <c r="L11" i="4"/>
  <c r="K11" i="4"/>
  <c r="J11" i="4"/>
  <c r="I11" i="4"/>
  <c r="M11" i="4"/>
  <c r="X10" i="3"/>
  <c r="N64" i="3"/>
  <c r="N65" i="3"/>
  <c r="N66" i="3"/>
  <c r="N70" i="3"/>
  <c r="N71" i="3"/>
  <c r="N72" i="3"/>
  <c r="N73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I71" i="3"/>
  <c r="I72" i="3"/>
  <c r="I73" i="3"/>
  <c r="I70" i="3"/>
  <c r="N63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I64" i="3"/>
  <c r="I65" i="3"/>
  <c r="I66" i="3"/>
  <c r="I63" i="3"/>
  <c r="J56" i="3"/>
  <c r="K56" i="3"/>
  <c r="L56" i="3"/>
  <c r="M56" i="3"/>
  <c r="J57" i="3"/>
  <c r="N57" i="3" s="1"/>
  <c r="K57" i="3"/>
  <c r="L57" i="3"/>
  <c r="M57" i="3"/>
  <c r="J58" i="3"/>
  <c r="K58" i="3"/>
  <c r="L58" i="3"/>
  <c r="M58" i="3"/>
  <c r="J59" i="3"/>
  <c r="K59" i="3"/>
  <c r="L59" i="3"/>
  <c r="N59" i="3" s="1"/>
  <c r="M59" i="3"/>
  <c r="I57" i="3"/>
  <c r="I58" i="3"/>
  <c r="N58" i="3" s="1"/>
  <c r="I59" i="3"/>
  <c r="I56" i="3"/>
  <c r="N56" i="3" s="1"/>
  <c r="C74" i="3"/>
  <c r="D74" i="3"/>
  <c r="E74" i="3"/>
  <c r="F74" i="3"/>
  <c r="B74" i="3"/>
  <c r="C67" i="3"/>
  <c r="D67" i="3"/>
  <c r="E67" i="3"/>
  <c r="F67" i="3"/>
  <c r="B67" i="3"/>
  <c r="C60" i="3"/>
  <c r="D60" i="3"/>
  <c r="E60" i="3"/>
  <c r="F60" i="3"/>
  <c r="B60" i="3"/>
  <c r="G71" i="3"/>
  <c r="G72" i="3"/>
  <c r="G73" i="3"/>
  <c r="G70" i="3"/>
  <c r="G64" i="3"/>
  <c r="G65" i="3"/>
  <c r="G66" i="3"/>
  <c r="G63" i="3"/>
  <c r="G57" i="3"/>
  <c r="G58" i="3"/>
  <c r="G59" i="3"/>
  <c r="G56" i="3"/>
  <c r="AJ5" i="3"/>
  <c r="AJ4" i="3"/>
  <c r="AH6" i="3"/>
  <c r="AH5" i="3"/>
  <c r="AH4" i="3"/>
  <c r="S30" i="3"/>
  <c r="T30" i="3"/>
  <c r="U30" i="3"/>
  <c r="R30" i="3"/>
  <c r="Y10" i="3"/>
  <c r="Z10" i="3"/>
  <c r="AA1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3" i="3"/>
  <c r="B52" i="3"/>
  <c r="B51" i="3"/>
  <c r="B50" i="3"/>
  <c r="B49" i="3"/>
  <c r="B48" i="3"/>
  <c r="B31" i="3"/>
  <c r="M54" i="1"/>
  <c r="M55" i="1"/>
  <c r="M53" i="1"/>
  <c r="M45" i="1"/>
  <c r="M46" i="1"/>
  <c r="M47" i="1"/>
  <c r="M48" i="1"/>
  <c r="M49" i="1"/>
  <c r="M4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AC46" i="1" s="1"/>
  <c r="W47" i="1"/>
  <c r="AC47" i="1" s="1"/>
  <c r="W48" i="1"/>
  <c r="AC48" i="1" s="1"/>
  <c r="AO20" i="1" s="1"/>
  <c r="W49" i="1"/>
  <c r="AC49" i="1" s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2" i="2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62" i="1"/>
  <c r="M63" i="1"/>
  <c r="M64" i="1"/>
  <c r="M65" i="1"/>
  <c r="M66" i="1"/>
  <c r="M67" i="1"/>
  <c r="M68" i="1"/>
  <c r="M69" i="1"/>
  <c r="M70" i="1"/>
  <c r="M74" i="1"/>
  <c r="M75" i="1"/>
  <c r="M76" i="1"/>
  <c r="M83" i="1"/>
  <c r="M84" i="1"/>
  <c r="M85" i="1"/>
  <c r="M86" i="1"/>
  <c r="M87" i="1"/>
  <c r="M88" i="1"/>
  <c r="M89" i="1"/>
  <c r="M90" i="1"/>
  <c r="M91" i="1"/>
  <c r="M92" i="1"/>
  <c r="M93" i="1"/>
  <c r="M94" i="1"/>
  <c r="M104" i="1"/>
  <c r="M105" i="1"/>
  <c r="M106" i="1"/>
  <c r="M107" i="1"/>
  <c r="M108" i="1"/>
  <c r="M109" i="1"/>
  <c r="M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2" i="1"/>
  <c r="I33" i="1"/>
  <c r="I34" i="1"/>
  <c r="I35" i="1"/>
  <c r="I36" i="1"/>
  <c r="I37" i="1"/>
  <c r="I38" i="1"/>
  <c r="I39" i="1"/>
  <c r="I40" i="1"/>
  <c r="I41" i="1"/>
  <c r="I42" i="1"/>
  <c r="I43" i="1"/>
  <c r="I50" i="1"/>
  <c r="I51" i="1"/>
  <c r="I52" i="1"/>
  <c r="I71" i="1"/>
  <c r="I72" i="1"/>
  <c r="I73" i="1"/>
  <c r="I77" i="1"/>
  <c r="I78" i="1"/>
  <c r="I79" i="1"/>
  <c r="I80" i="1"/>
  <c r="I81" i="1"/>
  <c r="I82" i="1"/>
  <c r="I95" i="1"/>
  <c r="I96" i="1"/>
  <c r="I97" i="1"/>
  <c r="I98" i="1"/>
  <c r="I99" i="1"/>
  <c r="I100" i="1"/>
  <c r="I101" i="1"/>
  <c r="I102" i="1"/>
  <c r="I103" i="1"/>
  <c r="I2" i="1"/>
  <c r="I32" i="2"/>
  <c r="I33" i="2"/>
  <c r="I34" i="2"/>
  <c r="I35" i="2"/>
  <c r="I36" i="2"/>
  <c r="I37" i="2"/>
  <c r="I44" i="2"/>
  <c r="I45" i="2"/>
  <c r="I46" i="2"/>
  <c r="I47" i="2"/>
  <c r="I48" i="2"/>
  <c r="I49" i="2"/>
  <c r="AC49" i="2" s="1"/>
  <c r="M38" i="2"/>
  <c r="M39" i="2"/>
  <c r="M40" i="2"/>
  <c r="M41" i="2"/>
  <c r="M42" i="2"/>
  <c r="M43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15" i="2"/>
  <c r="M16" i="2"/>
  <c r="M17" i="2"/>
  <c r="M18" i="2"/>
  <c r="M19" i="2"/>
  <c r="M20" i="2"/>
  <c r="M21" i="2"/>
  <c r="M22" i="2"/>
  <c r="M23" i="2"/>
  <c r="M24" i="2"/>
  <c r="M25" i="2"/>
  <c r="AC25" i="2" s="1"/>
  <c r="M26" i="2"/>
  <c r="M27" i="2"/>
  <c r="M28" i="2"/>
  <c r="M29" i="2"/>
  <c r="M30" i="2"/>
  <c r="M31" i="2"/>
  <c r="M14" i="2"/>
  <c r="I3" i="2"/>
  <c r="I4" i="2"/>
  <c r="I5" i="2"/>
  <c r="I6" i="2"/>
  <c r="I7" i="2"/>
  <c r="I8" i="2"/>
  <c r="I9" i="2"/>
  <c r="I10" i="2"/>
  <c r="I11" i="2"/>
  <c r="I12" i="2"/>
  <c r="I13" i="2"/>
  <c r="I2" i="2"/>
  <c r="H15" i="4" l="1"/>
  <c r="AB6" i="4" s="1"/>
  <c r="G16" i="4"/>
  <c r="AA7" i="4" s="1"/>
  <c r="AV32" i="1"/>
  <c r="AW32" i="1"/>
  <c r="AQ69" i="1"/>
  <c r="AP69" i="1"/>
  <c r="AC45" i="1"/>
  <c r="AC39" i="1"/>
  <c r="AO47" i="1" s="1"/>
  <c r="AC93" i="1"/>
  <c r="AC85" i="1"/>
  <c r="AO5" i="1" s="1"/>
  <c r="AC13" i="1"/>
  <c r="AO48" i="1" s="1"/>
  <c r="AC5" i="1"/>
  <c r="AO57" i="1" s="1"/>
  <c r="AC20" i="1"/>
  <c r="AO7" i="1" s="1"/>
  <c r="AC53" i="1"/>
  <c r="AC106" i="1"/>
  <c r="AO28" i="1" s="1"/>
  <c r="AC98" i="1"/>
  <c r="AC90" i="1"/>
  <c r="AO27" i="1" s="1"/>
  <c r="AC97" i="1"/>
  <c r="AC89" i="1"/>
  <c r="AO22" i="1" s="1"/>
  <c r="AC94" i="1"/>
  <c r="AC86" i="1"/>
  <c r="AO10" i="1" s="1"/>
  <c r="AC14" i="1"/>
  <c r="AO44" i="1" s="1"/>
  <c r="AC6" i="1"/>
  <c r="AO59" i="1" s="1"/>
  <c r="AC74" i="1"/>
  <c r="AO13" i="1" s="1"/>
  <c r="AC50" i="1"/>
  <c r="AO52" i="1" s="1"/>
  <c r="AC42" i="1"/>
  <c r="AO38" i="1" s="1"/>
  <c r="AC34" i="1"/>
  <c r="AO54" i="1" s="1"/>
  <c r="AC26" i="1"/>
  <c r="AC18" i="1"/>
  <c r="AO24" i="1" s="1"/>
  <c r="AC25" i="1"/>
  <c r="AO33" i="1" s="1"/>
  <c r="AC38" i="1"/>
  <c r="AO46" i="1" s="1"/>
  <c r="AC104" i="1"/>
  <c r="AO29" i="1" s="1"/>
  <c r="AC96" i="1"/>
  <c r="AC88" i="1"/>
  <c r="AO6" i="1" s="1"/>
  <c r="AC80" i="1"/>
  <c r="AO45" i="1" s="1"/>
  <c r="AC64" i="1"/>
  <c r="AO21" i="1" s="1"/>
  <c r="AC24" i="1"/>
  <c r="AO37" i="1" s="1"/>
  <c r="AC105" i="1"/>
  <c r="AO34" i="1" s="1"/>
  <c r="AC103" i="1"/>
  <c r="AO40" i="1" s="1"/>
  <c r="AC95" i="1"/>
  <c r="AO49" i="1" s="1"/>
  <c r="AC87" i="1"/>
  <c r="AC102" i="1"/>
  <c r="AC109" i="1"/>
  <c r="AC101" i="1"/>
  <c r="AC108" i="1"/>
  <c r="AO15" i="1" s="1"/>
  <c r="AC92" i="1"/>
  <c r="AC84" i="1"/>
  <c r="AO19" i="1" s="1"/>
  <c r="AC76" i="1"/>
  <c r="AO3" i="1" s="1"/>
  <c r="AC107" i="1"/>
  <c r="AC99" i="1"/>
  <c r="AC91" i="1"/>
  <c r="AC83" i="1"/>
  <c r="AC55" i="1"/>
  <c r="AO8" i="1" s="1"/>
  <c r="AC82" i="1"/>
  <c r="AC66" i="1"/>
  <c r="AO18" i="1" s="1"/>
  <c r="AC10" i="1"/>
  <c r="AC81" i="1"/>
  <c r="AO56" i="1" s="1"/>
  <c r="AC73" i="1"/>
  <c r="AO31" i="1" s="1"/>
  <c r="AC65" i="1"/>
  <c r="AO12" i="1" s="1"/>
  <c r="AC41" i="1"/>
  <c r="AC33" i="1"/>
  <c r="AO66" i="1" s="1"/>
  <c r="AC17" i="1"/>
  <c r="AO16" i="1" s="1"/>
  <c r="AC9" i="1"/>
  <c r="AC40" i="1"/>
  <c r="AO43" i="1" s="1"/>
  <c r="AC32" i="1"/>
  <c r="AO62" i="1" s="1"/>
  <c r="AC16" i="1"/>
  <c r="AO39" i="1" s="1"/>
  <c r="AC8" i="1"/>
  <c r="AC79" i="1"/>
  <c r="AO60" i="1" s="1"/>
  <c r="AC71" i="1"/>
  <c r="AO41" i="1" s="1"/>
  <c r="AC63" i="1"/>
  <c r="AO30" i="1" s="1"/>
  <c r="AC31" i="1"/>
  <c r="AO2" i="1" s="1"/>
  <c r="AC23" i="1"/>
  <c r="AO35" i="1" s="1"/>
  <c r="AC15" i="1"/>
  <c r="AC7" i="1"/>
  <c r="AO50" i="1" s="1"/>
  <c r="AC72" i="1"/>
  <c r="AC2" i="1"/>
  <c r="AO61" i="1" s="1"/>
  <c r="AC78" i="1"/>
  <c r="AO67" i="1" s="1"/>
  <c r="AC70" i="1"/>
  <c r="AO9" i="1" s="1"/>
  <c r="AC62" i="1"/>
  <c r="AO26" i="1" s="1"/>
  <c r="AC54" i="1"/>
  <c r="AO23" i="1" s="1"/>
  <c r="AC30" i="1"/>
  <c r="AC22" i="1"/>
  <c r="AC77" i="1"/>
  <c r="AO64" i="1" s="1"/>
  <c r="AC69" i="1"/>
  <c r="AO17" i="1" s="1"/>
  <c r="AC37" i="1"/>
  <c r="AO42" i="1" s="1"/>
  <c r="AC29" i="1"/>
  <c r="AO4" i="1" s="1"/>
  <c r="AC21" i="1"/>
  <c r="AO11" i="1" s="1"/>
  <c r="AA108" i="1"/>
  <c r="AA100" i="1"/>
  <c r="AU21" i="1" s="1"/>
  <c r="AA92" i="1"/>
  <c r="AA84" i="1"/>
  <c r="AA76" i="1"/>
  <c r="AU3" i="1" s="1"/>
  <c r="AA68" i="1"/>
  <c r="AA60" i="1"/>
  <c r="AA52" i="1"/>
  <c r="AA44" i="1"/>
  <c r="AA36" i="1"/>
  <c r="AA28" i="1"/>
  <c r="AA20" i="1"/>
  <c r="AC12" i="1"/>
  <c r="AO53" i="1" s="1"/>
  <c r="AC4" i="1"/>
  <c r="AO58" i="1" s="1"/>
  <c r="AC100" i="1"/>
  <c r="AC75" i="1"/>
  <c r="AO25" i="1" s="1"/>
  <c r="AC67" i="1"/>
  <c r="AC51" i="1"/>
  <c r="AO55" i="1" s="1"/>
  <c r="AC43" i="1"/>
  <c r="AO32" i="1" s="1"/>
  <c r="AC35" i="1"/>
  <c r="AO65" i="1" s="1"/>
  <c r="AC27" i="1"/>
  <c r="AC19" i="1"/>
  <c r="AO14" i="1" s="1"/>
  <c r="AC11" i="1"/>
  <c r="AO51" i="1" s="1"/>
  <c r="AC3" i="1"/>
  <c r="AO63" i="1" s="1"/>
  <c r="AC28" i="1"/>
  <c r="AO36" i="1" s="1"/>
  <c r="AA79" i="1"/>
  <c r="AU30" i="1" s="1"/>
  <c r="AQ35" i="2"/>
  <c r="AP35" i="2"/>
  <c r="AC33" i="2"/>
  <c r="AC17" i="2"/>
  <c r="AM18" i="2" s="1"/>
  <c r="AC9" i="2"/>
  <c r="AA64" i="2"/>
  <c r="AA56" i="2"/>
  <c r="AA48" i="2"/>
  <c r="AA32" i="2"/>
  <c r="AA24" i="2"/>
  <c r="AA16" i="2"/>
  <c r="AA38" i="2"/>
  <c r="AA30" i="2"/>
  <c r="AA22" i="2"/>
  <c r="AA14" i="2"/>
  <c r="AC63" i="2"/>
  <c r="AM20" i="2" s="1"/>
  <c r="AC55" i="2"/>
  <c r="AC47" i="2"/>
  <c r="AC39" i="2"/>
  <c r="AC31" i="2"/>
  <c r="AC23" i="2"/>
  <c r="AC15" i="2"/>
  <c r="AC7" i="2"/>
  <c r="AC62" i="2"/>
  <c r="AC54" i="2"/>
  <c r="AC46" i="2"/>
  <c r="AC38" i="2"/>
  <c r="AC30" i="2"/>
  <c r="AC22" i="2"/>
  <c r="AC14" i="2"/>
  <c r="AC6" i="2"/>
  <c r="AC61" i="2"/>
  <c r="AM12" i="2" s="1"/>
  <c r="AC53" i="2"/>
  <c r="AC45" i="2"/>
  <c r="AC37" i="2"/>
  <c r="AC29" i="2"/>
  <c r="AC21" i="2"/>
  <c r="AC13" i="2"/>
  <c r="AC5" i="2"/>
  <c r="AC2" i="2"/>
  <c r="AC60" i="2"/>
  <c r="AC44" i="2"/>
  <c r="AC36" i="2"/>
  <c r="AC28" i="2"/>
  <c r="AM2" i="2" s="1"/>
  <c r="AC20" i="2"/>
  <c r="AC12" i="2"/>
  <c r="AC4" i="2"/>
  <c r="AC52" i="2"/>
  <c r="AC67" i="2"/>
  <c r="AC59" i="2"/>
  <c r="AC51" i="2"/>
  <c r="AC43" i="2"/>
  <c r="AM8" i="2" s="1"/>
  <c r="AC35" i="2"/>
  <c r="AM31" i="2" s="1"/>
  <c r="AC27" i="2"/>
  <c r="AM6" i="2" s="1"/>
  <c r="AC19" i="2"/>
  <c r="AC11" i="2"/>
  <c r="AC3" i="2"/>
  <c r="AC65" i="2"/>
  <c r="AM32" i="2" s="1"/>
  <c r="AC57" i="2"/>
  <c r="AC41" i="2"/>
  <c r="AA62" i="2"/>
  <c r="AA54" i="2"/>
  <c r="AA46" i="2"/>
  <c r="AC64" i="2"/>
  <c r="AC56" i="2"/>
  <c r="AC48" i="2"/>
  <c r="AC40" i="2"/>
  <c r="AM10" i="2" s="1"/>
  <c r="AC32" i="2"/>
  <c r="AC24" i="2"/>
  <c r="AC16" i="2"/>
  <c r="AM5" i="2" s="1"/>
  <c r="AC8" i="2"/>
  <c r="AA58" i="2"/>
  <c r="AA50" i="2"/>
  <c r="AA42" i="2"/>
  <c r="AA34" i="2"/>
  <c r="AA18" i="2"/>
  <c r="AA10" i="2"/>
  <c r="AA66" i="2"/>
  <c r="AA26" i="2"/>
  <c r="AA9" i="2"/>
  <c r="AT3" i="2" s="1"/>
  <c r="AC50" i="2"/>
  <c r="AM15" i="2" s="1"/>
  <c r="AC26" i="2"/>
  <c r="AC18" i="2"/>
  <c r="AC34" i="2"/>
  <c r="AC66" i="2"/>
  <c r="AC58" i="2"/>
  <c r="AC10" i="2"/>
  <c r="AA2" i="2"/>
  <c r="AT13" i="2" s="1"/>
  <c r="AA60" i="2"/>
  <c r="AA52" i="2"/>
  <c r="AA44" i="2"/>
  <c r="AA36" i="2"/>
  <c r="AA28" i="2"/>
  <c r="AC42" i="2"/>
  <c r="AM19" i="2" s="1"/>
  <c r="P23" i="4"/>
  <c r="AK22" i="4" s="1"/>
  <c r="H16" i="4"/>
  <c r="AB7" i="4" s="1"/>
  <c r="P22" i="4"/>
  <c r="AK21" i="4" s="1"/>
  <c r="G7" i="4"/>
  <c r="AA10" i="4" s="1"/>
  <c r="H7" i="4"/>
  <c r="AB10" i="4" s="1"/>
  <c r="G5" i="4"/>
  <c r="AA12" i="4" s="1"/>
  <c r="H5" i="4"/>
  <c r="AB12" i="4" s="1"/>
  <c r="AA20" i="2"/>
  <c r="AA12" i="2"/>
  <c r="AT5" i="2" s="1"/>
  <c r="AA40" i="2"/>
  <c r="AA8" i="2"/>
  <c r="AT10" i="2" s="1"/>
  <c r="AA63" i="2"/>
  <c r="AA55" i="2"/>
  <c r="AA47" i="2"/>
  <c r="AA39" i="2"/>
  <c r="AA31" i="2"/>
  <c r="AA23" i="2"/>
  <c r="AA15" i="2"/>
  <c r="AA7" i="2"/>
  <c r="AT9" i="2" s="1"/>
  <c r="AA6" i="2"/>
  <c r="AT2" i="2" s="1"/>
  <c r="AA61" i="2"/>
  <c r="AA53" i="2"/>
  <c r="AA45" i="2"/>
  <c r="AA37" i="2"/>
  <c r="AA29" i="2"/>
  <c r="AA21" i="2"/>
  <c r="AA13" i="2"/>
  <c r="AT16" i="2" s="1"/>
  <c r="AA5" i="2"/>
  <c r="AT4" i="2" s="1"/>
  <c r="AA4" i="2"/>
  <c r="AT20" i="2" s="1"/>
  <c r="AA65" i="2"/>
  <c r="AA57" i="2"/>
  <c r="AA49" i="2"/>
  <c r="AA41" i="2"/>
  <c r="AA33" i="2"/>
  <c r="AA25" i="2"/>
  <c r="AA17" i="2"/>
  <c r="AA67" i="2"/>
  <c r="AA59" i="2"/>
  <c r="AA51" i="2"/>
  <c r="AA43" i="2"/>
  <c r="AA35" i="2"/>
  <c r="AA27" i="2"/>
  <c r="AA19" i="2"/>
  <c r="AA11" i="2"/>
  <c r="AT11" i="2" s="1"/>
  <c r="AA3" i="2"/>
  <c r="AT7" i="2" s="1"/>
  <c r="AC36" i="1"/>
  <c r="AC52" i="1"/>
  <c r="AC68" i="1"/>
  <c r="AC44" i="1"/>
  <c r="AA12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U17" i="1" s="1"/>
  <c r="AA106" i="1"/>
  <c r="AA98" i="1"/>
  <c r="AU22" i="1" s="1"/>
  <c r="AA90" i="1"/>
  <c r="AA82" i="1"/>
  <c r="AA74" i="1"/>
  <c r="AA66" i="1"/>
  <c r="AA58" i="1"/>
  <c r="AA50" i="1"/>
  <c r="AA42" i="1"/>
  <c r="AU24" i="1" s="1"/>
  <c r="AA34" i="1"/>
  <c r="AU28" i="1" s="1"/>
  <c r="AA26" i="1"/>
  <c r="AA18" i="1"/>
  <c r="AA81" i="1"/>
  <c r="AU18" i="1" s="1"/>
  <c r="AA105" i="1"/>
  <c r="AA97" i="1"/>
  <c r="AU9" i="1" s="1"/>
  <c r="AA89" i="1"/>
  <c r="AA6" i="1"/>
  <c r="AU5" i="1" s="1"/>
  <c r="AA2" i="1"/>
  <c r="AU11" i="1" s="1"/>
  <c r="AA102" i="1"/>
  <c r="AA94" i="1"/>
  <c r="AA86" i="1"/>
  <c r="AA78" i="1"/>
  <c r="AA70" i="1"/>
  <c r="AA62" i="1"/>
  <c r="AA54" i="1"/>
  <c r="AA46" i="1"/>
  <c r="AA38" i="1"/>
  <c r="AU26" i="1" s="1"/>
  <c r="AA30" i="1"/>
  <c r="AA22" i="1"/>
  <c r="AA14" i="1"/>
  <c r="AU8" i="1" s="1"/>
  <c r="AA73" i="1"/>
  <c r="AU7" i="1" s="1"/>
  <c r="AA65" i="1"/>
  <c r="AA57" i="1"/>
  <c r="AA49" i="1"/>
  <c r="AA41" i="1"/>
  <c r="AU23" i="1" s="1"/>
  <c r="AA33" i="1"/>
  <c r="AU15" i="1" s="1"/>
  <c r="AA25" i="1"/>
  <c r="AA17" i="1"/>
  <c r="AA109" i="1"/>
  <c r="AA101" i="1"/>
  <c r="AA93" i="1"/>
  <c r="AA85" i="1"/>
  <c r="AA77" i="1"/>
  <c r="AU29" i="1" s="1"/>
  <c r="AA69" i="1"/>
  <c r="AA61" i="1"/>
  <c r="AA53" i="1"/>
  <c r="AA45" i="1"/>
  <c r="AA37" i="1"/>
  <c r="AU25" i="1" s="1"/>
  <c r="AA29" i="1"/>
  <c r="AA21" i="1"/>
  <c r="AA13" i="1"/>
  <c r="AU27" i="1" s="1"/>
  <c r="AA5" i="1"/>
  <c r="AU10" i="1" s="1"/>
  <c r="AA4" i="1"/>
  <c r="AU13" i="1" s="1"/>
  <c r="AA3" i="1"/>
  <c r="AU6" i="1" s="1"/>
  <c r="AA10" i="1"/>
  <c r="AA9" i="1"/>
  <c r="AA104" i="1"/>
  <c r="AA88" i="1"/>
  <c r="AA80" i="1"/>
  <c r="AU16" i="1" s="1"/>
  <c r="AA72" i="1"/>
  <c r="AU12" i="1" s="1"/>
  <c r="AA64" i="1"/>
  <c r="AA56" i="1"/>
  <c r="AA48" i="1"/>
  <c r="AA32" i="1"/>
  <c r="AU19" i="1" s="1"/>
  <c r="AA24" i="1"/>
  <c r="AA16" i="1"/>
  <c r="AA8" i="1"/>
  <c r="AA96" i="1"/>
  <c r="AU2" i="1" s="1"/>
  <c r="AA40" i="1"/>
  <c r="AU31" i="1" s="1"/>
  <c r="AA103" i="1"/>
  <c r="AA95" i="1"/>
  <c r="AA87" i="1"/>
  <c r="AA71" i="1"/>
  <c r="AA63" i="1"/>
  <c r="AA55" i="1"/>
  <c r="AA47" i="1"/>
  <c r="AA39" i="1"/>
  <c r="AU20" i="1" s="1"/>
  <c r="AA31" i="1"/>
  <c r="AA23" i="1"/>
  <c r="AA15" i="1"/>
  <c r="AU4" i="1" s="1"/>
  <c r="AA7" i="1"/>
  <c r="AU14" i="1" s="1"/>
  <c r="O20" i="4"/>
  <c r="AJ24" i="4" s="1"/>
  <c r="H4" i="4"/>
  <c r="AB13" i="4" s="1"/>
  <c r="H14" i="4"/>
  <c r="AB5" i="4" s="1"/>
  <c r="AY6" i="1" l="1"/>
  <c r="AY10" i="1"/>
  <c r="AY14" i="1"/>
  <c r="AX3" i="1"/>
  <c r="AX7" i="1"/>
  <c r="AX11" i="1"/>
  <c r="AX15" i="1"/>
  <c r="AX23" i="1"/>
  <c r="AX27" i="1"/>
  <c r="AX31" i="1"/>
  <c r="AY7" i="1"/>
  <c r="AY11" i="1"/>
  <c r="AY23" i="1"/>
  <c r="AY27" i="1"/>
  <c r="AY8" i="1"/>
  <c r="AY16" i="1"/>
  <c r="AY24" i="1"/>
  <c r="AY28" i="1"/>
  <c r="AX5" i="1"/>
  <c r="AX9" i="1"/>
  <c r="AX17" i="1"/>
  <c r="AX21" i="1"/>
  <c r="AY5" i="1"/>
  <c r="AY9" i="1"/>
  <c r="AY13" i="1"/>
  <c r="AY17" i="1"/>
  <c r="AY21" i="1"/>
  <c r="AY25" i="1"/>
  <c r="AY29" i="1"/>
  <c r="AX14" i="1"/>
  <c r="AY12" i="1"/>
  <c r="AX18" i="1"/>
  <c r="AX10" i="1"/>
  <c r="AX25" i="1"/>
  <c r="AY22" i="1"/>
  <c r="AY19" i="1"/>
  <c r="AY15" i="1"/>
  <c r="AY18" i="1"/>
  <c r="AX4" i="1"/>
  <c r="AX16" i="1"/>
  <c r="AY30" i="1"/>
  <c r="AX28" i="1"/>
  <c r="AY31" i="1"/>
  <c r="AX24" i="1"/>
  <c r="AX13" i="1"/>
  <c r="AY26" i="1"/>
  <c r="AX2" i="1"/>
  <c r="AX26" i="1"/>
  <c r="AY4" i="1"/>
  <c r="AX19" i="1"/>
  <c r="AX20" i="1"/>
  <c r="AY20" i="1"/>
  <c r="AX30" i="1"/>
  <c r="AY3" i="1"/>
  <c r="AX12" i="1"/>
  <c r="AX29" i="1"/>
  <c r="AY2" i="1"/>
  <c r="AX6" i="1"/>
  <c r="AX8" i="1"/>
  <c r="AX22" i="1"/>
  <c r="AS8" i="1"/>
  <c r="AS37" i="1"/>
  <c r="AR63" i="1"/>
  <c r="AS60" i="1"/>
  <c r="AS28" i="1"/>
  <c r="AS19" i="1"/>
  <c r="AR37" i="1"/>
  <c r="AS23" i="1"/>
  <c r="AS52" i="1"/>
  <c r="AR24" i="1"/>
  <c r="AS14" i="1"/>
  <c r="AS18" i="1"/>
  <c r="AR41" i="1"/>
  <c r="AS9" i="1"/>
  <c r="AS33" i="1"/>
  <c r="AS41" i="1"/>
  <c r="AS24" i="1"/>
  <c r="AR30" i="1"/>
  <c r="AS29" i="1"/>
  <c r="AS12" i="1"/>
  <c r="AS58" i="1"/>
  <c r="AS35" i="1"/>
  <c r="AR65" i="1"/>
  <c r="AR8" i="1"/>
  <c r="AR19" i="1"/>
  <c r="AR2" i="1"/>
  <c r="AS49" i="1"/>
  <c r="AR33" i="1"/>
  <c r="AS31" i="1"/>
  <c r="AS54" i="1"/>
  <c r="AS45" i="1"/>
  <c r="AR29" i="1"/>
  <c r="AS27" i="1"/>
  <c r="AS46" i="1"/>
  <c r="AR9" i="1"/>
  <c r="AS4" i="1"/>
  <c r="AR27" i="1"/>
  <c r="AS68" i="1"/>
  <c r="AS5" i="1"/>
  <c r="AR5" i="1"/>
  <c r="AR28" i="1"/>
  <c r="AR23" i="1"/>
  <c r="AR40" i="1"/>
  <c r="AS11" i="1"/>
  <c r="AS55" i="1"/>
  <c r="AS2" i="1"/>
  <c r="AS64" i="1"/>
  <c r="AR12" i="1"/>
  <c r="AR68" i="1"/>
  <c r="AR31" i="1"/>
  <c r="AS26" i="1"/>
  <c r="AR42" i="1"/>
  <c r="AR38" i="1"/>
  <c r="AR32" i="1"/>
  <c r="AS62" i="1"/>
  <c r="AR52" i="1"/>
  <c r="AS22" i="1"/>
  <c r="AR34" i="1"/>
  <c r="AS61" i="1"/>
  <c r="AS51" i="1"/>
  <c r="AS38" i="1"/>
  <c r="AR44" i="1"/>
  <c r="AR55" i="1"/>
  <c r="AR26" i="1"/>
  <c r="AS16" i="1"/>
  <c r="AS20" i="1"/>
  <c r="AR4" i="1"/>
  <c r="AR14" i="1"/>
  <c r="AS25" i="1"/>
  <c r="AR57" i="1"/>
  <c r="AR25" i="1"/>
  <c r="AS56" i="1"/>
  <c r="AR64" i="1"/>
  <c r="AS67" i="1"/>
  <c r="AS7" i="1"/>
  <c r="AR3" i="1"/>
  <c r="AS10" i="1"/>
  <c r="AR22" i="1"/>
  <c r="AS42" i="1"/>
  <c r="AR11" i="1"/>
  <c r="AS43" i="1"/>
  <c r="AS66" i="1"/>
  <c r="AR16" i="1"/>
  <c r="AR43" i="1"/>
  <c r="AS65" i="1"/>
  <c r="AS21" i="1"/>
  <c r="AR53" i="1"/>
  <c r="AR21" i="1"/>
  <c r="AS44" i="1"/>
  <c r="AR60" i="1"/>
  <c r="AS59" i="1"/>
  <c r="AS3" i="1"/>
  <c r="AS50" i="1"/>
  <c r="AS6" i="1"/>
  <c r="AR18" i="1"/>
  <c r="AR58" i="1"/>
  <c r="AR66" i="1"/>
  <c r="AR59" i="1"/>
  <c r="AS32" i="1"/>
  <c r="AR36" i="1"/>
  <c r="AR61" i="1"/>
  <c r="AS57" i="1"/>
  <c r="AS17" i="1"/>
  <c r="AR49" i="1"/>
  <c r="AR17" i="1"/>
  <c r="AS40" i="1"/>
  <c r="AR56" i="1"/>
  <c r="AS47" i="1"/>
  <c r="AR67" i="1"/>
  <c r="AS34" i="1"/>
  <c r="AR50" i="1"/>
  <c r="AR10" i="1"/>
  <c r="AR7" i="1"/>
  <c r="AR20" i="1"/>
  <c r="AR35" i="1"/>
  <c r="AR39" i="1"/>
  <c r="AR47" i="1"/>
  <c r="AS63" i="1"/>
  <c r="AS53" i="1"/>
  <c r="AS13" i="1"/>
  <c r="AR45" i="1"/>
  <c r="AR13" i="1"/>
  <c r="AS36" i="1"/>
  <c r="AR48" i="1"/>
  <c r="AS39" i="1"/>
  <c r="AR51" i="1"/>
  <c r="AS30" i="1"/>
  <c r="AR46" i="1"/>
  <c r="AR6" i="1"/>
  <c r="AR62" i="1"/>
  <c r="AS48" i="1"/>
  <c r="AR54" i="1"/>
  <c r="AO68" i="1"/>
  <c r="AM7" i="2"/>
  <c r="AM3" i="2"/>
  <c r="AM27" i="2"/>
  <c r="AM34" i="2"/>
  <c r="AM17" i="2"/>
  <c r="AM9" i="2"/>
  <c r="AM14" i="2"/>
  <c r="AM23" i="2"/>
  <c r="AM13" i="2"/>
  <c r="AM21" i="2"/>
  <c r="AM25" i="2"/>
  <c r="AM29" i="2"/>
  <c r="AM24" i="2"/>
  <c r="AM28" i="2"/>
  <c r="AM33" i="2"/>
  <c r="AM16" i="2"/>
  <c r="AM30" i="2"/>
  <c r="AM22" i="2"/>
  <c r="AM11" i="2"/>
  <c r="AM26" i="2"/>
  <c r="AM4" i="2"/>
  <c r="H8" i="4"/>
  <c r="AB9" i="4" s="1"/>
  <c r="G8" i="4"/>
  <c r="AA9" i="4" s="1"/>
  <c r="G6" i="4"/>
  <c r="AA11" i="4" s="1"/>
  <c r="H6" i="4"/>
  <c r="AB11" i="4" s="1"/>
  <c r="AX32" i="1" l="1"/>
  <c r="AY32" i="1"/>
  <c r="AR69" i="1"/>
  <c r="AS69" i="1"/>
</calcChain>
</file>

<file path=xl/sharedStrings.xml><?xml version="1.0" encoding="utf-8"?>
<sst xmlns="http://schemas.openxmlformats.org/spreadsheetml/2006/main" count="2158" uniqueCount="194">
  <si>
    <t>Pkw_Verf</t>
  </si>
  <si>
    <t>Zweck</t>
  </si>
  <si>
    <t>Pkw_Gesamt</t>
  </si>
  <si>
    <t>OV_Gesamt</t>
  </si>
  <si>
    <t>Seil_Gesamt</t>
  </si>
  <si>
    <t>A</t>
  </si>
  <si>
    <t>W1</t>
  </si>
  <si>
    <t>W2</t>
  </si>
  <si>
    <t>F</t>
  </si>
  <si>
    <t>E</t>
  </si>
  <si>
    <t>ja</t>
  </si>
  <si>
    <t>nein</t>
  </si>
  <si>
    <t>Parken an AP</t>
  </si>
  <si>
    <t>W3</t>
  </si>
  <si>
    <t>Wahl</t>
  </si>
  <si>
    <t>Wahl nur ÖV</t>
  </si>
  <si>
    <t>dzt gewähltes VM</t>
  </si>
  <si>
    <t>Rad_Gesamt</t>
  </si>
  <si>
    <t>Wahlentscheidung</t>
  </si>
  <si>
    <t>Pkw_FZ</t>
  </si>
  <si>
    <t>Rad_FZ</t>
  </si>
  <si>
    <t>OV_FZ</t>
  </si>
  <si>
    <t>Seil_FZ</t>
  </si>
  <si>
    <t>Pkw_GZ</t>
  </si>
  <si>
    <t>Rad_GZ</t>
  </si>
  <si>
    <t>OV_GZ</t>
  </si>
  <si>
    <t>Seil_GZ</t>
  </si>
  <si>
    <t>Pkw_WZ</t>
  </si>
  <si>
    <t>Rad_WZ</t>
  </si>
  <si>
    <t>OV_WZ</t>
  </si>
  <si>
    <t>Seil_WZ</t>
  </si>
  <si>
    <t>OV_Umstieg</t>
  </si>
  <si>
    <t>Seil_Umstieg</t>
  </si>
  <si>
    <t>U-Bahn_FZ</t>
  </si>
  <si>
    <t>U-Bahn_GZ</t>
  </si>
  <si>
    <t>U-Bahn_WZ</t>
  </si>
  <si>
    <t>U-Bahn_Gesamt</t>
  </si>
  <si>
    <t>U-Bahn_Umstieg</t>
  </si>
  <si>
    <t>Alter</t>
  </si>
  <si>
    <t>Geschlecht</t>
  </si>
  <si>
    <t>w</t>
  </si>
  <si>
    <t>m</t>
  </si>
  <si>
    <t>Rad</t>
  </si>
  <si>
    <t>PKW</t>
  </si>
  <si>
    <t>Fuß</t>
  </si>
  <si>
    <t>ÖV</t>
  </si>
  <si>
    <t>-</t>
  </si>
  <si>
    <t>Seil</t>
  </si>
  <si>
    <t>U-Bahn</t>
  </si>
  <si>
    <t>Nr</t>
  </si>
  <si>
    <t>Wohnort Graz</t>
  </si>
  <si>
    <t>Beschäftigung</t>
  </si>
  <si>
    <t>Parken am AP</t>
  </si>
  <si>
    <t>x</t>
  </si>
  <si>
    <t>n</t>
  </si>
  <si>
    <t>j</t>
  </si>
  <si>
    <t>Entf. ÖV [min]</t>
  </si>
  <si>
    <t>Stadtbus</t>
  </si>
  <si>
    <t>Regionalbus</t>
  </si>
  <si>
    <t>Straßenbahn</t>
  </si>
  <si>
    <t>Bahn</t>
  </si>
  <si>
    <t>kein</t>
  </si>
  <si>
    <t>Soziodem</t>
  </si>
  <si>
    <t>Verfügbare Verkehrsmittel</t>
  </si>
  <si>
    <t>Führerschein</t>
  </si>
  <si>
    <t>Moped/Motorrad</t>
  </si>
  <si>
    <t>Ausbildung</t>
  </si>
  <si>
    <t>erwerbstätig</t>
  </si>
  <si>
    <t>Haushalt</t>
  </si>
  <si>
    <t>Durchschnitt Alter</t>
  </si>
  <si>
    <t>Anzahl W</t>
  </si>
  <si>
    <t>Wohnort Graz j</t>
  </si>
  <si>
    <t>Wohnort Graz n</t>
  </si>
  <si>
    <t>Durchschnitt Haushalt</t>
  </si>
  <si>
    <t>Anzahl Ausbildung</t>
  </si>
  <si>
    <t>Anzahl erwerbstätig</t>
  </si>
  <si>
    <t>Anzahl FS Motor</t>
  </si>
  <si>
    <t>Anzahl FS PKW</t>
  </si>
  <si>
    <t>Anzahl FS kein</t>
  </si>
  <si>
    <t>Anzahl PKW</t>
  </si>
  <si>
    <t>Anzahl Motor</t>
  </si>
  <si>
    <t>Anzahl kein</t>
  </si>
  <si>
    <t>Anzahl Rad</t>
  </si>
  <si>
    <t>Parken AP j</t>
  </si>
  <si>
    <t>Parken AP n</t>
  </si>
  <si>
    <t>Durchschnitt Entf ÖV</t>
  </si>
  <si>
    <t>Anzahl Stadtbus</t>
  </si>
  <si>
    <t>Anzahl Regionalbus</t>
  </si>
  <si>
    <t>Anzahl Bahn</t>
  </si>
  <si>
    <t>Anzahl Straßenbahn</t>
  </si>
  <si>
    <t>Entf. ÖV [m]</t>
  </si>
  <si>
    <t>Ann. 1m/s</t>
  </si>
  <si>
    <t>Entf. ÖV [m] sort</t>
  </si>
  <si>
    <t>Summe</t>
  </si>
  <si>
    <t>Zufriedenheit</t>
  </si>
  <si>
    <t>eher ja</t>
  </si>
  <si>
    <t>eher nein</t>
  </si>
  <si>
    <t>Verkehrssituation</t>
  </si>
  <si>
    <t>immer</t>
  </si>
  <si>
    <t>häufig</t>
  </si>
  <si>
    <t>manchmal</t>
  </si>
  <si>
    <t>selten</t>
  </si>
  <si>
    <t>nie</t>
  </si>
  <si>
    <t>zu Fuß</t>
  </si>
  <si>
    <t>Ausbildung (n=23)</t>
  </si>
  <si>
    <t>Arbeit (n=11)</t>
  </si>
  <si>
    <t>Einkauf (n=35)</t>
  </si>
  <si>
    <t>Gründe Zufriedenheit</t>
  </si>
  <si>
    <t>zu viele PKW</t>
  </si>
  <si>
    <t>Radnetz ausbauen</t>
  </si>
  <si>
    <t>Stau</t>
  </si>
  <si>
    <t>Öffentliches Netz ausbauen</t>
  </si>
  <si>
    <t>Ampelschaltung verbessern</t>
  </si>
  <si>
    <t>Parkmöglichkeiten</t>
  </si>
  <si>
    <t>Autofreie Innenstadt</t>
  </si>
  <si>
    <t>Lange Wartezeit</t>
  </si>
  <si>
    <t>Lange Fahrzeit</t>
  </si>
  <si>
    <t>Ticketpreise</t>
  </si>
  <si>
    <t>Geringe Taktung</t>
  </si>
  <si>
    <t>Volle Verkehrsmittel</t>
  </si>
  <si>
    <t>Mehr Öffis am Sonntag</t>
  </si>
  <si>
    <t>Schlechte Nord-/Südanbindung</t>
  </si>
  <si>
    <t>Anbindung zwischen den Unis</t>
  </si>
  <si>
    <t>Verspätungen</t>
  </si>
  <si>
    <t>W4</t>
  </si>
  <si>
    <t>W5</t>
  </si>
  <si>
    <t>W6</t>
  </si>
  <si>
    <t>Wahl Seilbahn</t>
  </si>
  <si>
    <t>Innovativ</t>
  </si>
  <si>
    <t>Fahrkomfort</t>
  </si>
  <si>
    <t>Ausfallsicher</t>
  </si>
  <si>
    <t>Sonst</t>
  </si>
  <si>
    <t>SB nicht geeignet</t>
  </si>
  <si>
    <t>Sicherheit</t>
  </si>
  <si>
    <t>FZ Seil</t>
  </si>
  <si>
    <t>GZ Seil</t>
  </si>
  <si>
    <t>WZ Seil</t>
  </si>
  <si>
    <t>GZ Ziel Seil</t>
  </si>
  <si>
    <t>Pünktlich</t>
  </si>
  <si>
    <t>Kürzere FZ</t>
  </si>
  <si>
    <t>WZ</t>
  </si>
  <si>
    <t>RZ Seil</t>
  </si>
  <si>
    <t>keine WZ</t>
  </si>
  <si>
    <t>FZ ÖV</t>
  </si>
  <si>
    <t>GZ ÖV</t>
  </si>
  <si>
    <t>WZ ÖV</t>
  </si>
  <si>
    <t>GZ Ziel ÖV</t>
  </si>
  <si>
    <t>RZ ÖV</t>
  </si>
  <si>
    <t>Wahl ÖV</t>
  </si>
  <si>
    <t>Durchgang 1a (FZ)</t>
  </si>
  <si>
    <t>Durchgang 1b (FZ)</t>
  </si>
  <si>
    <t>Durchgang 2a</t>
  </si>
  <si>
    <t>Durchgang 2b</t>
  </si>
  <si>
    <t>Aussicht</t>
  </si>
  <si>
    <t>Sonst Seil (1x)</t>
  </si>
  <si>
    <t>Sonst ÖV (1x)</t>
  </si>
  <si>
    <t>Angst vor Übergriffen in SB spätnachts in Seilbahn</t>
  </si>
  <si>
    <t>n=</t>
  </si>
  <si>
    <t>n=12</t>
  </si>
  <si>
    <t>Seil%</t>
  </si>
  <si>
    <t>ÖV%</t>
  </si>
  <si>
    <t>immer (100%)</t>
  </si>
  <si>
    <t>häufig (75%)</t>
  </si>
  <si>
    <t>manchmal (50%)</t>
  </si>
  <si>
    <t>selten (25%)</t>
  </si>
  <si>
    <t>nie (0%)</t>
  </si>
  <si>
    <t>RZ-Verhältnis Seil/ÖV</t>
  </si>
  <si>
    <t>GZ-Verhältnis Seil/ÖV</t>
  </si>
  <si>
    <t>RZ-Verhältnis U-Bahn/ÖV</t>
  </si>
  <si>
    <t>Wahl PKW</t>
  </si>
  <si>
    <t>Wahl Seil</t>
  </si>
  <si>
    <t>2. Wahl ÖV</t>
  </si>
  <si>
    <t>2. Wahl Seil</t>
  </si>
  <si>
    <t>Wahl Rad</t>
  </si>
  <si>
    <t>Wahl U-Bahn</t>
  </si>
  <si>
    <t>2. Wahl U-Bahn</t>
  </si>
  <si>
    <t>Wahl Fuß</t>
  </si>
  <si>
    <t>RZ-Verhältnis U-Bahn/Fahrzeug</t>
  </si>
  <si>
    <t xml:space="preserve">GZ-Verhältnis Seil/ÖV sort </t>
  </si>
  <si>
    <t>1/5</t>
  </si>
  <si>
    <t>2/5</t>
  </si>
  <si>
    <t>3/5</t>
  </si>
  <si>
    <t>4/5</t>
  </si>
  <si>
    <t>5/5</t>
  </si>
  <si>
    <t>5/4</t>
  </si>
  <si>
    <t>Anzahl m</t>
  </si>
  <si>
    <t>IV</t>
  </si>
  <si>
    <t>RZ Seil/IV</t>
  </si>
  <si>
    <t>RZ Seil/ÖV</t>
  </si>
  <si>
    <t>IV%</t>
  </si>
  <si>
    <t>RZ U-Bahn/IV</t>
  </si>
  <si>
    <t>U-Bahn%</t>
  </si>
  <si>
    <t>RZ U-Bahn/ÖV</t>
  </si>
  <si>
    <t>RZ-Verhältnis Seil/IV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</si>
</sst>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19" fillId="0" borderId="0" xfId="0" applyFon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49" fontId="0" fillId="0" borderId="0" xfId="0" applyNumberFormat="1"/>
    <xf numFmtId="9" fontId="0" fillId="0" borderId="0" xfId="42" applyFont="1"/>
    <xf numFmtId="0" fontId="0" fillId="42" borderId="0" xfId="0" applyFill="1" applyAlignment="1">
      <alignment horizontal="center"/>
    </xf>
    <xf numFmtId="9" fontId="0" fillId="0" borderId="0" xfId="0" applyNumberFormat="1"/>
    <xf numFmtId="164" fontId="0" fillId="0" borderId="0" xfId="0" applyNumberFormat="1" applyAlignment="1"/>
    <xf numFmtId="9" fontId="0" fillId="0" borderId="0" xfId="42" applyFont="1" applyAlignment="1">
      <alignment horizontal="center"/>
    </xf>
    <xf numFmtId="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41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5FD78"/>
      <color rgb="FF8DFA01"/>
      <color rgb="FFFF0000"/>
      <color rgb="FFF16D24"/>
      <color rgb="FFD5FC79"/>
      <color rgb="FF8EFA00"/>
      <color rgb="FF73FB79"/>
      <color rgb="FF9411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4"/>
          <c:order val="0"/>
          <c:tx>
            <c:strRef>
              <c:f>Auswertungen_Schätzung_Seil!$AQ$1</c:f>
              <c:strCache>
                <c:ptCount val="1"/>
                <c:pt idx="0">
                  <c:v>Seil%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Auswertungen_Schätzung_Seil!$AM$2:$AM$34</c:f>
              <c:numCache>
                <c:formatCode>0.00</c:formatCode>
                <c:ptCount val="33"/>
                <c:pt idx="0">
                  <c:v>0.64516129032258063</c:v>
                </c:pt>
                <c:pt idx="1">
                  <c:v>0.68518518518518523</c:v>
                </c:pt>
                <c:pt idx="2">
                  <c:v>0.70588235294117652</c:v>
                </c:pt>
                <c:pt idx="3">
                  <c:v>0.73076923076923073</c:v>
                </c:pt>
                <c:pt idx="4">
                  <c:v>0.77419354838709675</c:v>
                </c:pt>
                <c:pt idx="5">
                  <c:v>0.79411764705882348</c:v>
                </c:pt>
                <c:pt idx="6">
                  <c:v>0.83333333333333337</c:v>
                </c:pt>
                <c:pt idx="7">
                  <c:v>0.84615384615384615</c:v>
                </c:pt>
                <c:pt idx="8">
                  <c:v>0.88888888888888884</c:v>
                </c:pt>
                <c:pt idx="9">
                  <c:v>0.91176470588235292</c:v>
                </c:pt>
                <c:pt idx="10">
                  <c:v>0.91666666666666663</c:v>
                </c:pt>
                <c:pt idx="11">
                  <c:v>0.96296296296296291</c:v>
                </c:pt>
                <c:pt idx="12">
                  <c:v>1</c:v>
                </c:pt>
                <c:pt idx="13">
                  <c:v>1.0333333333333334</c:v>
                </c:pt>
                <c:pt idx="14">
                  <c:v>1.0434782608695652</c:v>
                </c:pt>
                <c:pt idx="15">
                  <c:v>1.1052631578947369</c:v>
                </c:pt>
                <c:pt idx="16">
                  <c:v>1.1538461538461537</c:v>
                </c:pt>
                <c:pt idx="17">
                  <c:v>1.1666666666666667</c:v>
                </c:pt>
                <c:pt idx="18">
                  <c:v>1.25</c:v>
                </c:pt>
                <c:pt idx="19">
                  <c:v>1.2777777777777777</c:v>
                </c:pt>
                <c:pt idx="20">
                  <c:v>1.5416666666666667</c:v>
                </c:pt>
                <c:pt idx="21">
                  <c:v>1.9230769230769231</c:v>
                </c:pt>
                <c:pt idx="22">
                  <c:v>1.9285714285714286</c:v>
                </c:pt>
                <c:pt idx="23">
                  <c:v>2.2857142857142856</c:v>
                </c:pt>
                <c:pt idx="24">
                  <c:v>2.3076923076923075</c:v>
                </c:pt>
                <c:pt idx="25">
                  <c:v>2.4285714285714284</c:v>
                </c:pt>
                <c:pt idx="26">
                  <c:v>2.5714285714285716</c:v>
                </c:pt>
                <c:pt idx="27">
                  <c:v>2.6428571428571428</c:v>
                </c:pt>
                <c:pt idx="28">
                  <c:v>2.6666666666666665</c:v>
                </c:pt>
                <c:pt idx="29">
                  <c:v>3.1428571428571428</c:v>
                </c:pt>
                <c:pt idx="30">
                  <c:v>3.2222222222222223</c:v>
                </c:pt>
                <c:pt idx="31">
                  <c:v>3.7777777777777777</c:v>
                </c:pt>
                <c:pt idx="32">
                  <c:v>3.8571428571428572</c:v>
                </c:pt>
              </c:numCache>
            </c:numRef>
          </c:cat>
          <c:val>
            <c:numRef>
              <c:f>Auswertungen_Schätzung_Seil!$AQ$2:$AQ$34</c:f>
              <c:numCache>
                <c:formatCode>0%</c:formatCode>
                <c:ptCount val="33"/>
                <c:pt idx="0">
                  <c:v>1.8867924528301886E-2</c:v>
                </c:pt>
                <c:pt idx="1">
                  <c:v>0</c:v>
                </c:pt>
                <c:pt idx="2">
                  <c:v>0</c:v>
                </c:pt>
                <c:pt idx="3">
                  <c:v>1.8867924528301886E-2</c:v>
                </c:pt>
                <c:pt idx="4">
                  <c:v>1.8867924528301886E-2</c:v>
                </c:pt>
                <c:pt idx="5">
                  <c:v>0</c:v>
                </c:pt>
                <c:pt idx="6">
                  <c:v>3.7735849056603772E-2</c:v>
                </c:pt>
                <c:pt idx="7">
                  <c:v>1.8867924528301886E-2</c:v>
                </c:pt>
                <c:pt idx="8">
                  <c:v>1.8867924528301886E-2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3.7735849056603772E-2</c:v>
                </c:pt>
                <c:pt idx="13">
                  <c:v>0</c:v>
                </c:pt>
                <c:pt idx="14">
                  <c:v>5.6603773584905662E-2</c:v>
                </c:pt>
                <c:pt idx="15">
                  <c:v>1.8867924528301886E-2</c:v>
                </c:pt>
                <c:pt idx="16">
                  <c:v>3.7735849056603772E-2</c:v>
                </c:pt>
                <c:pt idx="17">
                  <c:v>0</c:v>
                </c:pt>
                <c:pt idx="18">
                  <c:v>0</c:v>
                </c:pt>
                <c:pt idx="19">
                  <c:v>1.8867924528301886E-2</c:v>
                </c:pt>
                <c:pt idx="20">
                  <c:v>0</c:v>
                </c:pt>
                <c:pt idx="21">
                  <c:v>0</c:v>
                </c:pt>
                <c:pt idx="22">
                  <c:v>1.8867924528301886E-2</c:v>
                </c:pt>
                <c:pt idx="23">
                  <c:v>0</c:v>
                </c:pt>
                <c:pt idx="24">
                  <c:v>0</c:v>
                </c:pt>
                <c:pt idx="25">
                  <c:v>5.6603773584905662E-2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C9-0A44-9CCD-8E4EB3ED3B0A}"/>
            </c:ext>
          </c:extLst>
        </c:ser>
        <c:ser>
          <c:idx val="1"/>
          <c:order val="1"/>
          <c:tx>
            <c:strRef>
              <c:f>Auswertungen_Schätzung_Seil!$AP$1</c:f>
              <c:strCache>
                <c:ptCount val="1"/>
                <c:pt idx="0">
                  <c:v>IV%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Auswertungen_Schätzung_Seil!$AM$2:$AM$34</c:f>
              <c:numCache>
                <c:formatCode>0.00</c:formatCode>
                <c:ptCount val="33"/>
                <c:pt idx="0">
                  <c:v>0.64516129032258063</c:v>
                </c:pt>
                <c:pt idx="1">
                  <c:v>0.68518518518518523</c:v>
                </c:pt>
                <c:pt idx="2">
                  <c:v>0.70588235294117652</c:v>
                </c:pt>
                <c:pt idx="3">
                  <c:v>0.73076923076923073</c:v>
                </c:pt>
                <c:pt idx="4">
                  <c:v>0.77419354838709675</c:v>
                </c:pt>
                <c:pt idx="5">
                  <c:v>0.79411764705882348</c:v>
                </c:pt>
                <c:pt idx="6">
                  <c:v>0.83333333333333337</c:v>
                </c:pt>
                <c:pt idx="7">
                  <c:v>0.84615384615384615</c:v>
                </c:pt>
                <c:pt idx="8">
                  <c:v>0.88888888888888884</c:v>
                </c:pt>
                <c:pt idx="9">
                  <c:v>0.91176470588235292</c:v>
                </c:pt>
                <c:pt idx="10">
                  <c:v>0.91666666666666663</c:v>
                </c:pt>
                <c:pt idx="11">
                  <c:v>0.96296296296296291</c:v>
                </c:pt>
                <c:pt idx="12">
                  <c:v>1</c:v>
                </c:pt>
                <c:pt idx="13">
                  <c:v>1.0333333333333334</c:v>
                </c:pt>
                <c:pt idx="14">
                  <c:v>1.0434782608695652</c:v>
                </c:pt>
                <c:pt idx="15">
                  <c:v>1.1052631578947369</c:v>
                </c:pt>
                <c:pt idx="16">
                  <c:v>1.1538461538461537</c:v>
                </c:pt>
                <c:pt idx="17">
                  <c:v>1.1666666666666667</c:v>
                </c:pt>
                <c:pt idx="18">
                  <c:v>1.25</c:v>
                </c:pt>
                <c:pt idx="19">
                  <c:v>1.2777777777777777</c:v>
                </c:pt>
                <c:pt idx="20">
                  <c:v>1.5416666666666667</c:v>
                </c:pt>
                <c:pt idx="21">
                  <c:v>1.9230769230769231</c:v>
                </c:pt>
                <c:pt idx="22">
                  <c:v>1.9285714285714286</c:v>
                </c:pt>
                <c:pt idx="23">
                  <c:v>2.2857142857142856</c:v>
                </c:pt>
                <c:pt idx="24">
                  <c:v>2.3076923076923075</c:v>
                </c:pt>
                <c:pt idx="25">
                  <c:v>2.4285714285714284</c:v>
                </c:pt>
                <c:pt idx="26">
                  <c:v>2.5714285714285716</c:v>
                </c:pt>
                <c:pt idx="27">
                  <c:v>2.6428571428571428</c:v>
                </c:pt>
                <c:pt idx="28">
                  <c:v>2.6666666666666665</c:v>
                </c:pt>
                <c:pt idx="29">
                  <c:v>3.1428571428571428</c:v>
                </c:pt>
                <c:pt idx="30">
                  <c:v>3.2222222222222223</c:v>
                </c:pt>
                <c:pt idx="31">
                  <c:v>3.7777777777777777</c:v>
                </c:pt>
                <c:pt idx="32">
                  <c:v>3.8571428571428572</c:v>
                </c:pt>
              </c:numCache>
            </c:numRef>
          </c:cat>
          <c:val>
            <c:numRef>
              <c:f>Auswertungen_Schätzung_Seil!$AP$2:$AP$34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7.5471698113207544E-2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5.6603773584905662E-2</c:v>
                </c:pt>
                <c:pt idx="7">
                  <c:v>0</c:v>
                </c:pt>
                <c:pt idx="8">
                  <c:v>0</c:v>
                </c:pt>
                <c:pt idx="9">
                  <c:v>1.8867924528301886E-2</c:v>
                </c:pt>
                <c:pt idx="10">
                  <c:v>1.8867924528301886E-2</c:v>
                </c:pt>
                <c:pt idx="11">
                  <c:v>0</c:v>
                </c:pt>
                <c:pt idx="12">
                  <c:v>5.6603773584905662E-2</c:v>
                </c:pt>
                <c:pt idx="13">
                  <c:v>1.8867924528301886E-2</c:v>
                </c:pt>
                <c:pt idx="14">
                  <c:v>0</c:v>
                </c:pt>
                <c:pt idx="15">
                  <c:v>7.5471698113207544E-2</c:v>
                </c:pt>
                <c:pt idx="16">
                  <c:v>1.8867924528301886E-2</c:v>
                </c:pt>
                <c:pt idx="17">
                  <c:v>1.8867924528301886E-2</c:v>
                </c:pt>
                <c:pt idx="18">
                  <c:v>1.8867924528301886E-2</c:v>
                </c:pt>
                <c:pt idx="19">
                  <c:v>0</c:v>
                </c:pt>
                <c:pt idx="20">
                  <c:v>1.8867924528301886E-2</c:v>
                </c:pt>
                <c:pt idx="21">
                  <c:v>1.8867924528301886E-2</c:v>
                </c:pt>
                <c:pt idx="22">
                  <c:v>0</c:v>
                </c:pt>
                <c:pt idx="23">
                  <c:v>1.8867924528301886E-2</c:v>
                </c:pt>
                <c:pt idx="24">
                  <c:v>1.8867924528301886E-2</c:v>
                </c:pt>
                <c:pt idx="25">
                  <c:v>0</c:v>
                </c:pt>
                <c:pt idx="26">
                  <c:v>1.8867924528301886E-2</c:v>
                </c:pt>
                <c:pt idx="27">
                  <c:v>1.8867924528301886E-2</c:v>
                </c:pt>
                <c:pt idx="28">
                  <c:v>0</c:v>
                </c:pt>
                <c:pt idx="29">
                  <c:v>1.8867924528301886E-2</c:v>
                </c:pt>
                <c:pt idx="30">
                  <c:v>1.8867924528301886E-2</c:v>
                </c:pt>
                <c:pt idx="31">
                  <c:v>1.8867924528301886E-2</c:v>
                </c:pt>
                <c:pt idx="32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C9-0A44-9CCD-8E4EB3ED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54352"/>
        <c:axId val="1178912784"/>
      </c:areaChart>
      <c:catAx>
        <c:axId val="117925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12784"/>
        <c:crosses val="autoZero"/>
        <c:auto val="1"/>
        <c:lblAlgn val="ctr"/>
        <c:lblOffset val="100"/>
        <c:noMultiLvlLbl val="0"/>
      </c:catAx>
      <c:valAx>
        <c:axId val="11789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Arbeit (n=11)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Soziodemographisch!$A$56</c:f>
              <c:strCache>
                <c:ptCount val="1"/>
                <c:pt idx="0">
                  <c:v>zu Fuß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Soziodemographisch!$I$55:$M$55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Soziodemographisch!$I$56:$M$56</c:f>
              <c:numCache>
                <c:formatCode>0.00</c:formatCode>
                <c:ptCount val="5"/>
                <c:pt idx="0">
                  <c:v>18.181818181818183</c:v>
                </c:pt>
                <c:pt idx="1">
                  <c:v>0</c:v>
                </c:pt>
                <c:pt idx="2">
                  <c:v>18.181818181818183</c:v>
                </c:pt>
                <c:pt idx="3">
                  <c:v>0</c:v>
                </c:pt>
                <c:pt idx="4">
                  <c:v>63.636363636363633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7-D947-B059-FBBADEE05239}"/>
            </c:ext>
          </c:extLst>
        </c:ser>
        <c:ser>
          <c:idx val="1"/>
          <c:order val="1"/>
          <c:tx>
            <c:strRef>
              <c:f>Soziodemographisch!$A$57</c:f>
              <c:strCache>
                <c:ptCount val="1"/>
                <c:pt idx="0">
                  <c:v>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Soziodemographisch!$I$55:$M$55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Soziodemographisch!$I$57:$M$57</c:f>
              <c:numCache>
                <c:formatCode>0.00</c:formatCode>
                <c:ptCount val="5"/>
                <c:pt idx="0">
                  <c:v>27.27272727272727</c:v>
                </c:pt>
                <c:pt idx="1">
                  <c:v>9.0909090909090917</c:v>
                </c:pt>
                <c:pt idx="2">
                  <c:v>18.181818181818183</c:v>
                </c:pt>
                <c:pt idx="3">
                  <c:v>18.181818181818183</c:v>
                </c:pt>
                <c:pt idx="4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7-D947-B059-FBBADEE05239}"/>
            </c:ext>
          </c:extLst>
        </c:ser>
        <c:ser>
          <c:idx val="2"/>
          <c:order val="2"/>
          <c:tx>
            <c:strRef>
              <c:f>Soziodemographisch!$A$58</c:f>
              <c:strCache>
                <c:ptCount val="1"/>
                <c:pt idx="0">
                  <c:v>ÖV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Soziodemographisch!$I$55:$M$55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Soziodemographisch!$I$58:$M$58</c:f>
              <c:numCache>
                <c:formatCode>0.00</c:formatCode>
                <c:ptCount val="5"/>
                <c:pt idx="0">
                  <c:v>9.0909090909090917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36.363636363636367</c:v>
                </c:pt>
                <c:pt idx="4">
                  <c:v>36.363636363636367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7-D947-B059-FBBADEE05239}"/>
            </c:ext>
          </c:extLst>
        </c:ser>
        <c:ser>
          <c:idx val="3"/>
          <c:order val="3"/>
          <c:tx>
            <c:strRef>
              <c:f>Soziodemographisch!$A$59</c:f>
              <c:strCache>
                <c:ptCount val="1"/>
                <c:pt idx="0">
                  <c:v>PKW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Soziodemographisch!$I$55:$M$55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Soziodemographisch!$I$59:$M$59</c:f>
              <c:numCache>
                <c:formatCode>0.00</c:formatCode>
                <c:ptCount val="5"/>
                <c:pt idx="0">
                  <c:v>18.181818181818183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18.181818181818183</c:v>
                </c:pt>
                <c:pt idx="4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7-D947-B059-FBBADEE0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335327"/>
        <c:axId val="725746735"/>
      </c:barChart>
      <c:catAx>
        <c:axId val="7263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46735"/>
        <c:crosses val="autoZero"/>
        <c:auto val="1"/>
        <c:lblAlgn val="ctr"/>
        <c:lblOffset val="100"/>
        <c:noMultiLvlLbl val="0"/>
      </c:catAx>
      <c:valAx>
        <c:axId val="7257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Ausbildung (n=23)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Soziodemographisch!$A$63</c:f>
              <c:strCache>
                <c:ptCount val="1"/>
                <c:pt idx="0">
                  <c:v>zu Fuß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Soziodemographisch!$I$62:$M$62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Soziodemographisch!$I$63:$M$63</c:f>
              <c:numCache>
                <c:formatCode>0.00</c:formatCode>
                <c:ptCount val="5"/>
                <c:pt idx="0">
                  <c:v>13.043478260869565</c:v>
                </c:pt>
                <c:pt idx="1">
                  <c:v>39.130434782608695</c:v>
                </c:pt>
                <c:pt idx="2">
                  <c:v>21.739130434782609</c:v>
                </c:pt>
                <c:pt idx="3">
                  <c:v>13.043478260869565</c:v>
                </c:pt>
                <c:pt idx="4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C-504F-BE51-6DE2F79365E8}"/>
            </c:ext>
          </c:extLst>
        </c:ser>
        <c:ser>
          <c:idx val="1"/>
          <c:order val="1"/>
          <c:tx>
            <c:strRef>
              <c:f>Soziodemographisch!$A$64</c:f>
              <c:strCache>
                <c:ptCount val="1"/>
                <c:pt idx="0">
                  <c:v>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Soziodemographisch!$I$62:$M$62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Soziodemographisch!$I$64:$M$64</c:f>
              <c:numCache>
                <c:formatCode>0.00</c:formatCode>
                <c:ptCount val="5"/>
                <c:pt idx="0">
                  <c:v>26.086956521739129</c:v>
                </c:pt>
                <c:pt idx="1">
                  <c:v>39.130434782608695</c:v>
                </c:pt>
                <c:pt idx="2">
                  <c:v>13.043478260869565</c:v>
                </c:pt>
                <c:pt idx="3">
                  <c:v>8.695652173913043</c:v>
                </c:pt>
                <c:pt idx="4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C-504F-BE51-6DE2F79365E8}"/>
            </c:ext>
          </c:extLst>
        </c:ser>
        <c:ser>
          <c:idx val="2"/>
          <c:order val="2"/>
          <c:tx>
            <c:strRef>
              <c:f>Soziodemographisch!$A$65</c:f>
              <c:strCache>
                <c:ptCount val="1"/>
                <c:pt idx="0">
                  <c:v>ÖV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Soziodemographisch!$I$62:$M$62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Soziodemographisch!$I$65:$M$65</c:f>
              <c:numCache>
                <c:formatCode>0.00</c:formatCode>
                <c:ptCount val="5"/>
                <c:pt idx="0">
                  <c:v>8.695652173913043</c:v>
                </c:pt>
                <c:pt idx="1">
                  <c:v>4.3478260869565215</c:v>
                </c:pt>
                <c:pt idx="2">
                  <c:v>30.434782608695656</c:v>
                </c:pt>
                <c:pt idx="3">
                  <c:v>26.086956521739129</c:v>
                </c:pt>
                <c:pt idx="4">
                  <c:v>30.434782608695656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C-504F-BE51-6DE2F79365E8}"/>
            </c:ext>
          </c:extLst>
        </c:ser>
        <c:ser>
          <c:idx val="3"/>
          <c:order val="3"/>
          <c:tx>
            <c:strRef>
              <c:f>Soziodemographisch!$A$66</c:f>
              <c:strCache>
                <c:ptCount val="1"/>
                <c:pt idx="0">
                  <c:v>PKW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Soziodemographisch!$I$62:$M$62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Soziodemographisch!$I$66:$M$66</c:f>
              <c:numCache>
                <c:formatCode>0.00</c:formatCode>
                <c:ptCount val="5"/>
                <c:pt idx="0">
                  <c:v>4.3478260869565215</c:v>
                </c:pt>
                <c:pt idx="1">
                  <c:v>0</c:v>
                </c:pt>
                <c:pt idx="2">
                  <c:v>0</c:v>
                </c:pt>
                <c:pt idx="3">
                  <c:v>17.391304347826086</c:v>
                </c:pt>
                <c:pt idx="4">
                  <c:v>78.260869565217391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C-504F-BE51-6DE2F793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566335"/>
        <c:axId val="762411711"/>
      </c:barChart>
      <c:catAx>
        <c:axId val="7605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11711"/>
        <c:crosses val="autoZero"/>
        <c:auto val="1"/>
        <c:lblAlgn val="ctr"/>
        <c:lblOffset val="100"/>
        <c:noMultiLvlLbl val="0"/>
      </c:catAx>
      <c:valAx>
        <c:axId val="762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Einkaufen</a:t>
            </a:r>
            <a:r>
              <a:rPr lang="en-US" baseline="0"/>
              <a:t> (n=35)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Soziodemographisch!$A$70</c:f>
              <c:strCache>
                <c:ptCount val="1"/>
                <c:pt idx="0">
                  <c:v>zu Fuß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Soziodemographisch!$I$69:$M$69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Soziodemographisch!$I$70:$M$70</c:f>
              <c:numCache>
                <c:formatCode>0.00</c:formatCode>
                <c:ptCount val="5"/>
                <c:pt idx="0">
                  <c:v>25.714285714285712</c:v>
                </c:pt>
                <c:pt idx="1">
                  <c:v>48.571428571428569</c:v>
                </c:pt>
                <c:pt idx="2">
                  <c:v>14.285714285714285</c:v>
                </c:pt>
                <c:pt idx="3">
                  <c:v>5.7142857142857144</c:v>
                </c:pt>
                <c:pt idx="4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D-824E-B2F5-A759318503F4}"/>
            </c:ext>
          </c:extLst>
        </c:ser>
        <c:ser>
          <c:idx val="1"/>
          <c:order val="1"/>
          <c:tx>
            <c:strRef>
              <c:f>Soziodemographisch!$A$71</c:f>
              <c:strCache>
                <c:ptCount val="1"/>
                <c:pt idx="0">
                  <c:v>Rad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Soziodemographisch!$I$69:$M$69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Soziodemographisch!$I$71:$M$71</c:f>
              <c:numCache>
                <c:formatCode>0.00</c:formatCode>
                <c:ptCount val="5"/>
                <c:pt idx="0">
                  <c:v>5.7142857142857144</c:v>
                </c:pt>
                <c:pt idx="1">
                  <c:v>22.857142857142858</c:v>
                </c:pt>
                <c:pt idx="2">
                  <c:v>22.857142857142858</c:v>
                </c:pt>
                <c:pt idx="3">
                  <c:v>17.142857142857142</c:v>
                </c:pt>
                <c:pt idx="4">
                  <c:v>31.428571428571427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D-824E-B2F5-A759318503F4}"/>
            </c:ext>
          </c:extLst>
        </c:ser>
        <c:ser>
          <c:idx val="2"/>
          <c:order val="2"/>
          <c:tx>
            <c:strRef>
              <c:f>Soziodemographisch!$A$72</c:f>
              <c:strCache>
                <c:ptCount val="1"/>
                <c:pt idx="0">
                  <c:v>ÖV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Soziodemographisch!$I$69:$M$69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Soziodemographisch!$I$72:$M$72</c:f>
              <c:numCache>
                <c:formatCode>0.00</c:formatCode>
                <c:ptCount val="5"/>
                <c:pt idx="0">
                  <c:v>0</c:v>
                </c:pt>
                <c:pt idx="1">
                  <c:v>2.8571428571428572</c:v>
                </c:pt>
                <c:pt idx="2">
                  <c:v>14.285714285714285</c:v>
                </c:pt>
                <c:pt idx="3">
                  <c:v>22.857142857142858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D-824E-B2F5-A759318503F4}"/>
            </c:ext>
          </c:extLst>
        </c:ser>
        <c:ser>
          <c:idx val="3"/>
          <c:order val="3"/>
          <c:tx>
            <c:strRef>
              <c:f>Soziodemographisch!$A$73</c:f>
              <c:strCache>
                <c:ptCount val="1"/>
                <c:pt idx="0">
                  <c:v>PKW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Soziodemographisch!$I$69:$M$69</c:f>
              <c:strCache>
                <c:ptCount val="5"/>
                <c:pt idx="0">
                  <c:v>immer (100%)</c:v>
                </c:pt>
                <c:pt idx="1">
                  <c:v>häufig (75%)</c:v>
                </c:pt>
                <c:pt idx="2">
                  <c:v>manchmal (50%)</c:v>
                </c:pt>
                <c:pt idx="3">
                  <c:v>selten (25%)</c:v>
                </c:pt>
                <c:pt idx="4">
                  <c:v>nie (0%)</c:v>
                </c:pt>
              </c:strCache>
            </c:strRef>
          </c:cat>
          <c:val>
            <c:numRef>
              <c:f>Soziodemographisch!$I$73:$M$73</c:f>
              <c:numCache>
                <c:formatCode>0.00</c:formatCode>
                <c:ptCount val="5"/>
                <c:pt idx="0">
                  <c:v>8.5714285714285712</c:v>
                </c:pt>
                <c:pt idx="1">
                  <c:v>20</c:v>
                </c:pt>
                <c:pt idx="2">
                  <c:v>11.428571428571429</c:v>
                </c:pt>
                <c:pt idx="3">
                  <c:v>28.571428571428569</c:v>
                </c:pt>
                <c:pt idx="4">
                  <c:v>31.428571428571427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D-824E-B2F5-A7593185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755999"/>
        <c:axId val="762491071"/>
      </c:barChart>
      <c:catAx>
        <c:axId val="7247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1071"/>
        <c:crosses val="autoZero"/>
        <c:auto val="1"/>
        <c:lblAlgn val="ctr"/>
        <c:lblOffset val="100"/>
        <c:noMultiLvlLbl val="0"/>
      </c:catAx>
      <c:valAx>
        <c:axId val="7624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Arbeit (n=11)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Soziodemographisch!$I$55</c:f>
              <c:strCache>
                <c:ptCount val="1"/>
                <c:pt idx="0">
                  <c:v>immer (100%)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Soziodemographisch!$A$56:$A$59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Soziodemographisch!$I$56:$I$59</c:f>
              <c:numCache>
                <c:formatCode>0.00</c:formatCode>
                <c:ptCount val="4"/>
                <c:pt idx="0">
                  <c:v>18.181818181818183</c:v>
                </c:pt>
                <c:pt idx="1">
                  <c:v>27.27272727272727</c:v>
                </c:pt>
                <c:pt idx="2">
                  <c:v>9.0909090909090917</c:v>
                </c:pt>
                <c:pt idx="3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1-4245-9003-F194D69BEC66}"/>
            </c:ext>
          </c:extLst>
        </c:ser>
        <c:ser>
          <c:idx val="1"/>
          <c:order val="1"/>
          <c:tx>
            <c:strRef>
              <c:f>Soziodemographisch!$J$55</c:f>
              <c:strCache>
                <c:ptCount val="1"/>
                <c:pt idx="0">
                  <c:v>häufig (75%)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Soziodemographisch!$A$56:$A$59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Soziodemographisch!$J$56:$J$59</c:f>
              <c:numCache>
                <c:formatCode>0.00</c:formatCode>
                <c:ptCount val="4"/>
                <c:pt idx="0">
                  <c:v>0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1-4245-9003-F194D69BEC66}"/>
            </c:ext>
          </c:extLst>
        </c:ser>
        <c:ser>
          <c:idx val="2"/>
          <c:order val="2"/>
          <c:tx>
            <c:strRef>
              <c:f>Soziodemographisch!$K$55</c:f>
              <c:strCache>
                <c:ptCount val="1"/>
                <c:pt idx="0">
                  <c:v>manchmal (50%)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Soziodemographisch!$A$56:$A$59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Soziodemographisch!$K$56:$K$59</c:f>
              <c:numCache>
                <c:formatCode>0.00</c:formatCode>
                <c:ptCount val="4"/>
                <c:pt idx="0">
                  <c:v>18.181818181818183</c:v>
                </c:pt>
                <c:pt idx="1">
                  <c:v>18.181818181818183</c:v>
                </c:pt>
                <c:pt idx="2">
                  <c:v>9.0909090909090917</c:v>
                </c:pt>
                <c:pt idx="3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1-4245-9003-F194D69BEC66}"/>
            </c:ext>
          </c:extLst>
        </c:ser>
        <c:ser>
          <c:idx val="3"/>
          <c:order val="3"/>
          <c:tx>
            <c:strRef>
              <c:f>Soziodemographisch!$L$55</c:f>
              <c:strCache>
                <c:ptCount val="1"/>
                <c:pt idx="0">
                  <c:v>selten (25%)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Soziodemographisch!$A$56:$A$59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Soziodemographisch!$L$56:$L$59</c:f>
              <c:numCache>
                <c:formatCode>0.00</c:formatCode>
                <c:ptCount val="4"/>
                <c:pt idx="0">
                  <c:v>0</c:v>
                </c:pt>
                <c:pt idx="1">
                  <c:v>18.181818181818183</c:v>
                </c:pt>
                <c:pt idx="2">
                  <c:v>36.363636363636367</c:v>
                </c:pt>
                <c:pt idx="3">
                  <c:v>18.181818181818183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1-4245-9003-F194D69BEC66}"/>
            </c:ext>
          </c:extLst>
        </c:ser>
        <c:ser>
          <c:idx val="4"/>
          <c:order val="4"/>
          <c:tx>
            <c:strRef>
              <c:f>Soziodemographisch!$M$55</c:f>
              <c:strCache>
                <c:ptCount val="1"/>
                <c:pt idx="0">
                  <c:v>nie (0%)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Soziodemographisch!$A$56:$A$59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Soziodemographisch!$M$56:$M$59</c:f>
              <c:numCache>
                <c:formatCode>0.00</c:formatCode>
                <c:ptCount val="4"/>
                <c:pt idx="0">
                  <c:v>63.636363636363633</c:v>
                </c:pt>
                <c:pt idx="1">
                  <c:v>27.27272727272727</c:v>
                </c:pt>
                <c:pt idx="2">
                  <c:v>36.363636363636367</c:v>
                </c:pt>
                <c:pt idx="3">
                  <c:v>45.454545454545453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91-4245-9003-F194D69B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772863"/>
        <c:axId val="726196911"/>
      </c:barChart>
      <c:catAx>
        <c:axId val="7257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96911"/>
        <c:crosses val="autoZero"/>
        <c:auto val="1"/>
        <c:lblAlgn val="ctr"/>
        <c:lblOffset val="100"/>
        <c:noMultiLvlLbl val="0"/>
      </c:catAx>
      <c:valAx>
        <c:axId val="72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Ausbildung</a:t>
            </a:r>
            <a:r>
              <a:rPr lang="en-US" baseline="0"/>
              <a:t> (n=23)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Soziodemographisch!$I$62</c:f>
              <c:strCache>
                <c:ptCount val="1"/>
                <c:pt idx="0">
                  <c:v>immer (100%)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Soziodemographisch!$A$63:$A$66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Soziodemographisch!$I$63:$I$66</c:f>
              <c:numCache>
                <c:formatCode>0.00</c:formatCode>
                <c:ptCount val="4"/>
                <c:pt idx="0">
                  <c:v>13.043478260869565</c:v>
                </c:pt>
                <c:pt idx="1">
                  <c:v>26.086956521739129</c:v>
                </c:pt>
                <c:pt idx="2">
                  <c:v>8.695652173913043</c:v>
                </c:pt>
                <c:pt idx="3">
                  <c:v>4.3478260869565215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7D43-BBF1-8B776C12E8AC}"/>
            </c:ext>
          </c:extLst>
        </c:ser>
        <c:ser>
          <c:idx val="1"/>
          <c:order val="1"/>
          <c:tx>
            <c:strRef>
              <c:f>Soziodemographisch!$J$62</c:f>
              <c:strCache>
                <c:ptCount val="1"/>
                <c:pt idx="0">
                  <c:v>häufig (75%)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Soziodemographisch!$A$63:$A$66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Soziodemographisch!$J$63:$J$66</c:f>
              <c:numCache>
                <c:formatCode>0.00</c:formatCode>
                <c:ptCount val="4"/>
                <c:pt idx="0">
                  <c:v>39.130434782608695</c:v>
                </c:pt>
                <c:pt idx="1">
                  <c:v>39.130434782608695</c:v>
                </c:pt>
                <c:pt idx="2">
                  <c:v>4.3478260869565215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8-7D43-BBF1-8B776C12E8AC}"/>
            </c:ext>
          </c:extLst>
        </c:ser>
        <c:ser>
          <c:idx val="2"/>
          <c:order val="2"/>
          <c:tx>
            <c:strRef>
              <c:f>Soziodemographisch!$K$62</c:f>
              <c:strCache>
                <c:ptCount val="1"/>
                <c:pt idx="0">
                  <c:v>manchmal (50%)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Soziodemographisch!$A$63:$A$66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Soziodemographisch!$K$63:$K$66</c:f>
              <c:numCache>
                <c:formatCode>0.00</c:formatCode>
                <c:ptCount val="4"/>
                <c:pt idx="0">
                  <c:v>21.739130434782609</c:v>
                </c:pt>
                <c:pt idx="1">
                  <c:v>13.043478260869565</c:v>
                </c:pt>
                <c:pt idx="2">
                  <c:v>30.434782608695656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8-7D43-BBF1-8B776C12E8AC}"/>
            </c:ext>
          </c:extLst>
        </c:ser>
        <c:ser>
          <c:idx val="3"/>
          <c:order val="3"/>
          <c:tx>
            <c:strRef>
              <c:f>Soziodemographisch!$L$62</c:f>
              <c:strCache>
                <c:ptCount val="1"/>
                <c:pt idx="0">
                  <c:v>selten (25%)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Soziodemographisch!$A$63:$A$66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Soziodemographisch!$L$63:$L$66</c:f>
              <c:numCache>
                <c:formatCode>0.00</c:formatCode>
                <c:ptCount val="4"/>
                <c:pt idx="0">
                  <c:v>13.043478260869565</c:v>
                </c:pt>
                <c:pt idx="1">
                  <c:v>8.695652173913043</c:v>
                </c:pt>
                <c:pt idx="2">
                  <c:v>26.086956521739129</c:v>
                </c:pt>
                <c:pt idx="3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8-7D43-BBF1-8B776C12E8AC}"/>
            </c:ext>
          </c:extLst>
        </c:ser>
        <c:ser>
          <c:idx val="4"/>
          <c:order val="4"/>
          <c:tx>
            <c:strRef>
              <c:f>Soziodemographisch!$M$62</c:f>
              <c:strCache>
                <c:ptCount val="1"/>
                <c:pt idx="0">
                  <c:v>nie (0%)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Soziodemographisch!$A$63:$A$66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Soziodemographisch!$M$63:$M$66</c:f>
              <c:numCache>
                <c:formatCode>0.00</c:formatCode>
                <c:ptCount val="4"/>
                <c:pt idx="0">
                  <c:v>13.043478260869565</c:v>
                </c:pt>
                <c:pt idx="1">
                  <c:v>13.043478260869565</c:v>
                </c:pt>
                <c:pt idx="2">
                  <c:v>30.434782608695656</c:v>
                </c:pt>
                <c:pt idx="3">
                  <c:v>78.260869565217391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8-7D43-BBF1-8B776C12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316399"/>
        <c:axId val="782066159"/>
      </c:barChart>
      <c:catAx>
        <c:axId val="78131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6159"/>
        <c:crosses val="autoZero"/>
        <c:auto val="1"/>
        <c:lblAlgn val="ctr"/>
        <c:lblOffset val="100"/>
        <c:noMultiLvlLbl val="0"/>
      </c:catAx>
      <c:valAx>
        <c:axId val="7820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1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Einkaufen (n=35)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Soziodemographisch!$I$69</c:f>
              <c:strCache>
                <c:ptCount val="1"/>
                <c:pt idx="0">
                  <c:v>immer (100%)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Soziodemographisch!$A$70:$A$73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Soziodemographisch!$I$70:$I$73</c:f>
              <c:numCache>
                <c:formatCode>0.00</c:formatCode>
                <c:ptCount val="4"/>
                <c:pt idx="0">
                  <c:v>25.714285714285712</c:v>
                </c:pt>
                <c:pt idx="1">
                  <c:v>5.7142857142857144</c:v>
                </c:pt>
                <c:pt idx="2">
                  <c:v>0</c:v>
                </c:pt>
                <c:pt idx="3">
                  <c:v>8.5714285714285712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C-4C4A-BD71-02B69A117B70}"/>
            </c:ext>
          </c:extLst>
        </c:ser>
        <c:ser>
          <c:idx val="1"/>
          <c:order val="1"/>
          <c:tx>
            <c:strRef>
              <c:f>Soziodemographisch!$J$69</c:f>
              <c:strCache>
                <c:ptCount val="1"/>
                <c:pt idx="0">
                  <c:v>häufig (75%)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Soziodemographisch!$A$70:$A$73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Soziodemographisch!$J$70:$J$73</c:f>
              <c:numCache>
                <c:formatCode>0.00</c:formatCode>
                <c:ptCount val="4"/>
                <c:pt idx="0">
                  <c:v>48.571428571428569</c:v>
                </c:pt>
                <c:pt idx="1">
                  <c:v>22.857142857142858</c:v>
                </c:pt>
                <c:pt idx="2">
                  <c:v>2.8571428571428572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C-4C4A-BD71-02B69A117B70}"/>
            </c:ext>
          </c:extLst>
        </c:ser>
        <c:ser>
          <c:idx val="2"/>
          <c:order val="2"/>
          <c:tx>
            <c:strRef>
              <c:f>Soziodemographisch!$K$69</c:f>
              <c:strCache>
                <c:ptCount val="1"/>
                <c:pt idx="0">
                  <c:v>manchmal (50%)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Soziodemographisch!$A$70:$A$73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Soziodemographisch!$K$70:$K$73</c:f>
              <c:numCache>
                <c:formatCode>0.00</c:formatCode>
                <c:ptCount val="4"/>
                <c:pt idx="0">
                  <c:v>14.285714285714285</c:v>
                </c:pt>
                <c:pt idx="1">
                  <c:v>22.857142857142858</c:v>
                </c:pt>
                <c:pt idx="2">
                  <c:v>14.285714285714285</c:v>
                </c:pt>
                <c:pt idx="3">
                  <c:v>11.428571428571429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C-4C4A-BD71-02B69A117B70}"/>
            </c:ext>
          </c:extLst>
        </c:ser>
        <c:ser>
          <c:idx val="3"/>
          <c:order val="3"/>
          <c:tx>
            <c:strRef>
              <c:f>Soziodemographisch!$L$69</c:f>
              <c:strCache>
                <c:ptCount val="1"/>
                <c:pt idx="0">
                  <c:v>selten (25%)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Soziodemographisch!$A$70:$A$73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Soziodemographisch!$L$70:$L$73</c:f>
              <c:numCache>
                <c:formatCode>0.00</c:formatCode>
                <c:ptCount val="4"/>
                <c:pt idx="0">
                  <c:v>5.7142857142857144</c:v>
                </c:pt>
                <c:pt idx="1">
                  <c:v>17.142857142857142</c:v>
                </c:pt>
                <c:pt idx="2">
                  <c:v>22.857142857142858</c:v>
                </c:pt>
                <c:pt idx="3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C-4C4A-BD71-02B69A117B70}"/>
            </c:ext>
          </c:extLst>
        </c:ser>
        <c:ser>
          <c:idx val="4"/>
          <c:order val="4"/>
          <c:tx>
            <c:strRef>
              <c:f>Soziodemographisch!$M$69</c:f>
              <c:strCache>
                <c:ptCount val="1"/>
                <c:pt idx="0">
                  <c:v>nie (0%)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Soziodemographisch!$A$70:$A$73</c:f>
              <c:strCache>
                <c:ptCount val="4"/>
                <c:pt idx="0">
                  <c:v>zu Fuß</c:v>
                </c:pt>
                <c:pt idx="1">
                  <c:v>Rad</c:v>
                </c:pt>
                <c:pt idx="2">
                  <c:v>ÖV</c:v>
                </c:pt>
                <c:pt idx="3">
                  <c:v>PKW</c:v>
                </c:pt>
              </c:strCache>
            </c:strRef>
          </c:cat>
          <c:val>
            <c:numRef>
              <c:f>Soziodemographisch!$M$70:$M$73</c:f>
              <c:numCache>
                <c:formatCode>0.00</c:formatCode>
                <c:ptCount val="4"/>
                <c:pt idx="0">
                  <c:v>5.7142857142857144</c:v>
                </c:pt>
                <c:pt idx="1">
                  <c:v>31.428571428571427</c:v>
                </c:pt>
                <c:pt idx="2">
                  <c:v>60</c:v>
                </c:pt>
                <c:pt idx="3">
                  <c:v>31.428571428571427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C-4C4A-BD71-02B69A11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588175"/>
        <c:axId val="761945743"/>
      </c:barChart>
      <c:catAx>
        <c:axId val="7615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45743"/>
        <c:crosses val="autoZero"/>
        <c:auto val="1"/>
        <c:lblAlgn val="ctr"/>
        <c:lblOffset val="100"/>
        <c:noMultiLvlLbl val="0"/>
      </c:catAx>
      <c:valAx>
        <c:axId val="7619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Gründe</a:t>
            </a:r>
            <a:r>
              <a:rPr lang="en-US" baseline="0"/>
              <a:t> Verkehrssituation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B-DD43-8ED5-EDD23CB123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B-DD43-8ED5-EDD23CB123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B-DD43-8ED5-EDD23CB123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7B-DD43-8ED5-EDD23CB123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52-BD45-8E06-4DD4B1574B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2-BD45-8E06-4DD4B1574B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52-BD45-8E06-4DD4B1574B3A}"/>
              </c:ext>
            </c:extLst>
          </c:dPt>
          <c:dLbls>
            <c:dLbl>
              <c:idx val="4"/>
              <c:layout>
                <c:manualLayout>
                  <c:x val="-4.8932040331229734E-2"/>
                  <c:y val="7.52005426755381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2-BD45-8E06-4DD4B1574B3A}"/>
                </c:ext>
              </c:extLst>
            </c:dLbl>
            <c:dLbl>
              <c:idx val="5"/>
              <c:layout>
                <c:manualLayout>
                  <c:x val="-7.514563336581711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2-BD45-8E06-4DD4B1574B3A}"/>
                </c:ext>
              </c:extLst>
            </c:dLbl>
            <c:dLbl>
              <c:idx val="6"/>
              <c:layout>
                <c:manualLayout>
                  <c:x val="8.9126216317597082E-2"/>
                  <c:y val="-3.00802170702152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2-BD45-8E06-4DD4B1574B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Soziodemographisch!$AL$3:$AL$9</c:f>
              <c:strCache>
                <c:ptCount val="7"/>
                <c:pt idx="0">
                  <c:v>zu viele PKW</c:v>
                </c:pt>
                <c:pt idx="1">
                  <c:v>Radnetz ausbauen</c:v>
                </c:pt>
                <c:pt idx="2">
                  <c:v>Stau</c:v>
                </c:pt>
                <c:pt idx="3">
                  <c:v>Öffentliches Netz ausbauen</c:v>
                </c:pt>
                <c:pt idx="4">
                  <c:v>Ampelschaltung verbessern</c:v>
                </c:pt>
                <c:pt idx="5">
                  <c:v>Parkmöglichkeiten</c:v>
                </c:pt>
                <c:pt idx="6">
                  <c:v>Autofreie Innenstadt</c:v>
                </c:pt>
              </c:strCache>
            </c:strRef>
          </c:cat>
          <c:val>
            <c:numRef>
              <c:f>Soziodemographisch!$AM$3:$AM$9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BD45-8E06-4DD4B157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Gründe</a:t>
            </a:r>
            <a:r>
              <a:rPr lang="en-US" baseline="0"/>
              <a:t> ÖV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8-A14A-8CEB-7CC87CFFD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8-A14A-8CEB-7CC87CFFD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8-A14A-8CEB-7CC87CFFD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8-A14A-8CEB-7CC87CFFD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68-A14A-8CEB-7CC87CFFD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68-A14A-8CEB-7CC87CFFD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68-A14A-8CEB-7CC87CFFD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68-A14A-8CEB-7CC87CFFD6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68-A14A-8CEB-7CC87CFFD69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Soziodemographisch!$AN$3:$AN$11</c:f>
              <c:strCache>
                <c:ptCount val="9"/>
                <c:pt idx="0">
                  <c:v>Lange Wartezeit</c:v>
                </c:pt>
                <c:pt idx="1">
                  <c:v>Lange Fahrzeit</c:v>
                </c:pt>
                <c:pt idx="2">
                  <c:v>Ticketpreise</c:v>
                </c:pt>
                <c:pt idx="3">
                  <c:v>Geringe Taktung</c:v>
                </c:pt>
                <c:pt idx="4">
                  <c:v>Volle Verkehrsmittel</c:v>
                </c:pt>
                <c:pt idx="5">
                  <c:v>Mehr Öffis am Sonntag</c:v>
                </c:pt>
                <c:pt idx="6">
                  <c:v>Schlechte Nord-/Südanbindung</c:v>
                </c:pt>
                <c:pt idx="7">
                  <c:v>Anbindung zwischen den Unis</c:v>
                </c:pt>
                <c:pt idx="8">
                  <c:v>Verspätungen</c:v>
                </c:pt>
              </c:strCache>
            </c:strRef>
          </c:cat>
          <c:val>
            <c:numRef>
              <c:f>Soziodemographisch!$AO$3:$AO$11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7-824C-84F7-6A475DCA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Wahl Seilbahn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9-6149-B6E3-B54CB3F10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9-6149-B6E3-B54CB3F10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9-6149-B6E3-B54CB3F10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9-6149-B6E3-B54CB3F10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9-6149-B6E3-B54CB3F108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Hypoth_Seil!$I$2:$M$2</c:f>
              <c:strCache>
                <c:ptCount val="5"/>
                <c:pt idx="0">
                  <c:v>Innovativ</c:v>
                </c:pt>
                <c:pt idx="1">
                  <c:v>Fahrkomfort</c:v>
                </c:pt>
                <c:pt idx="2">
                  <c:v>Ausfallsicher</c:v>
                </c:pt>
                <c:pt idx="3">
                  <c:v>Pünktlich</c:v>
                </c:pt>
                <c:pt idx="4">
                  <c:v>Sonst</c:v>
                </c:pt>
              </c:strCache>
            </c:strRef>
          </c:cat>
          <c:val>
            <c:numRef>
              <c:f>Hypoth_Seil!$I$3:$M$3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3B46-8018-8DDC17E6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Wahl ÖV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8-8E4F-9875-9ED319319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8-8E4F-9875-9ED319319A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8-8E4F-9875-9ED319319A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78-8E4F-9875-9ED319319A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Hypoth_Seil!$N$2:$Q$2</c:f>
              <c:strCache>
                <c:ptCount val="4"/>
                <c:pt idx="0">
                  <c:v>SB nicht geeignet</c:v>
                </c:pt>
                <c:pt idx="1">
                  <c:v>Fahrkomfort</c:v>
                </c:pt>
                <c:pt idx="2">
                  <c:v>Sicherheit</c:v>
                </c:pt>
                <c:pt idx="3">
                  <c:v>Sonst</c:v>
                </c:pt>
              </c:strCache>
            </c:strRef>
          </c:cat>
          <c:val>
            <c:numRef>
              <c:f>Hypoth_Seil!$N$3:$Q$3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0C48-98EE-25FF8872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Wahl Seilbahn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0-9E45-B85F-171F09DED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0-9E45-B85F-171F09DED6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0-9E45-B85F-171F09DED6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70-9E45-B85F-171F09DED6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70-9E45-B85F-171F09DED6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70-9E45-B85F-171F09DED6B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Hypoth_Seil!$Q$19:$V$19</c:f>
              <c:strCache>
                <c:ptCount val="6"/>
                <c:pt idx="0">
                  <c:v>keine WZ</c:v>
                </c:pt>
                <c:pt idx="1">
                  <c:v>Innovativ</c:v>
                </c:pt>
                <c:pt idx="2">
                  <c:v>Fahrkomfort</c:v>
                </c:pt>
                <c:pt idx="3">
                  <c:v>Ausfallsicher</c:v>
                </c:pt>
                <c:pt idx="4">
                  <c:v>Pünktlich</c:v>
                </c:pt>
                <c:pt idx="5">
                  <c:v>Sonst</c:v>
                </c:pt>
              </c:strCache>
            </c:strRef>
          </c:cat>
          <c:val>
            <c:numRef>
              <c:f>Hypoth_Seil!$Q$20:$V$20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9841-8A55-2F25204F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Wahl ÖV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B-9043-A812-B97B0F8BF6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B-9043-A812-B97B0F8BF6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5-594F-954A-5409F0900C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75-594F-954A-5409F0900C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6B-9043-A812-B97B0F8BF6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6B-9043-A812-B97B0F8BF60F}"/>
              </c:ext>
            </c:extLst>
          </c:dPt>
          <c:dLbls>
            <c:dLbl>
              <c:idx val="2"/>
              <c:layout>
                <c:manualLayout>
                  <c:x val="-5.5555555555555566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5-594F-954A-5409F0900C7C}"/>
                </c:ext>
              </c:extLst>
            </c:dLbl>
            <c:dLbl>
              <c:idx val="3"/>
              <c:layout>
                <c:manualLayout>
                  <c:x val="1.9444444444444445E-2"/>
                  <c:y val="0.129629629629629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75-594F-954A-5409F0900C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Hypoth_Seil!$W$19:$AB$19</c:f>
              <c:strCache>
                <c:ptCount val="6"/>
                <c:pt idx="0">
                  <c:v>Kürzere FZ</c:v>
                </c:pt>
                <c:pt idx="1">
                  <c:v>WZ</c:v>
                </c:pt>
                <c:pt idx="2">
                  <c:v>SB nicht geeignet</c:v>
                </c:pt>
                <c:pt idx="3">
                  <c:v>Fahrkomfort</c:v>
                </c:pt>
                <c:pt idx="4">
                  <c:v>Sicherheit</c:v>
                </c:pt>
                <c:pt idx="5">
                  <c:v>Sonst</c:v>
                </c:pt>
              </c:strCache>
            </c:strRef>
          </c:cat>
          <c:val>
            <c:numRef>
              <c:f>Hypoth_Seil!$W$20:$AB$20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5-594F-954A-5409F090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RZ-Verhältnis 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3"/>
          <c:order val="0"/>
          <c:tx>
            <c:strRef>
              <c:f>Hypoth_Seil!$AA$2</c:f>
              <c:strCache>
                <c:ptCount val="1"/>
                <c:pt idx="0">
                  <c:v>Seil%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Hypoth_Seil!$Z$3:$Z$13</c:f>
              <c:numCache>
                <c:formatCode>0.0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Hypoth_Seil!$AA$3:$AA$13</c:f>
              <c:numCache>
                <c:formatCode>0.00</c:formatCode>
                <c:ptCount val="11"/>
                <c:pt idx="0">
                  <c:v>16.666666666666664</c:v>
                </c:pt>
                <c:pt idx="1">
                  <c:v>18.181818181818183</c:v>
                </c:pt>
                <c:pt idx="2">
                  <c:v>13.333333333333334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100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83.333333333333343</c:v>
                </c:pt>
                <c:pt idx="10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0-B04C-B3DC-C69DAE6D21E4}"/>
            </c:ext>
          </c:extLst>
        </c:ser>
        <c:ser>
          <c:idx val="2"/>
          <c:order val="1"/>
          <c:tx>
            <c:strRef>
              <c:f>Hypoth_Seil!$AB$2</c:f>
              <c:strCache>
                <c:ptCount val="1"/>
                <c:pt idx="0">
                  <c:v>ÖV%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Hypoth_Seil!$Z$3:$Z$13</c:f>
              <c:numCache>
                <c:formatCode>0.0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Hypoth_Seil!$AB$3:$AB$13</c:f>
              <c:numCache>
                <c:formatCode>0.00</c:formatCode>
                <c:ptCount val="11"/>
                <c:pt idx="0">
                  <c:v>83.333333333333343</c:v>
                </c:pt>
                <c:pt idx="1">
                  <c:v>81.818181818181827</c:v>
                </c:pt>
                <c:pt idx="2">
                  <c:v>86.666666666666671</c:v>
                </c:pt>
                <c:pt idx="3">
                  <c:v>100</c:v>
                </c:pt>
                <c:pt idx="4">
                  <c:v>100</c:v>
                </c:pt>
                <c:pt idx="5">
                  <c:v>25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16.666666666666664</c:v>
                </c:pt>
                <c:pt idx="10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0-B04C-B3DC-C69DAE6D2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15487"/>
        <c:axId val="1748514863"/>
      </c:areaChart>
      <c:catAx>
        <c:axId val="1927015487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14863"/>
        <c:crosses val="autoZero"/>
        <c:auto val="1"/>
        <c:lblAlgn val="ctr"/>
        <c:lblOffset val="100"/>
        <c:noMultiLvlLbl val="0"/>
      </c:catAx>
      <c:valAx>
        <c:axId val="17485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1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GZ-Verhältnis</a:t>
            </a:r>
            <a:r>
              <a:rPr lang="en-US" baseline="0"/>
              <a:t> 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Hypoth_Seil!$AJ$19</c:f>
              <c:strCache>
                <c:ptCount val="1"/>
                <c:pt idx="0">
                  <c:v>Seil%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Hypoth_Seil!$AH$20:$AH$24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1.2</c:v>
                </c:pt>
                <c:pt idx="4">
                  <c:v>1</c:v>
                </c:pt>
              </c:numCache>
            </c:numRef>
          </c:cat>
          <c:val>
            <c:numRef>
              <c:f>Hypoth_Seil!$AJ$20:$AJ$24</c:f>
              <c:numCache>
                <c:formatCode>General</c:formatCode>
                <c:ptCount val="5"/>
                <c:pt idx="0" formatCode="0.00">
                  <c:v>70</c:v>
                </c:pt>
                <c:pt idx="1">
                  <c:v>66.666666666666657</c:v>
                </c:pt>
                <c:pt idx="2">
                  <c:v>100</c:v>
                </c:pt>
                <c:pt idx="3">
                  <c:v>0</c:v>
                </c:pt>
                <c:pt idx="4" formatCode="0.00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E-E345-B577-A1415F66550B}"/>
            </c:ext>
          </c:extLst>
        </c:ser>
        <c:ser>
          <c:idx val="3"/>
          <c:order val="1"/>
          <c:tx>
            <c:strRef>
              <c:f>Hypoth_Seil!$AK$19</c:f>
              <c:strCache>
                <c:ptCount val="1"/>
                <c:pt idx="0">
                  <c:v>ÖV%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Hypoth_Seil!$AH$20:$AH$24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1.2</c:v>
                </c:pt>
                <c:pt idx="4">
                  <c:v>1</c:v>
                </c:pt>
              </c:numCache>
            </c:numRef>
          </c:cat>
          <c:val>
            <c:numRef>
              <c:f>Hypoth_Seil!$AK$20:$AK$24</c:f>
              <c:numCache>
                <c:formatCode>General</c:formatCode>
                <c:ptCount val="5"/>
                <c:pt idx="0" formatCode="0.00">
                  <c:v>30</c:v>
                </c:pt>
                <c:pt idx="1">
                  <c:v>33.333333333333329</c:v>
                </c:pt>
                <c:pt idx="2">
                  <c:v>0</c:v>
                </c:pt>
                <c:pt idx="3">
                  <c:v>0</c:v>
                </c:pt>
                <c:pt idx="4" formatCode="0.0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E-E345-B577-A1415F66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59919"/>
        <c:axId val="1886247167"/>
      </c:areaChart>
      <c:catAx>
        <c:axId val="174875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47167"/>
        <c:crosses val="autoZero"/>
        <c:auto val="1"/>
        <c:lblAlgn val="ctr"/>
        <c:lblOffset val="100"/>
        <c:noMultiLvlLbl val="0"/>
      </c:catAx>
      <c:valAx>
        <c:axId val="18862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GZ-Verhältnis</a:t>
            </a:r>
            <a:r>
              <a:rPr lang="en-US" baseline="0"/>
              <a:t> 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Hypoth_Seil!$AL$27</c:f>
              <c:strCache>
                <c:ptCount val="1"/>
                <c:pt idx="0">
                  <c:v>Seil%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Hypoth_Seil!$AJ$28:$AJ$32</c:f>
              <c:numCache>
                <c:formatCode>General</c:formatCode>
                <c:ptCount val="5"/>
                <c:pt idx="0">
                  <c:v>1</c:v>
                </c:pt>
                <c:pt idx="1">
                  <c:v>0.83</c:v>
                </c:pt>
                <c:pt idx="2">
                  <c:v>0.67</c:v>
                </c:pt>
                <c:pt idx="3">
                  <c:v>0.5</c:v>
                </c:pt>
                <c:pt idx="4">
                  <c:v>0.3</c:v>
                </c:pt>
              </c:numCache>
            </c:numRef>
          </c:cat>
          <c:val>
            <c:numRef>
              <c:f>Hypoth_Seil!$AL$28:$AL$32</c:f>
              <c:numCache>
                <c:formatCode>0.000</c:formatCode>
                <c:ptCount val="5"/>
                <c:pt idx="0" formatCode="0.00">
                  <c:v>83.333333333333343</c:v>
                </c:pt>
                <c:pt idx="1">
                  <c:v>100</c:v>
                </c:pt>
                <c:pt idx="2" formatCode="0.00">
                  <c:v>100</c:v>
                </c:pt>
                <c:pt idx="3" formatCode="0.00">
                  <c:v>100</c:v>
                </c:pt>
                <c:pt idx="4" formatCode="0.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8-8543-AA07-CC27ED890C7C}"/>
            </c:ext>
          </c:extLst>
        </c:ser>
        <c:ser>
          <c:idx val="3"/>
          <c:order val="1"/>
          <c:tx>
            <c:strRef>
              <c:f>Hypoth_Seil!$AM$27</c:f>
              <c:strCache>
                <c:ptCount val="1"/>
                <c:pt idx="0">
                  <c:v>ÖV%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Hypoth_Seil!$AJ$28:$AJ$32</c:f>
              <c:numCache>
                <c:formatCode>General</c:formatCode>
                <c:ptCount val="5"/>
                <c:pt idx="0">
                  <c:v>1</c:v>
                </c:pt>
                <c:pt idx="1">
                  <c:v>0.83</c:v>
                </c:pt>
                <c:pt idx="2">
                  <c:v>0.67</c:v>
                </c:pt>
                <c:pt idx="3">
                  <c:v>0.5</c:v>
                </c:pt>
                <c:pt idx="4">
                  <c:v>0.3</c:v>
                </c:pt>
              </c:numCache>
            </c:numRef>
          </c:cat>
          <c:val>
            <c:numRef>
              <c:f>Hypoth_Seil!$AM$28:$AM$32</c:f>
              <c:numCache>
                <c:formatCode>0.000</c:formatCode>
                <c:ptCount val="5"/>
                <c:pt idx="0" formatCode="0.00">
                  <c:v>16.666666666666664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8-8543-AA07-CC27ED89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03551"/>
        <c:axId val="1956678607"/>
      </c:areaChart>
      <c:catAx>
        <c:axId val="195760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78607"/>
        <c:crosses val="autoZero"/>
        <c:auto val="1"/>
        <c:lblAlgn val="ctr"/>
        <c:lblOffset val="100"/>
        <c:noMultiLvlLbl val="0"/>
      </c:catAx>
      <c:valAx>
        <c:axId val="19566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Entfernung ÖV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Soziodemographisch!$X$2</c:f>
              <c:strCache>
                <c:ptCount val="1"/>
                <c:pt idx="0">
                  <c:v>Stadtbus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Soziodemographisch!$W$3:$W$9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720</c:v>
                </c:pt>
              </c:numCache>
            </c:numRef>
          </c:cat>
          <c:val>
            <c:numRef>
              <c:f>Soziodemographisch!$X$3:$X$9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5341-A629-BF03B22A172C}"/>
            </c:ext>
          </c:extLst>
        </c:ser>
        <c:ser>
          <c:idx val="1"/>
          <c:order val="1"/>
          <c:tx>
            <c:strRef>
              <c:f>Soziodemographisch!$Y$2</c:f>
              <c:strCache>
                <c:ptCount val="1"/>
                <c:pt idx="0">
                  <c:v>Regionalbus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Soziodemographisch!$W$3:$W$9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720</c:v>
                </c:pt>
              </c:numCache>
            </c:numRef>
          </c:cat>
          <c:val>
            <c:numRef>
              <c:f>Soziodemographisch!$Y$3:$Y$9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D-5341-A629-BF03B22A172C}"/>
            </c:ext>
          </c:extLst>
        </c:ser>
        <c:ser>
          <c:idx val="2"/>
          <c:order val="2"/>
          <c:tx>
            <c:strRef>
              <c:f>Soziodemographisch!$Z$2</c:f>
              <c:strCache>
                <c:ptCount val="1"/>
                <c:pt idx="0">
                  <c:v>Straßenbahn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Soziodemographisch!$W$3:$W$9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720</c:v>
                </c:pt>
              </c:numCache>
            </c:numRef>
          </c:cat>
          <c:val>
            <c:numRef>
              <c:f>Soziodemographisch!$Z$3:$Z$9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D-5341-A629-BF03B22A172C}"/>
            </c:ext>
          </c:extLst>
        </c:ser>
        <c:ser>
          <c:idx val="3"/>
          <c:order val="3"/>
          <c:tx>
            <c:strRef>
              <c:f>Soziodemographisch!$AA$2</c:f>
              <c:strCache>
                <c:ptCount val="1"/>
                <c:pt idx="0">
                  <c:v>Bahn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Soziodemographisch!$W$3:$W$9</c:f>
              <c:numCache>
                <c:formatCode>General</c:formatCode>
                <c:ptCount val="7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600</c:v>
                </c:pt>
                <c:pt idx="6">
                  <c:v>720</c:v>
                </c:pt>
              </c:numCache>
            </c:numRef>
          </c:cat>
          <c:val>
            <c:numRef>
              <c:f>Soziodemographisch!$AA$3:$AA$9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D-5341-A629-BF03B22A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4993264"/>
        <c:axId val="1624994912"/>
      </c:barChart>
      <c:catAx>
        <c:axId val="16249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Entfernung</a:t>
                </a:r>
                <a:r>
                  <a:rPr lang="en-US" baseline="0"/>
                  <a:t> zu ÖV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94912"/>
        <c:crosses val="autoZero"/>
        <c:auto val="1"/>
        <c:lblAlgn val="ctr"/>
        <c:lblOffset val="100"/>
        <c:noMultiLvlLbl val="0"/>
      </c:catAx>
      <c:valAx>
        <c:axId val="1624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476250</xdr:colOff>
      <xdr:row>26</xdr:row>
      <xdr:rowOff>152406</xdr:rowOff>
    </xdr:from>
    <xdr:to>
      <xdr:col>49</xdr:col>
      <xdr:colOff>666750</xdr:colOff>
      <xdr:row>41</xdr:row>
      <xdr:rowOff>38106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79489-60B8-FC4C-9A4D-297A6C51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32</xdr:row>
      <xdr:rowOff>38100</xdr:rowOff>
    </xdr:from>
    <xdr:to>
      <xdr:col>10</xdr:col>
      <xdr:colOff>400050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895B8-35E7-394D-BF09-DC072108A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32</xdr:row>
      <xdr:rowOff>114300</xdr:rowOff>
    </xdr:from>
    <xdr:to>
      <xdr:col>15</xdr:col>
      <xdr:colOff>209550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7E846-17AF-B341-977B-383334A9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33</xdr:row>
      <xdr:rowOff>101600</xdr:rowOff>
    </xdr:from>
    <xdr:to>
      <xdr:col>20</xdr:col>
      <xdr:colOff>723900</xdr:colOff>
      <xdr:row>47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2AC34C-ACD4-594E-BC83-37D0B28F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33</xdr:row>
      <xdr:rowOff>139700</xdr:rowOff>
    </xdr:from>
    <xdr:to>
      <xdr:col>26</xdr:col>
      <xdr:colOff>215900</xdr:colOff>
      <xdr:row>48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E4930A-1747-9D46-920A-901F583D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88900</xdr:colOff>
      <xdr:row>0</xdr:row>
      <xdr:rowOff>25400</xdr:rowOff>
    </xdr:from>
    <xdr:to>
      <xdr:col>35</xdr:col>
      <xdr:colOff>533400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22E43-CE6A-364C-ACF5-0696C9D5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685800</xdr:colOff>
      <xdr:row>10</xdr:row>
      <xdr:rowOff>25400</xdr:rowOff>
    </xdr:from>
    <xdr:to>
      <xdr:col>47</xdr:col>
      <xdr:colOff>304800</xdr:colOff>
      <xdr:row>24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708B9C-1F1D-C047-9139-49687BE28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622300</xdr:colOff>
      <xdr:row>25</xdr:row>
      <xdr:rowOff>152400</xdr:rowOff>
    </xdr:from>
    <xdr:to>
      <xdr:col>50</xdr:col>
      <xdr:colOff>241300</xdr:colOff>
      <xdr:row>40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267F7E-E60D-664A-98FC-1D0BD8E7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352777</xdr:colOff>
      <xdr:row>20</xdr:row>
      <xdr:rowOff>28222</xdr:rowOff>
    </xdr:from>
    <xdr:to>
      <xdr:col>30</xdr:col>
      <xdr:colOff>333022</xdr:colOff>
      <xdr:row>46</xdr:row>
      <xdr:rowOff>28222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8065C-5EA7-7642-B070-E0992909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469901</xdr:colOff>
      <xdr:row>75</xdr:row>
      <xdr:rowOff>29633</xdr:rowOff>
    </xdr:from>
    <xdr:to>
      <xdr:col>27</xdr:col>
      <xdr:colOff>709789</xdr:colOff>
      <xdr:row>89</xdr:row>
      <xdr:rowOff>112890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149F9-EEA4-7848-84EC-B19983F9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780344</xdr:colOff>
      <xdr:row>75</xdr:row>
      <xdr:rowOff>79022</xdr:rowOff>
    </xdr:from>
    <xdr:to>
      <xdr:col>16</xdr:col>
      <xdr:colOff>399344</xdr:colOff>
      <xdr:row>89</xdr:row>
      <xdr:rowOff>155222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F2328-91D1-E442-B990-431A1919B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74788</xdr:colOff>
      <xdr:row>74</xdr:row>
      <xdr:rowOff>129822</xdr:rowOff>
    </xdr:from>
    <xdr:to>
      <xdr:col>5</xdr:col>
      <xdr:colOff>194733</xdr:colOff>
      <xdr:row>89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EB5CB-D893-D247-A7BD-C90B03CF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126295</xdr:colOff>
      <xdr:row>74</xdr:row>
      <xdr:rowOff>112889</xdr:rowOff>
    </xdr:from>
    <xdr:to>
      <xdr:col>33</xdr:col>
      <xdr:colOff>566562</xdr:colOff>
      <xdr:row>88</xdr:row>
      <xdr:rowOff>189089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84D97E-D27A-B845-B009-E4936606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433917</xdr:colOff>
      <xdr:row>75</xdr:row>
      <xdr:rowOff>38100</xdr:rowOff>
    </xdr:from>
    <xdr:to>
      <xdr:col>22</xdr:col>
      <xdr:colOff>41629</xdr:colOff>
      <xdr:row>89</xdr:row>
      <xdr:rowOff>121356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6E77D-5F0C-AA46-9A6D-A2923FC2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309739</xdr:colOff>
      <xdr:row>74</xdr:row>
      <xdr:rowOff>141111</xdr:rowOff>
    </xdr:from>
    <xdr:to>
      <xdr:col>10</xdr:col>
      <xdr:colOff>697794</xdr:colOff>
      <xdr:row>89</xdr:row>
      <xdr:rowOff>26811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B65270-312E-9F4E-8B3D-9D765F27F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56445</xdr:colOff>
      <xdr:row>11</xdr:row>
      <xdr:rowOff>124178</xdr:rowOff>
    </xdr:from>
    <xdr:to>
      <xdr:col>42</xdr:col>
      <xdr:colOff>352778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F6552-F9B4-DC4B-8E74-A4D093A53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42333</xdr:colOff>
      <xdr:row>33</xdr:row>
      <xdr:rowOff>53623</xdr:rowOff>
    </xdr:from>
    <xdr:to>
      <xdr:col>42</xdr:col>
      <xdr:colOff>352778</xdr:colOff>
      <xdr:row>55</xdr:row>
      <xdr:rowOff>28222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6B22C5-743F-D646-A1A1-4150ACBC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EF01-736B-8F48-8A14-1E7E86FDF88C}">
  <dimension ref="A1:AX69"/>
  <sheetViews>
    <sheetView topLeftCell="AF1" workbookViewId="0">
      <pane ySplit="1" topLeftCell="A2" activePane="bottomLeft" state="frozen"/>
      <selection pane="bottomLeft" activeCell="AR24" sqref="AR24"/>
    </sheetView>
  </sheetViews>
  <sheetFormatPr baseColWidth="10" defaultColWidth="11.5" defaultRowHeight="15" x14ac:dyDescent="0.2"/>
  <cols>
    <col min="1" max="1" width="9.5" style="1" bestFit="1" customWidth="1"/>
    <col min="2" max="2" width="12.5" style="1" bestFit="1" customWidth="1"/>
    <col min="3" max="3" width="6.5" style="1" bestFit="1" customWidth="1"/>
    <col min="4" max="4" width="17" style="1" bestFit="1" customWidth="1"/>
    <col min="5" max="5" width="17.83203125" style="1" bestFit="1" customWidth="1"/>
    <col min="6" max="6" width="7.6640625" style="1" bestFit="1" customWidth="1"/>
    <col min="7" max="7" width="8.1640625" style="1" bestFit="1" customWidth="1"/>
    <col min="8" max="8" width="8.6640625" style="1" bestFit="1" customWidth="1"/>
    <col min="9" max="9" width="12.5" style="1" bestFit="1" customWidth="1"/>
    <col min="10" max="10" width="7.33203125" style="1" bestFit="1" customWidth="1"/>
    <col min="11" max="11" width="7.6640625" style="1" bestFit="1" customWidth="1"/>
    <col min="12" max="12" width="8.33203125" style="1" bestFit="1" customWidth="1"/>
    <col min="13" max="13" width="12.1640625" style="1" bestFit="1" customWidth="1"/>
    <col min="14" max="14" width="12.1640625" style="1" customWidth="1"/>
    <col min="15" max="15" width="6.6640625" style="1" bestFit="1" customWidth="1"/>
    <col min="16" max="16" width="7.1640625" style="1" bestFit="1" customWidth="1"/>
    <col min="17" max="17" width="7.6640625" style="1" bestFit="1" customWidth="1"/>
    <col min="18" max="18" width="11.5" style="1" bestFit="1" customWidth="1"/>
    <col min="19" max="19" width="11.5" style="1" customWidth="1"/>
    <col min="20" max="20" width="7.33203125" style="1" bestFit="1" customWidth="1"/>
    <col min="21" max="21" width="7.6640625" style="1" bestFit="1" customWidth="1"/>
    <col min="22" max="22" width="8.33203125" style="1" bestFit="1" customWidth="1"/>
    <col min="23" max="23" width="12.1640625" style="1" bestFit="1" customWidth="1"/>
    <col min="24" max="24" width="5.6640625" style="1" bestFit="1" customWidth="1"/>
    <col min="25" max="25" width="12.1640625" style="1" bestFit="1" customWidth="1"/>
    <col min="26" max="28" width="11.5" style="1"/>
    <col min="29" max="30" width="11.5" style="20"/>
    <col min="31" max="31" width="11.5" style="1"/>
    <col min="32" max="32" width="11.5" style="20"/>
    <col min="33" max="16384" width="11.5" style="1"/>
  </cols>
  <sheetData>
    <row r="1" spans="1:50" x14ac:dyDescent="0.2">
      <c r="A1" s="2" t="s">
        <v>0</v>
      </c>
      <c r="B1" s="2" t="s">
        <v>12</v>
      </c>
      <c r="C1" s="2" t="s">
        <v>1</v>
      </c>
      <c r="D1" s="2" t="s">
        <v>16</v>
      </c>
      <c r="E1" s="2" t="s">
        <v>18</v>
      </c>
      <c r="F1" s="2" t="s">
        <v>19</v>
      </c>
      <c r="G1" s="2" t="s">
        <v>23</v>
      </c>
      <c r="H1" s="2" t="s">
        <v>27</v>
      </c>
      <c r="I1" s="2" t="s">
        <v>2</v>
      </c>
      <c r="J1" s="2" t="s">
        <v>20</v>
      </c>
      <c r="K1" s="2" t="s">
        <v>24</v>
      </c>
      <c r="L1" s="2" t="s">
        <v>28</v>
      </c>
      <c r="M1" s="2" t="s">
        <v>17</v>
      </c>
      <c r="N1" s="2" t="s">
        <v>31</v>
      </c>
      <c r="O1" s="2" t="s">
        <v>21</v>
      </c>
      <c r="P1" s="2" t="s">
        <v>25</v>
      </c>
      <c r="Q1" s="2" t="s">
        <v>29</v>
      </c>
      <c r="R1" s="2" t="s">
        <v>3</v>
      </c>
      <c r="S1" s="2" t="s">
        <v>32</v>
      </c>
      <c r="T1" s="2" t="s">
        <v>22</v>
      </c>
      <c r="U1" s="2" t="s">
        <v>26</v>
      </c>
      <c r="V1" s="2" t="s">
        <v>30</v>
      </c>
      <c r="W1" s="2" t="s">
        <v>4</v>
      </c>
      <c r="X1" s="2" t="s">
        <v>14</v>
      </c>
      <c r="Y1" s="2" t="s">
        <v>15</v>
      </c>
      <c r="AA1" s="1" t="s">
        <v>166</v>
      </c>
      <c r="AC1" s="20" t="s">
        <v>193</v>
      </c>
      <c r="AE1" s="25" t="s">
        <v>169</v>
      </c>
      <c r="AF1" s="25" t="s">
        <v>173</v>
      </c>
      <c r="AG1" s="1" t="s">
        <v>148</v>
      </c>
      <c r="AH1" s="25" t="s">
        <v>170</v>
      </c>
      <c r="AI1" s="25" t="s">
        <v>171</v>
      </c>
      <c r="AJ1" s="25" t="s">
        <v>172</v>
      </c>
      <c r="AM1" s="1" t="s">
        <v>187</v>
      </c>
      <c r="AN1" s="1" t="s">
        <v>186</v>
      </c>
      <c r="AO1" s="1" t="s">
        <v>47</v>
      </c>
      <c r="AP1" s="1" t="s">
        <v>189</v>
      </c>
      <c r="AQ1" s="1" t="s">
        <v>159</v>
      </c>
      <c r="AT1" s="1" t="s">
        <v>188</v>
      </c>
      <c r="AU1" s="1" t="s">
        <v>45</v>
      </c>
      <c r="AV1" s="1" t="s">
        <v>47</v>
      </c>
      <c r="AW1" s="1" t="s">
        <v>160</v>
      </c>
      <c r="AX1" s="1" t="s">
        <v>159</v>
      </c>
    </row>
    <row r="2" spans="1:50" x14ac:dyDescent="0.2">
      <c r="A2" s="1" t="s">
        <v>10</v>
      </c>
      <c r="B2" s="1" t="s">
        <v>11</v>
      </c>
      <c r="C2" s="1" t="s">
        <v>9</v>
      </c>
      <c r="D2" s="1" t="s">
        <v>43</v>
      </c>
      <c r="E2" s="1" t="s">
        <v>6</v>
      </c>
      <c r="F2" s="1">
        <v>11</v>
      </c>
      <c r="G2" s="1">
        <v>2</v>
      </c>
      <c r="H2" s="1">
        <v>0</v>
      </c>
      <c r="I2" s="1">
        <f>SUM(F2:H2)</f>
        <v>13</v>
      </c>
      <c r="J2" s="1" t="s">
        <v>46</v>
      </c>
      <c r="K2" s="1" t="s">
        <v>46</v>
      </c>
      <c r="L2" s="1" t="s">
        <v>46</v>
      </c>
      <c r="M2" s="1" t="s">
        <v>46</v>
      </c>
      <c r="N2" s="1">
        <v>2</v>
      </c>
      <c r="O2" s="1">
        <v>16</v>
      </c>
      <c r="P2" s="1">
        <v>5</v>
      </c>
      <c r="Q2" s="1">
        <v>5</v>
      </c>
      <c r="R2" s="1">
        <f>SUM(O2:Q2)</f>
        <v>26</v>
      </c>
      <c r="S2" s="1">
        <v>1</v>
      </c>
      <c r="T2" s="1">
        <v>19</v>
      </c>
      <c r="U2" s="1">
        <v>2</v>
      </c>
      <c r="V2" s="1">
        <v>0</v>
      </c>
      <c r="W2" s="1">
        <f>SUM(T2:V2)</f>
        <v>21</v>
      </c>
      <c r="X2" s="1" t="s">
        <v>43</v>
      </c>
      <c r="Y2" s="1" t="s">
        <v>45</v>
      </c>
      <c r="AA2" s="21">
        <f>W2/R2</f>
        <v>0.80769230769230771</v>
      </c>
      <c r="AC2" s="21">
        <f>W2/I2</f>
        <v>1.6153846153846154</v>
      </c>
      <c r="AE2" s="1">
        <v>1</v>
      </c>
      <c r="AF2" s="20">
        <v>0</v>
      </c>
      <c r="AG2" s="1">
        <v>0</v>
      </c>
      <c r="AH2" s="1">
        <v>0</v>
      </c>
      <c r="AI2" s="1">
        <v>1</v>
      </c>
      <c r="AJ2" s="1">
        <v>0</v>
      </c>
      <c r="AK2" s="1" t="s">
        <v>9</v>
      </c>
      <c r="AM2" s="21">
        <f>AC28</f>
        <v>0.64516129032258063</v>
      </c>
      <c r="AN2" s="1">
        <v>0</v>
      </c>
      <c r="AO2" s="1">
        <v>1</v>
      </c>
      <c r="AP2" s="28">
        <f>AN2/SUM($AN$35)</f>
        <v>0</v>
      </c>
      <c r="AQ2" s="28">
        <f>AO2/SUM($AN$35:$AO$35)</f>
        <v>1.8867924528301886E-2</v>
      </c>
      <c r="AT2" s="21">
        <f>AA6</f>
        <v>0.5</v>
      </c>
      <c r="AU2" s="1">
        <v>0</v>
      </c>
      <c r="AV2" s="1">
        <v>1</v>
      </c>
      <c r="AW2" s="28">
        <f>AU2/SUM($AU$24:$AV$24)</f>
        <v>0</v>
      </c>
      <c r="AX2" s="28">
        <f>AV2/SUM($AU$24:$AV$24)</f>
        <v>4.1666666666666664E-2</v>
      </c>
    </row>
    <row r="3" spans="1:50" x14ac:dyDescent="0.2">
      <c r="C3" s="1" t="s">
        <v>9</v>
      </c>
      <c r="D3" s="1" t="s">
        <v>43</v>
      </c>
      <c r="E3" s="1" t="s">
        <v>7</v>
      </c>
      <c r="F3" s="1">
        <v>11</v>
      </c>
      <c r="G3" s="1">
        <v>2</v>
      </c>
      <c r="H3" s="1">
        <v>0</v>
      </c>
      <c r="I3" s="1">
        <f t="shared" ref="I3:I49" si="0">SUM(F3:H3)</f>
        <v>13</v>
      </c>
      <c r="J3" s="1" t="s">
        <v>46</v>
      </c>
      <c r="K3" s="1" t="s">
        <v>46</v>
      </c>
      <c r="L3" s="1" t="s">
        <v>46</v>
      </c>
      <c r="M3" s="1" t="s">
        <v>46</v>
      </c>
      <c r="N3" s="1">
        <v>2</v>
      </c>
      <c r="O3" s="1">
        <v>16</v>
      </c>
      <c r="P3" s="1">
        <v>5</v>
      </c>
      <c r="Q3" s="1">
        <v>10</v>
      </c>
      <c r="R3" s="1">
        <f t="shared" ref="R3:R66" si="1">SUM(O3:Q3)</f>
        <v>31</v>
      </c>
      <c r="S3" s="1">
        <v>1</v>
      </c>
      <c r="T3" s="1">
        <v>19</v>
      </c>
      <c r="U3" s="1">
        <v>2</v>
      </c>
      <c r="V3" s="1">
        <v>0</v>
      </c>
      <c r="W3" s="1">
        <f t="shared" ref="W3:W66" si="2">SUM(T3:V3)</f>
        <v>21</v>
      </c>
      <c r="X3" s="1" t="s">
        <v>45</v>
      </c>
      <c r="Y3" s="1" t="s">
        <v>45</v>
      </c>
      <c r="AA3" s="21">
        <f t="shared" ref="AA3:AA66" si="3">W3/R3</f>
        <v>0.67741935483870963</v>
      </c>
      <c r="AC3" s="21">
        <f t="shared" ref="AC3:AC13" si="4">W3/I3</f>
        <v>1.6153846153846154</v>
      </c>
      <c r="AE3" s="1">
        <v>0</v>
      </c>
      <c r="AF3" s="20">
        <v>0</v>
      </c>
      <c r="AG3" s="1">
        <v>1</v>
      </c>
      <c r="AH3" s="1">
        <v>0</v>
      </c>
      <c r="AI3" s="1">
        <v>1</v>
      </c>
      <c r="AJ3" s="1">
        <v>0</v>
      </c>
      <c r="AK3" s="1" t="s">
        <v>9</v>
      </c>
      <c r="AM3" s="21">
        <f>AC58</f>
        <v>0.68518518518518523</v>
      </c>
      <c r="AN3" s="1">
        <v>0</v>
      </c>
      <c r="AO3" s="1">
        <v>0</v>
      </c>
      <c r="AP3" s="28">
        <f t="shared" ref="AP3:AP34" si="5">AN3/SUM($AN$35:$AO$35)</f>
        <v>0</v>
      </c>
      <c r="AQ3" s="28">
        <f t="shared" ref="AQ3:AQ34" si="6">AO3/SUM($AN$35:$AO$35)</f>
        <v>0</v>
      </c>
      <c r="AT3" s="21">
        <f>AA9</f>
        <v>0.55882352941176472</v>
      </c>
      <c r="AU3" s="1">
        <v>0</v>
      </c>
      <c r="AV3" s="1">
        <v>1</v>
      </c>
      <c r="AW3" s="28">
        <f t="shared" ref="AW3:AW23" si="7">AU3/SUM($AU$24:$AV$24)</f>
        <v>0</v>
      </c>
      <c r="AX3" s="28">
        <f t="shared" ref="AX3:AX23" si="8">AV3/SUM($AU$24:$AV$24)</f>
        <v>4.1666666666666664E-2</v>
      </c>
    </row>
    <row r="4" spans="1:50" x14ac:dyDescent="0.2">
      <c r="C4" s="1" t="s">
        <v>9</v>
      </c>
      <c r="D4" s="1" t="s">
        <v>43</v>
      </c>
      <c r="E4" s="1" t="s">
        <v>13</v>
      </c>
      <c r="F4" s="1">
        <v>11</v>
      </c>
      <c r="G4" s="1">
        <v>2</v>
      </c>
      <c r="H4" s="1">
        <v>0</v>
      </c>
      <c r="I4" s="1">
        <f t="shared" si="0"/>
        <v>13</v>
      </c>
      <c r="J4" s="1" t="s">
        <v>46</v>
      </c>
      <c r="K4" s="1" t="s">
        <v>46</v>
      </c>
      <c r="L4" s="1" t="s">
        <v>46</v>
      </c>
      <c r="M4" s="1" t="s">
        <v>46</v>
      </c>
      <c r="N4" s="1">
        <v>2</v>
      </c>
      <c r="O4" s="1">
        <v>16</v>
      </c>
      <c r="P4" s="1">
        <v>5</v>
      </c>
      <c r="Q4" s="1">
        <v>0</v>
      </c>
      <c r="R4" s="1">
        <f t="shared" si="1"/>
        <v>21</v>
      </c>
      <c r="S4" s="1">
        <v>1</v>
      </c>
      <c r="T4" s="1">
        <v>19</v>
      </c>
      <c r="U4" s="1">
        <v>2</v>
      </c>
      <c r="V4" s="1">
        <v>0</v>
      </c>
      <c r="W4" s="1">
        <f t="shared" si="2"/>
        <v>21</v>
      </c>
      <c r="X4" s="1" t="s">
        <v>43</v>
      </c>
      <c r="Y4" s="1" t="s">
        <v>45</v>
      </c>
      <c r="AA4" s="21">
        <f t="shared" si="3"/>
        <v>1</v>
      </c>
      <c r="AC4" s="21">
        <f t="shared" si="4"/>
        <v>1.6153846153846154</v>
      </c>
      <c r="AE4" s="1">
        <v>1</v>
      </c>
      <c r="AF4" s="20">
        <v>0</v>
      </c>
      <c r="AG4" s="1">
        <v>0</v>
      </c>
      <c r="AH4" s="1">
        <v>0</v>
      </c>
      <c r="AI4" s="1">
        <v>1</v>
      </c>
      <c r="AJ4" s="1">
        <v>0</v>
      </c>
      <c r="AK4" s="1" t="s">
        <v>9</v>
      </c>
      <c r="AM4" s="21">
        <f>AC55</f>
        <v>0.70588235294117652</v>
      </c>
      <c r="AN4" s="1">
        <v>4</v>
      </c>
      <c r="AO4" s="1">
        <v>0</v>
      </c>
      <c r="AP4" s="28">
        <f t="shared" si="5"/>
        <v>7.5471698113207544E-2</v>
      </c>
      <c r="AQ4" s="28">
        <f t="shared" si="6"/>
        <v>0</v>
      </c>
      <c r="AT4" s="21">
        <f>AA5</f>
        <v>0.59523809523809523</v>
      </c>
      <c r="AU4" s="1">
        <v>0</v>
      </c>
      <c r="AV4" s="1">
        <v>1</v>
      </c>
      <c r="AW4" s="28">
        <f t="shared" si="7"/>
        <v>0</v>
      </c>
      <c r="AX4" s="28">
        <f t="shared" si="8"/>
        <v>4.1666666666666664E-2</v>
      </c>
    </row>
    <row r="5" spans="1:50" x14ac:dyDescent="0.2">
      <c r="C5" s="1" t="s">
        <v>8</v>
      </c>
      <c r="D5" s="1" t="s">
        <v>43</v>
      </c>
      <c r="E5" s="1" t="s">
        <v>6</v>
      </c>
      <c r="F5" s="1">
        <v>15</v>
      </c>
      <c r="G5" s="1">
        <v>2</v>
      </c>
      <c r="H5" s="1">
        <v>0</v>
      </c>
      <c r="I5" s="1">
        <f t="shared" si="0"/>
        <v>17</v>
      </c>
      <c r="J5" s="1" t="s">
        <v>46</v>
      </c>
      <c r="K5" s="1" t="s">
        <v>46</v>
      </c>
      <c r="L5" s="1" t="s">
        <v>46</v>
      </c>
      <c r="M5" s="1" t="s">
        <v>46</v>
      </c>
      <c r="N5" s="1">
        <v>1</v>
      </c>
      <c r="O5" s="1">
        <v>30</v>
      </c>
      <c r="P5" s="1">
        <v>5</v>
      </c>
      <c r="Q5" s="1">
        <v>7</v>
      </c>
      <c r="R5" s="1">
        <f t="shared" si="1"/>
        <v>42</v>
      </c>
      <c r="S5" s="1">
        <v>1</v>
      </c>
      <c r="T5" s="1">
        <v>19</v>
      </c>
      <c r="U5" s="1">
        <v>6</v>
      </c>
      <c r="V5" s="1">
        <v>0</v>
      </c>
      <c r="W5" s="1">
        <f t="shared" si="2"/>
        <v>25</v>
      </c>
      <c r="X5" s="1" t="s">
        <v>45</v>
      </c>
      <c r="Y5" s="1" t="s">
        <v>47</v>
      </c>
      <c r="AA5" s="21">
        <f t="shared" si="3"/>
        <v>0.59523809523809523</v>
      </c>
      <c r="AC5" s="21">
        <f t="shared" si="4"/>
        <v>1.4705882352941178</v>
      </c>
      <c r="AE5" s="1">
        <v>0</v>
      </c>
      <c r="AF5" s="20">
        <v>0</v>
      </c>
      <c r="AG5" s="1">
        <v>1</v>
      </c>
      <c r="AH5" s="1">
        <v>0</v>
      </c>
      <c r="AI5" s="1">
        <v>0</v>
      </c>
      <c r="AJ5" s="1">
        <v>1</v>
      </c>
      <c r="AK5" s="1" t="s">
        <v>8</v>
      </c>
      <c r="AM5" s="21">
        <f>AC16</f>
        <v>0.73076923076923073</v>
      </c>
      <c r="AN5" s="1">
        <v>0</v>
      </c>
      <c r="AO5" s="1">
        <v>1</v>
      </c>
      <c r="AP5" s="28">
        <f t="shared" si="5"/>
        <v>0</v>
      </c>
      <c r="AQ5" s="28">
        <f t="shared" si="6"/>
        <v>1.8867924528301886E-2</v>
      </c>
      <c r="AT5" s="21">
        <f>AA12</f>
        <v>0.63636363636363635</v>
      </c>
      <c r="AU5" s="1">
        <v>0</v>
      </c>
      <c r="AV5" s="1">
        <v>1</v>
      </c>
      <c r="AW5" s="28">
        <f t="shared" si="7"/>
        <v>0</v>
      </c>
      <c r="AX5" s="28">
        <f t="shared" si="8"/>
        <v>4.1666666666666664E-2</v>
      </c>
    </row>
    <row r="6" spans="1:50" x14ac:dyDescent="0.2">
      <c r="C6" s="1" t="s">
        <v>8</v>
      </c>
      <c r="D6" s="1" t="s">
        <v>43</v>
      </c>
      <c r="E6" s="1" t="s">
        <v>7</v>
      </c>
      <c r="F6" s="1">
        <v>15</v>
      </c>
      <c r="G6" s="1">
        <v>2</v>
      </c>
      <c r="H6" s="1">
        <v>0</v>
      </c>
      <c r="I6" s="1">
        <f t="shared" si="0"/>
        <v>17</v>
      </c>
      <c r="J6" s="1" t="s">
        <v>46</v>
      </c>
      <c r="K6" s="1" t="s">
        <v>46</v>
      </c>
      <c r="L6" s="1" t="s">
        <v>46</v>
      </c>
      <c r="M6" s="1" t="s">
        <v>46</v>
      </c>
      <c r="N6" s="1">
        <v>1</v>
      </c>
      <c r="O6" s="1">
        <v>30</v>
      </c>
      <c r="P6" s="1">
        <v>5</v>
      </c>
      <c r="Q6" s="1">
        <v>15</v>
      </c>
      <c r="R6" s="1">
        <f t="shared" si="1"/>
        <v>50</v>
      </c>
      <c r="S6" s="1">
        <v>1</v>
      </c>
      <c r="T6" s="1">
        <v>19</v>
      </c>
      <c r="U6" s="1">
        <v>6</v>
      </c>
      <c r="V6" s="1">
        <v>0</v>
      </c>
      <c r="W6" s="1">
        <f t="shared" si="2"/>
        <v>25</v>
      </c>
      <c r="X6" s="1" t="s">
        <v>47</v>
      </c>
      <c r="Y6" s="1" t="s">
        <v>47</v>
      </c>
      <c r="AA6" s="21">
        <f t="shared" si="3"/>
        <v>0.5</v>
      </c>
      <c r="AC6" s="21">
        <f t="shared" si="4"/>
        <v>1.4705882352941178</v>
      </c>
      <c r="AE6" s="1">
        <v>0</v>
      </c>
      <c r="AF6" s="20">
        <v>0</v>
      </c>
      <c r="AG6" s="1">
        <v>0</v>
      </c>
      <c r="AH6" s="1">
        <v>1</v>
      </c>
      <c r="AI6" s="1">
        <v>0</v>
      </c>
      <c r="AJ6" s="1">
        <v>1</v>
      </c>
      <c r="AK6" s="1" t="s">
        <v>8</v>
      </c>
      <c r="AM6" s="21">
        <f>AC27</f>
        <v>0.77419354838709675</v>
      </c>
      <c r="AN6" s="1">
        <v>0</v>
      </c>
      <c r="AO6" s="1">
        <v>1</v>
      </c>
      <c r="AP6" s="28">
        <f t="shared" si="5"/>
        <v>0</v>
      </c>
      <c r="AQ6" s="28">
        <f t="shared" si="6"/>
        <v>1.8867924528301886E-2</v>
      </c>
      <c r="AT6" s="21">
        <f>AA34</f>
        <v>0.64516129032258063</v>
      </c>
      <c r="AU6" s="1">
        <v>1</v>
      </c>
      <c r="AV6" s="1">
        <v>0</v>
      </c>
      <c r="AW6" s="28">
        <f t="shared" si="7"/>
        <v>4.1666666666666664E-2</v>
      </c>
      <c r="AX6" s="28">
        <f t="shared" si="8"/>
        <v>0</v>
      </c>
    </row>
    <row r="7" spans="1:50" x14ac:dyDescent="0.2">
      <c r="C7" s="1" t="s">
        <v>8</v>
      </c>
      <c r="D7" s="1" t="s">
        <v>43</v>
      </c>
      <c r="E7" s="1" t="s">
        <v>13</v>
      </c>
      <c r="F7" s="1">
        <v>15</v>
      </c>
      <c r="G7" s="1">
        <v>2</v>
      </c>
      <c r="H7" s="1">
        <v>0</v>
      </c>
      <c r="I7" s="1">
        <f t="shared" si="0"/>
        <v>17</v>
      </c>
      <c r="J7" s="1" t="s">
        <v>46</v>
      </c>
      <c r="K7" s="1" t="s">
        <v>46</v>
      </c>
      <c r="L7" s="1" t="s">
        <v>46</v>
      </c>
      <c r="M7" s="1" t="s">
        <v>46</v>
      </c>
      <c r="N7" s="1">
        <v>1</v>
      </c>
      <c r="O7" s="1">
        <v>30</v>
      </c>
      <c r="P7" s="1">
        <v>5</v>
      </c>
      <c r="Q7" s="1">
        <v>0</v>
      </c>
      <c r="R7" s="1">
        <f t="shared" si="1"/>
        <v>35</v>
      </c>
      <c r="S7" s="1">
        <v>1</v>
      </c>
      <c r="T7" s="1">
        <v>19</v>
      </c>
      <c r="U7" s="1">
        <v>6</v>
      </c>
      <c r="V7" s="1">
        <v>0</v>
      </c>
      <c r="W7" s="1">
        <f t="shared" si="2"/>
        <v>25</v>
      </c>
      <c r="X7" s="1" t="s">
        <v>47</v>
      </c>
      <c r="Y7" s="1" t="s">
        <v>47</v>
      </c>
      <c r="AA7" s="21">
        <f t="shared" si="3"/>
        <v>0.7142857142857143</v>
      </c>
      <c r="AC7" s="21">
        <f t="shared" si="4"/>
        <v>1.4705882352941178</v>
      </c>
      <c r="AE7" s="1">
        <v>0</v>
      </c>
      <c r="AF7" s="20">
        <v>0</v>
      </c>
      <c r="AG7" s="1">
        <v>0</v>
      </c>
      <c r="AH7" s="1">
        <v>1</v>
      </c>
      <c r="AI7" s="1">
        <v>0</v>
      </c>
      <c r="AJ7" s="1">
        <v>1</v>
      </c>
      <c r="AK7" s="1" t="s">
        <v>8</v>
      </c>
      <c r="AM7" s="21">
        <f>AC53</f>
        <v>0.79411764705882348</v>
      </c>
      <c r="AN7" s="1">
        <v>0</v>
      </c>
      <c r="AO7" s="1">
        <v>0</v>
      </c>
      <c r="AP7" s="28">
        <f t="shared" si="5"/>
        <v>0</v>
      </c>
      <c r="AQ7" s="28">
        <f t="shared" si="6"/>
        <v>0</v>
      </c>
      <c r="AT7" s="21">
        <f>AA3</f>
        <v>0.67741935483870963</v>
      </c>
      <c r="AU7" s="1">
        <v>1</v>
      </c>
      <c r="AV7" s="1">
        <v>0</v>
      </c>
      <c r="AW7" s="28">
        <f t="shared" si="7"/>
        <v>4.1666666666666664E-2</v>
      </c>
      <c r="AX7" s="28">
        <f t="shared" si="8"/>
        <v>0</v>
      </c>
    </row>
    <row r="8" spans="1:50" x14ac:dyDescent="0.2">
      <c r="A8" s="1" t="s">
        <v>10</v>
      </c>
      <c r="B8" s="1" t="s">
        <v>10</v>
      </c>
      <c r="C8" s="1" t="s">
        <v>9</v>
      </c>
      <c r="D8" s="1" t="s">
        <v>43</v>
      </c>
      <c r="E8" s="1" t="s">
        <v>6</v>
      </c>
      <c r="F8" s="1">
        <v>8</v>
      </c>
      <c r="G8" s="1">
        <v>2</v>
      </c>
      <c r="H8" s="1">
        <v>0</v>
      </c>
      <c r="I8" s="1">
        <f t="shared" si="0"/>
        <v>10</v>
      </c>
      <c r="J8" s="1" t="s">
        <v>46</v>
      </c>
      <c r="K8" s="1" t="s">
        <v>46</v>
      </c>
      <c r="L8" s="1" t="s">
        <v>46</v>
      </c>
      <c r="M8" s="1" t="s">
        <v>46</v>
      </c>
      <c r="N8" s="1">
        <v>1</v>
      </c>
      <c r="O8" s="1">
        <v>11</v>
      </c>
      <c r="P8" s="1">
        <v>8</v>
      </c>
      <c r="Q8" s="1">
        <v>7</v>
      </c>
      <c r="R8" s="1">
        <f t="shared" si="1"/>
        <v>26</v>
      </c>
      <c r="S8" s="1">
        <v>1</v>
      </c>
      <c r="T8" s="1">
        <v>5</v>
      </c>
      <c r="U8" s="1">
        <v>14</v>
      </c>
      <c r="V8" s="1">
        <v>0</v>
      </c>
      <c r="W8" s="1">
        <f t="shared" si="2"/>
        <v>19</v>
      </c>
      <c r="X8" s="1" t="s">
        <v>43</v>
      </c>
      <c r="Y8" s="1" t="s">
        <v>45</v>
      </c>
      <c r="AA8" s="21">
        <f t="shared" si="3"/>
        <v>0.73076923076923073</v>
      </c>
      <c r="AC8" s="21">
        <f t="shared" si="4"/>
        <v>1.9</v>
      </c>
      <c r="AE8" s="1">
        <v>1</v>
      </c>
      <c r="AF8" s="20">
        <v>0</v>
      </c>
      <c r="AG8" s="1">
        <v>0</v>
      </c>
      <c r="AH8" s="1">
        <v>0</v>
      </c>
      <c r="AI8" s="1">
        <v>1</v>
      </c>
      <c r="AJ8" s="1">
        <v>0</v>
      </c>
      <c r="AK8" s="20" t="s">
        <v>9</v>
      </c>
      <c r="AM8" s="21">
        <f>AC43</f>
        <v>0.83333333333333337</v>
      </c>
      <c r="AN8" s="1">
        <v>3</v>
      </c>
      <c r="AO8" s="1">
        <v>2</v>
      </c>
      <c r="AP8" s="28">
        <f t="shared" si="5"/>
        <v>5.6603773584905662E-2</v>
      </c>
      <c r="AQ8" s="28">
        <f t="shared" si="6"/>
        <v>3.7735849056603772E-2</v>
      </c>
      <c r="AT8" s="21">
        <f>AA32</f>
        <v>0.69444444444444442</v>
      </c>
      <c r="AU8" s="1">
        <v>1</v>
      </c>
      <c r="AV8" s="1">
        <v>0</v>
      </c>
      <c r="AW8" s="28">
        <f t="shared" si="7"/>
        <v>4.1666666666666664E-2</v>
      </c>
      <c r="AX8" s="28">
        <f t="shared" si="8"/>
        <v>0</v>
      </c>
    </row>
    <row r="9" spans="1:50" x14ac:dyDescent="0.2">
      <c r="C9" s="1" t="s">
        <v>9</v>
      </c>
      <c r="D9" s="1" t="s">
        <v>43</v>
      </c>
      <c r="E9" s="1" t="s">
        <v>7</v>
      </c>
      <c r="F9" s="1">
        <v>8</v>
      </c>
      <c r="G9" s="1">
        <v>2</v>
      </c>
      <c r="H9" s="1">
        <v>0</v>
      </c>
      <c r="I9" s="1">
        <f t="shared" si="0"/>
        <v>10</v>
      </c>
      <c r="J9" s="1" t="s">
        <v>46</v>
      </c>
      <c r="K9" s="1" t="s">
        <v>46</v>
      </c>
      <c r="L9" s="1" t="s">
        <v>46</v>
      </c>
      <c r="M9" s="1" t="s">
        <v>46</v>
      </c>
      <c r="N9" s="1">
        <v>1</v>
      </c>
      <c r="O9" s="1">
        <v>11</v>
      </c>
      <c r="P9" s="1">
        <v>8</v>
      </c>
      <c r="Q9" s="1">
        <v>15</v>
      </c>
      <c r="R9" s="1">
        <f t="shared" si="1"/>
        <v>34</v>
      </c>
      <c r="S9" s="1">
        <v>1</v>
      </c>
      <c r="T9" s="1">
        <v>5</v>
      </c>
      <c r="U9" s="1">
        <v>14</v>
      </c>
      <c r="V9" s="1">
        <v>0</v>
      </c>
      <c r="W9" s="1">
        <f t="shared" si="2"/>
        <v>19</v>
      </c>
      <c r="X9" s="1" t="s">
        <v>43</v>
      </c>
      <c r="Y9" s="1" t="s">
        <v>47</v>
      </c>
      <c r="AA9" s="21">
        <f t="shared" si="3"/>
        <v>0.55882352941176472</v>
      </c>
      <c r="AC9" s="21">
        <f t="shared" si="4"/>
        <v>1.9</v>
      </c>
      <c r="AE9" s="1">
        <v>1</v>
      </c>
      <c r="AF9" s="20">
        <v>0</v>
      </c>
      <c r="AG9" s="1">
        <v>0</v>
      </c>
      <c r="AH9" s="1">
        <v>0</v>
      </c>
      <c r="AI9" s="1">
        <v>0</v>
      </c>
      <c r="AJ9" s="1">
        <v>1</v>
      </c>
      <c r="AK9" s="20" t="s">
        <v>9</v>
      </c>
      <c r="AM9" s="21">
        <f>AC14</f>
        <v>0.84615384615384615</v>
      </c>
      <c r="AN9" s="1">
        <v>0</v>
      </c>
      <c r="AO9" s="1">
        <v>1</v>
      </c>
      <c r="AP9" s="28">
        <f t="shared" si="5"/>
        <v>0</v>
      </c>
      <c r="AQ9" s="28">
        <f t="shared" si="6"/>
        <v>1.8867924528301886E-2</v>
      </c>
      <c r="AT9" s="21">
        <f>AA7</f>
        <v>0.7142857142857143</v>
      </c>
      <c r="AU9" s="1">
        <v>0</v>
      </c>
      <c r="AV9" s="1">
        <v>1</v>
      </c>
      <c r="AW9" s="28">
        <f t="shared" si="7"/>
        <v>0</v>
      </c>
      <c r="AX9" s="28">
        <f t="shared" si="8"/>
        <v>4.1666666666666664E-2</v>
      </c>
    </row>
    <row r="10" spans="1:50" x14ac:dyDescent="0.2">
      <c r="C10" s="1" t="s">
        <v>9</v>
      </c>
      <c r="D10" s="1" t="s">
        <v>43</v>
      </c>
      <c r="E10" s="1" t="s">
        <v>13</v>
      </c>
      <c r="F10" s="1">
        <v>8</v>
      </c>
      <c r="G10" s="1">
        <v>2</v>
      </c>
      <c r="H10" s="1">
        <v>0</v>
      </c>
      <c r="I10" s="1">
        <f t="shared" si="0"/>
        <v>10</v>
      </c>
      <c r="J10" s="1" t="s">
        <v>46</v>
      </c>
      <c r="K10" s="1" t="s">
        <v>46</v>
      </c>
      <c r="L10" s="1" t="s">
        <v>46</v>
      </c>
      <c r="M10" s="1" t="s">
        <v>46</v>
      </c>
      <c r="N10" s="1">
        <v>1</v>
      </c>
      <c r="O10" s="1">
        <v>11</v>
      </c>
      <c r="P10" s="1">
        <v>8</v>
      </c>
      <c r="Q10" s="1">
        <v>0</v>
      </c>
      <c r="R10" s="1">
        <f t="shared" si="1"/>
        <v>19</v>
      </c>
      <c r="S10" s="1">
        <v>1</v>
      </c>
      <c r="T10" s="1">
        <v>5</v>
      </c>
      <c r="U10" s="1">
        <v>14</v>
      </c>
      <c r="V10" s="1">
        <v>0</v>
      </c>
      <c r="W10" s="1">
        <f t="shared" si="2"/>
        <v>19</v>
      </c>
      <c r="X10" s="1" t="s">
        <v>43</v>
      </c>
      <c r="Y10" s="1" t="s">
        <v>45</v>
      </c>
      <c r="AA10" s="21">
        <f t="shared" si="3"/>
        <v>1</v>
      </c>
      <c r="AC10" s="21">
        <f t="shared" si="4"/>
        <v>1.9</v>
      </c>
      <c r="AE10" s="1">
        <v>1</v>
      </c>
      <c r="AF10" s="20">
        <v>0</v>
      </c>
      <c r="AG10" s="1">
        <v>0</v>
      </c>
      <c r="AH10" s="1">
        <v>0</v>
      </c>
      <c r="AI10" s="1">
        <v>1</v>
      </c>
      <c r="AJ10" s="1">
        <v>0</v>
      </c>
      <c r="AK10" s="20" t="s">
        <v>9</v>
      </c>
      <c r="AM10" s="21">
        <f>AC40</f>
        <v>0.88888888888888884</v>
      </c>
      <c r="AN10" s="1">
        <v>0</v>
      </c>
      <c r="AO10" s="1">
        <v>1</v>
      </c>
      <c r="AP10" s="28">
        <f t="shared" si="5"/>
        <v>0</v>
      </c>
      <c r="AQ10" s="28">
        <f t="shared" si="6"/>
        <v>1.8867924528301886E-2</v>
      </c>
      <c r="AT10" s="21">
        <f>AA8</f>
        <v>0.73076923076923073</v>
      </c>
      <c r="AU10" s="1">
        <v>2</v>
      </c>
      <c r="AV10" s="1">
        <v>0</v>
      </c>
      <c r="AW10" s="28">
        <f t="shared" si="7"/>
        <v>8.3333333333333329E-2</v>
      </c>
      <c r="AX10" s="28">
        <f t="shared" si="8"/>
        <v>0</v>
      </c>
    </row>
    <row r="11" spans="1:50" x14ac:dyDescent="0.2">
      <c r="C11" s="1" t="s">
        <v>8</v>
      </c>
      <c r="D11" s="1" t="s">
        <v>43</v>
      </c>
      <c r="E11" s="1" t="s">
        <v>6</v>
      </c>
      <c r="F11" s="1">
        <v>11</v>
      </c>
      <c r="G11" s="1">
        <v>2</v>
      </c>
      <c r="H11" s="1">
        <v>0</v>
      </c>
      <c r="I11" s="1">
        <f t="shared" si="0"/>
        <v>13</v>
      </c>
      <c r="J11" s="1" t="s">
        <v>46</v>
      </c>
      <c r="K11" s="1" t="s">
        <v>46</v>
      </c>
      <c r="L11" s="1" t="s">
        <v>46</v>
      </c>
      <c r="M11" s="1" t="s">
        <v>46</v>
      </c>
      <c r="N11" s="1">
        <v>1</v>
      </c>
      <c r="O11" s="1">
        <v>26</v>
      </c>
      <c r="P11" s="1">
        <v>14</v>
      </c>
      <c r="Q11" s="1">
        <v>7</v>
      </c>
      <c r="R11" s="1">
        <f t="shared" si="1"/>
        <v>47</v>
      </c>
      <c r="S11" s="1">
        <v>1</v>
      </c>
      <c r="T11" s="1">
        <v>17</v>
      </c>
      <c r="U11" s="1">
        <v>18</v>
      </c>
      <c r="V11" s="1">
        <v>0</v>
      </c>
      <c r="W11" s="1">
        <f t="shared" si="2"/>
        <v>35</v>
      </c>
      <c r="X11" s="1" t="s">
        <v>43</v>
      </c>
      <c r="Y11" s="1" t="s">
        <v>45</v>
      </c>
      <c r="AA11" s="21">
        <f t="shared" si="3"/>
        <v>0.74468085106382975</v>
      </c>
      <c r="AC11" s="21">
        <f t="shared" si="4"/>
        <v>2.6923076923076925</v>
      </c>
      <c r="AE11" s="20">
        <v>1</v>
      </c>
      <c r="AF11" s="20">
        <v>0</v>
      </c>
      <c r="AG11" s="20">
        <v>0</v>
      </c>
      <c r="AH11" s="20">
        <v>0</v>
      </c>
      <c r="AI11" s="20">
        <v>1</v>
      </c>
      <c r="AJ11" s="20">
        <v>0</v>
      </c>
      <c r="AK11" s="20" t="s">
        <v>8</v>
      </c>
      <c r="AM11" s="21">
        <f>AC54</f>
        <v>0.91176470588235292</v>
      </c>
      <c r="AN11" s="1">
        <v>1</v>
      </c>
      <c r="AO11" s="1">
        <v>0</v>
      </c>
      <c r="AP11" s="28">
        <f t="shared" si="5"/>
        <v>1.8867924528301886E-2</v>
      </c>
      <c r="AQ11" s="28">
        <f t="shared" si="6"/>
        <v>0</v>
      </c>
      <c r="AT11" s="21">
        <f>AA11</f>
        <v>0.74468085106382975</v>
      </c>
      <c r="AU11" s="1">
        <v>1</v>
      </c>
      <c r="AV11" s="1">
        <v>0</v>
      </c>
      <c r="AW11" s="28">
        <f t="shared" si="7"/>
        <v>4.1666666666666664E-2</v>
      </c>
      <c r="AX11" s="28">
        <f t="shared" si="8"/>
        <v>0</v>
      </c>
    </row>
    <row r="12" spans="1:50" x14ac:dyDescent="0.2">
      <c r="C12" s="1" t="s">
        <v>8</v>
      </c>
      <c r="D12" s="1" t="s">
        <v>43</v>
      </c>
      <c r="E12" s="1" t="s">
        <v>7</v>
      </c>
      <c r="F12" s="1">
        <v>11</v>
      </c>
      <c r="G12" s="1">
        <v>2</v>
      </c>
      <c r="H12" s="1">
        <v>0</v>
      </c>
      <c r="I12" s="1">
        <f t="shared" si="0"/>
        <v>13</v>
      </c>
      <c r="J12" s="1" t="s">
        <v>46</v>
      </c>
      <c r="K12" s="1" t="s">
        <v>46</v>
      </c>
      <c r="L12" s="1" t="s">
        <v>46</v>
      </c>
      <c r="M12" s="1" t="s">
        <v>46</v>
      </c>
      <c r="N12" s="1">
        <v>1</v>
      </c>
      <c r="O12" s="1">
        <v>26</v>
      </c>
      <c r="P12" s="1">
        <v>14</v>
      </c>
      <c r="Q12" s="1">
        <v>15</v>
      </c>
      <c r="R12" s="1">
        <f t="shared" si="1"/>
        <v>55</v>
      </c>
      <c r="S12" s="1">
        <v>1</v>
      </c>
      <c r="T12" s="1">
        <v>17</v>
      </c>
      <c r="U12" s="1">
        <v>18</v>
      </c>
      <c r="V12" s="1">
        <v>0</v>
      </c>
      <c r="W12" s="1">
        <f t="shared" si="2"/>
        <v>35</v>
      </c>
      <c r="X12" s="1" t="s">
        <v>43</v>
      </c>
      <c r="Y12" s="1" t="s">
        <v>47</v>
      </c>
      <c r="AA12" s="21">
        <f t="shared" si="3"/>
        <v>0.63636363636363635</v>
      </c>
      <c r="AC12" s="21">
        <f t="shared" si="4"/>
        <v>2.6923076923076925</v>
      </c>
      <c r="AE12" s="1">
        <v>1</v>
      </c>
      <c r="AF12" s="20">
        <v>0</v>
      </c>
      <c r="AG12" s="1">
        <v>0</v>
      </c>
      <c r="AH12" s="1">
        <v>0</v>
      </c>
      <c r="AI12" s="1">
        <v>0</v>
      </c>
      <c r="AJ12" s="1">
        <v>1</v>
      </c>
      <c r="AK12" s="20" t="s">
        <v>8</v>
      </c>
      <c r="AM12" s="21">
        <f>AC61</f>
        <v>0.91666666666666663</v>
      </c>
      <c r="AN12" s="1">
        <v>1</v>
      </c>
      <c r="AO12" s="1">
        <v>0</v>
      </c>
      <c r="AP12" s="28">
        <f t="shared" si="5"/>
        <v>1.8867924528301886E-2</v>
      </c>
      <c r="AQ12" s="28">
        <f t="shared" si="6"/>
        <v>0</v>
      </c>
      <c r="AT12" s="21">
        <f>AA46</f>
        <v>0.79411764705882348</v>
      </c>
      <c r="AU12" s="1">
        <v>1</v>
      </c>
      <c r="AV12" s="1">
        <v>0</v>
      </c>
      <c r="AW12" s="28">
        <f t="shared" si="7"/>
        <v>4.1666666666666664E-2</v>
      </c>
      <c r="AX12" s="28">
        <f t="shared" si="8"/>
        <v>0</v>
      </c>
    </row>
    <row r="13" spans="1:50" x14ac:dyDescent="0.2">
      <c r="C13" s="1" t="s">
        <v>8</v>
      </c>
      <c r="D13" s="1" t="s">
        <v>43</v>
      </c>
      <c r="E13" s="1" t="s">
        <v>13</v>
      </c>
      <c r="F13" s="1">
        <v>11</v>
      </c>
      <c r="G13" s="1">
        <v>2</v>
      </c>
      <c r="H13" s="1">
        <v>0</v>
      </c>
      <c r="I13" s="1">
        <f t="shared" si="0"/>
        <v>13</v>
      </c>
      <c r="J13" s="1" t="s">
        <v>46</v>
      </c>
      <c r="K13" s="1" t="s">
        <v>46</v>
      </c>
      <c r="L13" s="1" t="s">
        <v>46</v>
      </c>
      <c r="M13" s="1" t="s">
        <v>46</v>
      </c>
      <c r="N13" s="1">
        <v>1</v>
      </c>
      <c r="O13" s="1">
        <v>26</v>
      </c>
      <c r="P13" s="1">
        <v>14</v>
      </c>
      <c r="Q13" s="1">
        <v>0</v>
      </c>
      <c r="R13" s="1">
        <f t="shared" si="1"/>
        <v>40</v>
      </c>
      <c r="S13" s="1">
        <v>1</v>
      </c>
      <c r="T13" s="1">
        <v>17</v>
      </c>
      <c r="U13" s="1">
        <v>18</v>
      </c>
      <c r="V13" s="1">
        <v>0</v>
      </c>
      <c r="W13" s="1">
        <f t="shared" si="2"/>
        <v>35</v>
      </c>
      <c r="X13" s="1" t="s">
        <v>43</v>
      </c>
      <c r="Y13" s="1" t="s">
        <v>45</v>
      </c>
      <c r="AA13" s="21">
        <f t="shared" si="3"/>
        <v>0.875</v>
      </c>
      <c r="AC13" s="21">
        <f t="shared" si="4"/>
        <v>2.6923076923076925</v>
      </c>
      <c r="AE13" s="1">
        <v>1</v>
      </c>
      <c r="AF13" s="20">
        <v>0</v>
      </c>
      <c r="AG13" s="1">
        <v>0</v>
      </c>
      <c r="AH13" s="1">
        <v>0</v>
      </c>
      <c r="AI13" s="1">
        <v>1</v>
      </c>
      <c r="AJ13" s="1">
        <v>0</v>
      </c>
      <c r="AK13" s="20" t="s">
        <v>8</v>
      </c>
      <c r="AM13" s="21">
        <f>AC57</f>
        <v>0.96296296296296291</v>
      </c>
      <c r="AN13" s="1">
        <v>0</v>
      </c>
      <c r="AO13" s="1">
        <v>0</v>
      </c>
      <c r="AP13" s="28">
        <f t="shared" si="5"/>
        <v>0</v>
      </c>
      <c r="AQ13" s="28">
        <f t="shared" si="6"/>
        <v>0</v>
      </c>
      <c r="AT13" s="21">
        <f>AA2</f>
        <v>0.80769230769230771</v>
      </c>
      <c r="AU13" s="1">
        <v>1</v>
      </c>
      <c r="AV13" s="1">
        <v>0</v>
      </c>
      <c r="AW13" s="28">
        <f t="shared" si="7"/>
        <v>4.1666666666666664E-2</v>
      </c>
      <c r="AX13" s="28">
        <f t="shared" si="8"/>
        <v>0</v>
      </c>
    </row>
    <row r="14" spans="1:50" x14ac:dyDescent="0.2">
      <c r="A14" s="1" t="s">
        <v>11</v>
      </c>
      <c r="B14" s="1" t="s">
        <v>11</v>
      </c>
      <c r="C14" s="1" t="s">
        <v>9</v>
      </c>
      <c r="D14" s="1" t="s">
        <v>42</v>
      </c>
      <c r="E14" s="1" t="s">
        <v>6</v>
      </c>
      <c r="F14" s="1" t="s">
        <v>46</v>
      </c>
      <c r="G14" s="1" t="s">
        <v>46</v>
      </c>
      <c r="H14" s="1" t="s">
        <v>46</v>
      </c>
      <c r="I14" s="1" t="s">
        <v>46</v>
      </c>
      <c r="J14" s="1">
        <v>24</v>
      </c>
      <c r="K14" s="1">
        <v>2</v>
      </c>
      <c r="L14" s="1">
        <v>0</v>
      </c>
      <c r="M14" s="1">
        <f>SUM(J14:L14)</f>
        <v>26</v>
      </c>
      <c r="N14" s="1">
        <v>1</v>
      </c>
      <c r="O14" s="1">
        <v>17</v>
      </c>
      <c r="P14" s="1">
        <v>13</v>
      </c>
      <c r="Q14" s="1">
        <v>3</v>
      </c>
      <c r="R14" s="1">
        <f t="shared" si="1"/>
        <v>33</v>
      </c>
      <c r="S14" s="1">
        <v>1</v>
      </c>
      <c r="T14" s="1">
        <v>15</v>
      </c>
      <c r="U14" s="1">
        <v>4</v>
      </c>
      <c r="V14" s="1">
        <v>3</v>
      </c>
      <c r="W14" s="1">
        <f t="shared" si="2"/>
        <v>22</v>
      </c>
      <c r="X14" s="1" t="s">
        <v>47</v>
      </c>
      <c r="Y14" s="1" t="s">
        <v>46</v>
      </c>
      <c r="AA14" s="21">
        <f t="shared" si="3"/>
        <v>0.66666666666666663</v>
      </c>
      <c r="AC14" s="21">
        <f>W14/M14</f>
        <v>0.84615384615384615</v>
      </c>
      <c r="AE14" s="1">
        <v>0</v>
      </c>
      <c r="AF14" s="20">
        <v>0</v>
      </c>
      <c r="AG14" s="1">
        <v>0</v>
      </c>
      <c r="AH14" s="1">
        <v>1</v>
      </c>
      <c r="AI14" s="1">
        <v>0</v>
      </c>
      <c r="AJ14" s="1">
        <v>0</v>
      </c>
      <c r="AK14" s="20" t="s">
        <v>9</v>
      </c>
      <c r="AM14" s="21">
        <f>AC15</f>
        <v>1</v>
      </c>
      <c r="AN14" s="1">
        <v>3</v>
      </c>
      <c r="AO14" s="1">
        <v>2</v>
      </c>
      <c r="AP14" s="28">
        <f t="shared" si="5"/>
        <v>5.6603773584905662E-2</v>
      </c>
      <c r="AQ14" s="28">
        <f t="shared" si="6"/>
        <v>3.7735849056603772E-2</v>
      </c>
      <c r="AT14" s="21">
        <f>AA44</f>
        <v>0.82051282051282048</v>
      </c>
      <c r="AU14" s="1">
        <v>1</v>
      </c>
      <c r="AV14" s="1">
        <v>0</v>
      </c>
      <c r="AW14" s="28">
        <f t="shared" si="7"/>
        <v>4.1666666666666664E-2</v>
      </c>
      <c r="AX14" s="28">
        <f t="shared" si="8"/>
        <v>0</v>
      </c>
    </row>
    <row r="15" spans="1:50" x14ac:dyDescent="0.2">
      <c r="C15" s="1" t="s">
        <v>9</v>
      </c>
      <c r="D15" s="1" t="s">
        <v>42</v>
      </c>
      <c r="E15" s="1" t="s">
        <v>7</v>
      </c>
      <c r="F15" s="1" t="s">
        <v>46</v>
      </c>
      <c r="G15" s="1" t="s">
        <v>46</v>
      </c>
      <c r="H15" s="1" t="s">
        <v>46</v>
      </c>
      <c r="I15" s="1" t="s">
        <v>46</v>
      </c>
      <c r="J15" s="1">
        <v>24</v>
      </c>
      <c r="K15" s="1">
        <v>2</v>
      </c>
      <c r="L15" s="1">
        <v>0</v>
      </c>
      <c r="M15" s="1">
        <f t="shared" ref="M15:M67" si="9">SUM(J15:L15)</f>
        <v>26</v>
      </c>
      <c r="N15" s="1">
        <v>1</v>
      </c>
      <c r="O15" s="1">
        <v>17</v>
      </c>
      <c r="P15" s="1">
        <v>13</v>
      </c>
      <c r="Q15" s="1">
        <v>7</v>
      </c>
      <c r="R15" s="1">
        <f t="shared" si="1"/>
        <v>37</v>
      </c>
      <c r="S15" s="1">
        <v>1</v>
      </c>
      <c r="T15" s="1">
        <v>15</v>
      </c>
      <c r="U15" s="1">
        <v>4</v>
      </c>
      <c r="V15" s="1">
        <v>7</v>
      </c>
      <c r="W15" s="1">
        <f t="shared" si="2"/>
        <v>26</v>
      </c>
      <c r="X15" s="1" t="s">
        <v>42</v>
      </c>
      <c r="Y15" s="1" t="s">
        <v>46</v>
      </c>
      <c r="AA15" s="21">
        <f t="shared" si="3"/>
        <v>0.70270270270270274</v>
      </c>
      <c r="AC15" s="21">
        <f t="shared" ref="AC15:AC31" si="10">W15/M15</f>
        <v>1</v>
      </c>
      <c r="AE15" s="1">
        <v>0</v>
      </c>
      <c r="AF15" s="20">
        <v>1</v>
      </c>
      <c r="AG15" s="1">
        <v>0</v>
      </c>
      <c r="AH15" s="1">
        <v>0</v>
      </c>
      <c r="AI15" s="1">
        <v>0</v>
      </c>
      <c r="AJ15" s="1">
        <v>0</v>
      </c>
      <c r="AK15" s="20" t="s">
        <v>9</v>
      </c>
      <c r="AM15" s="21">
        <f>AC50</f>
        <v>1.0333333333333334</v>
      </c>
      <c r="AN15" s="1">
        <v>1</v>
      </c>
      <c r="AO15" s="1">
        <v>0</v>
      </c>
      <c r="AP15" s="28">
        <f t="shared" si="5"/>
        <v>1.8867924528301886E-2</v>
      </c>
      <c r="AQ15" s="28">
        <f t="shared" si="6"/>
        <v>0</v>
      </c>
      <c r="AT15" s="21">
        <f>AA45</f>
        <v>0.84090909090909094</v>
      </c>
      <c r="AU15" s="1">
        <v>1</v>
      </c>
      <c r="AV15" s="1">
        <v>0</v>
      </c>
      <c r="AW15" s="28">
        <f t="shared" si="7"/>
        <v>4.1666666666666664E-2</v>
      </c>
      <c r="AX15" s="28">
        <f t="shared" si="8"/>
        <v>0</v>
      </c>
    </row>
    <row r="16" spans="1:50" x14ac:dyDescent="0.2">
      <c r="C16" s="1" t="s">
        <v>9</v>
      </c>
      <c r="D16" s="1" t="s">
        <v>42</v>
      </c>
      <c r="E16" s="1" t="s">
        <v>13</v>
      </c>
      <c r="F16" s="1" t="s">
        <v>46</v>
      </c>
      <c r="G16" s="1" t="s">
        <v>46</v>
      </c>
      <c r="H16" s="1" t="s">
        <v>46</v>
      </c>
      <c r="I16" s="1" t="s">
        <v>46</v>
      </c>
      <c r="J16" s="1">
        <v>24</v>
      </c>
      <c r="K16" s="1">
        <v>2</v>
      </c>
      <c r="L16" s="1">
        <v>0</v>
      </c>
      <c r="M16" s="1">
        <f t="shared" si="9"/>
        <v>26</v>
      </c>
      <c r="N16" s="1">
        <v>1</v>
      </c>
      <c r="O16" s="1">
        <v>17</v>
      </c>
      <c r="P16" s="1">
        <v>13</v>
      </c>
      <c r="Q16" s="1">
        <v>0</v>
      </c>
      <c r="R16" s="1">
        <f t="shared" si="1"/>
        <v>30</v>
      </c>
      <c r="S16" s="1">
        <v>1</v>
      </c>
      <c r="T16" s="1">
        <v>15</v>
      </c>
      <c r="U16" s="1">
        <v>4</v>
      </c>
      <c r="V16" s="1">
        <v>0</v>
      </c>
      <c r="W16" s="1">
        <f t="shared" si="2"/>
        <v>19</v>
      </c>
      <c r="X16" s="1" t="s">
        <v>47</v>
      </c>
      <c r="Y16" s="1" t="s">
        <v>46</v>
      </c>
      <c r="AA16" s="21">
        <f t="shared" si="3"/>
        <v>0.6333333333333333</v>
      </c>
      <c r="AC16" s="21">
        <f t="shared" si="10"/>
        <v>0.73076923076923073</v>
      </c>
      <c r="AE16" s="1">
        <v>0</v>
      </c>
      <c r="AF16" s="20">
        <v>0</v>
      </c>
      <c r="AG16" s="1">
        <v>0</v>
      </c>
      <c r="AH16" s="1">
        <v>1</v>
      </c>
      <c r="AI16" s="1">
        <v>0</v>
      </c>
      <c r="AJ16" s="1">
        <v>0</v>
      </c>
      <c r="AK16" s="20" t="s">
        <v>9</v>
      </c>
      <c r="AM16" s="21">
        <f>AC23</f>
        <v>1.0434782608695652</v>
      </c>
      <c r="AN16" s="1">
        <v>0</v>
      </c>
      <c r="AO16" s="1">
        <v>3</v>
      </c>
      <c r="AP16" s="28">
        <f t="shared" si="5"/>
        <v>0</v>
      </c>
      <c r="AQ16" s="28">
        <f t="shared" si="6"/>
        <v>5.6603773584905662E-2</v>
      </c>
      <c r="AT16" s="21">
        <f>AA13</f>
        <v>0.875</v>
      </c>
      <c r="AU16" s="1">
        <v>1</v>
      </c>
      <c r="AV16" s="1">
        <v>0</v>
      </c>
      <c r="AW16" s="28">
        <f t="shared" si="7"/>
        <v>4.1666666666666664E-2</v>
      </c>
      <c r="AX16" s="28">
        <f t="shared" si="8"/>
        <v>0</v>
      </c>
    </row>
    <row r="17" spans="1:50" x14ac:dyDescent="0.2">
      <c r="C17" s="1" t="s">
        <v>8</v>
      </c>
      <c r="D17" s="1" t="s">
        <v>42</v>
      </c>
      <c r="E17" s="1" t="s">
        <v>6</v>
      </c>
      <c r="F17" s="1" t="s">
        <v>46</v>
      </c>
      <c r="G17" s="1" t="s">
        <v>46</v>
      </c>
      <c r="H17" s="1" t="s">
        <v>46</v>
      </c>
      <c r="I17" s="1" t="s">
        <v>46</v>
      </c>
      <c r="J17" s="1">
        <v>24</v>
      </c>
      <c r="K17" s="1">
        <v>2</v>
      </c>
      <c r="L17" s="1">
        <v>0</v>
      </c>
      <c r="M17" s="1">
        <f t="shared" si="9"/>
        <v>26</v>
      </c>
      <c r="N17" s="1">
        <v>0</v>
      </c>
      <c r="O17" s="1">
        <v>13</v>
      </c>
      <c r="P17" s="1">
        <v>13</v>
      </c>
      <c r="Q17" s="1">
        <v>5</v>
      </c>
      <c r="R17" s="1">
        <f t="shared" si="1"/>
        <v>31</v>
      </c>
      <c r="S17" s="1">
        <v>0</v>
      </c>
      <c r="T17" s="1">
        <v>18</v>
      </c>
      <c r="U17" s="1">
        <v>12</v>
      </c>
      <c r="V17" s="1">
        <v>0</v>
      </c>
      <c r="W17" s="1">
        <f t="shared" si="2"/>
        <v>30</v>
      </c>
      <c r="X17" s="1" t="s">
        <v>42</v>
      </c>
      <c r="Y17" s="1" t="s">
        <v>46</v>
      </c>
      <c r="AA17" s="21">
        <f t="shared" si="3"/>
        <v>0.967741935483871</v>
      </c>
      <c r="AC17" s="21">
        <f t="shared" si="10"/>
        <v>1.1538461538461537</v>
      </c>
      <c r="AE17" s="1">
        <v>0</v>
      </c>
      <c r="AF17" s="20">
        <v>1</v>
      </c>
      <c r="AG17" s="1">
        <v>0</v>
      </c>
      <c r="AH17" s="1">
        <v>0</v>
      </c>
      <c r="AI17" s="1">
        <v>0</v>
      </c>
      <c r="AJ17" s="1">
        <v>0</v>
      </c>
      <c r="AK17" s="20" t="s">
        <v>8</v>
      </c>
      <c r="AM17" s="21">
        <f>AC30</f>
        <v>1.1052631578947369</v>
      </c>
      <c r="AN17" s="1">
        <v>4</v>
      </c>
      <c r="AO17" s="1">
        <v>1</v>
      </c>
      <c r="AP17" s="28">
        <f t="shared" si="5"/>
        <v>7.5471698113207544E-2</v>
      </c>
      <c r="AQ17" s="28">
        <f t="shared" si="6"/>
        <v>1.8867924528301886E-2</v>
      </c>
      <c r="AT17" s="21">
        <f>AA48</f>
        <v>0.93023255813953487</v>
      </c>
      <c r="AU17" s="1">
        <v>1</v>
      </c>
      <c r="AV17" s="1">
        <v>0</v>
      </c>
      <c r="AW17" s="28">
        <f t="shared" si="7"/>
        <v>4.1666666666666664E-2</v>
      </c>
      <c r="AX17" s="28">
        <f t="shared" si="8"/>
        <v>0</v>
      </c>
    </row>
    <row r="18" spans="1:50" x14ac:dyDescent="0.2">
      <c r="C18" s="1" t="s">
        <v>8</v>
      </c>
      <c r="D18" s="1" t="s">
        <v>42</v>
      </c>
      <c r="E18" s="1" t="s">
        <v>7</v>
      </c>
      <c r="F18" s="1" t="s">
        <v>46</v>
      </c>
      <c r="G18" s="1" t="s">
        <v>46</v>
      </c>
      <c r="H18" s="1" t="s">
        <v>46</v>
      </c>
      <c r="I18" s="1" t="s">
        <v>46</v>
      </c>
      <c r="J18" s="1">
        <v>24</v>
      </c>
      <c r="K18" s="1">
        <v>2</v>
      </c>
      <c r="L18" s="1">
        <v>0</v>
      </c>
      <c r="M18" s="1">
        <f t="shared" si="9"/>
        <v>26</v>
      </c>
      <c r="N18" s="1">
        <v>0</v>
      </c>
      <c r="O18" s="1">
        <v>13</v>
      </c>
      <c r="P18" s="1">
        <v>13</v>
      </c>
      <c r="Q18" s="1">
        <v>10</v>
      </c>
      <c r="R18" s="1">
        <f t="shared" si="1"/>
        <v>36</v>
      </c>
      <c r="S18" s="1">
        <v>0</v>
      </c>
      <c r="T18" s="1">
        <v>18</v>
      </c>
      <c r="U18" s="1">
        <v>12</v>
      </c>
      <c r="V18" s="1">
        <v>0</v>
      </c>
      <c r="W18" s="1">
        <f t="shared" si="2"/>
        <v>30</v>
      </c>
      <c r="X18" s="1" t="s">
        <v>42</v>
      </c>
      <c r="Y18" s="1" t="s">
        <v>46</v>
      </c>
      <c r="AA18" s="21">
        <f t="shared" si="3"/>
        <v>0.83333333333333337</v>
      </c>
      <c r="AC18" s="21">
        <f t="shared" si="10"/>
        <v>1.1538461538461537</v>
      </c>
      <c r="AE18" s="1">
        <v>0</v>
      </c>
      <c r="AF18" s="20">
        <v>1</v>
      </c>
      <c r="AG18" s="1">
        <v>0</v>
      </c>
      <c r="AH18" s="1">
        <v>0</v>
      </c>
      <c r="AI18" s="1">
        <v>0</v>
      </c>
      <c r="AJ18" s="1">
        <v>0</v>
      </c>
      <c r="AK18" s="20" t="s">
        <v>8</v>
      </c>
      <c r="AM18" s="21">
        <f>AC17</f>
        <v>1.1538461538461537</v>
      </c>
      <c r="AN18" s="1">
        <v>1</v>
      </c>
      <c r="AO18" s="1">
        <v>2</v>
      </c>
      <c r="AP18" s="28">
        <f t="shared" si="5"/>
        <v>1.8867924528301886E-2</v>
      </c>
      <c r="AQ18" s="28">
        <f t="shared" si="6"/>
        <v>3.7735849056603772E-2</v>
      </c>
      <c r="AT18" s="21">
        <f>AA47</f>
        <v>0.94736842105263153</v>
      </c>
      <c r="AU18" s="1">
        <v>1</v>
      </c>
      <c r="AV18" s="1">
        <v>0</v>
      </c>
      <c r="AW18" s="28">
        <f t="shared" si="7"/>
        <v>4.1666666666666664E-2</v>
      </c>
      <c r="AX18" s="28">
        <f t="shared" si="8"/>
        <v>0</v>
      </c>
    </row>
    <row r="19" spans="1:50" x14ac:dyDescent="0.2">
      <c r="C19" s="1" t="s">
        <v>8</v>
      </c>
      <c r="D19" s="1" t="s">
        <v>42</v>
      </c>
      <c r="E19" s="1" t="s">
        <v>13</v>
      </c>
      <c r="F19" s="1" t="s">
        <v>46</v>
      </c>
      <c r="G19" s="1" t="s">
        <v>46</v>
      </c>
      <c r="H19" s="1" t="s">
        <v>46</v>
      </c>
      <c r="I19" s="1" t="s">
        <v>46</v>
      </c>
      <c r="J19" s="1">
        <v>24</v>
      </c>
      <c r="K19" s="1">
        <v>2</v>
      </c>
      <c r="L19" s="1">
        <v>0</v>
      </c>
      <c r="M19" s="1">
        <f t="shared" si="9"/>
        <v>26</v>
      </c>
      <c r="N19" s="1">
        <v>0</v>
      </c>
      <c r="O19" s="1">
        <v>13</v>
      </c>
      <c r="P19" s="1">
        <v>13</v>
      </c>
      <c r="Q19" s="1">
        <v>0</v>
      </c>
      <c r="R19" s="1">
        <f t="shared" si="1"/>
        <v>26</v>
      </c>
      <c r="S19" s="1">
        <v>0</v>
      </c>
      <c r="T19" s="1">
        <v>18</v>
      </c>
      <c r="U19" s="1">
        <v>12</v>
      </c>
      <c r="V19" s="1">
        <v>0</v>
      </c>
      <c r="W19" s="1">
        <f t="shared" si="2"/>
        <v>30</v>
      </c>
      <c r="X19" s="1" t="s">
        <v>45</v>
      </c>
      <c r="Y19" s="1" t="s">
        <v>46</v>
      </c>
      <c r="AA19" s="21">
        <f t="shared" si="3"/>
        <v>1.1538461538461537</v>
      </c>
      <c r="AC19" s="21">
        <f t="shared" si="10"/>
        <v>1.1538461538461537</v>
      </c>
      <c r="AE19" s="1">
        <v>0</v>
      </c>
      <c r="AF19" s="20">
        <v>0</v>
      </c>
      <c r="AG19" s="1">
        <v>1</v>
      </c>
      <c r="AH19" s="1">
        <v>0</v>
      </c>
      <c r="AI19" s="1">
        <v>0</v>
      </c>
      <c r="AJ19" s="1">
        <v>0</v>
      </c>
      <c r="AK19" s="20" t="s">
        <v>8</v>
      </c>
      <c r="AM19" s="21">
        <f>AC42</f>
        <v>1.1666666666666667</v>
      </c>
      <c r="AN19" s="1">
        <v>1</v>
      </c>
      <c r="AO19" s="1">
        <v>0</v>
      </c>
      <c r="AP19" s="28">
        <f t="shared" si="5"/>
        <v>1.8867924528301886E-2</v>
      </c>
      <c r="AQ19" s="28">
        <f t="shared" si="6"/>
        <v>0</v>
      </c>
      <c r="AT19" s="21">
        <f>AA49</f>
        <v>0.96969696969696972</v>
      </c>
      <c r="AU19" s="1">
        <v>1</v>
      </c>
      <c r="AV19" s="1">
        <v>0</v>
      </c>
      <c r="AW19" s="28">
        <f t="shared" si="7"/>
        <v>4.1666666666666664E-2</v>
      </c>
      <c r="AX19" s="28">
        <f t="shared" si="8"/>
        <v>0</v>
      </c>
    </row>
    <row r="20" spans="1:50" x14ac:dyDescent="0.2">
      <c r="A20" s="1" t="s">
        <v>11</v>
      </c>
      <c r="B20" s="1" t="s">
        <v>11</v>
      </c>
      <c r="C20" s="1" t="s">
        <v>9</v>
      </c>
      <c r="D20" s="1" t="s">
        <v>42</v>
      </c>
      <c r="E20" s="1" t="s">
        <v>6</v>
      </c>
      <c r="F20" s="1" t="s">
        <v>46</v>
      </c>
      <c r="G20" s="1" t="s">
        <v>46</v>
      </c>
      <c r="H20" s="1" t="s">
        <v>46</v>
      </c>
      <c r="I20" s="1" t="s">
        <v>46</v>
      </c>
      <c r="J20" s="1">
        <v>22</v>
      </c>
      <c r="K20" s="1">
        <v>2</v>
      </c>
      <c r="L20" s="1">
        <v>0</v>
      </c>
      <c r="M20" s="1">
        <f t="shared" si="9"/>
        <v>24</v>
      </c>
      <c r="N20" s="1">
        <v>0</v>
      </c>
      <c r="O20" s="1">
        <v>11</v>
      </c>
      <c r="P20" s="1">
        <v>16</v>
      </c>
      <c r="Q20" s="1">
        <v>3</v>
      </c>
      <c r="R20" s="1">
        <f t="shared" si="1"/>
        <v>30</v>
      </c>
      <c r="S20" s="1">
        <v>0</v>
      </c>
      <c r="T20" s="1">
        <v>14</v>
      </c>
      <c r="U20" s="1">
        <v>6</v>
      </c>
      <c r="V20" s="1">
        <v>0</v>
      </c>
      <c r="W20" s="1">
        <f t="shared" si="2"/>
        <v>20</v>
      </c>
      <c r="X20" s="1" t="s">
        <v>42</v>
      </c>
      <c r="Y20" s="1" t="s">
        <v>46</v>
      </c>
      <c r="AA20" s="21">
        <f t="shared" si="3"/>
        <v>0.66666666666666663</v>
      </c>
      <c r="AC20" s="21">
        <f t="shared" si="10"/>
        <v>0.83333333333333337</v>
      </c>
      <c r="AE20" s="1">
        <v>0</v>
      </c>
      <c r="AF20" s="20">
        <v>1</v>
      </c>
      <c r="AG20" s="1">
        <v>0</v>
      </c>
      <c r="AH20" s="1">
        <v>0</v>
      </c>
      <c r="AI20" s="1">
        <v>0</v>
      </c>
      <c r="AJ20" s="1">
        <v>0</v>
      </c>
      <c r="AK20" s="20" t="s">
        <v>9</v>
      </c>
      <c r="AM20" s="21">
        <f>AC63</f>
        <v>1.25</v>
      </c>
      <c r="AN20" s="1">
        <v>1</v>
      </c>
      <c r="AO20" s="1">
        <v>0</v>
      </c>
      <c r="AP20" s="28">
        <f t="shared" si="5"/>
        <v>1.8867924528301886E-2</v>
      </c>
      <c r="AQ20" s="28">
        <f t="shared" si="6"/>
        <v>0</v>
      </c>
      <c r="AT20" s="21">
        <f>AA4</f>
        <v>1</v>
      </c>
      <c r="AU20" s="1">
        <v>2</v>
      </c>
      <c r="AV20" s="1">
        <v>0</v>
      </c>
      <c r="AW20" s="28">
        <f t="shared" si="7"/>
        <v>8.3333333333333329E-2</v>
      </c>
      <c r="AX20" s="28">
        <f t="shared" si="8"/>
        <v>0</v>
      </c>
    </row>
    <row r="21" spans="1:50" x14ac:dyDescent="0.2">
      <c r="C21" s="1" t="s">
        <v>9</v>
      </c>
      <c r="D21" s="1" t="s">
        <v>42</v>
      </c>
      <c r="E21" s="1" t="s">
        <v>7</v>
      </c>
      <c r="F21" s="1" t="s">
        <v>46</v>
      </c>
      <c r="G21" s="1" t="s">
        <v>46</v>
      </c>
      <c r="H21" s="1" t="s">
        <v>46</v>
      </c>
      <c r="I21" s="1" t="s">
        <v>46</v>
      </c>
      <c r="J21" s="1">
        <v>22</v>
      </c>
      <c r="K21" s="1">
        <v>2</v>
      </c>
      <c r="L21" s="1">
        <v>0</v>
      </c>
      <c r="M21" s="1">
        <f t="shared" si="9"/>
        <v>24</v>
      </c>
      <c r="N21" s="1">
        <v>0</v>
      </c>
      <c r="O21" s="1">
        <v>11</v>
      </c>
      <c r="P21" s="1">
        <v>16</v>
      </c>
      <c r="Q21" s="1">
        <v>7</v>
      </c>
      <c r="R21" s="1">
        <f t="shared" si="1"/>
        <v>34</v>
      </c>
      <c r="S21" s="1">
        <v>0</v>
      </c>
      <c r="T21" s="1">
        <v>14</v>
      </c>
      <c r="U21" s="1">
        <v>6</v>
      </c>
      <c r="V21" s="1">
        <v>0</v>
      </c>
      <c r="W21" s="1">
        <f t="shared" si="2"/>
        <v>20</v>
      </c>
      <c r="X21" s="1" t="s">
        <v>47</v>
      </c>
      <c r="Y21" s="1" t="s">
        <v>46</v>
      </c>
      <c r="AA21" s="21">
        <f t="shared" si="3"/>
        <v>0.58823529411764708</v>
      </c>
      <c r="AC21" s="21">
        <f t="shared" si="10"/>
        <v>0.83333333333333337</v>
      </c>
      <c r="AE21" s="1">
        <v>0</v>
      </c>
      <c r="AF21" s="20">
        <v>0</v>
      </c>
      <c r="AG21" s="1">
        <v>0</v>
      </c>
      <c r="AH21" s="1">
        <v>1</v>
      </c>
      <c r="AI21" s="1">
        <v>0</v>
      </c>
      <c r="AJ21" s="1">
        <v>0</v>
      </c>
      <c r="AK21" s="20" t="s">
        <v>9</v>
      </c>
      <c r="AM21" s="21">
        <f>AC39</f>
        <v>1.2777777777777777</v>
      </c>
      <c r="AN21" s="1">
        <v>0</v>
      </c>
      <c r="AO21" s="1">
        <v>1</v>
      </c>
      <c r="AP21" s="28">
        <f t="shared" si="5"/>
        <v>0</v>
      </c>
      <c r="AQ21" s="28">
        <f t="shared" si="6"/>
        <v>1.8867924528301886E-2</v>
      </c>
      <c r="AT21" s="21">
        <f>AA37</f>
        <v>1.0625</v>
      </c>
      <c r="AU21" s="1">
        <v>1</v>
      </c>
      <c r="AV21" s="1">
        <v>0</v>
      </c>
      <c r="AW21" s="28">
        <f t="shared" si="7"/>
        <v>4.1666666666666664E-2</v>
      </c>
      <c r="AX21" s="28">
        <f t="shared" si="8"/>
        <v>0</v>
      </c>
    </row>
    <row r="22" spans="1:50" x14ac:dyDescent="0.2">
      <c r="C22" s="1" t="s">
        <v>9</v>
      </c>
      <c r="D22" s="1" t="s">
        <v>42</v>
      </c>
      <c r="E22" s="1" t="s">
        <v>13</v>
      </c>
      <c r="F22" s="1" t="s">
        <v>46</v>
      </c>
      <c r="G22" s="1" t="s">
        <v>46</v>
      </c>
      <c r="H22" s="1" t="s">
        <v>46</v>
      </c>
      <c r="I22" s="1" t="s">
        <v>46</v>
      </c>
      <c r="J22" s="1">
        <v>22</v>
      </c>
      <c r="K22" s="1">
        <v>2</v>
      </c>
      <c r="L22" s="1">
        <v>0</v>
      </c>
      <c r="M22" s="1">
        <f t="shared" si="9"/>
        <v>24</v>
      </c>
      <c r="N22" s="1">
        <v>0</v>
      </c>
      <c r="O22" s="1">
        <v>11</v>
      </c>
      <c r="P22" s="1">
        <v>16</v>
      </c>
      <c r="Q22" s="1">
        <v>0</v>
      </c>
      <c r="R22" s="1">
        <f t="shared" si="1"/>
        <v>27</v>
      </c>
      <c r="S22" s="1">
        <v>0</v>
      </c>
      <c r="T22" s="1">
        <v>16</v>
      </c>
      <c r="U22" s="1">
        <v>6</v>
      </c>
      <c r="V22" s="1">
        <v>0</v>
      </c>
      <c r="W22" s="1">
        <f t="shared" si="2"/>
        <v>22</v>
      </c>
      <c r="X22" s="1" t="s">
        <v>47</v>
      </c>
      <c r="Y22" s="1" t="s">
        <v>46</v>
      </c>
      <c r="AA22" s="21">
        <f t="shared" si="3"/>
        <v>0.81481481481481477</v>
      </c>
      <c r="AC22" s="21">
        <f t="shared" si="10"/>
        <v>0.91666666666666663</v>
      </c>
      <c r="AE22" s="1">
        <v>0</v>
      </c>
      <c r="AF22" s="20">
        <v>0</v>
      </c>
      <c r="AG22" s="1">
        <v>0</v>
      </c>
      <c r="AH22" s="1">
        <v>1</v>
      </c>
      <c r="AI22" s="1">
        <v>0</v>
      </c>
      <c r="AJ22" s="1">
        <v>0</v>
      </c>
      <c r="AK22" s="20" t="s">
        <v>9</v>
      </c>
      <c r="AM22" s="21">
        <f>AC60</f>
        <v>1.5416666666666667</v>
      </c>
      <c r="AN22" s="1">
        <v>1</v>
      </c>
      <c r="AO22" s="1">
        <v>0</v>
      </c>
      <c r="AP22" s="28">
        <f t="shared" si="5"/>
        <v>1.8867924528301886E-2</v>
      </c>
      <c r="AQ22" s="28">
        <f t="shared" si="6"/>
        <v>0</v>
      </c>
      <c r="AT22" s="21">
        <f>AA35</f>
        <v>1.1000000000000001</v>
      </c>
      <c r="AU22" s="1">
        <v>1</v>
      </c>
      <c r="AV22" s="1">
        <v>0</v>
      </c>
      <c r="AW22" s="28">
        <f t="shared" si="7"/>
        <v>4.1666666666666664E-2</v>
      </c>
      <c r="AX22" s="28">
        <f t="shared" si="8"/>
        <v>0</v>
      </c>
    </row>
    <row r="23" spans="1:50" x14ac:dyDescent="0.2">
      <c r="C23" s="1" t="s">
        <v>8</v>
      </c>
      <c r="D23" s="1" t="s">
        <v>42</v>
      </c>
      <c r="E23" s="1" t="s">
        <v>6</v>
      </c>
      <c r="F23" s="1" t="s">
        <v>46</v>
      </c>
      <c r="G23" s="1" t="s">
        <v>46</v>
      </c>
      <c r="H23" s="1" t="s">
        <v>46</v>
      </c>
      <c r="I23" s="1" t="s">
        <v>46</v>
      </c>
      <c r="J23" s="1">
        <v>21</v>
      </c>
      <c r="K23" s="1">
        <v>2</v>
      </c>
      <c r="L23" s="1">
        <v>0</v>
      </c>
      <c r="M23" s="1">
        <f t="shared" si="9"/>
        <v>23</v>
      </c>
      <c r="N23" s="1">
        <v>0</v>
      </c>
      <c r="O23" s="1">
        <v>19</v>
      </c>
      <c r="P23" s="1">
        <v>10</v>
      </c>
      <c r="Q23" s="1">
        <v>4</v>
      </c>
      <c r="R23" s="1">
        <f t="shared" si="1"/>
        <v>33</v>
      </c>
      <c r="S23" s="1">
        <v>0</v>
      </c>
      <c r="T23" s="1">
        <v>12</v>
      </c>
      <c r="U23" s="1">
        <v>12</v>
      </c>
      <c r="V23" s="1">
        <v>0</v>
      </c>
      <c r="W23" s="1">
        <f t="shared" si="2"/>
        <v>24</v>
      </c>
      <c r="X23" s="1" t="s">
        <v>42</v>
      </c>
      <c r="Y23" s="1" t="s">
        <v>46</v>
      </c>
      <c r="AA23" s="21">
        <f t="shared" si="3"/>
        <v>0.72727272727272729</v>
      </c>
      <c r="AC23" s="21">
        <f t="shared" si="10"/>
        <v>1.0434782608695652</v>
      </c>
      <c r="AE23" s="1">
        <v>0</v>
      </c>
      <c r="AF23" s="20">
        <v>1</v>
      </c>
      <c r="AG23" s="1">
        <v>0</v>
      </c>
      <c r="AH23" s="1">
        <v>0</v>
      </c>
      <c r="AI23" s="1">
        <v>0</v>
      </c>
      <c r="AJ23" s="1">
        <v>0</v>
      </c>
      <c r="AK23" s="20" t="s">
        <v>8</v>
      </c>
      <c r="AM23" s="21">
        <f>AC32</f>
        <v>1.9230769230769231</v>
      </c>
      <c r="AN23" s="1">
        <v>1</v>
      </c>
      <c r="AO23" s="1">
        <v>0</v>
      </c>
      <c r="AP23" s="28">
        <f t="shared" si="5"/>
        <v>1.8867924528301886E-2</v>
      </c>
      <c r="AQ23" s="28">
        <f t="shared" si="6"/>
        <v>0</v>
      </c>
      <c r="AT23" s="21">
        <f>AA36</f>
        <v>1.125</v>
      </c>
      <c r="AU23" s="1">
        <v>1</v>
      </c>
      <c r="AV23" s="1">
        <v>0</v>
      </c>
      <c r="AW23" s="28">
        <f t="shared" si="7"/>
        <v>4.1666666666666664E-2</v>
      </c>
      <c r="AX23" s="28">
        <f t="shared" si="8"/>
        <v>0</v>
      </c>
    </row>
    <row r="24" spans="1:50" x14ac:dyDescent="0.2">
      <c r="C24" s="1" t="s">
        <v>8</v>
      </c>
      <c r="D24" s="1" t="s">
        <v>42</v>
      </c>
      <c r="E24" s="1" t="s">
        <v>7</v>
      </c>
      <c r="F24" s="1" t="s">
        <v>46</v>
      </c>
      <c r="G24" s="1" t="s">
        <v>46</v>
      </c>
      <c r="H24" s="1" t="s">
        <v>46</v>
      </c>
      <c r="I24" s="1" t="s">
        <v>46</v>
      </c>
      <c r="J24" s="1">
        <v>21</v>
      </c>
      <c r="K24" s="1">
        <v>2</v>
      </c>
      <c r="L24" s="1">
        <v>0</v>
      </c>
      <c r="M24" s="1">
        <f t="shared" si="9"/>
        <v>23</v>
      </c>
      <c r="N24" s="1">
        <v>0</v>
      </c>
      <c r="O24" s="1">
        <v>19</v>
      </c>
      <c r="P24" s="1">
        <v>10</v>
      </c>
      <c r="Q24" s="1">
        <v>7</v>
      </c>
      <c r="R24" s="1">
        <f t="shared" si="1"/>
        <v>36</v>
      </c>
      <c r="S24" s="1">
        <v>0</v>
      </c>
      <c r="T24" s="1">
        <v>12</v>
      </c>
      <c r="U24" s="1">
        <v>12</v>
      </c>
      <c r="V24" s="1">
        <v>0</v>
      </c>
      <c r="W24" s="1">
        <f t="shared" si="2"/>
        <v>24</v>
      </c>
      <c r="X24" s="1" t="s">
        <v>42</v>
      </c>
      <c r="Y24" s="1" t="s">
        <v>46</v>
      </c>
      <c r="AA24" s="21">
        <f t="shared" si="3"/>
        <v>0.66666666666666663</v>
      </c>
      <c r="AC24" s="21">
        <f t="shared" si="10"/>
        <v>1.0434782608695652</v>
      </c>
      <c r="AE24" s="20">
        <v>0</v>
      </c>
      <c r="AF24" s="20">
        <v>1</v>
      </c>
      <c r="AG24" s="20">
        <v>0</v>
      </c>
      <c r="AH24" s="20">
        <v>0</v>
      </c>
      <c r="AI24" s="20">
        <v>0</v>
      </c>
      <c r="AJ24" s="20">
        <v>0</v>
      </c>
      <c r="AK24" s="20" t="s">
        <v>8</v>
      </c>
      <c r="AM24" s="21">
        <f>AC46</f>
        <v>1.9285714285714286</v>
      </c>
      <c r="AN24" s="1">
        <v>0</v>
      </c>
      <c r="AO24" s="1">
        <v>1</v>
      </c>
      <c r="AP24" s="28">
        <f t="shared" si="5"/>
        <v>0</v>
      </c>
      <c r="AQ24" s="28">
        <f t="shared" si="6"/>
        <v>1.8867924528301886E-2</v>
      </c>
      <c r="AU24" s="1">
        <f>SUM(AU2:AU23)</f>
        <v>19</v>
      </c>
      <c r="AV24" s="20">
        <f>SUM(AV2:AV23)</f>
        <v>5</v>
      </c>
      <c r="AW24" s="29">
        <f>SUM(AW2:AW23)</f>
        <v>0.79166666666666652</v>
      </c>
      <c r="AX24" s="29">
        <f>SUM(AX2:AX23)</f>
        <v>0.20833333333333331</v>
      </c>
    </row>
    <row r="25" spans="1:50" x14ac:dyDescent="0.2">
      <c r="C25" s="1" t="s">
        <v>8</v>
      </c>
      <c r="D25" s="1" t="s">
        <v>42</v>
      </c>
      <c r="E25" s="1" t="s">
        <v>13</v>
      </c>
      <c r="F25" s="1" t="s">
        <v>46</v>
      </c>
      <c r="G25" s="1" t="s">
        <v>46</v>
      </c>
      <c r="H25" s="1" t="s">
        <v>46</v>
      </c>
      <c r="I25" s="1" t="s">
        <v>46</v>
      </c>
      <c r="J25" s="1">
        <v>21</v>
      </c>
      <c r="K25" s="1">
        <v>2</v>
      </c>
      <c r="L25" s="1">
        <v>0</v>
      </c>
      <c r="M25" s="1">
        <f t="shared" si="9"/>
        <v>23</v>
      </c>
      <c r="N25" s="1">
        <v>0</v>
      </c>
      <c r="O25" s="1">
        <v>10</v>
      </c>
      <c r="P25" s="1">
        <v>10</v>
      </c>
      <c r="Q25" s="1">
        <v>0</v>
      </c>
      <c r="R25" s="1">
        <f t="shared" si="1"/>
        <v>20</v>
      </c>
      <c r="S25" s="1">
        <v>0</v>
      </c>
      <c r="T25" s="1">
        <v>12</v>
      </c>
      <c r="U25" s="1">
        <v>12</v>
      </c>
      <c r="V25" s="1">
        <v>0</v>
      </c>
      <c r="W25" s="1">
        <f t="shared" si="2"/>
        <v>24</v>
      </c>
      <c r="X25" s="1" t="s">
        <v>42</v>
      </c>
      <c r="Y25" s="1" t="s">
        <v>46</v>
      </c>
      <c r="AA25" s="21">
        <f t="shared" si="3"/>
        <v>1.2</v>
      </c>
      <c r="AC25" s="21">
        <f t="shared" si="10"/>
        <v>1.0434782608695652</v>
      </c>
      <c r="AE25" s="20">
        <v>0</v>
      </c>
      <c r="AF25" s="20">
        <v>1</v>
      </c>
      <c r="AG25" s="20">
        <v>0</v>
      </c>
      <c r="AH25" s="20">
        <v>0</v>
      </c>
      <c r="AI25" s="20">
        <v>0</v>
      </c>
      <c r="AJ25" s="20">
        <v>0</v>
      </c>
      <c r="AK25" s="20" t="s">
        <v>8</v>
      </c>
      <c r="AM25" s="21">
        <f>AC44</f>
        <v>2.2857142857142856</v>
      </c>
      <c r="AN25" s="1">
        <v>1</v>
      </c>
      <c r="AO25" s="1">
        <v>0</v>
      </c>
      <c r="AP25" s="28">
        <f t="shared" si="5"/>
        <v>1.8867924528301886E-2</v>
      </c>
      <c r="AQ25" s="28">
        <f t="shared" si="6"/>
        <v>0</v>
      </c>
    </row>
    <row r="26" spans="1:50" x14ac:dyDescent="0.2">
      <c r="A26" s="1" t="s">
        <v>11</v>
      </c>
      <c r="B26" s="1" t="s">
        <v>11</v>
      </c>
      <c r="C26" s="1" t="s">
        <v>9</v>
      </c>
      <c r="D26" s="1" t="s">
        <v>42</v>
      </c>
      <c r="E26" s="1" t="s">
        <v>6</v>
      </c>
      <c r="F26" s="1" t="s">
        <v>46</v>
      </c>
      <c r="G26" s="1" t="s">
        <v>46</v>
      </c>
      <c r="H26" s="1" t="s">
        <v>46</v>
      </c>
      <c r="I26" s="1" t="s">
        <v>46</v>
      </c>
      <c r="J26" s="1">
        <v>29</v>
      </c>
      <c r="K26" s="1">
        <v>2</v>
      </c>
      <c r="L26" s="1">
        <v>0</v>
      </c>
      <c r="M26" s="1">
        <f t="shared" si="9"/>
        <v>31</v>
      </c>
      <c r="N26" s="1">
        <v>2</v>
      </c>
      <c r="O26" s="1">
        <v>18</v>
      </c>
      <c r="P26" s="1">
        <v>3</v>
      </c>
      <c r="Q26" s="1">
        <v>5</v>
      </c>
      <c r="R26" s="1">
        <f t="shared" si="1"/>
        <v>26</v>
      </c>
      <c r="S26" s="1">
        <v>1</v>
      </c>
      <c r="T26" s="1">
        <v>18</v>
      </c>
      <c r="U26" s="1">
        <v>2</v>
      </c>
      <c r="V26" s="1">
        <v>2</v>
      </c>
      <c r="W26" s="1">
        <f t="shared" si="2"/>
        <v>22</v>
      </c>
      <c r="X26" s="1" t="s">
        <v>47</v>
      </c>
      <c r="Y26" s="1" t="s">
        <v>46</v>
      </c>
      <c r="AA26" s="21">
        <f t="shared" si="3"/>
        <v>0.84615384615384615</v>
      </c>
      <c r="AC26" s="21">
        <f t="shared" si="10"/>
        <v>0.70967741935483875</v>
      </c>
      <c r="AE26" s="1">
        <v>0</v>
      </c>
      <c r="AF26" s="20">
        <v>0</v>
      </c>
      <c r="AG26" s="1">
        <v>0</v>
      </c>
      <c r="AH26" s="1">
        <v>1</v>
      </c>
      <c r="AI26" s="1">
        <v>0</v>
      </c>
      <c r="AJ26" s="1">
        <v>0</v>
      </c>
      <c r="AK26" s="20" t="s">
        <v>9</v>
      </c>
      <c r="AM26" s="21">
        <f>AC33</f>
        <v>2.3076923076923075</v>
      </c>
      <c r="AN26" s="1">
        <v>1</v>
      </c>
      <c r="AO26" s="1">
        <v>0</v>
      </c>
      <c r="AP26" s="28">
        <f t="shared" si="5"/>
        <v>1.8867924528301886E-2</v>
      </c>
      <c r="AQ26" s="28">
        <f t="shared" si="6"/>
        <v>0</v>
      </c>
    </row>
    <row r="27" spans="1:50" x14ac:dyDescent="0.2">
      <c r="C27" s="1" t="s">
        <v>9</v>
      </c>
      <c r="D27" s="1" t="s">
        <v>42</v>
      </c>
      <c r="E27" s="1" t="s">
        <v>7</v>
      </c>
      <c r="F27" s="1" t="s">
        <v>46</v>
      </c>
      <c r="G27" s="1" t="s">
        <v>46</v>
      </c>
      <c r="H27" s="1" t="s">
        <v>46</v>
      </c>
      <c r="I27" s="1" t="s">
        <v>46</v>
      </c>
      <c r="J27" s="1">
        <v>29</v>
      </c>
      <c r="K27" s="1">
        <v>2</v>
      </c>
      <c r="L27" s="1">
        <v>0</v>
      </c>
      <c r="M27" s="1">
        <f t="shared" si="9"/>
        <v>31</v>
      </c>
      <c r="N27" s="1">
        <v>2</v>
      </c>
      <c r="O27" s="1">
        <v>18</v>
      </c>
      <c r="P27" s="1">
        <v>3</v>
      </c>
      <c r="Q27" s="1">
        <v>10</v>
      </c>
      <c r="R27" s="1">
        <f t="shared" si="1"/>
        <v>31</v>
      </c>
      <c r="S27" s="1">
        <v>1</v>
      </c>
      <c r="T27" s="1">
        <v>18</v>
      </c>
      <c r="U27" s="1">
        <v>2</v>
      </c>
      <c r="V27" s="1">
        <v>4</v>
      </c>
      <c r="W27" s="1">
        <f t="shared" si="2"/>
        <v>24</v>
      </c>
      <c r="X27" s="1" t="s">
        <v>47</v>
      </c>
      <c r="Y27" s="1" t="s">
        <v>46</v>
      </c>
      <c r="AA27" s="21">
        <f t="shared" si="3"/>
        <v>0.77419354838709675</v>
      </c>
      <c r="AC27" s="21">
        <f t="shared" si="10"/>
        <v>0.77419354838709675</v>
      </c>
      <c r="AE27" s="20">
        <v>0</v>
      </c>
      <c r="AF27" s="20">
        <v>0</v>
      </c>
      <c r="AG27" s="20">
        <v>0</v>
      </c>
      <c r="AH27" s="20">
        <v>1</v>
      </c>
      <c r="AI27" s="20">
        <v>0</v>
      </c>
      <c r="AJ27" s="20">
        <v>0</v>
      </c>
      <c r="AK27" s="20" t="s">
        <v>9</v>
      </c>
      <c r="AM27" s="21">
        <f>AC37</f>
        <v>2.4285714285714284</v>
      </c>
      <c r="AN27" s="1">
        <v>0</v>
      </c>
      <c r="AO27" s="1">
        <v>3</v>
      </c>
      <c r="AP27" s="28">
        <f t="shared" si="5"/>
        <v>0</v>
      </c>
      <c r="AQ27" s="28">
        <f t="shared" si="6"/>
        <v>5.6603773584905662E-2</v>
      </c>
    </row>
    <row r="28" spans="1:50" x14ac:dyDescent="0.2">
      <c r="C28" s="1" t="s">
        <v>9</v>
      </c>
      <c r="D28" s="1" t="s">
        <v>42</v>
      </c>
      <c r="E28" s="1" t="s">
        <v>13</v>
      </c>
      <c r="F28" s="1" t="s">
        <v>46</v>
      </c>
      <c r="G28" s="1" t="s">
        <v>46</v>
      </c>
      <c r="H28" s="1" t="s">
        <v>46</v>
      </c>
      <c r="I28" s="1" t="s">
        <v>46</v>
      </c>
      <c r="J28" s="1">
        <v>29</v>
      </c>
      <c r="K28" s="1">
        <v>2</v>
      </c>
      <c r="L28" s="1">
        <v>0</v>
      </c>
      <c r="M28" s="1">
        <f t="shared" si="9"/>
        <v>31</v>
      </c>
      <c r="N28" s="1">
        <v>2</v>
      </c>
      <c r="O28" s="1">
        <v>18</v>
      </c>
      <c r="P28" s="1">
        <v>3</v>
      </c>
      <c r="Q28" s="1">
        <v>0</v>
      </c>
      <c r="R28" s="1">
        <f t="shared" si="1"/>
        <v>21</v>
      </c>
      <c r="S28" s="1">
        <v>1</v>
      </c>
      <c r="T28" s="1">
        <v>18</v>
      </c>
      <c r="U28" s="1">
        <v>2</v>
      </c>
      <c r="V28" s="1">
        <v>0</v>
      </c>
      <c r="W28" s="1">
        <f t="shared" si="2"/>
        <v>20</v>
      </c>
      <c r="X28" s="1" t="s">
        <v>47</v>
      </c>
      <c r="Y28" s="1" t="s">
        <v>46</v>
      </c>
      <c r="AA28" s="21">
        <f t="shared" si="3"/>
        <v>0.95238095238095233</v>
      </c>
      <c r="AC28" s="21">
        <f t="shared" si="10"/>
        <v>0.64516129032258063</v>
      </c>
      <c r="AE28" s="20">
        <v>0</v>
      </c>
      <c r="AF28" s="20">
        <v>0</v>
      </c>
      <c r="AG28" s="20">
        <v>0</v>
      </c>
      <c r="AH28" s="20">
        <v>1</v>
      </c>
      <c r="AI28" s="20">
        <v>0</v>
      </c>
      <c r="AJ28" s="20">
        <v>0</v>
      </c>
      <c r="AK28" s="20" t="s">
        <v>9</v>
      </c>
      <c r="AM28" s="21">
        <f>AC47</f>
        <v>2.5714285714285716</v>
      </c>
      <c r="AN28" s="1">
        <v>1</v>
      </c>
      <c r="AO28" s="1">
        <v>0</v>
      </c>
      <c r="AP28" s="28">
        <f t="shared" si="5"/>
        <v>1.8867924528301886E-2</v>
      </c>
      <c r="AQ28" s="28">
        <f t="shared" si="6"/>
        <v>0</v>
      </c>
    </row>
    <row r="29" spans="1:50" x14ac:dyDescent="0.2">
      <c r="C29" s="1" t="s">
        <v>8</v>
      </c>
      <c r="D29" s="1" t="s">
        <v>42</v>
      </c>
      <c r="E29" s="1" t="s">
        <v>6</v>
      </c>
      <c r="F29" s="1" t="s">
        <v>46</v>
      </c>
      <c r="G29" s="1" t="s">
        <v>46</v>
      </c>
      <c r="H29" s="1" t="s">
        <v>46</v>
      </c>
      <c r="I29" s="1" t="s">
        <v>46</v>
      </c>
      <c r="J29" s="1">
        <v>17</v>
      </c>
      <c r="K29" s="1">
        <v>2</v>
      </c>
      <c r="L29" s="1">
        <v>0</v>
      </c>
      <c r="M29" s="1">
        <f t="shared" si="9"/>
        <v>19</v>
      </c>
      <c r="N29" s="1">
        <v>0</v>
      </c>
      <c r="O29" s="1">
        <v>7</v>
      </c>
      <c r="P29" s="1">
        <v>13</v>
      </c>
      <c r="Q29" s="1">
        <v>3</v>
      </c>
      <c r="R29" s="1">
        <f t="shared" si="1"/>
        <v>23</v>
      </c>
      <c r="S29" s="1">
        <v>1</v>
      </c>
      <c r="T29" s="1">
        <v>5</v>
      </c>
      <c r="U29" s="1">
        <v>12</v>
      </c>
      <c r="V29" s="1">
        <v>2</v>
      </c>
      <c r="W29" s="1">
        <f t="shared" si="2"/>
        <v>19</v>
      </c>
      <c r="X29" s="1" t="s">
        <v>42</v>
      </c>
      <c r="Y29" s="1" t="s">
        <v>46</v>
      </c>
      <c r="AA29" s="21">
        <f t="shared" si="3"/>
        <v>0.82608695652173914</v>
      </c>
      <c r="AC29" s="21">
        <f t="shared" si="10"/>
        <v>1</v>
      </c>
      <c r="AE29" s="1">
        <v>0</v>
      </c>
      <c r="AF29" s="20">
        <v>1</v>
      </c>
      <c r="AG29" s="1">
        <v>0</v>
      </c>
      <c r="AH29" s="1">
        <v>0</v>
      </c>
      <c r="AI29" s="1">
        <v>0</v>
      </c>
      <c r="AJ29" s="1">
        <v>0</v>
      </c>
      <c r="AK29" s="20" t="s">
        <v>8</v>
      </c>
      <c r="AM29" s="21">
        <f>AC45</f>
        <v>2.6428571428571428</v>
      </c>
      <c r="AN29" s="1">
        <v>1</v>
      </c>
      <c r="AO29" s="1">
        <v>0</v>
      </c>
      <c r="AP29" s="28">
        <f t="shared" si="5"/>
        <v>1.8867924528301886E-2</v>
      </c>
      <c r="AQ29" s="28">
        <f t="shared" si="6"/>
        <v>0</v>
      </c>
    </row>
    <row r="30" spans="1:50" x14ac:dyDescent="0.2">
      <c r="C30" s="1" t="s">
        <v>8</v>
      </c>
      <c r="D30" s="1" t="s">
        <v>42</v>
      </c>
      <c r="E30" s="1" t="s">
        <v>7</v>
      </c>
      <c r="F30" s="1" t="s">
        <v>46</v>
      </c>
      <c r="G30" s="1" t="s">
        <v>46</v>
      </c>
      <c r="H30" s="1" t="s">
        <v>46</v>
      </c>
      <c r="I30" s="1" t="s">
        <v>46</v>
      </c>
      <c r="J30" s="1">
        <v>17</v>
      </c>
      <c r="K30" s="1">
        <v>2</v>
      </c>
      <c r="L30" s="1">
        <v>0</v>
      </c>
      <c r="M30" s="1">
        <f t="shared" si="9"/>
        <v>19</v>
      </c>
      <c r="N30" s="1">
        <v>0</v>
      </c>
      <c r="O30" s="1">
        <v>7</v>
      </c>
      <c r="P30" s="1">
        <v>13</v>
      </c>
      <c r="Q30" s="1">
        <v>6</v>
      </c>
      <c r="R30" s="1">
        <f t="shared" si="1"/>
        <v>26</v>
      </c>
      <c r="S30" s="1">
        <v>1</v>
      </c>
      <c r="T30" s="1">
        <v>5</v>
      </c>
      <c r="U30" s="1">
        <v>12</v>
      </c>
      <c r="V30" s="1">
        <v>4</v>
      </c>
      <c r="W30" s="1">
        <f t="shared" si="2"/>
        <v>21</v>
      </c>
      <c r="X30" s="1" t="s">
        <v>42</v>
      </c>
      <c r="Y30" s="1" t="s">
        <v>46</v>
      </c>
      <c r="AA30" s="21">
        <f t="shared" si="3"/>
        <v>0.80769230769230771</v>
      </c>
      <c r="AC30" s="21">
        <f t="shared" si="10"/>
        <v>1.1052631578947369</v>
      </c>
      <c r="AE30" s="20">
        <v>0</v>
      </c>
      <c r="AF30" s="20">
        <v>1</v>
      </c>
      <c r="AG30" s="20">
        <v>0</v>
      </c>
      <c r="AH30" s="20">
        <v>0</v>
      </c>
      <c r="AI30" s="20">
        <v>0</v>
      </c>
      <c r="AJ30" s="20">
        <v>0</v>
      </c>
      <c r="AK30" s="20" t="s">
        <v>8</v>
      </c>
      <c r="AM30" s="21">
        <f>AC67</f>
        <v>2.6666666666666665</v>
      </c>
      <c r="AN30" s="1">
        <v>0</v>
      </c>
      <c r="AO30" s="1">
        <v>0</v>
      </c>
      <c r="AP30" s="28">
        <f t="shared" si="5"/>
        <v>0</v>
      </c>
      <c r="AQ30" s="28">
        <f t="shared" si="6"/>
        <v>0</v>
      </c>
    </row>
    <row r="31" spans="1:50" x14ac:dyDescent="0.2">
      <c r="C31" s="1" t="s">
        <v>8</v>
      </c>
      <c r="D31" s="1" t="s">
        <v>42</v>
      </c>
      <c r="E31" s="1" t="s">
        <v>13</v>
      </c>
      <c r="F31" s="1" t="s">
        <v>46</v>
      </c>
      <c r="G31" s="1" t="s">
        <v>46</v>
      </c>
      <c r="H31" s="1" t="s">
        <v>46</v>
      </c>
      <c r="I31" s="1" t="s">
        <v>46</v>
      </c>
      <c r="J31" s="1">
        <v>17</v>
      </c>
      <c r="K31" s="1">
        <v>2</v>
      </c>
      <c r="L31" s="1">
        <v>0</v>
      </c>
      <c r="M31" s="1">
        <f t="shared" si="9"/>
        <v>19</v>
      </c>
      <c r="N31" s="1">
        <v>0</v>
      </c>
      <c r="O31" s="1">
        <v>7</v>
      </c>
      <c r="P31" s="1">
        <v>13</v>
      </c>
      <c r="Q31" s="1">
        <v>0</v>
      </c>
      <c r="R31" s="1">
        <f t="shared" si="1"/>
        <v>20</v>
      </c>
      <c r="S31" s="1">
        <v>1</v>
      </c>
      <c r="T31" s="1">
        <v>5</v>
      </c>
      <c r="U31" s="1">
        <v>12</v>
      </c>
      <c r="V31" s="1">
        <v>0</v>
      </c>
      <c r="W31" s="1">
        <f t="shared" si="2"/>
        <v>17</v>
      </c>
      <c r="X31" s="1" t="s">
        <v>42</v>
      </c>
      <c r="Y31" s="1" t="s">
        <v>46</v>
      </c>
      <c r="AA31" s="21">
        <f t="shared" si="3"/>
        <v>0.85</v>
      </c>
      <c r="AC31" s="21">
        <f t="shared" si="10"/>
        <v>0.89473684210526316</v>
      </c>
      <c r="AE31" s="20">
        <v>0</v>
      </c>
      <c r="AF31" s="20">
        <v>1</v>
      </c>
      <c r="AG31" s="20">
        <v>0</v>
      </c>
      <c r="AH31" s="20">
        <v>0</v>
      </c>
      <c r="AI31" s="20">
        <v>0</v>
      </c>
      <c r="AJ31" s="20">
        <v>0</v>
      </c>
      <c r="AK31" s="20" t="s">
        <v>8</v>
      </c>
      <c r="AM31" s="21">
        <f>AC35</f>
        <v>3.1428571428571428</v>
      </c>
      <c r="AN31" s="1">
        <v>1</v>
      </c>
      <c r="AO31" s="1">
        <v>0</v>
      </c>
      <c r="AP31" s="28">
        <f t="shared" si="5"/>
        <v>1.8867924528301886E-2</v>
      </c>
      <c r="AQ31" s="28">
        <f t="shared" si="6"/>
        <v>0</v>
      </c>
    </row>
    <row r="32" spans="1:50" x14ac:dyDescent="0.2">
      <c r="A32" s="1" t="s">
        <v>10</v>
      </c>
      <c r="B32" s="1" t="s">
        <v>11</v>
      </c>
      <c r="C32" s="1" t="s">
        <v>9</v>
      </c>
      <c r="D32" s="1" t="s">
        <v>43</v>
      </c>
      <c r="E32" s="1" t="s">
        <v>6</v>
      </c>
      <c r="F32" s="1">
        <v>11</v>
      </c>
      <c r="G32" s="1">
        <v>2</v>
      </c>
      <c r="H32" s="1">
        <v>0</v>
      </c>
      <c r="I32" s="1">
        <f t="shared" si="0"/>
        <v>13</v>
      </c>
      <c r="J32" s="1" t="s">
        <v>46</v>
      </c>
      <c r="K32" s="1" t="s">
        <v>46</v>
      </c>
      <c r="L32" s="1" t="s">
        <v>46</v>
      </c>
      <c r="M32" s="1" t="s">
        <v>46</v>
      </c>
      <c r="N32" s="1">
        <v>0</v>
      </c>
      <c r="O32" s="1">
        <v>12</v>
      </c>
      <c r="P32" s="1">
        <v>19</v>
      </c>
      <c r="Q32" s="1">
        <v>5</v>
      </c>
      <c r="R32" s="1">
        <f t="shared" si="1"/>
        <v>36</v>
      </c>
      <c r="S32" s="1">
        <v>1</v>
      </c>
      <c r="T32" s="1">
        <v>18</v>
      </c>
      <c r="U32" s="1">
        <v>2</v>
      </c>
      <c r="V32" s="1">
        <v>5</v>
      </c>
      <c r="W32" s="1">
        <f t="shared" si="2"/>
        <v>25</v>
      </c>
      <c r="X32" s="1" t="s">
        <v>45</v>
      </c>
      <c r="Y32" s="1" t="s">
        <v>45</v>
      </c>
      <c r="AA32" s="21">
        <f t="shared" si="3"/>
        <v>0.69444444444444442</v>
      </c>
      <c r="AC32" s="21">
        <f>W32/I32</f>
        <v>1.9230769230769231</v>
      </c>
      <c r="AE32" s="1">
        <v>0</v>
      </c>
      <c r="AF32" s="20">
        <v>0</v>
      </c>
      <c r="AG32" s="1">
        <v>1</v>
      </c>
      <c r="AH32" s="1">
        <v>0</v>
      </c>
      <c r="AI32" s="1">
        <v>1</v>
      </c>
      <c r="AJ32" s="1">
        <v>0</v>
      </c>
      <c r="AK32" s="20" t="s">
        <v>9</v>
      </c>
      <c r="AM32" s="21">
        <f>AC65</f>
        <v>3.2222222222222223</v>
      </c>
      <c r="AN32" s="1">
        <v>1</v>
      </c>
      <c r="AO32" s="1">
        <v>0</v>
      </c>
      <c r="AP32" s="28">
        <f t="shared" si="5"/>
        <v>1.8867924528301886E-2</v>
      </c>
      <c r="AQ32" s="28">
        <f t="shared" si="6"/>
        <v>0</v>
      </c>
    </row>
    <row r="33" spans="1:43" x14ac:dyDescent="0.2">
      <c r="C33" s="1" t="s">
        <v>9</v>
      </c>
      <c r="D33" s="1" t="s">
        <v>43</v>
      </c>
      <c r="E33" s="1" t="s">
        <v>7</v>
      </c>
      <c r="F33" s="1">
        <v>11</v>
      </c>
      <c r="G33" s="1">
        <v>2</v>
      </c>
      <c r="H33" s="1">
        <v>0</v>
      </c>
      <c r="I33" s="1">
        <f t="shared" si="0"/>
        <v>13</v>
      </c>
      <c r="J33" s="1" t="s">
        <v>46</v>
      </c>
      <c r="K33" s="1" t="s">
        <v>46</v>
      </c>
      <c r="L33" s="1" t="s">
        <v>46</v>
      </c>
      <c r="M33" s="1" t="s">
        <v>46</v>
      </c>
      <c r="N33" s="1">
        <v>0</v>
      </c>
      <c r="O33" s="1">
        <v>12</v>
      </c>
      <c r="P33" s="1">
        <v>19</v>
      </c>
      <c r="Q33" s="1">
        <v>10</v>
      </c>
      <c r="R33" s="1">
        <f t="shared" si="1"/>
        <v>41</v>
      </c>
      <c r="S33" s="1">
        <v>1</v>
      </c>
      <c r="T33" s="1">
        <v>18</v>
      </c>
      <c r="U33" s="1">
        <v>2</v>
      </c>
      <c r="V33" s="1">
        <v>10</v>
      </c>
      <c r="W33" s="1">
        <f t="shared" si="2"/>
        <v>30</v>
      </c>
      <c r="X33" s="1" t="s">
        <v>45</v>
      </c>
      <c r="Y33" s="1" t="s">
        <v>45</v>
      </c>
      <c r="AA33" s="21">
        <f t="shared" si="3"/>
        <v>0.73170731707317072</v>
      </c>
      <c r="AC33" s="21">
        <f t="shared" ref="AC33:AC37" si="11">W33/I33</f>
        <v>2.3076923076923075</v>
      </c>
      <c r="AE33" s="20">
        <v>0</v>
      </c>
      <c r="AF33" s="20">
        <v>0</v>
      </c>
      <c r="AG33" s="20">
        <v>1</v>
      </c>
      <c r="AH33" s="20">
        <v>0</v>
      </c>
      <c r="AI33" s="20">
        <v>1</v>
      </c>
      <c r="AJ33" s="20">
        <v>0</v>
      </c>
      <c r="AK33" s="20" t="s">
        <v>9</v>
      </c>
      <c r="AM33" s="21">
        <f>AC66</f>
        <v>3.7777777777777777</v>
      </c>
      <c r="AN33" s="1">
        <v>1</v>
      </c>
      <c r="AO33" s="1">
        <v>0</v>
      </c>
      <c r="AP33" s="28">
        <f t="shared" si="5"/>
        <v>1.8867924528301886E-2</v>
      </c>
      <c r="AQ33" s="28">
        <f t="shared" si="6"/>
        <v>0</v>
      </c>
    </row>
    <row r="34" spans="1:43" x14ac:dyDescent="0.2">
      <c r="C34" s="1" t="s">
        <v>9</v>
      </c>
      <c r="D34" s="1" t="s">
        <v>43</v>
      </c>
      <c r="E34" s="1" t="s">
        <v>13</v>
      </c>
      <c r="F34" s="1">
        <v>11</v>
      </c>
      <c r="G34" s="1">
        <v>2</v>
      </c>
      <c r="H34" s="1">
        <v>0</v>
      </c>
      <c r="I34" s="1">
        <f t="shared" si="0"/>
        <v>13</v>
      </c>
      <c r="J34" s="1" t="s">
        <v>46</v>
      </c>
      <c r="K34" s="1" t="s">
        <v>46</v>
      </c>
      <c r="L34" s="1" t="s">
        <v>46</v>
      </c>
      <c r="M34" s="1" t="s">
        <v>46</v>
      </c>
      <c r="N34" s="1">
        <v>0</v>
      </c>
      <c r="O34" s="1">
        <v>12</v>
      </c>
      <c r="P34" s="1">
        <v>19</v>
      </c>
      <c r="Q34" s="1">
        <v>0</v>
      </c>
      <c r="R34" s="1">
        <f t="shared" si="1"/>
        <v>31</v>
      </c>
      <c r="S34" s="1">
        <v>1</v>
      </c>
      <c r="T34" s="1">
        <v>18</v>
      </c>
      <c r="U34" s="1">
        <v>2</v>
      </c>
      <c r="V34" s="1">
        <v>0</v>
      </c>
      <c r="W34" s="1">
        <f t="shared" si="2"/>
        <v>20</v>
      </c>
      <c r="X34" s="1" t="s">
        <v>45</v>
      </c>
      <c r="Y34" s="1" t="s">
        <v>45</v>
      </c>
      <c r="AA34" s="21">
        <f t="shared" si="3"/>
        <v>0.64516129032258063</v>
      </c>
      <c r="AC34" s="21">
        <f t="shared" si="11"/>
        <v>1.5384615384615385</v>
      </c>
      <c r="AE34" s="20">
        <v>0</v>
      </c>
      <c r="AF34" s="20">
        <v>0</v>
      </c>
      <c r="AG34" s="20">
        <v>1</v>
      </c>
      <c r="AH34" s="20">
        <v>0</v>
      </c>
      <c r="AI34" s="20">
        <v>1</v>
      </c>
      <c r="AJ34" s="20">
        <v>0</v>
      </c>
      <c r="AK34" s="20" t="s">
        <v>9</v>
      </c>
      <c r="AM34" s="21">
        <f>AC36</f>
        <v>3.8571428571428572</v>
      </c>
      <c r="AN34" s="1">
        <v>3</v>
      </c>
      <c r="AO34" s="1">
        <v>1</v>
      </c>
      <c r="AP34" s="28">
        <f t="shared" si="5"/>
        <v>5.6603773584905662E-2</v>
      </c>
      <c r="AQ34" s="28">
        <f t="shared" si="6"/>
        <v>1.8867924528301886E-2</v>
      </c>
    </row>
    <row r="35" spans="1:43" x14ac:dyDescent="0.2">
      <c r="C35" s="1" t="s">
        <v>8</v>
      </c>
      <c r="D35" s="1" t="s">
        <v>43</v>
      </c>
      <c r="E35" s="1" t="s">
        <v>6</v>
      </c>
      <c r="F35" s="1">
        <v>5</v>
      </c>
      <c r="G35" s="1">
        <v>2</v>
      </c>
      <c r="H35" s="1">
        <v>0</v>
      </c>
      <c r="I35" s="1">
        <f t="shared" si="0"/>
        <v>7</v>
      </c>
      <c r="J35" s="1" t="s">
        <v>46</v>
      </c>
      <c r="K35" s="1" t="s">
        <v>46</v>
      </c>
      <c r="L35" s="1" t="s">
        <v>46</v>
      </c>
      <c r="M35" s="1" t="s">
        <v>46</v>
      </c>
      <c r="N35" s="1">
        <v>0</v>
      </c>
      <c r="O35" s="1">
        <v>12</v>
      </c>
      <c r="P35" s="1">
        <v>4</v>
      </c>
      <c r="Q35" s="1">
        <v>4</v>
      </c>
      <c r="R35" s="1">
        <f t="shared" si="1"/>
        <v>20</v>
      </c>
      <c r="S35" s="1">
        <v>2</v>
      </c>
      <c r="T35" s="1">
        <v>12</v>
      </c>
      <c r="U35" s="1">
        <v>5</v>
      </c>
      <c r="V35" s="1">
        <v>5</v>
      </c>
      <c r="W35" s="1">
        <f t="shared" si="2"/>
        <v>22</v>
      </c>
      <c r="X35" s="1" t="s">
        <v>45</v>
      </c>
      <c r="Y35" s="1" t="s">
        <v>45</v>
      </c>
      <c r="AA35" s="21">
        <f t="shared" si="3"/>
        <v>1.1000000000000001</v>
      </c>
      <c r="AC35" s="21">
        <f t="shared" si="11"/>
        <v>3.1428571428571428</v>
      </c>
      <c r="AE35" s="20">
        <v>0</v>
      </c>
      <c r="AF35" s="20">
        <v>0</v>
      </c>
      <c r="AG35" s="20">
        <v>1</v>
      </c>
      <c r="AH35" s="20">
        <v>0</v>
      </c>
      <c r="AI35" s="20">
        <v>1</v>
      </c>
      <c r="AJ35" s="20">
        <v>0</v>
      </c>
      <c r="AK35" s="20" t="s">
        <v>8</v>
      </c>
      <c r="AN35" s="1">
        <f>SUM(AN2:AN34)</f>
        <v>32</v>
      </c>
      <c r="AO35" s="1">
        <f>SUM(AO2:AO34)</f>
        <v>21</v>
      </c>
      <c r="AP35" s="29">
        <f>SUM(AP2:AP34)</f>
        <v>0.60377358490566035</v>
      </c>
      <c r="AQ35" s="29">
        <f>SUM(AQ2:AQ34)</f>
        <v>0.39622641509433959</v>
      </c>
    </row>
    <row r="36" spans="1:43" x14ac:dyDescent="0.2">
      <c r="C36" s="1" t="s">
        <v>8</v>
      </c>
      <c r="D36" s="1" t="s">
        <v>43</v>
      </c>
      <c r="E36" s="1" t="s">
        <v>7</v>
      </c>
      <c r="F36" s="1">
        <v>5</v>
      </c>
      <c r="G36" s="1">
        <v>2</v>
      </c>
      <c r="H36" s="1">
        <v>0</v>
      </c>
      <c r="I36" s="1">
        <f t="shared" si="0"/>
        <v>7</v>
      </c>
      <c r="J36" s="1" t="s">
        <v>46</v>
      </c>
      <c r="K36" s="1" t="s">
        <v>46</v>
      </c>
      <c r="L36" s="1" t="s">
        <v>46</v>
      </c>
      <c r="M36" s="1" t="s">
        <v>46</v>
      </c>
      <c r="N36" s="1">
        <v>0</v>
      </c>
      <c r="O36" s="1">
        <v>12</v>
      </c>
      <c r="P36" s="1">
        <v>4</v>
      </c>
      <c r="Q36" s="1">
        <v>8</v>
      </c>
      <c r="R36" s="1">
        <f t="shared" si="1"/>
        <v>24</v>
      </c>
      <c r="S36" s="1">
        <v>2</v>
      </c>
      <c r="T36" s="1">
        <v>12</v>
      </c>
      <c r="U36" s="1">
        <v>5</v>
      </c>
      <c r="V36" s="1">
        <v>10</v>
      </c>
      <c r="W36" s="1">
        <f t="shared" si="2"/>
        <v>27</v>
      </c>
      <c r="X36" s="1" t="s">
        <v>45</v>
      </c>
      <c r="Y36" s="1" t="s">
        <v>45</v>
      </c>
      <c r="AA36" s="21">
        <f t="shared" si="3"/>
        <v>1.125</v>
      </c>
      <c r="AC36" s="21">
        <f t="shared" si="11"/>
        <v>3.8571428571428572</v>
      </c>
      <c r="AE36" s="20">
        <v>0</v>
      </c>
      <c r="AF36" s="20">
        <v>0</v>
      </c>
      <c r="AG36" s="20">
        <v>1</v>
      </c>
      <c r="AH36" s="20">
        <v>0</v>
      </c>
      <c r="AI36" s="20">
        <v>1</v>
      </c>
      <c r="AJ36" s="20">
        <v>0</v>
      </c>
      <c r="AK36" s="20" t="s">
        <v>8</v>
      </c>
    </row>
    <row r="37" spans="1:43" x14ac:dyDescent="0.2">
      <c r="C37" s="1" t="s">
        <v>8</v>
      </c>
      <c r="D37" s="1" t="s">
        <v>43</v>
      </c>
      <c r="E37" s="1" t="s">
        <v>13</v>
      </c>
      <c r="F37" s="1">
        <v>5</v>
      </c>
      <c r="G37" s="1">
        <v>2</v>
      </c>
      <c r="H37" s="1">
        <v>0</v>
      </c>
      <c r="I37" s="1">
        <f t="shared" si="0"/>
        <v>7</v>
      </c>
      <c r="J37" s="1" t="s">
        <v>46</v>
      </c>
      <c r="K37" s="1" t="s">
        <v>46</v>
      </c>
      <c r="L37" s="1" t="s">
        <v>46</v>
      </c>
      <c r="M37" s="1" t="s">
        <v>46</v>
      </c>
      <c r="N37" s="1">
        <v>0</v>
      </c>
      <c r="O37" s="1">
        <v>12</v>
      </c>
      <c r="P37" s="1">
        <v>4</v>
      </c>
      <c r="Q37" s="1">
        <v>0</v>
      </c>
      <c r="R37" s="1">
        <f t="shared" si="1"/>
        <v>16</v>
      </c>
      <c r="S37" s="1">
        <v>2</v>
      </c>
      <c r="T37" s="1">
        <v>12</v>
      </c>
      <c r="U37" s="1">
        <v>5</v>
      </c>
      <c r="V37" s="1">
        <v>0</v>
      </c>
      <c r="W37" s="1">
        <f t="shared" si="2"/>
        <v>17</v>
      </c>
      <c r="X37" s="1" t="s">
        <v>45</v>
      </c>
      <c r="Y37" s="1" t="s">
        <v>45</v>
      </c>
      <c r="AA37" s="21">
        <f t="shared" si="3"/>
        <v>1.0625</v>
      </c>
      <c r="AC37" s="21">
        <f t="shared" si="11"/>
        <v>2.4285714285714284</v>
      </c>
      <c r="AE37" s="20">
        <v>0</v>
      </c>
      <c r="AF37" s="20">
        <v>0</v>
      </c>
      <c r="AG37" s="20">
        <v>1</v>
      </c>
      <c r="AH37" s="20">
        <v>0</v>
      </c>
      <c r="AI37" s="20">
        <v>1</v>
      </c>
      <c r="AJ37" s="20">
        <v>0</v>
      </c>
      <c r="AK37" s="20" t="s">
        <v>8</v>
      </c>
    </row>
    <row r="38" spans="1:43" x14ac:dyDescent="0.2">
      <c r="A38" s="1" t="s">
        <v>11</v>
      </c>
      <c r="B38" s="1" t="s">
        <v>11</v>
      </c>
      <c r="C38" s="1" t="s">
        <v>9</v>
      </c>
      <c r="D38" s="1" t="s">
        <v>42</v>
      </c>
      <c r="E38" s="1" t="s">
        <v>6</v>
      </c>
      <c r="F38" s="1" t="s">
        <v>46</v>
      </c>
      <c r="G38" s="1" t="s">
        <v>46</v>
      </c>
      <c r="H38" s="1" t="s">
        <v>46</v>
      </c>
      <c r="I38" s="1" t="s">
        <v>46</v>
      </c>
      <c r="J38" s="1">
        <v>16</v>
      </c>
      <c r="K38" s="1">
        <v>2</v>
      </c>
      <c r="L38" s="1">
        <v>0</v>
      </c>
      <c r="M38" s="1">
        <f t="shared" si="9"/>
        <v>18</v>
      </c>
      <c r="N38" s="1">
        <v>1</v>
      </c>
      <c r="O38" s="1">
        <v>13</v>
      </c>
      <c r="P38" s="1">
        <v>6</v>
      </c>
      <c r="Q38" s="1">
        <v>4</v>
      </c>
      <c r="R38" s="1">
        <f t="shared" si="1"/>
        <v>23</v>
      </c>
      <c r="S38" s="1">
        <v>1</v>
      </c>
      <c r="T38" s="1">
        <v>9</v>
      </c>
      <c r="U38" s="1">
        <v>7</v>
      </c>
      <c r="V38" s="1">
        <v>4</v>
      </c>
      <c r="W38" s="1">
        <f t="shared" si="2"/>
        <v>20</v>
      </c>
      <c r="X38" s="1" t="s">
        <v>42</v>
      </c>
      <c r="Y38" s="1" t="s">
        <v>46</v>
      </c>
      <c r="AA38" s="21">
        <f t="shared" si="3"/>
        <v>0.86956521739130432</v>
      </c>
      <c r="AC38" s="21">
        <f>W38/M38</f>
        <v>1.1111111111111112</v>
      </c>
      <c r="AE38" s="1">
        <v>0</v>
      </c>
      <c r="AF38" s="20">
        <v>1</v>
      </c>
      <c r="AG38" s="1">
        <v>0</v>
      </c>
      <c r="AH38" s="1">
        <v>0</v>
      </c>
      <c r="AI38" s="1">
        <v>0</v>
      </c>
      <c r="AJ38" s="1">
        <v>0</v>
      </c>
      <c r="AK38" s="20" t="s">
        <v>9</v>
      </c>
    </row>
    <row r="39" spans="1:43" x14ac:dyDescent="0.2">
      <c r="C39" s="1" t="s">
        <v>9</v>
      </c>
      <c r="D39" s="1" t="s">
        <v>42</v>
      </c>
      <c r="E39" s="1" t="s">
        <v>7</v>
      </c>
      <c r="F39" s="1" t="s">
        <v>46</v>
      </c>
      <c r="G39" s="1" t="s">
        <v>46</v>
      </c>
      <c r="H39" s="1" t="s">
        <v>46</v>
      </c>
      <c r="I39" s="1" t="s">
        <v>46</v>
      </c>
      <c r="J39" s="1">
        <v>16</v>
      </c>
      <c r="K39" s="1">
        <v>2</v>
      </c>
      <c r="L39" s="1">
        <v>0</v>
      </c>
      <c r="M39" s="1">
        <f t="shared" si="9"/>
        <v>18</v>
      </c>
      <c r="N39" s="1">
        <v>1</v>
      </c>
      <c r="O39" s="1">
        <v>13</v>
      </c>
      <c r="P39" s="1">
        <v>6</v>
      </c>
      <c r="Q39" s="1">
        <v>7</v>
      </c>
      <c r="R39" s="1">
        <f t="shared" si="1"/>
        <v>26</v>
      </c>
      <c r="S39" s="1">
        <v>1</v>
      </c>
      <c r="T39" s="1">
        <v>9</v>
      </c>
      <c r="U39" s="1">
        <v>7</v>
      </c>
      <c r="V39" s="1">
        <v>7</v>
      </c>
      <c r="W39" s="1">
        <f t="shared" si="2"/>
        <v>23</v>
      </c>
      <c r="X39" s="1" t="s">
        <v>42</v>
      </c>
      <c r="Y39" s="1" t="s">
        <v>46</v>
      </c>
      <c r="AA39" s="21">
        <f t="shared" si="3"/>
        <v>0.88461538461538458</v>
      </c>
      <c r="AC39" s="21">
        <f t="shared" ref="AC39:AC43" si="12">W39/M39</f>
        <v>1.2777777777777777</v>
      </c>
      <c r="AE39" s="20">
        <v>0</v>
      </c>
      <c r="AF39" s="20">
        <v>1</v>
      </c>
      <c r="AG39" s="20">
        <v>0</v>
      </c>
      <c r="AH39" s="20">
        <v>0</v>
      </c>
      <c r="AI39" s="20">
        <v>0</v>
      </c>
      <c r="AJ39" s="20">
        <v>0</v>
      </c>
      <c r="AK39" s="20" t="s">
        <v>9</v>
      </c>
    </row>
    <row r="40" spans="1:43" x14ac:dyDescent="0.2">
      <c r="C40" s="1" t="s">
        <v>9</v>
      </c>
      <c r="D40" s="1" t="s">
        <v>42</v>
      </c>
      <c r="E40" s="1" t="s">
        <v>13</v>
      </c>
      <c r="F40" s="1" t="s">
        <v>46</v>
      </c>
      <c r="G40" s="1" t="s">
        <v>46</v>
      </c>
      <c r="H40" s="1" t="s">
        <v>46</v>
      </c>
      <c r="I40" s="1" t="s">
        <v>46</v>
      </c>
      <c r="J40" s="1">
        <v>16</v>
      </c>
      <c r="K40" s="1">
        <v>2</v>
      </c>
      <c r="L40" s="1">
        <v>0</v>
      </c>
      <c r="M40" s="1">
        <f t="shared" si="9"/>
        <v>18</v>
      </c>
      <c r="N40" s="1">
        <v>1</v>
      </c>
      <c r="O40" s="1">
        <v>13</v>
      </c>
      <c r="P40" s="1">
        <v>6</v>
      </c>
      <c r="Q40" s="1">
        <v>0</v>
      </c>
      <c r="R40" s="1">
        <f t="shared" si="1"/>
        <v>19</v>
      </c>
      <c r="S40" s="1">
        <v>1</v>
      </c>
      <c r="T40" s="1">
        <v>9</v>
      </c>
      <c r="U40" s="1">
        <v>7</v>
      </c>
      <c r="V40" s="1">
        <v>0</v>
      </c>
      <c r="W40" s="1">
        <f t="shared" si="2"/>
        <v>16</v>
      </c>
      <c r="X40" s="1" t="s">
        <v>47</v>
      </c>
      <c r="Y40" s="1" t="s">
        <v>46</v>
      </c>
      <c r="AA40" s="21">
        <f t="shared" si="3"/>
        <v>0.84210526315789469</v>
      </c>
      <c r="AC40" s="21">
        <f t="shared" si="12"/>
        <v>0.88888888888888884</v>
      </c>
      <c r="AE40" s="1">
        <v>0</v>
      </c>
      <c r="AF40" s="20">
        <v>0</v>
      </c>
      <c r="AG40" s="1">
        <v>0</v>
      </c>
      <c r="AH40" s="1">
        <v>1</v>
      </c>
      <c r="AI40" s="1">
        <v>0</v>
      </c>
      <c r="AJ40" s="1">
        <v>0</v>
      </c>
      <c r="AK40" s="20" t="s">
        <v>9</v>
      </c>
    </row>
    <row r="41" spans="1:43" x14ac:dyDescent="0.2">
      <c r="C41" s="1" t="s">
        <v>8</v>
      </c>
      <c r="D41" s="1" t="s">
        <v>42</v>
      </c>
      <c r="E41" s="1" t="s">
        <v>6</v>
      </c>
      <c r="F41" s="1" t="s">
        <v>46</v>
      </c>
      <c r="G41" s="1" t="s">
        <v>46</v>
      </c>
      <c r="H41" s="1" t="s">
        <v>46</v>
      </c>
      <c r="I41" s="1" t="s">
        <v>46</v>
      </c>
      <c r="J41" s="1">
        <v>28</v>
      </c>
      <c r="K41" s="1">
        <v>2</v>
      </c>
      <c r="L41" s="1">
        <v>0</v>
      </c>
      <c r="M41" s="1">
        <f t="shared" si="9"/>
        <v>30</v>
      </c>
      <c r="N41" s="1">
        <v>1</v>
      </c>
      <c r="O41" s="1">
        <v>26</v>
      </c>
      <c r="P41" s="1">
        <v>6</v>
      </c>
      <c r="Q41" s="1">
        <v>5</v>
      </c>
      <c r="R41" s="1">
        <f t="shared" si="1"/>
        <v>37</v>
      </c>
      <c r="S41" s="1">
        <v>1</v>
      </c>
      <c r="T41" s="1">
        <v>19</v>
      </c>
      <c r="U41" s="1">
        <v>6</v>
      </c>
      <c r="V41" s="1">
        <v>5</v>
      </c>
      <c r="W41" s="1">
        <f t="shared" si="2"/>
        <v>30</v>
      </c>
      <c r="X41" s="1" t="s">
        <v>42</v>
      </c>
      <c r="Y41" s="1" t="s">
        <v>46</v>
      </c>
      <c r="AA41" s="21">
        <f t="shared" si="3"/>
        <v>0.81081081081081086</v>
      </c>
      <c r="AC41" s="21">
        <f t="shared" si="12"/>
        <v>1</v>
      </c>
      <c r="AE41" s="20">
        <v>0</v>
      </c>
      <c r="AF41" s="20">
        <v>1</v>
      </c>
      <c r="AG41" s="20">
        <v>0</v>
      </c>
      <c r="AH41" s="20">
        <v>0</v>
      </c>
      <c r="AI41" s="20">
        <v>0</v>
      </c>
      <c r="AJ41" s="20">
        <v>0</v>
      </c>
      <c r="AK41" s="20" t="s">
        <v>8</v>
      </c>
    </row>
    <row r="42" spans="1:43" x14ac:dyDescent="0.2">
      <c r="C42" s="1" t="s">
        <v>8</v>
      </c>
      <c r="D42" s="1" t="s">
        <v>42</v>
      </c>
      <c r="E42" s="1" t="s">
        <v>7</v>
      </c>
      <c r="F42" s="1" t="s">
        <v>46</v>
      </c>
      <c r="G42" s="1" t="s">
        <v>46</v>
      </c>
      <c r="H42" s="1" t="s">
        <v>46</v>
      </c>
      <c r="I42" s="1" t="s">
        <v>46</v>
      </c>
      <c r="J42" s="1">
        <v>28</v>
      </c>
      <c r="K42" s="1">
        <v>2</v>
      </c>
      <c r="L42" s="1">
        <v>0</v>
      </c>
      <c r="M42" s="1">
        <f t="shared" si="9"/>
        <v>30</v>
      </c>
      <c r="N42" s="1">
        <v>1</v>
      </c>
      <c r="O42" s="1">
        <v>26</v>
      </c>
      <c r="P42" s="1">
        <v>6</v>
      </c>
      <c r="Q42" s="1">
        <v>10</v>
      </c>
      <c r="R42" s="1">
        <f t="shared" si="1"/>
        <v>42</v>
      </c>
      <c r="S42" s="1">
        <v>1</v>
      </c>
      <c r="T42" s="1">
        <v>19</v>
      </c>
      <c r="U42" s="1">
        <v>6</v>
      </c>
      <c r="V42" s="1">
        <v>10</v>
      </c>
      <c r="W42" s="1">
        <f t="shared" si="2"/>
        <v>35</v>
      </c>
      <c r="X42" s="1" t="s">
        <v>42</v>
      </c>
      <c r="Y42" s="1" t="s">
        <v>46</v>
      </c>
      <c r="AA42" s="21">
        <f t="shared" si="3"/>
        <v>0.83333333333333337</v>
      </c>
      <c r="AC42" s="21">
        <f t="shared" si="12"/>
        <v>1.1666666666666667</v>
      </c>
      <c r="AE42" s="20">
        <v>0</v>
      </c>
      <c r="AF42" s="20">
        <v>1</v>
      </c>
      <c r="AG42" s="20">
        <v>0</v>
      </c>
      <c r="AH42" s="20">
        <v>0</v>
      </c>
      <c r="AI42" s="20">
        <v>0</v>
      </c>
      <c r="AJ42" s="20">
        <v>0</v>
      </c>
      <c r="AK42" s="20" t="s">
        <v>8</v>
      </c>
    </row>
    <row r="43" spans="1:43" x14ac:dyDescent="0.2">
      <c r="C43" s="1" t="s">
        <v>8</v>
      </c>
      <c r="D43" s="1" t="s">
        <v>42</v>
      </c>
      <c r="E43" s="1" t="s">
        <v>13</v>
      </c>
      <c r="F43" s="1" t="s">
        <v>46</v>
      </c>
      <c r="G43" s="1" t="s">
        <v>46</v>
      </c>
      <c r="H43" s="1" t="s">
        <v>46</v>
      </c>
      <c r="I43" s="1" t="s">
        <v>46</v>
      </c>
      <c r="J43" s="1">
        <v>28</v>
      </c>
      <c r="K43" s="1">
        <v>2</v>
      </c>
      <c r="L43" s="1">
        <v>0</v>
      </c>
      <c r="M43" s="1">
        <f t="shared" si="9"/>
        <v>30</v>
      </c>
      <c r="N43" s="1">
        <v>1</v>
      </c>
      <c r="O43" s="1">
        <v>26</v>
      </c>
      <c r="P43" s="1">
        <v>6</v>
      </c>
      <c r="Q43" s="1">
        <v>0</v>
      </c>
      <c r="R43" s="1">
        <f t="shared" si="1"/>
        <v>32</v>
      </c>
      <c r="S43" s="1">
        <v>1</v>
      </c>
      <c r="T43" s="1">
        <v>19</v>
      </c>
      <c r="U43" s="1">
        <v>6</v>
      </c>
      <c r="V43" s="1">
        <v>0</v>
      </c>
      <c r="W43" s="1">
        <f t="shared" si="2"/>
        <v>25</v>
      </c>
      <c r="X43" s="1" t="s">
        <v>47</v>
      </c>
      <c r="Y43" s="1" t="s">
        <v>46</v>
      </c>
      <c r="AA43" s="21">
        <f t="shared" si="3"/>
        <v>0.78125</v>
      </c>
      <c r="AC43" s="21">
        <f t="shared" si="12"/>
        <v>0.83333333333333337</v>
      </c>
      <c r="AE43" s="20">
        <v>0</v>
      </c>
      <c r="AF43" s="20">
        <v>0</v>
      </c>
      <c r="AG43" s="20">
        <v>0</v>
      </c>
      <c r="AH43" s="20">
        <v>1</v>
      </c>
      <c r="AI43" s="20">
        <v>0</v>
      </c>
      <c r="AJ43" s="20">
        <v>0</v>
      </c>
      <c r="AK43" s="20" t="s">
        <v>8</v>
      </c>
    </row>
    <row r="44" spans="1:43" x14ac:dyDescent="0.2">
      <c r="A44" s="1" t="s">
        <v>10</v>
      </c>
      <c r="B44" s="1" t="s">
        <v>11</v>
      </c>
      <c r="C44" s="1" t="s">
        <v>9</v>
      </c>
      <c r="D44" s="1" t="s">
        <v>43</v>
      </c>
      <c r="E44" s="1" t="s">
        <v>6</v>
      </c>
      <c r="F44" s="1">
        <v>12</v>
      </c>
      <c r="G44" s="1">
        <v>2</v>
      </c>
      <c r="H44" s="1">
        <v>0</v>
      </c>
      <c r="I44" s="1">
        <f t="shared" si="0"/>
        <v>14</v>
      </c>
      <c r="J44" s="1" t="s">
        <v>46</v>
      </c>
      <c r="K44" s="1" t="s">
        <v>46</v>
      </c>
      <c r="L44" s="1" t="s">
        <v>46</v>
      </c>
      <c r="M44" s="1" t="s">
        <v>46</v>
      </c>
      <c r="N44" s="1">
        <v>1</v>
      </c>
      <c r="O44" s="1">
        <v>20</v>
      </c>
      <c r="P44" s="1">
        <v>14</v>
      </c>
      <c r="Q44" s="1">
        <v>5</v>
      </c>
      <c r="R44" s="1">
        <f t="shared" si="1"/>
        <v>39</v>
      </c>
      <c r="S44" s="1">
        <v>1</v>
      </c>
      <c r="T44" s="1">
        <v>17</v>
      </c>
      <c r="U44" s="1">
        <v>10</v>
      </c>
      <c r="V44" s="1">
        <v>5</v>
      </c>
      <c r="W44" s="1">
        <f t="shared" si="2"/>
        <v>32</v>
      </c>
      <c r="X44" s="1" t="s">
        <v>43</v>
      </c>
      <c r="Y44" s="1" t="s">
        <v>45</v>
      </c>
      <c r="AA44" s="21">
        <f t="shared" si="3"/>
        <v>0.82051282051282048</v>
      </c>
      <c r="AC44" s="21">
        <f>W44/I44</f>
        <v>2.2857142857142856</v>
      </c>
      <c r="AE44" s="1">
        <v>1</v>
      </c>
      <c r="AF44" s="20">
        <v>0</v>
      </c>
      <c r="AG44" s="1">
        <v>0</v>
      </c>
      <c r="AH44" s="1">
        <v>0</v>
      </c>
      <c r="AI44" s="1">
        <v>1</v>
      </c>
      <c r="AJ44" s="1">
        <v>0</v>
      </c>
      <c r="AK44" s="20" t="s">
        <v>9</v>
      </c>
    </row>
    <row r="45" spans="1:43" x14ac:dyDescent="0.2">
      <c r="C45" s="1" t="s">
        <v>9</v>
      </c>
      <c r="D45" s="1" t="s">
        <v>43</v>
      </c>
      <c r="E45" s="1" t="s">
        <v>7</v>
      </c>
      <c r="F45" s="1">
        <v>12</v>
      </c>
      <c r="G45" s="1">
        <v>2</v>
      </c>
      <c r="H45" s="1">
        <v>0</v>
      </c>
      <c r="I45" s="1">
        <f t="shared" si="0"/>
        <v>14</v>
      </c>
      <c r="J45" s="1" t="s">
        <v>46</v>
      </c>
      <c r="K45" s="1" t="s">
        <v>46</v>
      </c>
      <c r="L45" s="1" t="s">
        <v>46</v>
      </c>
      <c r="M45" s="1" t="s">
        <v>46</v>
      </c>
      <c r="N45" s="1">
        <v>1</v>
      </c>
      <c r="O45" s="1">
        <v>20</v>
      </c>
      <c r="P45" s="1">
        <v>14</v>
      </c>
      <c r="Q45" s="1">
        <v>10</v>
      </c>
      <c r="R45" s="1">
        <f t="shared" si="1"/>
        <v>44</v>
      </c>
      <c r="S45" s="1">
        <v>1</v>
      </c>
      <c r="T45" s="1">
        <v>17</v>
      </c>
      <c r="U45" s="1">
        <v>10</v>
      </c>
      <c r="V45" s="1">
        <v>10</v>
      </c>
      <c r="W45" s="1">
        <f t="shared" si="2"/>
        <v>37</v>
      </c>
      <c r="X45" s="1" t="s">
        <v>43</v>
      </c>
      <c r="Y45" s="1" t="s">
        <v>45</v>
      </c>
      <c r="AA45" s="21">
        <f t="shared" si="3"/>
        <v>0.84090909090909094</v>
      </c>
      <c r="AC45" s="21">
        <f t="shared" ref="AC45:AC49" si="13">W45/I45</f>
        <v>2.6428571428571428</v>
      </c>
      <c r="AE45" s="20">
        <v>1</v>
      </c>
      <c r="AF45" s="20">
        <v>0</v>
      </c>
      <c r="AG45" s="20">
        <v>0</v>
      </c>
      <c r="AH45" s="20">
        <v>0</v>
      </c>
      <c r="AI45" s="20">
        <v>1</v>
      </c>
      <c r="AJ45" s="20">
        <v>0</v>
      </c>
      <c r="AK45" s="20" t="s">
        <v>9</v>
      </c>
    </row>
    <row r="46" spans="1:43" x14ac:dyDescent="0.2">
      <c r="C46" s="1" t="s">
        <v>9</v>
      </c>
      <c r="D46" s="1" t="s">
        <v>43</v>
      </c>
      <c r="E46" s="1" t="s">
        <v>13</v>
      </c>
      <c r="F46" s="1">
        <v>12</v>
      </c>
      <c r="G46" s="1">
        <v>2</v>
      </c>
      <c r="H46" s="1">
        <v>0</v>
      </c>
      <c r="I46" s="1">
        <f t="shared" si="0"/>
        <v>14</v>
      </c>
      <c r="J46" s="1" t="s">
        <v>46</v>
      </c>
      <c r="K46" s="1" t="s">
        <v>46</v>
      </c>
      <c r="L46" s="1" t="s">
        <v>46</v>
      </c>
      <c r="M46" s="1" t="s">
        <v>46</v>
      </c>
      <c r="N46" s="1">
        <v>1</v>
      </c>
      <c r="O46" s="1">
        <v>20</v>
      </c>
      <c r="P46" s="1">
        <v>14</v>
      </c>
      <c r="Q46" s="1">
        <v>0</v>
      </c>
      <c r="R46" s="1">
        <f t="shared" si="1"/>
        <v>34</v>
      </c>
      <c r="S46" s="1">
        <v>1</v>
      </c>
      <c r="T46" s="1">
        <v>17</v>
      </c>
      <c r="U46" s="1">
        <v>10</v>
      </c>
      <c r="V46" s="1">
        <v>0</v>
      </c>
      <c r="W46" s="1">
        <f t="shared" si="2"/>
        <v>27</v>
      </c>
      <c r="X46" s="1" t="s">
        <v>43</v>
      </c>
      <c r="Y46" s="1" t="s">
        <v>45</v>
      </c>
      <c r="AA46" s="21">
        <f t="shared" si="3"/>
        <v>0.79411764705882348</v>
      </c>
      <c r="AC46" s="21">
        <f t="shared" si="13"/>
        <v>1.9285714285714286</v>
      </c>
      <c r="AE46" s="20">
        <v>1</v>
      </c>
      <c r="AF46" s="20">
        <v>0</v>
      </c>
      <c r="AG46" s="20">
        <v>0</v>
      </c>
      <c r="AH46" s="20">
        <v>0</v>
      </c>
      <c r="AI46" s="20">
        <v>1</v>
      </c>
      <c r="AJ46" s="20">
        <v>0</v>
      </c>
      <c r="AK46" s="20" t="s">
        <v>9</v>
      </c>
    </row>
    <row r="47" spans="1:43" x14ac:dyDescent="0.2">
      <c r="C47" s="1" t="s">
        <v>8</v>
      </c>
      <c r="D47" s="1" t="s">
        <v>43</v>
      </c>
      <c r="E47" s="1" t="s">
        <v>6</v>
      </c>
      <c r="F47" s="1">
        <v>12</v>
      </c>
      <c r="G47" s="1">
        <v>2</v>
      </c>
      <c r="H47" s="1">
        <v>0</v>
      </c>
      <c r="I47" s="1">
        <f t="shared" si="0"/>
        <v>14</v>
      </c>
      <c r="J47" s="1" t="s">
        <v>46</v>
      </c>
      <c r="K47" s="1" t="s">
        <v>46</v>
      </c>
      <c r="L47" s="1" t="s">
        <v>46</v>
      </c>
      <c r="M47" s="1" t="s">
        <v>46</v>
      </c>
      <c r="N47" s="1">
        <v>0</v>
      </c>
      <c r="O47" s="1">
        <v>24</v>
      </c>
      <c r="P47" s="1">
        <v>9</v>
      </c>
      <c r="Q47" s="1">
        <v>5</v>
      </c>
      <c r="R47" s="1">
        <f t="shared" si="1"/>
        <v>38</v>
      </c>
      <c r="S47" s="1">
        <v>1</v>
      </c>
      <c r="T47" s="1">
        <v>23</v>
      </c>
      <c r="U47" s="1">
        <v>9</v>
      </c>
      <c r="V47" s="1">
        <v>4</v>
      </c>
      <c r="W47" s="1">
        <f t="shared" si="2"/>
        <v>36</v>
      </c>
      <c r="X47" s="1" t="s">
        <v>45</v>
      </c>
      <c r="Y47" s="1" t="s">
        <v>45</v>
      </c>
      <c r="AA47" s="21">
        <f t="shared" si="3"/>
        <v>0.94736842105263153</v>
      </c>
      <c r="AC47" s="21">
        <f t="shared" si="13"/>
        <v>2.5714285714285716</v>
      </c>
      <c r="AE47" s="1">
        <v>0</v>
      </c>
      <c r="AF47" s="20">
        <v>0</v>
      </c>
      <c r="AG47" s="1">
        <v>1</v>
      </c>
      <c r="AH47" s="1">
        <v>0</v>
      </c>
      <c r="AI47" s="1">
        <v>1</v>
      </c>
      <c r="AJ47" s="1">
        <v>0</v>
      </c>
      <c r="AK47" s="20" t="s">
        <v>8</v>
      </c>
    </row>
    <row r="48" spans="1:43" x14ac:dyDescent="0.2">
      <c r="C48" s="1" t="s">
        <v>8</v>
      </c>
      <c r="D48" s="1" t="s">
        <v>43</v>
      </c>
      <c r="E48" s="1" t="s">
        <v>7</v>
      </c>
      <c r="F48" s="1">
        <v>12</v>
      </c>
      <c r="G48" s="1">
        <v>2</v>
      </c>
      <c r="H48" s="1">
        <v>0</v>
      </c>
      <c r="I48" s="1">
        <f t="shared" si="0"/>
        <v>14</v>
      </c>
      <c r="J48" s="1" t="s">
        <v>46</v>
      </c>
      <c r="K48" s="1" t="s">
        <v>46</v>
      </c>
      <c r="L48" s="1" t="s">
        <v>46</v>
      </c>
      <c r="M48" s="1" t="s">
        <v>46</v>
      </c>
      <c r="N48" s="1">
        <v>0</v>
      </c>
      <c r="O48" s="1">
        <v>24</v>
      </c>
      <c r="P48" s="1">
        <v>9</v>
      </c>
      <c r="Q48" s="1">
        <v>10</v>
      </c>
      <c r="R48" s="1">
        <f t="shared" si="1"/>
        <v>43</v>
      </c>
      <c r="S48" s="1">
        <v>1</v>
      </c>
      <c r="T48" s="1">
        <v>23</v>
      </c>
      <c r="U48" s="1">
        <v>9</v>
      </c>
      <c r="V48" s="1">
        <v>8</v>
      </c>
      <c r="W48" s="1">
        <f t="shared" si="2"/>
        <v>40</v>
      </c>
      <c r="X48" s="1" t="s">
        <v>43</v>
      </c>
      <c r="Y48" s="1" t="s">
        <v>45</v>
      </c>
      <c r="AA48" s="21">
        <f t="shared" si="3"/>
        <v>0.93023255813953487</v>
      </c>
      <c r="AC48" s="21">
        <f t="shared" si="13"/>
        <v>2.8571428571428572</v>
      </c>
      <c r="AE48" s="1">
        <v>1</v>
      </c>
      <c r="AF48" s="20">
        <v>0</v>
      </c>
      <c r="AG48" s="1">
        <v>0</v>
      </c>
      <c r="AH48" s="1">
        <v>0</v>
      </c>
      <c r="AI48" s="1">
        <v>1</v>
      </c>
      <c r="AJ48" s="1">
        <v>0</v>
      </c>
      <c r="AK48" s="20" t="s">
        <v>8</v>
      </c>
    </row>
    <row r="49" spans="1:37" x14ac:dyDescent="0.2">
      <c r="C49" s="1" t="s">
        <v>8</v>
      </c>
      <c r="D49" s="1" t="s">
        <v>43</v>
      </c>
      <c r="E49" s="1" t="s">
        <v>13</v>
      </c>
      <c r="F49" s="1">
        <v>12</v>
      </c>
      <c r="G49" s="1">
        <v>2</v>
      </c>
      <c r="H49" s="1">
        <v>0</v>
      </c>
      <c r="I49" s="1">
        <f t="shared" si="0"/>
        <v>14</v>
      </c>
      <c r="J49" s="1" t="s">
        <v>46</v>
      </c>
      <c r="K49" s="1" t="s">
        <v>46</v>
      </c>
      <c r="L49" s="1" t="s">
        <v>46</v>
      </c>
      <c r="M49" s="1" t="s">
        <v>46</v>
      </c>
      <c r="N49" s="1">
        <v>0</v>
      </c>
      <c r="O49" s="1">
        <v>24</v>
      </c>
      <c r="P49" s="1">
        <v>9</v>
      </c>
      <c r="Q49" s="1">
        <v>0</v>
      </c>
      <c r="R49" s="1">
        <f t="shared" si="1"/>
        <v>33</v>
      </c>
      <c r="S49" s="1">
        <v>1</v>
      </c>
      <c r="T49" s="1">
        <v>23</v>
      </c>
      <c r="U49" s="1">
        <v>9</v>
      </c>
      <c r="V49" s="1">
        <v>0</v>
      </c>
      <c r="W49" s="1">
        <f t="shared" si="2"/>
        <v>32</v>
      </c>
      <c r="X49" s="1" t="s">
        <v>45</v>
      </c>
      <c r="Y49" s="1" t="s">
        <v>45</v>
      </c>
      <c r="AA49" s="21">
        <f t="shared" si="3"/>
        <v>0.96969696969696972</v>
      </c>
      <c r="AC49" s="21">
        <f t="shared" si="13"/>
        <v>2.2857142857142856</v>
      </c>
      <c r="AE49" s="1">
        <v>0</v>
      </c>
      <c r="AF49" s="20">
        <v>0</v>
      </c>
      <c r="AG49" s="1">
        <v>1</v>
      </c>
      <c r="AH49" s="1">
        <v>0</v>
      </c>
      <c r="AI49" s="1">
        <v>1</v>
      </c>
      <c r="AJ49" s="1">
        <v>0</v>
      </c>
      <c r="AK49" s="20" t="s">
        <v>8</v>
      </c>
    </row>
    <row r="50" spans="1:37" x14ac:dyDescent="0.2">
      <c r="A50" s="1" t="s">
        <v>11</v>
      </c>
      <c r="B50" s="1" t="s">
        <v>11</v>
      </c>
      <c r="C50" s="1" t="s">
        <v>9</v>
      </c>
      <c r="D50" s="1" t="s">
        <v>42</v>
      </c>
      <c r="E50" s="1" t="s">
        <v>6</v>
      </c>
      <c r="F50" s="1" t="s">
        <v>46</v>
      </c>
      <c r="G50" s="1" t="s">
        <v>46</v>
      </c>
      <c r="H50" s="1" t="s">
        <v>46</v>
      </c>
      <c r="I50" s="1" t="s">
        <v>46</v>
      </c>
      <c r="J50" s="1">
        <v>28</v>
      </c>
      <c r="K50" s="1">
        <v>2</v>
      </c>
      <c r="L50" s="1">
        <v>0</v>
      </c>
      <c r="M50" s="1">
        <f t="shared" si="9"/>
        <v>30</v>
      </c>
      <c r="N50" s="1">
        <v>1</v>
      </c>
      <c r="O50" s="1">
        <v>18</v>
      </c>
      <c r="P50" s="1">
        <v>13</v>
      </c>
      <c r="Q50" s="1">
        <v>4</v>
      </c>
      <c r="R50" s="1">
        <f t="shared" si="1"/>
        <v>35</v>
      </c>
      <c r="S50" s="1">
        <v>1</v>
      </c>
      <c r="T50" s="1">
        <v>19</v>
      </c>
      <c r="U50" s="1">
        <v>6</v>
      </c>
      <c r="V50" s="1">
        <v>6</v>
      </c>
      <c r="W50" s="1">
        <f t="shared" si="2"/>
        <v>31</v>
      </c>
      <c r="X50" s="1" t="s">
        <v>47</v>
      </c>
      <c r="Y50" s="1" t="s">
        <v>46</v>
      </c>
      <c r="AA50" s="21">
        <f t="shared" si="3"/>
        <v>0.88571428571428568</v>
      </c>
      <c r="AC50" s="21">
        <f>W50/M50</f>
        <v>1.0333333333333334</v>
      </c>
      <c r="AE50" s="1">
        <v>0</v>
      </c>
      <c r="AF50" s="20">
        <v>0</v>
      </c>
      <c r="AG50" s="1">
        <v>0</v>
      </c>
      <c r="AH50" s="1">
        <v>1</v>
      </c>
      <c r="AI50" s="1">
        <v>0</v>
      </c>
      <c r="AJ50" s="1">
        <v>0</v>
      </c>
      <c r="AK50" s="20" t="s">
        <v>9</v>
      </c>
    </row>
    <row r="51" spans="1:37" x14ac:dyDescent="0.2">
      <c r="C51" s="1" t="s">
        <v>9</v>
      </c>
      <c r="D51" s="1" t="s">
        <v>42</v>
      </c>
      <c r="E51" s="1" t="s">
        <v>7</v>
      </c>
      <c r="F51" s="1" t="s">
        <v>46</v>
      </c>
      <c r="G51" s="1" t="s">
        <v>46</v>
      </c>
      <c r="H51" s="1" t="s">
        <v>46</v>
      </c>
      <c r="I51" s="1" t="s">
        <v>46</v>
      </c>
      <c r="J51" s="1">
        <v>28</v>
      </c>
      <c r="K51" s="1">
        <v>2</v>
      </c>
      <c r="L51" s="1">
        <v>0</v>
      </c>
      <c r="M51" s="1">
        <f t="shared" si="9"/>
        <v>30</v>
      </c>
      <c r="N51" s="1">
        <v>1</v>
      </c>
      <c r="O51" s="1">
        <v>18</v>
      </c>
      <c r="P51" s="1">
        <v>13</v>
      </c>
      <c r="Q51" s="1">
        <v>8</v>
      </c>
      <c r="R51" s="1">
        <f t="shared" si="1"/>
        <v>39</v>
      </c>
      <c r="S51" s="1">
        <v>1</v>
      </c>
      <c r="T51" s="1">
        <v>19</v>
      </c>
      <c r="U51" s="1">
        <v>6</v>
      </c>
      <c r="V51" s="1">
        <v>7</v>
      </c>
      <c r="W51" s="1">
        <f t="shared" si="2"/>
        <v>32</v>
      </c>
      <c r="X51" s="1" t="s">
        <v>47</v>
      </c>
      <c r="Y51" s="1" t="s">
        <v>46</v>
      </c>
      <c r="AA51" s="21">
        <f t="shared" si="3"/>
        <v>0.82051282051282048</v>
      </c>
      <c r="AC51" s="21">
        <f t="shared" ref="AC51:AC67" si="14">W51/M51</f>
        <v>1.0666666666666667</v>
      </c>
      <c r="AE51" s="20">
        <v>0</v>
      </c>
      <c r="AF51" s="20">
        <v>0</v>
      </c>
      <c r="AG51" s="20">
        <v>0</v>
      </c>
      <c r="AH51" s="20">
        <v>1</v>
      </c>
      <c r="AI51" s="20">
        <v>0</v>
      </c>
      <c r="AJ51" s="20">
        <v>0</v>
      </c>
      <c r="AK51" s="20" t="s">
        <v>9</v>
      </c>
    </row>
    <row r="52" spans="1:37" x14ac:dyDescent="0.2">
      <c r="C52" s="1" t="s">
        <v>9</v>
      </c>
      <c r="D52" s="1" t="s">
        <v>42</v>
      </c>
      <c r="E52" s="1" t="s">
        <v>13</v>
      </c>
      <c r="F52" s="1" t="s">
        <v>46</v>
      </c>
      <c r="G52" s="1" t="s">
        <v>46</v>
      </c>
      <c r="H52" s="1" t="s">
        <v>46</v>
      </c>
      <c r="I52" s="1" t="s">
        <v>46</v>
      </c>
      <c r="J52" s="1">
        <v>28</v>
      </c>
      <c r="K52" s="1">
        <v>2</v>
      </c>
      <c r="L52" s="1">
        <v>0</v>
      </c>
      <c r="M52" s="1">
        <f t="shared" si="9"/>
        <v>30</v>
      </c>
      <c r="N52" s="1">
        <v>1</v>
      </c>
      <c r="O52" s="1">
        <v>18</v>
      </c>
      <c r="P52" s="1">
        <v>13</v>
      </c>
      <c r="Q52" s="1">
        <v>0</v>
      </c>
      <c r="R52" s="1">
        <f t="shared" si="1"/>
        <v>31</v>
      </c>
      <c r="S52" s="1">
        <v>1</v>
      </c>
      <c r="T52" s="1">
        <v>19</v>
      </c>
      <c r="U52" s="1">
        <v>6</v>
      </c>
      <c r="V52" s="1">
        <v>0</v>
      </c>
      <c r="W52" s="1">
        <f t="shared" si="2"/>
        <v>25</v>
      </c>
      <c r="X52" s="1" t="s">
        <v>47</v>
      </c>
      <c r="Y52" s="1" t="s">
        <v>46</v>
      </c>
      <c r="AA52" s="21">
        <f t="shared" si="3"/>
        <v>0.80645161290322576</v>
      </c>
      <c r="AC52" s="21">
        <f t="shared" si="14"/>
        <v>0.83333333333333337</v>
      </c>
      <c r="AE52" s="20">
        <v>0</v>
      </c>
      <c r="AF52" s="20">
        <v>0</v>
      </c>
      <c r="AG52" s="20">
        <v>0</v>
      </c>
      <c r="AH52" s="20">
        <v>1</v>
      </c>
      <c r="AI52" s="20">
        <v>0</v>
      </c>
      <c r="AJ52" s="20">
        <v>0</v>
      </c>
      <c r="AK52" s="20" t="s">
        <v>9</v>
      </c>
    </row>
    <row r="53" spans="1:37" x14ac:dyDescent="0.2">
      <c r="C53" s="1" t="s">
        <v>8</v>
      </c>
      <c r="D53" s="1" t="s">
        <v>42</v>
      </c>
      <c r="E53" s="1" t="s">
        <v>6</v>
      </c>
      <c r="F53" s="1" t="s">
        <v>46</v>
      </c>
      <c r="G53" s="1" t="s">
        <v>46</v>
      </c>
      <c r="H53" s="1" t="s">
        <v>46</v>
      </c>
      <c r="I53" s="1" t="s">
        <v>46</v>
      </c>
      <c r="J53" s="1">
        <v>32</v>
      </c>
      <c r="K53" s="1">
        <v>2</v>
      </c>
      <c r="L53" s="1">
        <v>0</v>
      </c>
      <c r="M53" s="1">
        <f t="shared" si="9"/>
        <v>34</v>
      </c>
      <c r="N53" s="1">
        <v>1</v>
      </c>
      <c r="O53" s="1">
        <v>24</v>
      </c>
      <c r="P53" s="1">
        <v>7</v>
      </c>
      <c r="Q53" s="1">
        <v>3</v>
      </c>
      <c r="R53" s="1">
        <f t="shared" si="1"/>
        <v>34</v>
      </c>
      <c r="S53" s="1">
        <v>1</v>
      </c>
      <c r="T53" s="1">
        <v>17</v>
      </c>
      <c r="U53" s="1">
        <v>7</v>
      </c>
      <c r="V53" s="1">
        <v>3</v>
      </c>
      <c r="W53" s="1">
        <f t="shared" si="2"/>
        <v>27</v>
      </c>
      <c r="X53" s="1" t="s">
        <v>45</v>
      </c>
      <c r="Y53" s="1" t="s">
        <v>46</v>
      </c>
      <c r="AA53" s="21">
        <f t="shared" si="3"/>
        <v>0.79411764705882348</v>
      </c>
      <c r="AC53" s="21">
        <f t="shared" si="14"/>
        <v>0.79411764705882348</v>
      </c>
      <c r="AE53" s="1">
        <v>0</v>
      </c>
      <c r="AF53" s="20">
        <v>0</v>
      </c>
      <c r="AG53" s="1">
        <v>1</v>
      </c>
      <c r="AH53" s="1">
        <v>0</v>
      </c>
      <c r="AI53" s="1">
        <v>0</v>
      </c>
      <c r="AJ53" s="1">
        <v>0</v>
      </c>
      <c r="AK53" s="20" t="s">
        <v>8</v>
      </c>
    </row>
    <row r="54" spans="1:37" x14ac:dyDescent="0.2">
      <c r="C54" s="1" t="s">
        <v>8</v>
      </c>
      <c r="D54" s="1" t="s">
        <v>42</v>
      </c>
      <c r="E54" s="1" t="s">
        <v>7</v>
      </c>
      <c r="F54" s="1" t="s">
        <v>46</v>
      </c>
      <c r="G54" s="1" t="s">
        <v>46</v>
      </c>
      <c r="H54" s="1" t="s">
        <v>46</v>
      </c>
      <c r="I54" s="1" t="s">
        <v>46</v>
      </c>
      <c r="J54" s="1">
        <v>32</v>
      </c>
      <c r="K54" s="1">
        <v>2</v>
      </c>
      <c r="L54" s="1">
        <v>0</v>
      </c>
      <c r="M54" s="1">
        <f t="shared" si="9"/>
        <v>34</v>
      </c>
      <c r="N54" s="1">
        <v>1</v>
      </c>
      <c r="O54" s="1">
        <v>24</v>
      </c>
      <c r="P54" s="1">
        <v>7</v>
      </c>
      <c r="Q54" s="1">
        <v>7</v>
      </c>
      <c r="R54" s="1">
        <f t="shared" si="1"/>
        <v>38</v>
      </c>
      <c r="S54" s="1">
        <v>1</v>
      </c>
      <c r="T54" s="1">
        <v>17</v>
      </c>
      <c r="U54" s="1">
        <v>7</v>
      </c>
      <c r="V54" s="1">
        <v>7</v>
      </c>
      <c r="W54" s="1">
        <f t="shared" si="2"/>
        <v>31</v>
      </c>
      <c r="X54" s="1" t="s">
        <v>47</v>
      </c>
      <c r="Y54" s="1" t="s">
        <v>46</v>
      </c>
      <c r="AA54" s="21">
        <f t="shared" si="3"/>
        <v>0.81578947368421051</v>
      </c>
      <c r="AC54" s="21">
        <f t="shared" si="14"/>
        <v>0.91176470588235292</v>
      </c>
      <c r="AE54" s="1">
        <v>0</v>
      </c>
      <c r="AF54" s="20">
        <v>0</v>
      </c>
      <c r="AG54" s="1">
        <v>0</v>
      </c>
      <c r="AH54" s="1">
        <v>1</v>
      </c>
      <c r="AI54" s="1">
        <v>0</v>
      </c>
      <c r="AJ54" s="1">
        <v>0</v>
      </c>
      <c r="AK54" s="20" t="s">
        <v>8</v>
      </c>
    </row>
    <row r="55" spans="1:37" x14ac:dyDescent="0.2">
      <c r="C55" s="1" t="s">
        <v>8</v>
      </c>
      <c r="D55" s="1" t="s">
        <v>42</v>
      </c>
      <c r="E55" s="1" t="s">
        <v>13</v>
      </c>
      <c r="F55" s="1" t="s">
        <v>46</v>
      </c>
      <c r="G55" s="1" t="s">
        <v>46</v>
      </c>
      <c r="H55" s="1" t="s">
        <v>46</v>
      </c>
      <c r="I55" s="1" t="s">
        <v>46</v>
      </c>
      <c r="J55" s="1">
        <v>32</v>
      </c>
      <c r="K55" s="1">
        <v>2</v>
      </c>
      <c r="L55" s="1">
        <v>0</v>
      </c>
      <c r="M55" s="1">
        <f t="shared" si="9"/>
        <v>34</v>
      </c>
      <c r="N55" s="1">
        <v>1</v>
      </c>
      <c r="O55" s="1">
        <v>24</v>
      </c>
      <c r="P55" s="1">
        <v>7</v>
      </c>
      <c r="Q55" s="1">
        <v>0</v>
      </c>
      <c r="R55" s="1">
        <f t="shared" si="1"/>
        <v>31</v>
      </c>
      <c r="S55" s="1">
        <v>1</v>
      </c>
      <c r="T55" s="1">
        <v>17</v>
      </c>
      <c r="U55" s="1">
        <v>7</v>
      </c>
      <c r="V55" s="1">
        <v>0</v>
      </c>
      <c r="W55" s="1">
        <f t="shared" si="2"/>
        <v>24</v>
      </c>
      <c r="X55" s="1" t="s">
        <v>45</v>
      </c>
      <c r="Y55" s="1" t="s">
        <v>46</v>
      </c>
      <c r="AA55" s="21">
        <f t="shared" si="3"/>
        <v>0.77419354838709675</v>
      </c>
      <c r="AC55" s="21">
        <f t="shared" si="14"/>
        <v>0.70588235294117652</v>
      </c>
      <c r="AE55" s="1">
        <v>0</v>
      </c>
      <c r="AF55" s="20">
        <v>0</v>
      </c>
      <c r="AG55" s="1">
        <v>1</v>
      </c>
      <c r="AH55" s="1">
        <v>0</v>
      </c>
      <c r="AI55" s="1">
        <v>0</v>
      </c>
      <c r="AJ55" s="1">
        <v>0</v>
      </c>
      <c r="AK55" s="20" t="s">
        <v>8</v>
      </c>
    </row>
    <row r="56" spans="1:37" x14ac:dyDescent="0.2">
      <c r="A56" s="1" t="s">
        <v>11</v>
      </c>
      <c r="B56" s="1" t="s">
        <v>11</v>
      </c>
      <c r="C56" s="1" t="s">
        <v>9</v>
      </c>
      <c r="D56" s="1" t="s">
        <v>42</v>
      </c>
      <c r="E56" s="1" t="s">
        <v>6</v>
      </c>
      <c r="F56" s="1" t="s">
        <v>46</v>
      </c>
      <c r="G56" s="1" t="s">
        <v>46</v>
      </c>
      <c r="H56" s="1" t="s">
        <v>46</v>
      </c>
      <c r="I56" s="1" t="s">
        <v>46</v>
      </c>
      <c r="J56" s="1">
        <v>52</v>
      </c>
      <c r="K56" s="1">
        <v>2</v>
      </c>
      <c r="L56" s="1">
        <v>0</v>
      </c>
      <c r="M56" s="1">
        <f t="shared" si="9"/>
        <v>54</v>
      </c>
      <c r="N56" s="1">
        <v>2</v>
      </c>
      <c r="O56" s="1">
        <v>34</v>
      </c>
      <c r="P56" s="1">
        <v>16</v>
      </c>
      <c r="Q56" s="1">
        <v>8</v>
      </c>
      <c r="R56" s="1">
        <f t="shared" si="1"/>
        <v>58</v>
      </c>
      <c r="S56" s="1">
        <v>2</v>
      </c>
      <c r="T56" s="1">
        <v>31</v>
      </c>
      <c r="U56" s="1">
        <v>6</v>
      </c>
      <c r="V56" s="1">
        <v>8</v>
      </c>
      <c r="W56" s="1">
        <f t="shared" si="2"/>
        <v>45</v>
      </c>
      <c r="X56" s="1" t="s">
        <v>47</v>
      </c>
      <c r="Y56" s="1" t="s">
        <v>46</v>
      </c>
      <c r="AA56" s="21">
        <f t="shared" si="3"/>
        <v>0.77586206896551724</v>
      </c>
      <c r="AC56" s="21">
        <f t="shared" si="14"/>
        <v>0.83333333333333337</v>
      </c>
      <c r="AE56" s="1">
        <v>0</v>
      </c>
      <c r="AF56" s="20">
        <v>0</v>
      </c>
      <c r="AG56" s="1">
        <v>0</v>
      </c>
      <c r="AH56" s="1">
        <v>1</v>
      </c>
      <c r="AI56" s="1">
        <v>0</v>
      </c>
      <c r="AJ56" s="1">
        <v>0</v>
      </c>
      <c r="AK56" s="20" t="s">
        <v>9</v>
      </c>
    </row>
    <row r="57" spans="1:37" x14ac:dyDescent="0.2">
      <c r="C57" s="1" t="s">
        <v>9</v>
      </c>
      <c r="D57" s="1" t="s">
        <v>42</v>
      </c>
      <c r="E57" s="1" t="s">
        <v>7</v>
      </c>
      <c r="F57" s="1" t="s">
        <v>46</v>
      </c>
      <c r="G57" s="1" t="s">
        <v>46</v>
      </c>
      <c r="H57" s="1" t="s">
        <v>46</v>
      </c>
      <c r="I57" s="1" t="s">
        <v>46</v>
      </c>
      <c r="J57" s="1">
        <v>52</v>
      </c>
      <c r="K57" s="1">
        <v>2</v>
      </c>
      <c r="L57" s="1">
        <v>0</v>
      </c>
      <c r="M57" s="1">
        <f t="shared" si="9"/>
        <v>54</v>
      </c>
      <c r="N57" s="1">
        <v>2</v>
      </c>
      <c r="O57" s="1">
        <v>34</v>
      </c>
      <c r="P57" s="1">
        <v>16</v>
      </c>
      <c r="Q57" s="1">
        <v>15</v>
      </c>
      <c r="R57" s="1">
        <f t="shared" si="1"/>
        <v>65</v>
      </c>
      <c r="S57" s="1">
        <v>2</v>
      </c>
      <c r="T57" s="1">
        <v>31</v>
      </c>
      <c r="U57" s="1">
        <v>6</v>
      </c>
      <c r="V57" s="1">
        <v>15</v>
      </c>
      <c r="W57" s="1">
        <f t="shared" si="2"/>
        <v>52</v>
      </c>
      <c r="X57" s="1" t="s">
        <v>42</v>
      </c>
      <c r="Y57" s="1" t="s">
        <v>46</v>
      </c>
      <c r="AA57" s="21">
        <f t="shared" si="3"/>
        <v>0.8</v>
      </c>
      <c r="AC57" s="21">
        <f t="shared" si="14"/>
        <v>0.96296296296296291</v>
      </c>
      <c r="AE57" s="1">
        <v>0</v>
      </c>
      <c r="AF57" s="20">
        <v>1</v>
      </c>
      <c r="AG57" s="1">
        <v>0</v>
      </c>
      <c r="AH57" s="1">
        <v>0</v>
      </c>
      <c r="AI57" s="1">
        <v>0</v>
      </c>
      <c r="AJ57" s="1">
        <v>0</v>
      </c>
      <c r="AK57" s="20" t="s">
        <v>9</v>
      </c>
    </row>
    <row r="58" spans="1:37" x14ac:dyDescent="0.2">
      <c r="C58" s="1" t="s">
        <v>9</v>
      </c>
      <c r="D58" s="1" t="s">
        <v>42</v>
      </c>
      <c r="E58" s="1" t="s">
        <v>13</v>
      </c>
      <c r="F58" s="1" t="s">
        <v>46</v>
      </c>
      <c r="G58" s="1" t="s">
        <v>46</v>
      </c>
      <c r="H58" s="1" t="s">
        <v>46</v>
      </c>
      <c r="I58" s="1" t="s">
        <v>46</v>
      </c>
      <c r="J58" s="1">
        <v>52</v>
      </c>
      <c r="K58" s="1">
        <v>2</v>
      </c>
      <c r="L58" s="1">
        <v>0</v>
      </c>
      <c r="M58" s="1">
        <f t="shared" si="9"/>
        <v>54</v>
      </c>
      <c r="N58" s="1">
        <v>2</v>
      </c>
      <c r="O58" s="1">
        <v>34</v>
      </c>
      <c r="P58" s="1">
        <v>16</v>
      </c>
      <c r="Q58" s="1">
        <v>0</v>
      </c>
      <c r="R58" s="1">
        <f t="shared" si="1"/>
        <v>50</v>
      </c>
      <c r="S58" s="1">
        <v>2</v>
      </c>
      <c r="T58" s="1">
        <v>31</v>
      </c>
      <c r="U58" s="1">
        <v>6</v>
      </c>
      <c r="V58" s="1">
        <v>0</v>
      </c>
      <c r="W58" s="1">
        <f t="shared" si="2"/>
        <v>37</v>
      </c>
      <c r="X58" s="1" t="s">
        <v>47</v>
      </c>
      <c r="Y58" s="1" t="s">
        <v>46</v>
      </c>
      <c r="AA58" s="21">
        <f t="shared" si="3"/>
        <v>0.74</v>
      </c>
      <c r="AC58" s="21">
        <f t="shared" si="14"/>
        <v>0.68518518518518523</v>
      </c>
      <c r="AE58" s="1">
        <v>0</v>
      </c>
      <c r="AF58" s="20">
        <v>0</v>
      </c>
      <c r="AG58" s="1">
        <v>0</v>
      </c>
      <c r="AH58" s="1">
        <v>1</v>
      </c>
      <c r="AI58" s="1">
        <v>0</v>
      </c>
      <c r="AJ58" s="1">
        <v>0</v>
      </c>
      <c r="AK58" s="20" t="s">
        <v>9</v>
      </c>
    </row>
    <row r="59" spans="1:37" x14ac:dyDescent="0.2">
      <c r="C59" s="1" t="s">
        <v>8</v>
      </c>
      <c r="D59" s="1" t="s">
        <v>42</v>
      </c>
      <c r="E59" s="1" t="s">
        <v>6</v>
      </c>
      <c r="F59" s="1" t="s">
        <v>46</v>
      </c>
      <c r="G59" s="1" t="s">
        <v>46</v>
      </c>
      <c r="H59" s="1" t="s">
        <v>46</v>
      </c>
      <c r="I59" s="1" t="s">
        <v>46</v>
      </c>
      <c r="J59" s="1">
        <v>22</v>
      </c>
      <c r="K59" s="1">
        <v>2</v>
      </c>
      <c r="L59" s="1">
        <v>0</v>
      </c>
      <c r="M59" s="1">
        <f t="shared" si="9"/>
        <v>24</v>
      </c>
      <c r="N59" s="1">
        <v>0</v>
      </c>
      <c r="O59" s="1">
        <v>17</v>
      </c>
      <c r="P59" s="1">
        <v>10</v>
      </c>
      <c r="Q59" s="1">
        <v>5</v>
      </c>
      <c r="R59" s="1">
        <f t="shared" si="1"/>
        <v>32</v>
      </c>
      <c r="S59" s="1">
        <v>3</v>
      </c>
      <c r="T59" s="1">
        <v>16</v>
      </c>
      <c r="U59" s="1">
        <v>6</v>
      </c>
      <c r="V59" s="1">
        <v>8</v>
      </c>
      <c r="W59" s="1">
        <f t="shared" si="2"/>
        <v>30</v>
      </c>
      <c r="X59" s="1" t="s">
        <v>42</v>
      </c>
      <c r="Y59" s="1" t="s">
        <v>46</v>
      </c>
      <c r="AA59" s="21">
        <f t="shared" si="3"/>
        <v>0.9375</v>
      </c>
      <c r="AC59" s="21">
        <f t="shared" si="14"/>
        <v>1.25</v>
      </c>
      <c r="AE59" s="1">
        <v>0</v>
      </c>
      <c r="AF59" s="20">
        <v>1</v>
      </c>
      <c r="AG59" s="1">
        <v>0</v>
      </c>
      <c r="AH59" s="1">
        <v>0</v>
      </c>
      <c r="AI59" s="1">
        <v>0</v>
      </c>
      <c r="AJ59" s="1">
        <v>0</v>
      </c>
      <c r="AK59" s="20" t="s">
        <v>8</v>
      </c>
    </row>
    <row r="60" spans="1:37" x14ac:dyDescent="0.2">
      <c r="C60" s="1" t="s">
        <v>8</v>
      </c>
      <c r="D60" s="1" t="s">
        <v>42</v>
      </c>
      <c r="E60" s="1" t="s">
        <v>7</v>
      </c>
      <c r="F60" s="1" t="s">
        <v>46</v>
      </c>
      <c r="G60" s="1" t="s">
        <v>46</v>
      </c>
      <c r="H60" s="1" t="s">
        <v>46</v>
      </c>
      <c r="I60" s="1" t="s">
        <v>46</v>
      </c>
      <c r="J60" s="1">
        <v>22</v>
      </c>
      <c r="K60" s="1">
        <v>2</v>
      </c>
      <c r="L60" s="1">
        <v>0</v>
      </c>
      <c r="M60" s="1">
        <f t="shared" si="9"/>
        <v>24</v>
      </c>
      <c r="N60" s="1">
        <v>0</v>
      </c>
      <c r="O60" s="1">
        <v>17</v>
      </c>
      <c r="P60" s="1">
        <v>10</v>
      </c>
      <c r="Q60" s="1">
        <v>10</v>
      </c>
      <c r="R60" s="1">
        <f t="shared" si="1"/>
        <v>37</v>
      </c>
      <c r="S60" s="1">
        <v>3</v>
      </c>
      <c r="T60" s="1">
        <v>16</v>
      </c>
      <c r="U60" s="1">
        <v>6</v>
      </c>
      <c r="V60" s="1">
        <v>15</v>
      </c>
      <c r="W60" s="1">
        <f t="shared" si="2"/>
        <v>37</v>
      </c>
      <c r="X60" s="1" t="s">
        <v>42</v>
      </c>
      <c r="Y60" s="1" t="s">
        <v>46</v>
      </c>
      <c r="AA60" s="21">
        <f t="shared" si="3"/>
        <v>1</v>
      </c>
      <c r="AC60" s="21">
        <f t="shared" si="14"/>
        <v>1.5416666666666667</v>
      </c>
      <c r="AE60" s="20">
        <v>0</v>
      </c>
      <c r="AF60" s="20">
        <v>1</v>
      </c>
      <c r="AG60" s="20">
        <v>0</v>
      </c>
      <c r="AH60" s="20">
        <v>0</v>
      </c>
      <c r="AI60" s="20">
        <v>0</v>
      </c>
      <c r="AJ60" s="20">
        <v>0</v>
      </c>
      <c r="AK60" s="20" t="s">
        <v>8</v>
      </c>
    </row>
    <row r="61" spans="1:37" x14ac:dyDescent="0.2">
      <c r="C61" s="1" t="s">
        <v>8</v>
      </c>
      <c r="D61" s="1" t="s">
        <v>42</v>
      </c>
      <c r="E61" s="1" t="s">
        <v>13</v>
      </c>
      <c r="F61" s="1" t="s">
        <v>46</v>
      </c>
      <c r="G61" s="1" t="s">
        <v>46</v>
      </c>
      <c r="H61" s="1" t="s">
        <v>46</v>
      </c>
      <c r="I61" s="1" t="s">
        <v>46</v>
      </c>
      <c r="J61" s="1">
        <v>22</v>
      </c>
      <c r="K61" s="1">
        <v>2</v>
      </c>
      <c r="L61" s="1">
        <v>0</v>
      </c>
      <c r="M61" s="1">
        <f t="shared" si="9"/>
        <v>24</v>
      </c>
      <c r="N61" s="1">
        <v>0</v>
      </c>
      <c r="O61" s="1">
        <v>17</v>
      </c>
      <c r="P61" s="1">
        <v>10</v>
      </c>
      <c r="Q61" s="1">
        <v>0</v>
      </c>
      <c r="R61" s="1">
        <f t="shared" si="1"/>
        <v>27</v>
      </c>
      <c r="S61" s="1">
        <v>3</v>
      </c>
      <c r="T61" s="1">
        <v>16</v>
      </c>
      <c r="U61" s="1">
        <v>6</v>
      </c>
      <c r="V61" s="1">
        <v>0</v>
      </c>
      <c r="W61" s="1">
        <f t="shared" si="2"/>
        <v>22</v>
      </c>
      <c r="X61" s="1" t="s">
        <v>42</v>
      </c>
      <c r="Y61" s="1" t="s">
        <v>46</v>
      </c>
      <c r="AA61" s="21">
        <f t="shared" si="3"/>
        <v>0.81481481481481477</v>
      </c>
      <c r="AC61" s="21">
        <f t="shared" si="14"/>
        <v>0.91666666666666663</v>
      </c>
      <c r="AE61" s="20">
        <v>0</v>
      </c>
      <c r="AF61" s="20">
        <v>1</v>
      </c>
      <c r="AG61" s="20">
        <v>0</v>
      </c>
      <c r="AH61" s="20">
        <v>0</v>
      </c>
      <c r="AI61" s="20">
        <v>0</v>
      </c>
      <c r="AJ61" s="20">
        <v>0</v>
      </c>
      <c r="AK61" s="20" t="s">
        <v>8</v>
      </c>
    </row>
    <row r="62" spans="1:37" x14ac:dyDescent="0.2">
      <c r="A62" s="1" t="s">
        <v>11</v>
      </c>
      <c r="B62" s="1" t="s">
        <v>11</v>
      </c>
      <c r="C62" s="1" t="s">
        <v>9</v>
      </c>
      <c r="D62" s="1" t="s">
        <v>42</v>
      </c>
      <c r="E62" s="1" t="s">
        <v>6</v>
      </c>
      <c r="F62" s="1" t="s">
        <v>46</v>
      </c>
      <c r="G62" s="1" t="s">
        <v>46</v>
      </c>
      <c r="H62" s="1" t="s">
        <v>46</v>
      </c>
      <c r="I62" s="1" t="s">
        <v>46</v>
      </c>
      <c r="J62" s="1">
        <v>26</v>
      </c>
      <c r="K62" s="1">
        <v>2</v>
      </c>
      <c r="L62" s="1">
        <v>0</v>
      </c>
      <c r="M62" s="1">
        <f t="shared" si="9"/>
        <v>28</v>
      </c>
      <c r="N62" s="1">
        <v>1</v>
      </c>
      <c r="O62" s="1">
        <v>21</v>
      </c>
      <c r="P62" s="1">
        <v>13</v>
      </c>
      <c r="Q62" s="1">
        <v>5</v>
      </c>
      <c r="R62" s="1">
        <f t="shared" si="1"/>
        <v>39</v>
      </c>
      <c r="S62" s="1">
        <v>1</v>
      </c>
      <c r="T62" s="1">
        <v>20</v>
      </c>
      <c r="U62" s="1">
        <v>5</v>
      </c>
      <c r="V62" s="1">
        <v>5</v>
      </c>
      <c r="W62" s="1">
        <f t="shared" si="2"/>
        <v>30</v>
      </c>
      <c r="X62" s="1" t="s">
        <v>47</v>
      </c>
      <c r="Y62" s="1" t="s">
        <v>46</v>
      </c>
      <c r="AA62" s="21">
        <f t="shared" si="3"/>
        <v>0.76923076923076927</v>
      </c>
      <c r="AC62" s="21">
        <f t="shared" si="14"/>
        <v>1.0714285714285714</v>
      </c>
      <c r="AE62" s="1">
        <v>0</v>
      </c>
      <c r="AF62" s="20">
        <v>0</v>
      </c>
      <c r="AG62" s="1">
        <v>0</v>
      </c>
      <c r="AH62" s="1">
        <v>1</v>
      </c>
      <c r="AI62" s="1">
        <v>0</v>
      </c>
      <c r="AJ62" s="1">
        <v>0</v>
      </c>
      <c r="AK62" s="20" t="s">
        <v>9</v>
      </c>
    </row>
    <row r="63" spans="1:37" x14ac:dyDescent="0.2">
      <c r="C63" s="1" t="s">
        <v>9</v>
      </c>
      <c r="D63" s="1" t="s">
        <v>42</v>
      </c>
      <c r="E63" s="1" t="s">
        <v>7</v>
      </c>
      <c r="F63" s="1" t="s">
        <v>46</v>
      </c>
      <c r="G63" s="1" t="s">
        <v>46</v>
      </c>
      <c r="H63" s="1" t="s">
        <v>46</v>
      </c>
      <c r="I63" s="1" t="s">
        <v>46</v>
      </c>
      <c r="J63" s="1">
        <v>26</v>
      </c>
      <c r="K63" s="1">
        <v>2</v>
      </c>
      <c r="L63" s="1">
        <v>0</v>
      </c>
      <c r="M63" s="1">
        <f t="shared" si="9"/>
        <v>28</v>
      </c>
      <c r="N63" s="1">
        <v>1</v>
      </c>
      <c r="O63" s="1">
        <v>21</v>
      </c>
      <c r="P63" s="1">
        <v>13</v>
      </c>
      <c r="Q63" s="1">
        <v>10</v>
      </c>
      <c r="R63" s="1">
        <f t="shared" si="1"/>
        <v>44</v>
      </c>
      <c r="S63" s="1">
        <v>1</v>
      </c>
      <c r="T63" s="1">
        <v>20</v>
      </c>
      <c r="U63" s="1">
        <v>5</v>
      </c>
      <c r="V63" s="1">
        <v>10</v>
      </c>
      <c r="W63" s="1">
        <f t="shared" si="2"/>
        <v>35</v>
      </c>
      <c r="X63" s="1" t="s">
        <v>47</v>
      </c>
      <c r="Y63" s="1" t="s">
        <v>46</v>
      </c>
      <c r="AA63" s="21">
        <f t="shared" si="3"/>
        <v>0.79545454545454541</v>
      </c>
      <c r="AC63" s="21">
        <f t="shared" si="14"/>
        <v>1.25</v>
      </c>
      <c r="AE63" s="20">
        <v>0</v>
      </c>
      <c r="AF63" s="20">
        <v>0</v>
      </c>
      <c r="AG63" s="20">
        <v>0</v>
      </c>
      <c r="AH63" s="20">
        <v>1</v>
      </c>
      <c r="AI63" s="20">
        <v>0</v>
      </c>
      <c r="AJ63" s="20">
        <v>0</v>
      </c>
      <c r="AK63" s="20" t="s">
        <v>9</v>
      </c>
    </row>
    <row r="64" spans="1:37" x14ac:dyDescent="0.2">
      <c r="C64" s="1" t="s">
        <v>9</v>
      </c>
      <c r="D64" s="1" t="s">
        <v>42</v>
      </c>
      <c r="E64" s="1" t="s">
        <v>13</v>
      </c>
      <c r="F64" s="1" t="s">
        <v>46</v>
      </c>
      <c r="G64" s="1" t="s">
        <v>46</v>
      </c>
      <c r="H64" s="1" t="s">
        <v>46</v>
      </c>
      <c r="I64" s="1" t="s">
        <v>46</v>
      </c>
      <c r="J64" s="1">
        <v>26</v>
      </c>
      <c r="K64" s="1">
        <v>2</v>
      </c>
      <c r="L64" s="1">
        <v>0</v>
      </c>
      <c r="M64" s="1">
        <f t="shared" si="9"/>
        <v>28</v>
      </c>
      <c r="N64" s="1">
        <v>1</v>
      </c>
      <c r="O64" s="1">
        <v>21</v>
      </c>
      <c r="P64" s="1">
        <v>13</v>
      </c>
      <c r="Q64" s="1">
        <v>0</v>
      </c>
      <c r="R64" s="1">
        <f t="shared" si="1"/>
        <v>34</v>
      </c>
      <c r="S64" s="1">
        <v>1</v>
      </c>
      <c r="T64" s="1">
        <v>20</v>
      </c>
      <c r="U64" s="1">
        <v>5</v>
      </c>
      <c r="V64" s="1">
        <v>0</v>
      </c>
      <c r="W64" s="1">
        <f t="shared" si="2"/>
        <v>25</v>
      </c>
      <c r="X64" s="1" t="s">
        <v>47</v>
      </c>
      <c r="Y64" s="1" t="s">
        <v>46</v>
      </c>
      <c r="AA64" s="21">
        <f t="shared" si="3"/>
        <v>0.73529411764705888</v>
      </c>
      <c r="AC64" s="21">
        <f t="shared" si="14"/>
        <v>0.8928571428571429</v>
      </c>
      <c r="AE64" s="20">
        <v>0</v>
      </c>
      <c r="AF64" s="20">
        <v>0</v>
      </c>
      <c r="AG64" s="20">
        <v>0</v>
      </c>
      <c r="AH64" s="20">
        <v>1</v>
      </c>
      <c r="AI64" s="20">
        <v>0</v>
      </c>
      <c r="AJ64" s="20">
        <v>0</v>
      </c>
      <c r="AK64" s="20" t="s">
        <v>9</v>
      </c>
    </row>
    <row r="65" spans="1:37" x14ac:dyDescent="0.2">
      <c r="C65" s="1" t="s">
        <v>8</v>
      </c>
      <c r="D65" s="1" t="s">
        <v>42</v>
      </c>
      <c r="E65" s="1" t="s">
        <v>6</v>
      </c>
      <c r="F65" s="1" t="s">
        <v>46</v>
      </c>
      <c r="G65" s="1" t="s">
        <v>46</v>
      </c>
      <c r="H65" s="1" t="s">
        <v>46</v>
      </c>
      <c r="I65" s="1" t="s">
        <v>46</v>
      </c>
      <c r="J65" s="1">
        <v>7</v>
      </c>
      <c r="K65" s="1">
        <v>2</v>
      </c>
      <c r="L65" s="1">
        <v>0</v>
      </c>
      <c r="M65" s="1">
        <f t="shared" si="9"/>
        <v>9</v>
      </c>
      <c r="N65" s="1">
        <v>1</v>
      </c>
      <c r="O65" s="1">
        <v>25</v>
      </c>
      <c r="P65" s="1">
        <v>6</v>
      </c>
      <c r="Q65" s="1">
        <v>5</v>
      </c>
      <c r="R65" s="1">
        <f t="shared" si="1"/>
        <v>36</v>
      </c>
      <c r="S65" s="1">
        <v>1</v>
      </c>
      <c r="T65" s="1">
        <v>18</v>
      </c>
      <c r="U65" s="1">
        <v>6</v>
      </c>
      <c r="V65" s="1">
        <v>5</v>
      </c>
      <c r="W65" s="1">
        <f t="shared" si="2"/>
        <v>29</v>
      </c>
      <c r="X65" s="1" t="s">
        <v>42</v>
      </c>
      <c r="Y65" s="1" t="s">
        <v>46</v>
      </c>
      <c r="AA65" s="21">
        <f t="shared" si="3"/>
        <v>0.80555555555555558</v>
      </c>
      <c r="AC65" s="21">
        <f t="shared" si="14"/>
        <v>3.2222222222222223</v>
      </c>
      <c r="AE65" s="20">
        <v>0</v>
      </c>
      <c r="AF65" s="20">
        <v>1</v>
      </c>
      <c r="AG65" s="20">
        <v>0</v>
      </c>
      <c r="AH65" s="20">
        <v>0</v>
      </c>
      <c r="AI65" s="20">
        <v>0</v>
      </c>
      <c r="AJ65" s="20">
        <v>0</v>
      </c>
      <c r="AK65" s="20" t="s">
        <v>8</v>
      </c>
    </row>
    <row r="66" spans="1:37" x14ac:dyDescent="0.2">
      <c r="C66" s="1" t="s">
        <v>8</v>
      </c>
      <c r="D66" s="1" t="s">
        <v>42</v>
      </c>
      <c r="E66" s="1" t="s">
        <v>7</v>
      </c>
      <c r="F66" s="1" t="s">
        <v>46</v>
      </c>
      <c r="G66" s="1" t="s">
        <v>46</v>
      </c>
      <c r="H66" s="1" t="s">
        <v>46</v>
      </c>
      <c r="I66" s="1" t="s">
        <v>46</v>
      </c>
      <c r="J66" s="1">
        <v>7</v>
      </c>
      <c r="K66" s="1">
        <v>2</v>
      </c>
      <c r="L66" s="1">
        <v>0</v>
      </c>
      <c r="M66" s="1">
        <f t="shared" si="9"/>
        <v>9</v>
      </c>
      <c r="N66" s="1">
        <v>1</v>
      </c>
      <c r="O66" s="1">
        <v>25</v>
      </c>
      <c r="P66" s="1">
        <v>6</v>
      </c>
      <c r="Q66" s="1">
        <v>10</v>
      </c>
      <c r="R66" s="1">
        <f t="shared" si="1"/>
        <v>41</v>
      </c>
      <c r="S66" s="1">
        <v>1</v>
      </c>
      <c r="T66" s="1">
        <v>18</v>
      </c>
      <c r="U66" s="1">
        <v>6</v>
      </c>
      <c r="V66" s="1">
        <v>10</v>
      </c>
      <c r="W66" s="1">
        <f t="shared" si="2"/>
        <v>34</v>
      </c>
      <c r="X66" s="1" t="s">
        <v>42</v>
      </c>
      <c r="Y66" s="1" t="s">
        <v>46</v>
      </c>
      <c r="AA66" s="21">
        <f t="shared" si="3"/>
        <v>0.82926829268292679</v>
      </c>
      <c r="AC66" s="21">
        <f t="shared" si="14"/>
        <v>3.7777777777777777</v>
      </c>
      <c r="AE66" s="20">
        <v>0</v>
      </c>
      <c r="AF66" s="20">
        <v>1</v>
      </c>
      <c r="AG66" s="20">
        <v>0</v>
      </c>
      <c r="AH66" s="20">
        <v>0</v>
      </c>
      <c r="AI66" s="20">
        <v>0</v>
      </c>
      <c r="AJ66" s="20">
        <v>0</v>
      </c>
      <c r="AK66" s="20" t="s">
        <v>8</v>
      </c>
    </row>
    <row r="67" spans="1:37" x14ac:dyDescent="0.2">
      <c r="C67" s="1" t="s">
        <v>8</v>
      </c>
      <c r="D67" s="1" t="s">
        <v>42</v>
      </c>
      <c r="E67" s="1" t="s">
        <v>13</v>
      </c>
      <c r="F67" s="1" t="s">
        <v>46</v>
      </c>
      <c r="G67" s="1" t="s">
        <v>46</v>
      </c>
      <c r="H67" s="1" t="s">
        <v>46</v>
      </c>
      <c r="I67" s="1" t="s">
        <v>46</v>
      </c>
      <c r="J67" s="1">
        <v>7</v>
      </c>
      <c r="K67" s="1">
        <v>2</v>
      </c>
      <c r="L67" s="1">
        <v>0</v>
      </c>
      <c r="M67" s="1">
        <f t="shared" si="9"/>
        <v>9</v>
      </c>
      <c r="N67" s="1">
        <v>1</v>
      </c>
      <c r="O67" s="1">
        <v>25</v>
      </c>
      <c r="P67" s="1">
        <v>6</v>
      </c>
      <c r="Q67" s="1">
        <v>0</v>
      </c>
      <c r="R67" s="1">
        <f t="shared" ref="R67" si="15">SUM(O67:Q67)</f>
        <v>31</v>
      </c>
      <c r="S67" s="1">
        <v>1</v>
      </c>
      <c r="T67" s="1">
        <v>18</v>
      </c>
      <c r="U67" s="1">
        <v>6</v>
      </c>
      <c r="V67" s="1">
        <v>0</v>
      </c>
      <c r="W67" s="1">
        <f t="shared" ref="W67" si="16">SUM(T67:V67)</f>
        <v>24</v>
      </c>
      <c r="X67" s="1" t="s">
        <v>42</v>
      </c>
      <c r="Y67" s="1" t="s">
        <v>46</v>
      </c>
      <c r="AA67" s="21">
        <f t="shared" ref="AA67" si="17">W67/R67</f>
        <v>0.77419354838709675</v>
      </c>
      <c r="AC67" s="21">
        <f t="shared" si="14"/>
        <v>2.6666666666666665</v>
      </c>
      <c r="AE67" s="20">
        <v>0</v>
      </c>
      <c r="AF67" s="20">
        <v>1</v>
      </c>
      <c r="AG67" s="20">
        <v>0</v>
      </c>
      <c r="AH67" s="20">
        <v>0</v>
      </c>
      <c r="AI67" s="20">
        <v>0</v>
      </c>
      <c r="AJ67" s="20">
        <v>0</v>
      </c>
      <c r="AK67" s="20" t="s">
        <v>8</v>
      </c>
    </row>
    <row r="68" spans="1:37" x14ac:dyDescent="0.2">
      <c r="AD68" s="20" t="s">
        <v>93</v>
      </c>
      <c r="AE68" s="1">
        <f>SUM(AE2:AE67)</f>
        <v>12</v>
      </c>
      <c r="AF68" s="20">
        <f t="shared" ref="AF68:AJ68" si="18">SUM(AF2:AF67)</f>
        <v>21</v>
      </c>
      <c r="AG68" s="20">
        <f t="shared" si="18"/>
        <v>13</v>
      </c>
      <c r="AH68" s="20">
        <f t="shared" si="18"/>
        <v>20</v>
      </c>
      <c r="AI68" s="20">
        <f t="shared" si="18"/>
        <v>19</v>
      </c>
      <c r="AJ68" s="20">
        <f t="shared" si="18"/>
        <v>5</v>
      </c>
    </row>
    <row r="69" spans="1:37" x14ac:dyDescent="0.2">
      <c r="A69" s="1" t="s">
        <v>157</v>
      </c>
      <c r="B69" s="1">
        <f>COUNTA(B2:B67)</f>
        <v>11</v>
      </c>
    </row>
  </sheetData>
  <sortState xmlns:xlrd2="http://schemas.microsoft.com/office/spreadsheetml/2017/richdata2" ref="AM2:AO54">
    <sortCondition ref="AM2:AM54"/>
  </sortState>
  <phoneticPr fontId="18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1"/>
  <sheetViews>
    <sheetView topLeftCell="AM1" workbookViewId="0">
      <pane ySplit="1" topLeftCell="A28" activePane="bottomLeft" state="frozen"/>
      <selection pane="bottomLeft" activeCell="AU12" sqref="AU12"/>
    </sheetView>
  </sheetViews>
  <sheetFormatPr baseColWidth="10" defaultColWidth="11.5" defaultRowHeight="15" x14ac:dyDescent="0.2"/>
  <cols>
    <col min="1" max="1" width="9.5" style="1" bestFit="1" customWidth="1"/>
    <col min="2" max="2" width="12.5" style="1" bestFit="1" customWidth="1"/>
    <col min="3" max="3" width="6.5" style="1" bestFit="1" customWidth="1"/>
    <col min="4" max="4" width="17" style="1" bestFit="1" customWidth="1"/>
    <col min="5" max="5" width="17.83203125" style="1" bestFit="1" customWidth="1"/>
    <col min="6" max="6" width="7.6640625" style="1" bestFit="1" customWidth="1"/>
    <col min="7" max="7" width="8.1640625" style="1" bestFit="1" customWidth="1"/>
    <col min="8" max="8" width="8.6640625" style="1" bestFit="1" customWidth="1"/>
    <col min="9" max="9" width="12.5" style="1" bestFit="1" customWidth="1"/>
    <col min="10" max="10" width="7.33203125" style="1" bestFit="1" customWidth="1"/>
    <col min="11" max="11" width="7.6640625" style="1" bestFit="1" customWidth="1"/>
    <col min="12" max="12" width="8.33203125" style="1" bestFit="1" customWidth="1"/>
    <col min="13" max="13" width="12.1640625" style="1" bestFit="1" customWidth="1"/>
    <col min="14" max="14" width="12.1640625" style="1" customWidth="1"/>
    <col min="15" max="15" width="6.6640625" style="1" bestFit="1" customWidth="1"/>
    <col min="16" max="16" width="7.1640625" style="1" bestFit="1" customWidth="1"/>
    <col min="17" max="17" width="7.6640625" style="1" bestFit="1" customWidth="1"/>
    <col min="18" max="18" width="11.5" style="1" bestFit="1" customWidth="1"/>
    <col min="19" max="19" width="13.83203125" style="1" bestFit="1" customWidth="1"/>
    <col min="20" max="20" width="7.33203125" style="1" bestFit="1" customWidth="1"/>
    <col min="21" max="21" width="7.6640625" style="1" bestFit="1" customWidth="1"/>
    <col min="22" max="22" width="8.33203125" style="1" bestFit="1" customWidth="1"/>
    <col min="23" max="23" width="12.1640625" style="1" bestFit="1" customWidth="1"/>
    <col min="24" max="24" width="6.6640625" style="1" bestFit="1" customWidth="1"/>
    <col min="25" max="25" width="12.1640625" style="1" bestFit="1" customWidth="1"/>
    <col min="26" max="30" width="11.5" style="1"/>
    <col min="31" max="31" width="11.5" style="20"/>
    <col min="32" max="16384" width="11.5" style="1"/>
  </cols>
  <sheetData>
    <row r="1" spans="1:51" x14ac:dyDescent="0.2">
      <c r="A1" s="2" t="s">
        <v>0</v>
      </c>
      <c r="B1" s="2" t="s">
        <v>12</v>
      </c>
      <c r="C1" s="2" t="s">
        <v>1</v>
      </c>
      <c r="D1" s="2" t="s">
        <v>16</v>
      </c>
      <c r="E1" s="2" t="s">
        <v>18</v>
      </c>
      <c r="F1" s="2" t="s">
        <v>19</v>
      </c>
      <c r="G1" s="2" t="s">
        <v>23</v>
      </c>
      <c r="H1" s="2" t="s">
        <v>27</v>
      </c>
      <c r="I1" s="2" t="s">
        <v>2</v>
      </c>
      <c r="J1" s="2" t="s">
        <v>20</v>
      </c>
      <c r="K1" s="2" t="s">
        <v>24</v>
      </c>
      <c r="L1" s="2" t="s">
        <v>28</v>
      </c>
      <c r="M1" s="2" t="s">
        <v>17</v>
      </c>
      <c r="N1" s="2" t="s">
        <v>31</v>
      </c>
      <c r="O1" s="2" t="s">
        <v>21</v>
      </c>
      <c r="P1" s="2" t="s">
        <v>25</v>
      </c>
      <c r="Q1" s="2" t="s">
        <v>29</v>
      </c>
      <c r="R1" s="2" t="s">
        <v>3</v>
      </c>
      <c r="S1" s="2" t="s">
        <v>37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14</v>
      </c>
      <c r="Y1" s="2" t="s">
        <v>15</v>
      </c>
      <c r="AA1" s="1" t="s">
        <v>168</v>
      </c>
      <c r="AC1" s="1" t="s">
        <v>177</v>
      </c>
      <c r="AE1" s="25" t="s">
        <v>169</v>
      </c>
      <c r="AF1" s="25" t="s">
        <v>173</v>
      </c>
      <c r="AG1" s="20" t="s">
        <v>176</v>
      </c>
      <c r="AH1" s="20" t="s">
        <v>148</v>
      </c>
      <c r="AI1" s="25" t="s">
        <v>174</v>
      </c>
      <c r="AJ1" s="25" t="s">
        <v>171</v>
      </c>
      <c r="AK1" s="25" t="s">
        <v>175</v>
      </c>
      <c r="AO1" s="20" t="s">
        <v>190</v>
      </c>
      <c r="AP1" s="20" t="s">
        <v>186</v>
      </c>
      <c r="AQ1" s="20" t="s">
        <v>48</v>
      </c>
      <c r="AR1" s="20" t="s">
        <v>189</v>
      </c>
      <c r="AS1" s="20" t="s">
        <v>191</v>
      </c>
      <c r="AU1" s="20" t="s">
        <v>192</v>
      </c>
      <c r="AV1" s="20" t="s">
        <v>45</v>
      </c>
      <c r="AW1" s="20" t="s">
        <v>48</v>
      </c>
      <c r="AX1" s="20" t="s">
        <v>160</v>
      </c>
      <c r="AY1" s="20" t="s">
        <v>191</v>
      </c>
    </row>
    <row r="2" spans="1:51" x14ac:dyDescent="0.2">
      <c r="A2" s="1" t="s">
        <v>10</v>
      </c>
      <c r="B2" s="1" t="s">
        <v>10</v>
      </c>
      <c r="C2" s="1" t="s">
        <v>5</v>
      </c>
      <c r="D2" s="1" t="s">
        <v>43</v>
      </c>
      <c r="E2" s="1" t="s">
        <v>6</v>
      </c>
      <c r="F2" s="1">
        <v>11</v>
      </c>
      <c r="G2" s="1">
        <v>2</v>
      </c>
      <c r="H2" s="1">
        <v>0</v>
      </c>
      <c r="I2" s="1">
        <f>SUM(F2:H2)</f>
        <v>13</v>
      </c>
      <c r="J2" s="1" t="s">
        <v>46</v>
      </c>
      <c r="K2" s="1" t="s">
        <v>46</v>
      </c>
      <c r="L2" s="1" t="s">
        <v>46</v>
      </c>
      <c r="M2" s="1" t="s">
        <v>46</v>
      </c>
      <c r="N2" s="1">
        <v>0</v>
      </c>
      <c r="O2" s="1">
        <v>30</v>
      </c>
      <c r="P2" s="1">
        <v>12</v>
      </c>
      <c r="Q2" s="1">
        <v>7</v>
      </c>
      <c r="R2" s="1">
        <f>SUM(O2:Q2)</f>
        <v>49</v>
      </c>
      <c r="S2" s="1">
        <v>0</v>
      </c>
      <c r="T2" s="1">
        <v>20</v>
      </c>
      <c r="U2" s="1">
        <v>14</v>
      </c>
      <c r="V2" s="1">
        <v>3</v>
      </c>
      <c r="W2" s="1">
        <f>SUM(T2:V2)</f>
        <v>37</v>
      </c>
      <c r="X2" s="1" t="s">
        <v>43</v>
      </c>
      <c r="Y2" s="1" t="s">
        <v>48</v>
      </c>
      <c r="AA2" s="21">
        <f>W2/R2</f>
        <v>0.75510204081632648</v>
      </c>
      <c r="AC2" s="21">
        <f>W2/I2</f>
        <v>2.8461538461538463</v>
      </c>
      <c r="AE2" s="1">
        <v>1</v>
      </c>
      <c r="AF2" s="1">
        <v>0</v>
      </c>
      <c r="AG2" s="20">
        <v>0</v>
      </c>
      <c r="AH2" s="1">
        <v>0</v>
      </c>
      <c r="AI2" s="1">
        <v>0</v>
      </c>
      <c r="AJ2" s="1">
        <v>0</v>
      </c>
      <c r="AK2" s="1">
        <v>1</v>
      </c>
      <c r="AL2" s="1" t="str">
        <f t="shared" ref="AL2:AL33" si="0">C2</f>
        <v>A</v>
      </c>
      <c r="AO2" s="21">
        <f>AC31</f>
        <v>0.58064516129032262</v>
      </c>
      <c r="AP2" s="20">
        <f>SUM(AE31:AF31)</f>
        <v>0</v>
      </c>
      <c r="AQ2" s="20">
        <f>AI31</f>
        <v>1</v>
      </c>
      <c r="AR2" s="28">
        <f t="shared" ref="AR2:AR33" si="1">AP2/SUM($AP$69:$AQ$69)</f>
        <v>0</v>
      </c>
      <c r="AS2" s="28">
        <f t="shared" ref="AS2:AS33" si="2">AQ2/SUM($AP$69:$AQ$69)</f>
        <v>1.1494252873563218E-2</v>
      </c>
      <c r="AU2" s="21">
        <f>AA96</f>
        <v>0.59523809523809523</v>
      </c>
      <c r="AV2" s="20">
        <f>AJ96</f>
        <v>0</v>
      </c>
      <c r="AW2" s="20">
        <f>AK96</f>
        <v>1</v>
      </c>
      <c r="AX2" s="28">
        <f>AV2/SUM($AV$32:$AW$32)</f>
        <v>0</v>
      </c>
      <c r="AY2" s="28">
        <f>AW2/SUM($AV$32:$AW$32)</f>
        <v>1.9607843137254902E-2</v>
      </c>
    </row>
    <row r="3" spans="1:51" x14ac:dyDescent="0.2">
      <c r="C3" s="1" t="s">
        <v>5</v>
      </c>
      <c r="D3" s="1" t="s">
        <v>43</v>
      </c>
      <c r="E3" s="1" t="s">
        <v>7</v>
      </c>
      <c r="F3" s="1">
        <v>11</v>
      </c>
      <c r="G3" s="1">
        <v>2</v>
      </c>
      <c r="H3" s="1">
        <v>0</v>
      </c>
      <c r="I3" s="1">
        <f t="shared" ref="I3:I52" si="3">SUM(F3:H3)</f>
        <v>13</v>
      </c>
      <c r="J3" s="1" t="s">
        <v>46</v>
      </c>
      <c r="K3" s="1" t="s">
        <v>46</v>
      </c>
      <c r="L3" s="1" t="s">
        <v>46</v>
      </c>
      <c r="M3" s="1" t="s">
        <v>46</v>
      </c>
      <c r="N3" s="1">
        <v>0</v>
      </c>
      <c r="O3" s="1">
        <v>30</v>
      </c>
      <c r="P3" s="1">
        <v>12</v>
      </c>
      <c r="Q3" s="1">
        <v>15</v>
      </c>
      <c r="R3" s="1">
        <f t="shared" ref="R3:R66" si="4">SUM(O3:Q3)</f>
        <v>57</v>
      </c>
      <c r="S3" s="1">
        <v>0</v>
      </c>
      <c r="T3" s="1">
        <v>20</v>
      </c>
      <c r="U3" s="1">
        <v>14</v>
      </c>
      <c r="V3" s="1">
        <v>5</v>
      </c>
      <c r="W3" s="1">
        <f t="shared" ref="W3:W6" si="5">SUM(T3:V3)</f>
        <v>39</v>
      </c>
      <c r="X3" s="1" t="s">
        <v>43</v>
      </c>
      <c r="Y3" s="1" t="s">
        <v>48</v>
      </c>
      <c r="AA3" s="21">
        <f t="shared" ref="AA3:AA66" si="6">W3/R3</f>
        <v>0.68421052631578949</v>
      </c>
      <c r="AC3" s="21">
        <f t="shared" ref="AC3:AC16" si="7">W3/I3</f>
        <v>3</v>
      </c>
      <c r="AE3" s="1">
        <v>1</v>
      </c>
      <c r="AF3" s="1">
        <v>0</v>
      </c>
      <c r="AG3" s="20">
        <v>0</v>
      </c>
      <c r="AH3" s="1">
        <v>0</v>
      </c>
      <c r="AI3" s="1">
        <v>0</v>
      </c>
      <c r="AJ3" s="1">
        <v>0</v>
      </c>
      <c r="AK3" s="1">
        <v>1</v>
      </c>
      <c r="AL3" s="20" t="str">
        <f t="shared" si="0"/>
        <v>A</v>
      </c>
      <c r="AO3" s="21">
        <f>AC76</f>
        <v>0.6</v>
      </c>
      <c r="AP3" s="20">
        <f>SUM(AE76:AF76)</f>
        <v>0</v>
      </c>
      <c r="AQ3" s="20">
        <f>AI76</f>
        <v>1</v>
      </c>
      <c r="AR3" s="28">
        <f t="shared" si="1"/>
        <v>0</v>
      </c>
      <c r="AS3" s="28">
        <f t="shared" si="2"/>
        <v>1.1494252873563218E-2</v>
      </c>
      <c r="AU3" s="21">
        <f>AA76</f>
        <v>0.63157894736842102</v>
      </c>
      <c r="AV3" s="20">
        <f>AJ76</f>
        <v>0</v>
      </c>
      <c r="AW3" s="20">
        <f>AK76</f>
        <v>1</v>
      </c>
      <c r="AX3" s="28">
        <f t="shared" ref="AX3:AX31" si="8">AV3/SUM($AV$32:$AW$32)</f>
        <v>0</v>
      </c>
      <c r="AY3" s="28">
        <f t="shared" ref="AY3:AY31" si="9">AW3/SUM($AV$32:$AW$32)</f>
        <v>1.9607843137254902E-2</v>
      </c>
    </row>
    <row r="4" spans="1:51" x14ac:dyDescent="0.2">
      <c r="C4" s="1" t="s">
        <v>5</v>
      </c>
      <c r="D4" s="1" t="s">
        <v>43</v>
      </c>
      <c r="E4" s="1" t="s">
        <v>13</v>
      </c>
      <c r="F4" s="1">
        <v>11</v>
      </c>
      <c r="G4" s="1">
        <v>2</v>
      </c>
      <c r="H4" s="1">
        <v>0</v>
      </c>
      <c r="I4" s="1">
        <f t="shared" si="3"/>
        <v>13</v>
      </c>
      <c r="J4" s="1" t="s">
        <v>46</v>
      </c>
      <c r="K4" s="1" t="s">
        <v>46</v>
      </c>
      <c r="L4" s="1" t="s">
        <v>46</v>
      </c>
      <c r="M4" s="1" t="s">
        <v>46</v>
      </c>
      <c r="N4" s="1">
        <v>0</v>
      </c>
      <c r="O4" s="1">
        <v>30</v>
      </c>
      <c r="P4" s="1">
        <v>12</v>
      </c>
      <c r="Q4" s="1">
        <v>0</v>
      </c>
      <c r="R4" s="1">
        <f t="shared" si="4"/>
        <v>42</v>
      </c>
      <c r="S4" s="1">
        <v>0</v>
      </c>
      <c r="T4" s="1">
        <v>20</v>
      </c>
      <c r="U4" s="1">
        <v>14</v>
      </c>
      <c r="V4" s="1">
        <v>0</v>
      </c>
      <c r="W4" s="1">
        <f t="shared" si="5"/>
        <v>34</v>
      </c>
      <c r="X4" s="1" t="s">
        <v>48</v>
      </c>
      <c r="Y4" s="1" t="s">
        <v>48</v>
      </c>
      <c r="AA4" s="21">
        <f t="shared" si="6"/>
        <v>0.80952380952380953</v>
      </c>
      <c r="AC4" s="21">
        <f t="shared" si="7"/>
        <v>2.6153846153846154</v>
      </c>
      <c r="AE4" s="1">
        <v>0</v>
      </c>
      <c r="AF4" s="1">
        <v>0</v>
      </c>
      <c r="AG4" s="20">
        <v>0</v>
      </c>
      <c r="AH4" s="1">
        <v>0</v>
      </c>
      <c r="AI4" s="1">
        <v>1</v>
      </c>
      <c r="AJ4" s="1">
        <v>0</v>
      </c>
      <c r="AK4" s="1">
        <v>1</v>
      </c>
      <c r="AL4" s="20" t="str">
        <f t="shared" si="0"/>
        <v>A</v>
      </c>
      <c r="AO4" s="21">
        <f>AC29</f>
        <v>0.64516129032258063</v>
      </c>
      <c r="AP4" s="20">
        <f>SUM(AE29:AF29)</f>
        <v>0</v>
      </c>
      <c r="AQ4" s="20">
        <f>AI29</f>
        <v>1</v>
      </c>
      <c r="AR4" s="28">
        <f t="shared" si="1"/>
        <v>0</v>
      </c>
      <c r="AS4" s="28">
        <f t="shared" si="2"/>
        <v>1.1494252873563218E-2</v>
      </c>
      <c r="AU4" s="21">
        <f>AA15</f>
        <v>0.65384615384615385</v>
      </c>
      <c r="AV4" s="20">
        <f>AJ15</f>
        <v>0</v>
      </c>
      <c r="AW4" s="20">
        <f>AK15</f>
        <v>1</v>
      </c>
      <c r="AX4" s="28">
        <f t="shared" si="8"/>
        <v>0</v>
      </c>
      <c r="AY4" s="28">
        <f t="shared" si="9"/>
        <v>1.9607843137254902E-2</v>
      </c>
    </row>
    <row r="5" spans="1:51" x14ac:dyDescent="0.2">
      <c r="C5" s="1" t="s">
        <v>9</v>
      </c>
      <c r="D5" s="1" t="s">
        <v>43</v>
      </c>
      <c r="E5" s="1" t="s">
        <v>6</v>
      </c>
      <c r="F5" s="1">
        <v>9</v>
      </c>
      <c r="G5" s="1">
        <v>2</v>
      </c>
      <c r="H5" s="1">
        <v>0</v>
      </c>
      <c r="I5" s="1">
        <f t="shared" si="3"/>
        <v>11</v>
      </c>
      <c r="J5" s="1" t="s">
        <v>46</v>
      </c>
      <c r="K5" s="1" t="s">
        <v>46</v>
      </c>
      <c r="L5" s="1" t="s">
        <v>46</v>
      </c>
      <c r="M5" s="1" t="s">
        <v>46</v>
      </c>
      <c r="N5" s="1">
        <v>2</v>
      </c>
      <c r="O5" s="1">
        <v>18</v>
      </c>
      <c r="P5" s="1">
        <v>10</v>
      </c>
      <c r="Q5" s="1">
        <v>7</v>
      </c>
      <c r="R5" s="1">
        <f t="shared" si="4"/>
        <v>35</v>
      </c>
      <c r="S5" s="1">
        <v>1</v>
      </c>
      <c r="T5" s="1">
        <v>12</v>
      </c>
      <c r="U5" s="1">
        <v>11</v>
      </c>
      <c r="V5" s="1">
        <v>3</v>
      </c>
      <c r="W5" s="1">
        <f t="shared" si="5"/>
        <v>26</v>
      </c>
      <c r="X5" s="1" t="s">
        <v>43</v>
      </c>
      <c r="Y5" s="1" t="s">
        <v>48</v>
      </c>
      <c r="AA5" s="21">
        <f t="shared" si="6"/>
        <v>0.74285714285714288</v>
      </c>
      <c r="AC5" s="21">
        <f t="shared" si="7"/>
        <v>2.3636363636363638</v>
      </c>
      <c r="AE5" s="20">
        <v>1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1</v>
      </c>
      <c r="AL5" s="20" t="str">
        <f t="shared" si="0"/>
        <v>E</v>
      </c>
      <c r="AO5" s="21">
        <f>AC85</f>
        <v>0.66666666666666663</v>
      </c>
      <c r="AP5" s="20">
        <f>SUM(AE85:AF85)</f>
        <v>0</v>
      </c>
      <c r="AQ5" s="20">
        <v>2</v>
      </c>
      <c r="AR5" s="28">
        <f t="shared" si="1"/>
        <v>0</v>
      </c>
      <c r="AS5" s="28">
        <f t="shared" si="2"/>
        <v>2.2988505747126436E-2</v>
      </c>
      <c r="AU5" s="21">
        <f>AA6</f>
        <v>0.67441860465116277</v>
      </c>
      <c r="AV5" s="20">
        <f>AJ6</f>
        <v>0</v>
      </c>
      <c r="AW5" s="20">
        <v>2</v>
      </c>
      <c r="AX5" s="28">
        <f t="shared" si="8"/>
        <v>0</v>
      </c>
      <c r="AY5" s="28">
        <f t="shared" si="9"/>
        <v>3.9215686274509803E-2</v>
      </c>
    </row>
    <row r="6" spans="1:51" x14ac:dyDescent="0.2">
      <c r="C6" s="1" t="s">
        <v>9</v>
      </c>
      <c r="D6" s="1" t="s">
        <v>43</v>
      </c>
      <c r="E6" s="1" t="s">
        <v>7</v>
      </c>
      <c r="F6" s="1">
        <v>9</v>
      </c>
      <c r="G6" s="1">
        <v>2</v>
      </c>
      <c r="H6" s="1">
        <v>0</v>
      </c>
      <c r="I6" s="1">
        <f t="shared" si="3"/>
        <v>11</v>
      </c>
      <c r="J6" s="1" t="s">
        <v>46</v>
      </c>
      <c r="K6" s="1" t="s">
        <v>46</v>
      </c>
      <c r="L6" s="1" t="s">
        <v>46</v>
      </c>
      <c r="M6" s="1" t="s">
        <v>46</v>
      </c>
      <c r="N6" s="1">
        <v>2</v>
      </c>
      <c r="O6" s="1">
        <v>18</v>
      </c>
      <c r="P6" s="1">
        <v>10</v>
      </c>
      <c r="Q6" s="1">
        <v>15</v>
      </c>
      <c r="R6" s="1">
        <f t="shared" si="4"/>
        <v>43</v>
      </c>
      <c r="S6" s="1">
        <v>1</v>
      </c>
      <c r="T6" s="1">
        <v>12</v>
      </c>
      <c r="U6" s="1">
        <v>11</v>
      </c>
      <c r="V6" s="1">
        <v>6</v>
      </c>
      <c r="W6" s="1">
        <f t="shared" si="5"/>
        <v>29</v>
      </c>
      <c r="X6" s="1" t="s">
        <v>43</v>
      </c>
      <c r="Y6" s="1" t="s">
        <v>48</v>
      </c>
      <c r="AA6" s="21">
        <f t="shared" si="6"/>
        <v>0.67441860465116277</v>
      </c>
      <c r="AC6" s="21">
        <f t="shared" si="7"/>
        <v>2.6363636363636362</v>
      </c>
      <c r="AE6" s="20">
        <v>1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1</v>
      </c>
      <c r="AL6" s="20" t="str">
        <f t="shared" si="0"/>
        <v>E</v>
      </c>
      <c r="AO6" s="21">
        <f>AC88</f>
        <v>0.7</v>
      </c>
      <c r="AP6" s="20">
        <f>SUM(AE88:AF88)</f>
        <v>1</v>
      </c>
      <c r="AQ6" s="20">
        <f>AI88</f>
        <v>0</v>
      </c>
      <c r="AR6" s="28">
        <f t="shared" si="1"/>
        <v>1.1494252873563218E-2</v>
      </c>
      <c r="AS6" s="28">
        <f t="shared" si="2"/>
        <v>0</v>
      </c>
      <c r="AU6" s="21">
        <f>AA3</f>
        <v>0.68421052631578949</v>
      </c>
      <c r="AV6" s="20">
        <f>AJ3</f>
        <v>0</v>
      </c>
      <c r="AW6" s="20">
        <v>2</v>
      </c>
      <c r="AX6" s="28">
        <f t="shared" si="8"/>
        <v>0</v>
      </c>
      <c r="AY6" s="28">
        <f t="shared" si="9"/>
        <v>3.9215686274509803E-2</v>
      </c>
    </row>
    <row r="7" spans="1:51" x14ac:dyDescent="0.2">
      <c r="C7" s="1" t="s">
        <v>9</v>
      </c>
      <c r="D7" s="1" t="s">
        <v>43</v>
      </c>
      <c r="E7" s="1" t="s">
        <v>13</v>
      </c>
      <c r="F7" s="1">
        <v>9</v>
      </c>
      <c r="G7" s="1">
        <v>2</v>
      </c>
      <c r="H7" s="1">
        <v>0</v>
      </c>
      <c r="I7" s="1">
        <f t="shared" si="3"/>
        <v>11</v>
      </c>
      <c r="J7" s="1" t="s">
        <v>46</v>
      </c>
      <c r="K7" s="1" t="s">
        <v>46</v>
      </c>
      <c r="L7" s="1" t="s">
        <v>46</v>
      </c>
      <c r="M7" s="1" t="s">
        <v>46</v>
      </c>
      <c r="N7" s="1">
        <v>2</v>
      </c>
      <c r="O7" s="1">
        <v>18</v>
      </c>
      <c r="P7" s="1">
        <v>10</v>
      </c>
      <c r="Q7" s="1">
        <v>0</v>
      </c>
      <c r="R7" s="1">
        <f t="shared" si="4"/>
        <v>28</v>
      </c>
      <c r="S7" s="1">
        <v>1</v>
      </c>
      <c r="T7" s="1">
        <v>12</v>
      </c>
      <c r="U7" s="1">
        <v>11</v>
      </c>
      <c r="V7" s="1">
        <v>0</v>
      </c>
      <c r="W7" s="1">
        <f t="shared" ref="W7:W38" si="10">SUM(T7:V7)</f>
        <v>23</v>
      </c>
      <c r="X7" s="1" t="s">
        <v>43</v>
      </c>
      <c r="Y7" s="1" t="s">
        <v>48</v>
      </c>
      <c r="AA7" s="21">
        <f t="shared" si="6"/>
        <v>0.8214285714285714</v>
      </c>
      <c r="AC7" s="21">
        <f t="shared" si="7"/>
        <v>2.0909090909090908</v>
      </c>
      <c r="AE7" s="20">
        <v>1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1</v>
      </c>
      <c r="AL7" s="20" t="str">
        <f t="shared" si="0"/>
        <v>E</v>
      </c>
      <c r="AO7" s="21">
        <f>AC20</f>
        <v>0.70588235294117652</v>
      </c>
      <c r="AP7" s="20">
        <f>SUM(AE20:AF20)</f>
        <v>1</v>
      </c>
      <c r="AQ7" s="20">
        <v>1</v>
      </c>
      <c r="AR7" s="28">
        <f t="shared" si="1"/>
        <v>1.1494252873563218E-2</v>
      </c>
      <c r="AS7" s="28">
        <f t="shared" si="2"/>
        <v>1.1494252873563218E-2</v>
      </c>
      <c r="AU7" s="21">
        <f>AA73</f>
        <v>0.69230769230769229</v>
      </c>
      <c r="AV7" s="20">
        <f>AJ73</f>
        <v>0</v>
      </c>
      <c r="AW7" s="20">
        <v>2</v>
      </c>
      <c r="AX7" s="28">
        <f t="shared" si="8"/>
        <v>0</v>
      </c>
      <c r="AY7" s="28">
        <f t="shared" si="9"/>
        <v>3.9215686274509803E-2</v>
      </c>
    </row>
    <row r="8" spans="1:51" x14ac:dyDescent="0.2">
      <c r="C8" s="1" t="s">
        <v>8</v>
      </c>
      <c r="D8" s="1" t="s">
        <v>43</v>
      </c>
      <c r="E8" s="1" t="s">
        <v>6</v>
      </c>
      <c r="F8" s="1">
        <v>9</v>
      </c>
      <c r="G8" s="1">
        <v>2</v>
      </c>
      <c r="H8" s="1">
        <v>0</v>
      </c>
      <c r="I8" s="1">
        <f t="shared" si="3"/>
        <v>11</v>
      </c>
      <c r="J8" s="1" t="s">
        <v>46</v>
      </c>
      <c r="K8" s="1" t="s">
        <v>46</v>
      </c>
      <c r="L8" s="1" t="s">
        <v>46</v>
      </c>
      <c r="M8" s="1" t="s">
        <v>46</v>
      </c>
      <c r="N8" s="1">
        <v>2</v>
      </c>
      <c r="O8" s="1">
        <v>18</v>
      </c>
      <c r="P8" s="1">
        <v>10</v>
      </c>
      <c r="Q8" s="1">
        <v>7</v>
      </c>
      <c r="R8" s="1">
        <f t="shared" si="4"/>
        <v>35</v>
      </c>
      <c r="S8" s="1">
        <v>1</v>
      </c>
      <c r="T8" s="1">
        <v>12</v>
      </c>
      <c r="U8" s="1">
        <v>11</v>
      </c>
      <c r="V8" s="1">
        <v>3</v>
      </c>
      <c r="W8" s="1">
        <f t="shared" si="10"/>
        <v>26</v>
      </c>
      <c r="X8" s="1" t="s">
        <v>48</v>
      </c>
      <c r="Y8" s="1" t="s">
        <v>48</v>
      </c>
      <c r="AA8" s="21">
        <f t="shared" si="6"/>
        <v>0.74285714285714288</v>
      </c>
      <c r="AC8" s="21">
        <f t="shared" si="7"/>
        <v>2.3636363636363638</v>
      </c>
      <c r="AE8" s="20">
        <v>0</v>
      </c>
      <c r="AF8" s="20">
        <v>0</v>
      </c>
      <c r="AG8" s="20">
        <v>0</v>
      </c>
      <c r="AH8" s="20">
        <v>0</v>
      </c>
      <c r="AI8" s="20">
        <v>1</v>
      </c>
      <c r="AJ8" s="20">
        <v>0</v>
      </c>
      <c r="AK8" s="20">
        <v>1</v>
      </c>
      <c r="AL8" s="20" t="str">
        <f t="shared" si="0"/>
        <v>F</v>
      </c>
      <c r="AO8" s="21">
        <f>AC55</f>
        <v>0.73333333333333328</v>
      </c>
      <c r="AP8" s="20">
        <f>SUM(AE55:AF55)</f>
        <v>0</v>
      </c>
      <c r="AQ8" s="20">
        <v>2</v>
      </c>
      <c r="AR8" s="28">
        <f t="shared" si="1"/>
        <v>0</v>
      </c>
      <c r="AS8" s="28">
        <f t="shared" si="2"/>
        <v>2.2988505747126436E-2</v>
      </c>
      <c r="AU8" s="21">
        <f>AA14</f>
        <v>0.7142857142857143</v>
      </c>
      <c r="AV8" s="20">
        <f>AJ14</f>
        <v>0</v>
      </c>
      <c r="AW8" s="20">
        <v>2</v>
      </c>
      <c r="AX8" s="28">
        <f t="shared" si="8"/>
        <v>0</v>
      </c>
      <c r="AY8" s="28">
        <f t="shared" si="9"/>
        <v>3.9215686274509803E-2</v>
      </c>
    </row>
    <row r="9" spans="1:51" x14ac:dyDescent="0.2">
      <c r="C9" s="1" t="s">
        <v>8</v>
      </c>
      <c r="D9" s="1" t="s">
        <v>43</v>
      </c>
      <c r="E9" s="1" t="s">
        <v>7</v>
      </c>
      <c r="F9" s="1">
        <v>9</v>
      </c>
      <c r="G9" s="1">
        <v>2</v>
      </c>
      <c r="H9" s="1">
        <v>0</v>
      </c>
      <c r="I9" s="1">
        <f t="shared" si="3"/>
        <v>11</v>
      </c>
      <c r="J9" s="1" t="s">
        <v>46</v>
      </c>
      <c r="K9" s="1" t="s">
        <v>46</v>
      </c>
      <c r="L9" s="1" t="s">
        <v>46</v>
      </c>
      <c r="M9" s="1" t="s">
        <v>46</v>
      </c>
      <c r="N9" s="1">
        <v>2</v>
      </c>
      <c r="O9" s="1">
        <v>18</v>
      </c>
      <c r="P9" s="1">
        <v>10</v>
      </c>
      <c r="Q9" s="1">
        <v>15</v>
      </c>
      <c r="R9" s="1">
        <f t="shared" si="4"/>
        <v>43</v>
      </c>
      <c r="S9" s="1">
        <v>1</v>
      </c>
      <c r="T9" s="1">
        <v>12</v>
      </c>
      <c r="U9" s="1">
        <v>11</v>
      </c>
      <c r="V9" s="1">
        <v>6</v>
      </c>
      <c r="W9" s="1">
        <f t="shared" si="10"/>
        <v>29</v>
      </c>
      <c r="X9" s="1" t="s">
        <v>48</v>
      </c>
      <c r="Y9" s="1" t="s">
        <v>48</v>
      </c>
      <c r="AA9" s="21">
        <f t="shared" si="6"/>
        <v>0.67441860465116277</v>
      </c>
      <c r="AC9" s="21">
        <f t="shared" si="7"/>
        <v>2.6363636363636362</v>
      </c>
      <c r="AE9" s="20">
        <v>0</v>
      </c>
      <c r="AF9" s="20">
        <v>0</v>
      </c>
      <c r="AG9" s="20">
        <v>0</v>
      </c>
      <c r="AH9" s="20">
        <v>0</v>
      </c>
      <c r="AI9" s="20">
        <v>1</v>
      </c>
      <c r="AJ9" s="20">
        <v>0</v>
      </c>
      <c r="AK9" s="20">
        <v>1</v>
      </c>
      <c r="AL9" s="20" t="str">
        <f t="shared" si="0"/>
        <v>F</v>
      </c>
      <c r="AO9" s="21">
        <f>AC70</f>
        <v>0.73529411764705888</v>
      </c>
      <c r="AP9" s="20">
        <f>SUM(AE70:AF70)</f>
        <v>0</v>
      </c>
      <c r="AQ9" s="20">
        <f>AI70</f>
        <v>1</v>
      </c>
      <c r="AR9" s="28">
        <f t="shared" si="1"/>
        <v>0</v>
      </c>
      <c r="AS9" s="28">
        <f t="shared" si="2"/>
        <v>1.1494252873563218E-2</v>
      </c>
      <c r="AU9" s="21">
        <f>AA97</f>
        <v>0.71875</v>
      </c>
      <c r="AV9" s="20">
        <v>1</v>
      </c>
      <c r="AW9" s="20">
        <f>AK97</f>
        <v>1</v>
      </c>
      <c r="AX9" s="28">
        <f t="shared" si="8"/>
        <v>1.9607843137254902E-2</v>
      </c>
      <c r="AY9" s="28">
        <f t="shared" si="9"/>
        <v>1.9607843137254902E-2</v>
      </c>
    </row>
    <row r="10" spans="1:51" x14ac:dyDescent="0.2">
      <c r="C10" s="1" t="s">
        <v>8</v>
      </c>
      <c r="D10" s="1" t="s">
        <v>43</v>
      </c>
      <c r="E10" s="1" t="s">
        <v>13</v>
      </c>
      <c r="F10" s="1">
        <v>9</v>
      </c>
      <c r="G10" s="1">
        <v>2</v>
      </c>
      <c r="H10" s="1">
        <v>0</v>
      </c>
      <c r="I10" s="1">
        <f t="shared" si="3"/>
        <v>11</v>
      </c>
      <c r="J10" s="1" t="s">
        <v>46</v>
      </c>
      <c r="K10" s="1" t="s">
        <v>46</v>
      </c>
      <c r="L10" s="1" t="s">
        <v>46</v>
      </c>
      <c r="M10" s="1" t="s">
        <v>46</v>
      </c>
      <c r="N10" s="1">
        <v>2</v>
      </c>
      <c r="O10" s="1">
        <v>18</v>
      </c>
      <c r="P10" s="1">
        <v>10</v>
      </c>
      <c r="Q10" s="1">
        <v>0</v>
      </c>
      <c r="R10" s="1">
        <f t="shared" si="4"/>
        <v>28</v>
      </c>
      <c r="S10" s="1">
        <v>1</v>
      </c>
      <c r="T10" s="1">
        <v>12</v>
      </c>
      <c r="U10" s="1">
        <v>11</v>
      </c>
      <c r="V10" s="1">
        <v>0</v>
      </c>
      <c r="W10" s="1">
        <f t="shared" si="10"/>
        <v>23</v>
      </c>
      <c r="X10" s="1" t="s">
        <v>48</v>
      </c>
      <c r="Y10" s="1" t="s">
        <v>48</v>
      </c>
      <c r="AA10" s="21">
        <f t="shared" si="6"/>
        <v>0.8214285714285714</v>
      </c>
      <c r="AC10" s="21">
        <f t="shared" si="7"/>
        <v>2.0909090909090908</v>
      </c>
      <c r="AE10" s="20">
        <v>0</v>
      </c>
      <c r="AF10" s="20">
        <v>0</v>
      </c>
      <c r="AG10" s="20">
        <v>0</v>
      </c>
      <c r="AH10" s="20">
        <v>0</v>
      </c>
      <c r="AI10" s="20">
        <v>1</v>
      </c>
      <c r="AJ10" s="20">
        <v>0</v>
      </c>
      <c r="AK10" s="20">
        <v>1</v>
      </c>
      <c r="AL10" s="20" t="str">
        <f t="shared" si="0"/>
        <v>F</v>
      </c>
      <c r="AO10" s="21">
        <f>AC86</f>
        <v>0.75</v>
      </c>
      <c r="AP10" s="20">
        <f>SUM(AE86:AF86)</f>
        <v>1</v>
      </c>
      <c r="AQ10" s="20">
        <v>1</v>
      </c>
      <c r="AR10" s="28">
        <f t="shared" si="1"/>
        <v>1.1494252873563218E-2</v>
      </c>
      <c r="AS10" s="28">
        <f t="shared" si="2"/>
        <v>1.1494252873563218E-2</v>
      </c>
      <c r="AU10" s="21">
        <f>AA5</f>
        <v>0.74285714285714288</v>
      </c>
      <c r="AV10" s="20">
        <f>AJ5</f>
        <v>0</v>
      </c>
      <c r="AW10" s="20">
        <v>4</v>
      </c>
      <c r="AX10" s="28">
        <f t="shared" si="8"/>
        <v>0</v>
      </c>
      <c r="AY10" s="28">
        <f t="shared" si="9"/>
        <v>7.8431372549019607E-2</v>
      </c>
    </row>
    <row r="11" spans="1:51" x14ac:dyDescent="0.2">
      <c r="A11" s="1" t="s">
        <v>10</v>
      </c>
      <c r="B11" s="1" t="s">
        <v>10</v>
      </c>
      <c r="C11" s="1" t="s">
        <v>9</v>
      </c>
      <c r="D11" s="1" t="s">
        <v>43</v>
      </c>
      <c r="E11" s="1" t="s">
        <v>6</v>
      </c>
      <c r="F11" s="1">
        <v>13</v>
      </c>
      <c r="G11" s="1">
        <v>2</v>
      </c>
      <c r="H11" s="1">
        <v>0</v>
      </c>
      <c r="I11" s="1">
        <f t="shared" si="3"/>
        <v>15</v>
      </c>
      <c r="J11" s="1" t="s">
        <v>46</v>
      </c>
      <c r="K11" s="1" t="s">
        <v>46</v>
      </c>
      <c r="L11" s="1" t="s">
        <v>46</v>
      </c>
      <c r="M11" s="1" t="s">
        <v>46</v>
      </c>
      <c r="N11" s="1">
        <v>1</v>
      </c>
      <c r="O11" s="1">
        <v>20</v>
      </c>
      <c r="P11" s="1">
        <v>12</v>
      </c>
      <c r="Q11" s="1">
        <v>5</v>
      </c>
      <c r="R11" s="1">
        <f t="shared" si="4"/>
        <v>37</v>
      </c>
      <c r="S11" s="1">
        <v>0</v>
      </c>
      <c r="T11" s="1">
        <v>14</v>
      </c>
      <c r="U11" s="1">
        <v>17</v>
      </c>
      <c r="V11" s="1">
        <v>1</v>
      </c>
      <c r="W11" s="1">
        <f t="shared" si="10"/>
        <v>32</v>
      </c>
      <c r="X11" s="1" t="s">
        <v>43</v>
      </c>
      <c r="Y11" s="1" t="s">
        <v>48</v>
      </c>
      <c r="AA11" s="21">
        <f t="shared" si="6"/>
        <v>0.86486486486486491</v>
      </c>
      <c r="AC11" s="21">
        <f t="shared" si="7"/>
        <v>2.1333333333333333</v>
      </c>
      <c r="AE11" s="20">
        <v>1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1</v>
      </c>
      <c r="AL11" s="20" t="str">
        <f t="shared" si="0"/>
        <v>E</v>
      </c>
      <c r="AO11" s="21">
        <f>AC21</f>
        <v>0.76470588235294112</v>
      </c>
      <c r="AP11" s="20">
        <f>SUM(AE21:AF21)</f>
        <v>1</v>
      </c>
      <c r="AQ11" s="20">
        <f>AI21</f>
        <v>0</v>
      </c>
      <c r="AR11" s="28">
        <f t="shared" si="1"/>
        <v>1.1494252873563218E-2</v>
      </c>
      <c r="AS11" s="28">
        <f t="shared" si="2"/>
        <v>0</v>
      </c>
      <c r="AU11" s="21">
        <f>AA2</f>
        <v>0.75510204081632648</v>
      </c>
      <c r="AV11" s="1">
        <v>1</v>
      </c>
      <c r="AW11" s="1">
        <v>3</v>
      </c>
      <c r="AX11" s="28">
        <f t="shared" si="8"/>
        <v>1.9607843137254902E-2</v>
      </c>
      <c r="AY11" s="28">
        <f t="shared" si="9"/>
        <v>5.8823529411764705E-2</v>
      </c>
    </row>
    <row r="12" spans="1:51" x14ac:dyDescent="0.2">
      <c r="C12" s="1" t="s">
        <v>9</v>
      </c>
      <c r="D12" s="1" t="s">
        <v>43</v>
      </c>
      <c r="E12" s="1" t="s">
        <v>7</v>
      </c>
      <c r="F12" s="1">
        <v>13</v>
      </c>
      <c r="G12" s="1">
        <v>2</v>
      </c>
      <c r="H12" s="1">
        <v>0</v>
      </c>
      <c r="I12" s="1">
        <f t="shared" si="3"/>
        <v>15</v>
      </c>
      <c r="J12" s="1" t="s">
        <v>46</v>
      </c>
      <c r="K12" s="1" t="s">
        <v>46</v>
      </c>
      <c r="L12" s="1" t="s">
        <v>46</v>
      </c>
      <c r="M12" s="1" t="s">
        <v>46</v>
      </c>
      <c r="N12" s="1">
        <v>1</v>
      </c>
      <c r="O12" s="1">
        <v>20</v>
      </c>
      <c r="P12" s="1">
        <v>12</v>
      </c>
      <c r="Q12" s="1">
        <v>10</v>
      </c>
      <c r="R12" s="1">
        <f t="shared" si="4"/>
        <v>42</v>
      </c>
      <c r="S12" s="1">
        <v>0</v>
      </c>
      <c r="T12" s="1">
        <v>14</v>
      </c>
      <c r="U12" s="1">
        <v>17</v>
      </c>
      <c r="V12" s="1">
        <v>3</v>
      </c>
      <c r="W12" s="1">
        <f t="shared" si="10"/>
        <v>34</v>
      </c>
      <c r="X12" s="1" t="s">
        <v>43</v>
      </c>
      <c r="Y12" s="1" t="s">
        <v>48</v>
      </c>
      <c r="AA12" s="21">
        <f t="shared" si="6"/>
        <v>0.80952380952380953</v>
      </c>
      <c r="AC12" s="21">
        <f t="shared" si="7"/>
        <v>2.2666666666666666</v>
      </c>
      <c r="AE12" s="20">
        <v>1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1</v>
      </c>
      <c r="AL12" s="20" t="str">
        <f t="shared" si="0"/>
        <v>E</v>
      </c>
      <c r="AO12" s="21">
        <f>AC65</f>
        <v>0.77272727272727271</v>
      </c>
      <c r="AP12" s="20">
        <f>SUM(AE65:AF65)</f>
        <v>0</v>
      </c>
      <c r="AQ12" s="20">
        <v>2</v>
      </c>
      <c r="AR12" s="28">
        <f t="shared" si="1"/>
        <v>0</v>
      </c>
      <c r="AS12" s="28">
        <f t="shared" si="2"/>
        <v>2.2988505747126436E-2</v>
      </c>
      <c r="AU12" s="21">
        <f>AA72</f>
        <v>0.80487804878048785</v>
      </c>
      <c r="AV12" s="20">
        <f>AJ72</f>
        <v>0</v>
      </c>
      <c r="AW12" s="20">
        <f>AK72</f>
        <v>1</v>
      </c>
      <c r="AX12" s="28">
        <f t="shared" si="8"/>
        <v>0</v>
      </c>
      <c r="AY12" s="28">
        <f t="shared" si="9"/>
        <v>1.9607843137254902E-2</v>
      </c>
    </row>
    <row r="13" spans="1:51" x14ac:dyDescent="0.2">
      <c r="C13" s="1" t="s">
        <v>9</v>
      </c>
      <c r="D13" s="1" t="s">
        <v>43</v>
      </c>
      <c r="E13" s="1" t="s">
        <v>13</v>
      </c>
      <c r="F13" s="1">
        <v>13</v>
      </c>
      <c r="G13" s="1">
        <v>2</v>
      </c>
      <c r="H13" s="1">
        <v>0</v>
      </c>
      <c r="I13" s="1">
        <f t="shared" si="3"/>
        <v>15</v>
      </c>
      <c r="J13" s="1" t="s">
        <v>46</v>
      </c>
      <c r="K13" s="1" t="s">
        <v>46</v>
      </c>
      <c r="L13" s="1" t="s">
        <v>46</v>
      </c>
      <c r="M13" s="1" t="s">
        <v>46</v>
      </c>
      <c r="N13" s="1">
        <v>1</v>
      </c>
      <c r="O13" s="1">
        <v>20</v>
      </c>
      <c r="P13" s="1">
        <v>12</v>
      </c>
      <c r="Q13" s="1">
        <v>0</v>
      </c>
      <c r="R13" s="1">
        <f t="shared" si="4"/>
        <v>32</v>
      </c>
      <c r="S13" s="1">
        <v>0</v>
      </c>
      <c r="T13" s="1">
        <v>14</v>
      </c>
      <c r="U13" s="1">
        <v>17</v>
      </c>
      <c r="V13" s="1">
        <v>0</v>
      </c>
      <c r="W13" s="1">
        <f t="shared" si="10"/>
        <v>31</v>
      </c>
      <c r="X13" s="1" t="s">
        <v>43</v>
      </c>
      <c r="Y13" s="1" t="s">
        <v>48</v>
      </c>
      <c r="AA13" s="21">
        <f t="shared" si="6"/>
        <v>0.96875</v>
      </c>
      <c r="AC13" s="21">
        <f t="shared" si="7"/>
        <v>2.0666666666666669</v>
      </c>
      <c r="AE13" s="20">
        <v>1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1</v>
      </c>
      <c r="AL13" s="20" t="str">
        <f t="shared" si="0"/>
        <v>E</v>
      </c>
      <c r="AO13" s="21">
        <f>AC74</f>
        <v>0.77500000000000002</v>
      </c>
      <c r="AP13" s="20">
        <f>SUM(AE74:AF74)</f>
        <v>1</v>
      </c>
      <c r="AQ13" s="20">
        <f>AI74</f>
        <v>0</v>
      </c>
      <c r="AR13" s="28">
        <f t="shared" si="1"/>
        <v>1.1494252873563218E-2</v>
      </c>
      <c r="AS13" s="28">
        <f t="shared" si="2"/>
        <v>0</v>
      </c>
      <c r="AU13" s="21">
        <f>AA4</f>
        <v>0.80952380952380953</v>
      </c>
      <c r="AV13" s="20">
        <f>AJ4</f>
        <v>0</v>
      </c>
      <c r="AW13" s="20">
        <v>4</v>
      </c>
      <c r="AX13" s="28">
        <f t="shared" si="8"/>
        <v>0</v>
      </c>
      <c r="AY13" s="28">
        <f t="shared" si="9"/>
        <v>7.8431372549019607E-2</v>
      </c>
    </row>
    <row r="14" spans="1:51" x14ac:dyDescent="0.2">
      <c r="C14" s="1" t="s">
        <v>8</v>
      </c>
      <c r="D14" s="1" t="s">
        <v>43</v>
      </c>
      <c r="E14" s="1" t="s">
        <v>6</v>
      </c>
      <c r="F14" s="1">
        <v>6</v>
      </c>
      <c r="G14" s="1">
        <v>2</v>
      </c>
      <c r="H14" s="1">
        <v>0</v>
      </c>
      <c r="I14" s="1">
        <f t="shared" si="3"/>
        <v>8</v>
      </c>
      <c r="J14" s="1" t="s">
        <v>46</v>
      </c>
      <c r="K14" s="1" t="s">
        <v>46</v>
      </c>
      <c r="L14" s="1" t="s">
        <v>46</v>
      </c>
      <c r="M14" s="1" t="s">
        <v>46</v>
      </c>
      <c r="N14" s="1">
        <v>0</v>
      </c>
      <c r="O14" s="1">
        <v>11</v>
      </c>
      <c r="P14" s="1">
        <v>5</v>
      </c>
      <c r="Q14" s="1">
        <v>5</v>
      </c>
      <c r="R14" s="1">
        <f t="shared" si="4"/>
        <v>21</v>
      </c>
      <c r="S14" s="1">
        <v>0</v>
      </c>
      <c r="T14" s="1">
        <v>3</v>
      </c>
      <c r="U14" s="1">
        <v>10</v>
      </c>
      <c r="V14" s="1">
        <v>2</v>
      </c>
      <c r="W14" s="1">
        <f t="shared" si="10"/>
        <v>15</v>
      </c>
      <c r="X14" s="1" t="s">
        <v>43</v>
      </c>
      <c r="Y14" s="1" t="s">
        <v>48</v>
      </c>
      <c r="AA14" s="21">
        <f t="shared" si="6"/>
        <v>0.7142857142857143</v>
      </c>
      <c r="AC14" s="21">
        <f t="shared" si="7"/>
        <v>1.875</v>
      </c>
      <c r="AE14" s="20">
        <v>1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1</v>
      </c>
      <c r="AL14" s="20" t="str">
        <f t="shared" si="0"/>
        <v>F</v>
      </c>
      <c r="AO14" s="21">
        <f>AC19</f>
        <v>0.78947368421052633</v>
      </c>
      <c r="AP14" s="20">
        <f>SUM(AE19:AF19)</f>
        <v>0</v>
      </c>
      <c r="AQ14" s="20">
        <v>2</v>
      </c>
      <c r="AR14" s="28">
        <f t="shared" si="1"/>
        <v>0</v>
      </c>
      <c r="AS14" s="28">
        <f t="shared" si="2"/>
        <v>2.2988505747126436E-2</v>
      </c>
      <c r="AU14" s="21">
        <f>AA7</f>
        <v>0.8214285714285714</v>
      </c>
      <c r="AV14" s="20">
        <f>AJ7</f>
        <v>0</v>
      </c>
      <c r="AW14" s="20">
        <v>3</v>
      </c>
      <c r="AX14" s="28">
        <f t="shared" si="8"/>
        <v>0</v>
      </c>
      <c r="AY14" s="28">
        <f t="shared" si="9"/>
        <v>5.8823529411764705E-2</v>
      </c>
    </row>
    <row r="15" spans="1:51" x14ac:dyDescent="0.2">
      <c r="C15" s="1" t="s">
        <v>8</v>
      </c>
      <c r="D15" s="1" t="s">
        <v>43</v>
      </c>
      <c r="E15" s="1" t="s">
        <v>7</v>
      </c>
      <c r="F15" s="1">
        <v>6</v>
      </c>
      <c r="G15" s="1">
        <v>2</v>
      </c>
      <c r="H15" s="1">
        <v>0</v>
      </c>
      <c r="I15" s="1">
        <f t="shared" si="3"/>
        <v>8</v>
      </c>
      <c r="J15" s="1" t="s">
        <v>46</v>
      </c>
      <c r="K15" s="1" t="s">
        <v>46</v>
      </c>
      <c r="L15" s="1" t="s">
        <v>46</v>
      </c>
      <c r="M15" s="1" t="s">
        <v>46</v>
      </c>
      <c r="N15" s="1">
        <v>0</v>
      </c>
      <c r="O15" s="1">
        <v>11</v>
      </c>
      <c r="P15" s="1">
        <v>5</v>
      </c>
      <c r="Q15" s="1">
        <v>10</v>
      </c>
      <c r="R15" s="1">
        <f t="shared" si="4"/>
        <v>26</v>
      </c>
      <c r="S15" s="1">
        <v>0</v>
      </c>
      <c r="T15" s="1">
        <v>3</v>
      </c>
      <c r="U15" s="1">
        <v>10</v>
      </c>
      <c r="V15" s="1">
        <v>4</v>
      </c>
      <c r="W15" s="1">
        <f t="shared" si="10"/>
        <v>17</v>
      </c>
      <c r="X15" s="1" t="s">
        <v>43</v>
      </c>
      <c r="Y15" s="1" t="s">
        <v>48</v>
      </c>
      <c r="AA15" s="21">
        <f t="shared" si="6"/>
        <v>0.65384615384615385</v>
      </c>
      <c r="AC15" s="21">
        <f t="shared" si="7"/>
        <v>2.125</v>
      </c>
      <c r="AE15" s="20">
        <v>1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1</v>
      </c>
      <c r="AL15" s="20" t="str">
        <f t="shared" si="0"/>
        <v>F</v>
      </c>
      <c r="AO15" s="21">
        <f>AC108</f>
        <v>0.83333333333333337</v>
      </c>
      <c r="AP15" s="20">
        <f>SUM(AE108:AF108)</f>
        <v>0</v>
      </c>
      <c r="AQ15" s="20">
        <f>AI108</f>
        <v>1</v>
      </c>
      <c r="AR15" s="28">
        <f t="shared" si="1"/>
        <v>0</v>
      </c>
      <c r="AS15" s="28">
        <f t="shared" si="2"/>
        <v>1.1494252873563218E-2</v>
      </c>
      <c r="AU15" s="21">
        <f>AA33</f>
        <v>0.84285714285714286</v>
      </c>
      <c r="AV15" s="20">
        <f>AJ33</f>
        <v>0</v>
      </c>
      <c r="AW15" s="20">
        <f>AK33</f>
        <v>1</v>
      </c>
      <c r="AX15" s="28">
        <f t="shared" si="8"/>
        <v>0</v>
      </c>
      <c r="AY15" s="28">
        <f t="shared" si="9"/>
        <v>1.9607843137254902E-2</v>
      </c>
    </row>
    <row r="16" spans="1:51" x14ac:dyDescent="0.2">
      <c r="C16" s="1" t="s">
        <v>8</v>
      </c>
      <c r="D16" s="1" t="s">
        <v>43</v>
      </c>
      <c r="E16" s="1" t="s">
        <v>13</v>
      </c>
      <c r="F16" s="1">
        <v>6</v>
      </c>
      <c r="G16" s="1">
        <v>2</v>
      </c>
      <c r="H16" s="1">
        <v>0</v>
      </c>
      <c r="I16" s="1">
        <f t="shared" si="3"/>
        <v>8</v>
      </c>
      <c r="J16" s="1" t="s">
        <v>46</v>
      </c>
      <c r="K16" s="1" t="s">
        <v>46</v>
      </c>
      <c r="L16" s="1" t="s">
        <v>46</v>
      </c>
      <c r="M16" s="1" t="s">
        <v>46</v>
      </c>
      <c r="N16" s="1">
        <v>0</v>
      </c>
      <c r="O16" s="1">
        <v>11</v>
      </c>
      <c r="P16" s="1">
        <v>5</v>
      </c>
      <c r="Q16" s="1">
        <v>0</v>
      </c>
      <c r="R16" s="1">
        <f t="shared" si="4"/>
        <v>16</v>
      </c>
      <c r="S16" s="1">
        <v>0</v>
      </c>
      <c r="T16" s="1">
        <v>3</v>
      </c>
      <c r="U16" s="1">
        <v>10</v>
      </c>
      <c r="V16" s="1">
        <v>0</v>
      </c>
      <c r="W16" s="1">
        <f t="shared" si="10"/>
        <v>13</v>
      </c>
      <c r="X16" s="1" t="s">
        <v>43</v>
      </c>
      <c r="Y16" s="1" t="s">
        <v>48</v>
      </c>
      <c r="AA16" s="21">
        <f t="shared" si="6"/>
        <v>0.8125</v>
      </c>
      <c r="AC16" s="21">
        <f t="shared" si="7"/>
        <v>1.625</v>
      </c>
      <c r="AE16" s="20">
        <v>1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1</v>
      </c>
      <c r="AL16" s="20" t="str">
        <f t="shared" si="0"/>
        <v>F</v>
      </c>
      <c r="AO16" s="21">
        <f>AC17</f>
        <v>0.84210526315789469</v>
      </c>
      <c r="AP16" s="20">
        <f>SUM(AE17:AF17)</f>
        <v>1</v>
      </c>
      <c r="AQ16" s="20">
        <f>AI17</f>
        <v>0</v>
      </c>
      <c r="AR16" s="28">
        <f t="shared" si="1"/>
        <v>1.1494252873563218E-2</v>
      </c>
      <c r="AS16" s="28">
        <f t="shared" si="2"/>
        <v>0</v>
      </c>
      <c r="AU16" s="21">
        <f>AA80</f>
        <v>0.85185185185185186</v>
      </c>
      <c r="AV16" s="20">
        <f>AJ80</f>
        <v>0</v>
      </c>
      <c r="AW16" s="20">
        <f>AK80</f>
        <v>1</v>
      </c>
      <c r="AX16" s="28">
        <f t="shared" si="8"/>
        <v>0</v>
      </c>
      <c r="AY16" s="28">
        <f t="shared" si="9"/>
        <v>1.9607843137254902E-2</v>
      </c>
    </row>
    <row r="17" spans="1:51" x14ac:dyDescent="0.2">
      <c r="A17" s="1" t="s">
        <v>10</v>
      </c>
      <c r="B17" s="1" t="s">
        <v>11</v>
      </c>
      <c r="C17" s="1" t="s">
        <v>9</v>
      </c>
      <c r="D17" s="1" t="s">
        <v>42</v>
      </c>
      <c r="E17" s="1" t="s">
        <v>6</v>
      </c>
      <c r="F17" s="1" t="s">
        <v>46</v>
      </c>
      <c r="G17" s="1" t="s">
        <v>46</v>
      </c>
      <c r="H17" s="1" t="s">
        <v>46</v>
      </c>
      <c r="I17" s="1" t="s">
        <v>46</v>
      </c>
      <c r="J17" s="1">
        <v>17</v>
      </c>
      <c r="K17" s="1">
        <v>2</v>
      </c>
      <c r="L17" s="1">
        <v>0</v>
      </c>
      <c r="M17" s="1">
        <f>SUM(J17:L17)</f>
        <v>19</v>
      </c>
      <c r="N17" s="1">
        <v>2</v>
      </c>
      <c r="O17" s="1">
        <v>15</v>
      </c>
      <c r="P17" s="1">
        <v>8</v>
      </c>
      <c r="Q17" s="1">
        <v>5</v>
      </c>
      <c r="R17" s="1">
        <f t="shared" si="4"/>
        <v>28</v>
      </c>
      <c r="S17" s="1">
        <v>0</v>
      </c>
      <c r="T17" s="1">
        <v>4</v>
      </c>
      <c r="U17" s="1">
        <v>11</v>
      </c>
      <c r="V17" s="1">
        <v>1</v>
      </c>
      <c r="W17" s="1">
        <f t="shared" si="10"/>
        <v>16</v>
      </c>
      <c r="X17" s="1" t="s">
        <v>42</v>
      </c>
      <c r="Y17" s="1" t="s">
        <v>46</v>
      </c>
      <c r="AA17" s="21">
        <f t="shared" si="6"/>
        <v>0.5714285714285714</v>
      </c>
      <c r="AC17" s="21">
        <f>W17/M17</f>
        <v>0.84210526315789469</v>
      </c>
      <c r="AE17" s="1">
        <v>0</v>
      </c>
      <c r="AF17" s="1">
        <v>1</v>
      </c>
      <c r="AG17" s="20">
        <v>0</v>
      </c>
      <c r="AH17" s="1">
        <v>0</v>
      </c>
      <c r="AI17" s="1">
        <v>0</v>
      </c>
      <c r="AJ17" s="1">
        <v>0</v>
      </c>
      <c r="AK17" s="1">
        <v>0</v>
      </c>
      <c r="AL17" s="20" t="str">
        <f t="shared" si="0"/>
        <v>E</v>
      </c>
      <c r="AO17" s="21">
        <f>AC69</f>
        <v>0.8529411764705882</v>
      </c>
      <c r="AP17" s="20">
        <v>1</v>
      </c>
      <c r="AQ17" s="20">
        <v>2</v>
      </c>
      <c r="AR17" s="28">
        <f t="shared" si="1"/>
        <v>1.1494252873563218E-2</v>
      </c>
      <c r="AS17" s="28">
        <f t="shared" si="2"/>
        <v>2.2988505747126436E-2</v>
      </c>
      <c r="AU17" s="21">
        <f>AA11</f>
        <v>0.86486486486486491</v>
      </c>
      <c r="AV17" s="20">
        <f>AJ11</f>
        <v>0</v>
      </c>
      <c r="AW17" s="20">
        <f>AK11</f>
        <v>1</v>
      </c>
      <c r="AX17" s="28">
        <f t="shared" si="8"/>
        <v>0</v>
      </c>
      <c r="AY17" s="28">
        <f t="shared" si="9"/>
        <v>1.9607843137254902E-2</v>
      </c>
    </row>
    <row r="18" spans="1:51" x14ac:dyDescent="0.2">
      <c r="C18" s="1" t="s">
        <v>9</v>
      </c>
      <c r="D18" s="1" t="s">
        <v>42</v>
      </c>
      <c r="E18" s="1" t="s">
        <v>7</v>
      </c>
      <c r="F18" s="1" t="s">
        <v>46</v>
      </c>
      <c r="G18" s="1" t="s">
        <v>46</v>
      </c>
      <c r="H18" s="1" t="s">
        <v>46</v>
      </c>
      <c r="I18" s="1" t="s">
        <v>46</v>
      </c>
      <c r="J18" s="1">
        <v>17</v>
      </c>
      <c r="K18" s="1">
        <v>2</v>
      </c>
      <c r="L18" s="1">
        <v>0</v>
      </c>
      <c r="M18" s="1">
        <f t="shared" ref="M18:M76" si="11">SUM(J18:L18)</f>
        <v>19</v>
      </c>
      <c r="N18" s="1">
        <v>2</v>
      </c>
      <c r="O18" s="1">
        <v>15</v>
      </c>
      <c r="P18" s="1">
        <v>8</v>
      </c>
      <c r="Q18" s="1">
        <v>10</v>
      </c>
      <c r="R18" s="1">
        <f t="shared" si="4"/>
        <v>33</v>
      </c>
      <c r="S18" s="1">
        <v>0</v>
      </c>
      <c r="T18" s="1">
        <v>4</v>
      </c>
      <c r="U18" s="1">
        <v>11</v>
      </c>
      <c r="V18" s="1">
        <v>3</v>
      </c>
      <c r="W18" s="1">
        <f t="shared" si="10"/>
        <v>18</v>
      </c>
      <c r="X18" s="1" t="s">
        <v>42</v>
      </c>
      <c r="Y18" s="1" t="s">
        <v>46</v>
      </c>
      <c r="AA18" s="21">
        <f t="shared" si="6"/>
        <v>0.54545454545454541</v>
      </c>
      <c r="AC18" s="21">
        <f t="shared" ref="AC18:AC31" si="12">W18/M18</f>
        <v>0.94736842105263153</v>
      </c>
      <c r="AE18" s="20">
        <v>0</v>
      </c>
      <c r="AF18" s="20">
        <v>1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 t="str">
        <f t="shared" si="0"/>
        <v>E</v>
      </c>
      <c r="AO18" s="21">
        <f>AC66</f>
        <v>0.86363636363636365</v>
      </c>
      <c r="AP18" s="20">
        <f>SUM(AE66:AF66)</f>
        <v>0</v>
      </c>
      <c r="AQ18" s="20">
        <v>2</v>
      </c>
      <c r="AR18" s="28">
        <f t="shared" si="1"/>
        <v>0</v>
      </c>
      <c r="AS18" s="28">
        <f t="shared" si="2"/>
        <v>2.2988505747126436E-2</v>
      </c>
      <c r="AU18" s="21">
        <f>AA81</f>
        <v>0.875</v>
      </c>
      <c r="AV18" s="20">
        <f>AJ81</f>
        <v>0</v>
      </c>
      <c r="AW18" s="20">
        <f>AK81</f>
        <v>1</v>
      </c>
      <c r="AX18" s="28">
        <f t="shared" si="8"/>
        <v>0</v>
      </c>
      <c r="AY18" s="28">
        <f t="shared" si="9"/>
        <v>1.9607843137254902E-2</v>
      </c>
    </row>
    <row r="19" spans="1:51" x14ac:dyDescent="0.2">
      <c r="C19" s="1" t="s">
        <v>9</v>
      </c>
      <c r="D19" s="1" t="s">
        <v>42</v>
      </c>
      <c r="E19" s="1" t="s">
        <v>13</v>
      </c>
      <c r="F19" s="1" t="s">
        <v>46</v>
      </c>
      <c r="G19" s="1" t="s">
        <v>46</v>
      </c>
      <c r="H19" s="1" t="s">
        <v>46</v>
      </c>
      <c r="I19" s="1" t="s">
        <v>46</v>
      </c>
      <c r="J19" s="1">
        <v>17</v>
      </c>
      <c r="K19" s="1">
        <v>2</v>
      </c>
      <c r="L19" s="1">
        <v>0</v>
      </c>
      <c r="M19" s="1">
        <f t="shared" si="11"/>
        <v>19</v>
      </c>
      <c r="N19" s="1">
        <v>2</v>
      </c>
      <c r="O19" s="1">
        <v>15</v>
      </c>
      <c r="P19" s="1">
        <v>8</v>
      </c>
      <c r="Q19" s="1">
        <v>0</v>
      </c>
      <c r="R19" s="1">
        <f t="shared" si="4"/>
        <v>23</v>
      </c>
      <c r="S19" s="1">
        <v>0</v>
      </c>
      <c r="T19" s="1">
        <v>4</v>
      </c>
      <c r="U19" s="1">
        <v>11</v>
      </c>
      <c r="V19" s="1">
        <v>0</v>
      </c>
      <c r="W19" s="1">
        <f t="shared" si="10"/>
        <v>15</v>
      </c>
      <c r="X19" s="1" t="s">
        <v>48</v>
      </c>
      <c r="Y19" s="1" t="s">
        <v>46</v>
      </c>
      <c r="AA19" s="21">
        <f t="shared" si="6"/>
        <v>0.65217391304347827</v>
      </c>
      <c r="AC19" s="21">
        <f t="shared" si="12"/>
        <v>0.78947368421052633</v>
      </c>
      <c r="AE19" s="1">
        <v>0</v>
      </c>
      <c r="AF19" s="1">
        <v>0</v>
      </c>
      <c r="AG19" s="20">
        <v>0</v>
      </c>
      <c r="AH19" s="1">
        <v>0</v>
      </c>
      <c r="AI19" s="1">
        <v>1</v>
      </c>
      <c r="AJ19" s="1">
        <v>0</v>
      </c>
      <c r="AK19" s="1">
        <v>0</v>
      </c>
      <c r="AL19" s="20" t="str">
        <f t="shared" si="0"/>
        <v>E</v>
      </c>
      <c r="AO19" s="21">
        <f>AC84</f>
        <v>0.8666666666666667</v>
      </c>
      <c r="AP19" s="20">
        <f>SUM(AE84:AF84)</f>
        <v>1</v>
      </c>
      <c r="AQ19" s="20">
        <f>AI84</f>
        <v>0</v>
      </c>
      <c r="AR19" s="28">
        <f t="shared" si="1"/>
        <v>1.1494252873563218E-2</v>
      </c>
      <c r="AS19" s="28">
        <f t="shared" si="2"/>
        <v>0</v>
      </c>
      <c r="AU19" s="21">
        <f>AA32</f>
        <v>0.89090909090909087</v>
      </c>
      <c r="AV19" s="20">
        <f>AJ32</f>
        <v>0</v>
      </c>
      <c r="AW19" s="20">
        <f>AK32</f>
        <v>1</v>
      </c>
      <c r="AX19" s="28">
        <f t="shared" si="8"/>
        <v>0</v>
      </c>
      <c r="AY19" s="28">
        <f t="shared" si="9"/>
        <v>1.9607843137254902E-2</v>
      </c>
    </row>
    <row r="20" spans="1:51" x14ac:dyDescent="0.2">
      <c r="C20" s="1" t="s">
        <v>8</v>
      </c>
      <c r="D20" s="1" t="s">
        <v>42</v>
      </c>
      <c r="E20" s="1" t="s">
        <v>6</v>
      </c>
      <c r="F20" s="1" t="s">
        <v>46</v>
      </c>
      <c r="G20" s="1" t="s">
        <v>46</v>
      </c>
      <c r="H20" s="1" t="s">
        <v>46</v>
      </c>
      <c r="I20" s="1" t="s">
        <v>46</v>
      </c>
      <c r="J20" s="1">
        <v>32</v>
      </c>
      <c r="K20" s="1">
        <v>2</v>
      </c>
      <c r="L20" s="1">
        <v>0</v>
      </c>
      <c r="M20" s="1">
        <f t="shared" si="11"/>
        <v>34</v>
      </c>
      <c r="N20" s="1">
        <v>1</v>
      </c>
      <c r="O20" s="1">
        <v>28</v>
      </c>
      <c r="P20" s="1">
        <v>2</v>
      </c>
      <c r="Q20" s="1">
        <v>5</v>
      </c>
      <c r="R20" s="1">
        <f t="shared" si="4"/>
        <v>35</v>
      </c>
      <c r="S20" s="1">
        <v>0</v>
      </c>
      <c r="T20" s="1">
        <v>11</v>
      </c>
      <c r="U20" s="1">
        <v>11</v>
      </c>
      <c r="V20" s="1">
        <v>2</v>
      </c>
      <c r="W20" s="1">
        <f t="shared" si="10"/>
        <v>24</v>
      </c>
      <c r="X20" s="1" t="s">
        <v>42</v>
      </c>
      <c r="Y20" s="1" t="s">
        <v>46</v>
      </c>
      <c r="AA20" s="21">
        <f t="shared" si="6"/>
        <v>0.68571428571428572</v>
      </c>
      <c r="AC20" s="21">
        <f t="shared" si="12"/>
        <v>0.70588235294117652</v>
      </c>
      <c r="AE20" s="1">
        <v>0</v>
      </c>
      <c r="AF20" s="1">
        <v>1</v>
      </c>
      <c r="AG20" s="20">
        <v>0</v>
      </c>
      <c r="AH20" s="1">
        <v>0</v>
      </c>
      <c r="AI20" s="1">
        <v>0</v>
      </c>
      <c r="AJ20" s="1">
        <v>0</v>
      </c>
      <c r="AK20" s="1">
        <v>0</v>
      </c>
      <c r="AL20" s="20" t="str">
        <f t="shared" si="0"/>
        <v>F</v>
      </c>
      <c r="AO20" s="21">
        <f>AC48</f>
        <v>0.88</v>
      </c>
      <c r="AP20" s="20">
        <f>SUM(AE48:AF48)</f>
        <v>0</v>
      </c>
      <c r="AQ20" s="20">
        <f>AI48</f>
        <v>0</v>
      </c>
      <c r="AR20" s="28">
        <f t="shared" si="1"/>
        <v>0</v>
      </c>
      <c r="AS20" s="28">
        <f t="shared" si="2"/>
        <v>0</v>
      </c>
      <c r="AU20" s="21">
        <f>AA39</f>
        <v>0.90322580645161288</v>
      </c>
      <c r="AV20" s="20">
        <f>AJ39</f>
        <v>1</v>
      </c>
      <c r="AW20" s="20">
        <f>AK39</f>
        <v>0</v>
      </c>
      <c r="AX20" s="28">
        <f t="shared" si="8"/>
        <v>1.9607843137254902E-2</v>
      </c>
      <c r="AY20" s="28">
        <f t="shared" si="9"/>
        <v>0</v>
      </c>
    </row>
    <row r="21" spans="1:51" x14ac:dyDescent="0.2">
      <c r="C21" s="1" t="s">
        <v>8</v>
      </c>
      <c r="D21" s="1" t="s">
        <v>42</v>
      </c>
      <c r="E21" s="1" t="s">
        <v>7</v>
      </c>
      <c r="F21" s="1" t="s">
        <v>46</v>
      </c>
      <c r="G21" s="1" t="s">
        <v>46</v>
      </c>
      <c r="H21" s="1" t="s">
        <v>46</v>
      </c>
      <c r="I21" s="1" t="s">
        <v>46</v>
      </c>
      <c r="J21" s="1">
        <v>32</v>
      </c>
      <c r="K21" s="1">
        <v>2</v>
      </c>
      <c r="L21" s="1">
        <v>0</v>
      </c>
      <c r="M21" s="1">
        <f t="shared" si="11"/>
        <v>34</v>
      </c>
      <c r="N21" s="1">
        <v>1</v>
      </c>
      <c r="O21" s="1">
        <v>28</v>
      </c>
      <c r="P21" s="1">
        <v>2</v>
      </c>
      <c r="Q21" s="1">
        <v>10</v>
      </c>
      <c r="R21" s="1">
        <f t="shared" si="4"/>
        <v>40</v>
      </c>
      <c r="S21" s="1">
        <v>0</v>
      </c>
      <c r="T21" s="1">
        <v>11</v>
      </c>
      <c r="U21" s="1">
        <v>11</v>
      </c>
      <c r="V21" s="1">
        <v>4</v>
      </c>
      <c r="W21" s="1">
        <f t="shared" si="10"/>
        <v>26</v>
      </c>
      <c r="X21" s="1" t="s">
        <v>42</v>
      </c>
      <c r="Y21" s="1" t="s">
        <v>46</v>
      </c>
      <c r="AA21" s="21">
        <f t="shared" si="6"/>
        <v>0.65</v>
      </c>
      <c r="AC21" s="21">
        <f t="shared" si="12"/>
        <v>0.76470588235294112</v>
      </c>
      <c r="AE21" s="1">
        <v>0</v>
      </c>
      <c r="AF21" s="1">
        <v>1</v>
      </c>
      <c r="AG21" s="20">
        <v>0</v>
      </c>
      <c r="AH21" s="1">
        <v>0</v>
      </c>
      <c r="AI21" s="1">
        <v>0</v>
      </c>
      <c r="AJ21" s="1">
        <v>0</v>
      </c>
      <c r="AK21" s="1">
        <v>0</v>
      </c>
      <c r="AL21" s="20" t="str">
        <f t="shared" si="0"/>
        <v>F</v>
      </c>
      <c r="AO21" s="21">
        <f>AC64</f>
        <v>0.88888888888888884</v>
      </c>
      <c r="AP21" s="20">
        <f>SUM(AE64:AF64)</f>
        <v>0</v>
      </c>
      <c r="AQ21" s="20">
        <f>AI64</f>
        <v>1</v>
      </c>
      <c r="AR21" s="28">
        <f t="shared" si="1"/>
        <v>0</v>
      </c>
      <c r="AS21" s="28">
        <f t="shared" si="2"/>
        <v>1.1494252873563218E-2</v>
      </c>
      <c r="AU21" s="21">
        <f>AA100</f>
        <v>0.90909090909090906</v>
      </c>
      <c r="AV21" s="20">
        <f>AJ100</f>
        <v>0</v>
      </c>
      <c r="AW21" s="20">
        <f>AK100</f>
        <v>1</v>
      </c>
      <c r="AX21" s="28">
        <f t="shared" si="8"/>
        <v>0</v>
      </c>
      <c r="AY21" s="28">
        <f t="shared" si="9"/>
        <v>1.9607843137254902E-2</v>
      </c>
    </row>
    <row r="22" spans="1:51" x14ac:dyDescent="0.2">
      <c r="C22" s="1" t="s">
        <v>8</v>
      </c>
      <c r="D22" s="1" t="s">
        <v>42</v>
      </c>
      <c r="E22" s="1" t="s">
        <v>13</v>
      </c>
      <c r="F22" s="1" t="s">
        <v>46</v>
      </c>
      <c r="G22" s="1" t="s">
        <v>46</v>
      </c>
      <c r="H22" s="1" t="s">
        <v>46</v>
      </c>
      <c r="I22" s="1" t="s">
        <v>46</v>
      </c>
      <c r="J22" s="1">
        <v>32</v>
      </c>
      <c r="K22" s="1">
        <v>2</v>
      </c>
      <c r="L22" s="1">
        <v>0</v>
      </c>
      <c r="M22" s="1">
        <f t="shared" si="11"/>
        <v>34</v>
      </c>
      <c r="N22" s="1">
        <v>1</v>
      </c>
      <c r="O22" s="1">
        <v>28</v>
      </c>
      <c r="P22" s="1">
        <v>2</v>
      </c>
      <c r="Q22" s="1">
        <v>0</v>
      </c>
      <c r="R22" s="1">
        <f t="shared" si="4"/>
        <v>30</v>
      </c>
      <c r="S22" s="1">
        <v>0</v>
      </c>
      <c r="T22" s="1">
        <v>11</v>
      </c>
      <c r="U22" s="1">
        <v>11</v>
      </c>
      <c r="V22" s="1">
        <v>0</v>
      </c>
      <c r="W22" s="1">
        <f t="shared" si="10"/>
        <v>22</v>
      </c>
      <c r="X22" s="1" t="s">
        <v>45</v>
      </c>
      <c r="Y22" s="1" t="s">
        <v>46</v>
      </c>
      <c r="AA22" s="21">
        <f t="shared" si="6"/>
        <v>0.73333333333333328</v>
      </c>
      <c r="AC22" s="21">
        <f t="shared" si="12"/>
        <v>0.6470588235294118</v>
      </c>
      <c r="AE22" s="1">
        <v>0</v>
      </c>
      <c r="AF22" s="1">
        <v>0</v>
      </c>
      <c r="AG22" s="20">
        <v>0</v>
      </c>
      <c r="AH22" s="1">
        <v>1</v>
      </c>
      <c r="AI22" s="1">
        <v>0</v>
      </c>
      <c r="AJ22" s="1">
        <v>0</v>
      </c>
      <c r="AK22" s="1">
        <v>0</v>
      </c>
      <c r="AL22" s="20" t="str">
        <f t="shared" si="0"/>
        <v>F</v>
      </c>
      <c r="AO22" s="21">
        <f>AC89</f>
        <v>0.92307692307692313</v>
      </c>
      <c r="AP22" s="20">
        <f>SUM(AE89:AF89)</f>
        <v>0</v>
      </c>
      <c r="AQ22" s="20">
        <f>AI89</f>
        <v>1</v>
      </c>
      <c r="AR22" s="28">
        <f t="shared" si="1"/>
        <v>0</v>
      </c>
      <c r="AS22" s="28">
        <f t="shared" si="2"/>
        <v>1.1494252873563218E-2</v>
      </c>
      <c r="AU22" s="21">
        <f>AA98</f>
        <v>0.92</v>
      </c>
      <c r="AV22" s="20">
        <f>AJ98</f>
        <v>1</v>
      </c>
      <c r="AW22" s="20">
        <f>AK98</f>
        <v>0</v>
      </c>
      <c r="AX22" s="28">
        <f t="shared" si="8"/>
        <v>1.9607843137254902E-2</v>
      </c>
      <c r="AY22" s="28">
        <f t="shared" si="9"/>
        <v>0</v>
      </c>
    </row>
    <row r="23" spans="1:51" x14ac:dyDescent="0.2">
      <c r="A23" s="1" t="s">
        <v>10</v>
      </c>
      <c r="B23" s="1" t="s">
        <v>11</v>
      </c>
      <c r="C23" s="1" t="s">
        <v>5</v>
      </c>
      <c r="D23" s="1" t="s">
        <v>42</v>
      </c>
      <c r="E23" s="1" t="s">
        <v>6</v>
      </c>
      <c r="F23" s="1" t="s">
        <v>46</v>
      </c>
      <c r="G23" s="1" t="s">
        <v>46</v>
      </c>
      <c r="H23" s="1" t="s">
        <v>46</v>
      </c>
      <c r="I23" s="1" t="s">
        <v>46</v>
      </c>
      <c r="J23" s="1">
        <v>13</v>
      </c>
      <c r="K23" s="1">
        <v>2</v>
      </c>
      <c r="L23" s="1">
        <v>0</v>
      </c>
      <c r="M23" s="1">
        <f t="shared" si="11"/>
        <v>15</v>
      </c>
      <c r="N23" s="1">
        <v>0</v>
      </c>
      <c r="O23" s="1">
        <v>10</v>
      </c>
      <c r="P23" s="1">
        <v>5</v>
      </c>
      <c r="Q23" s="1">
        <v>7</v>
      </c>
      <c r="R23" s="1">
        <f t="shared" si="4"/>
        <v>22</v>
      </c>
      <c r="S23" s="1">
        <v>0</v>
      </c>
      <c r="T23" s="1">
        <v>6</v>
      </c>
      <c r="U23" s="1">
        <v>14</v>
      </c>
      <c r="V23" s="1">
        <v>1</v>
      </c>
      <c r="W23" s="1">
        <f t="shared" si="10"/>
        <v>21</v>
      </c>
      <c r="X23" s="1" t="s">
        <v>48</v>
      </c>
      <c r="Y23" s="1" t="s">
        <v>46</v>
      </c>
      <c r="AA23" s="21">
        <f t="shared" si="6"/>
        <v>0.95454545454545459</v>
      </c>
      <c r="AC23" s="21">
        <f t="shared" si="12"/>
        <v>1.4</v>
      </c>
      <c r="AE23" s="1">
        <v>0</v>
      </c>
      <c r="AF23" s="1">
        <v>0</v>
      </c>
      <c r="AG23" s="20">
        <v>0</v>
      </c>
      <c r="AH23" s="1">
        <v>0</v>
      </c>
      <c r="AI23" s="1">
        <v>1</v>
      </c>
      <c r="AJ23" s="1">
        <v>0</v>
      </c>
      <c r="AK23" s="1">
        <v>0</v>
      </c>
      <c r="AL23" s="20" t="str">
        <f t="shared" si="0"/>
        <v>A</v>
      </c>
      <c r="AO23" s="21">
        <f>AC54</f>
        <v>0.93333333333333335</v>
      </c>
      <c r="AP23" s="20">
        <f>SUM(AE54:AF54)</f>
        <v>0</v>
      </c>
      <c r="AQ23" s="20">
        <f>AI54</f>
        <v>0</v>
      </c>
      <c r="AR23" s="28">
        <f t="shared" si="1"/>
        <v>0</v>
      </c>
      <c r="AS23" s="28">
        <f t="shared" si="2"/>
        <v>0</v>
      </c>
      <c r="AU23" s="21">
        <f>AA41</f>
        <v>0.93333333333333335</v>
      </c>
      <c r="AV23" s="20">
        <v>2</v>
      </c>
      <c r="AW23" s="20">
        <v>1</v>
      </c>
      <c r="AX23" s="28">
        <f t="shared" si="8"/>
        <v>3.9215686274509803E-2</v>
      </c>
      <c r="AY23" s="28">
        <f t="shared" si="9"/>
        <v>1.9607843137254902E-2</v>
      </c>
    </row>
    <row r="24" spans="1:51" x14ac:dyDescent="0.2">
      <c r="C24" s="1" t="s">
        <v>5</v>
      </c>
      <c r="D24" s="1" t="s">
        <v>42</v>
      </c>
      <c r="E24" s="1" t="s">
        <v>7</v>
      </c>
      <c r="F24" s="1" t="s">
        <v>46</v>
      </c>
      <c r="G24" s="1" t="s">
        <v>46</v>
      </c>
      <c r="H24" s="1" t="s">
        <v>46</v>
      </c>
      <c r="I24" s="1" t="s">
        <v>46</v>
      </c>
      <c r="J24" s="1">
        <v>13</v>
      </c>
      <c r="K24" s="1">
        <v>2</v>
      </c>
      <c r="L24" s="1">
        <v>0</v>
      </c>
      <c r="M24" s="1">
        <f t="shared" si="11"/>
        <v>15</v>
      </c>
      <c r="N24" s="1">
        <v>0</v>
      </c>
      <c r="O24" s="1">
        <v>10</v>
      </c>
      <c r="P24" s="1">
        <v>5</v>
      </c>
      <c r="Q24" s="1">
        <v>15</v>
      </c>
      <c r="R24" s="1">
        <f t="shared" si="4"/>
        <v>30</v>
      </c>
      <c r="S24" s="1">
        <v>0</v>
      </c>
      <c r="T24" s="1">
        <v>6</v>
      </c>
      <c r="U24" s="1">
        <v>14</v>
      </c>
      <c r="V24" s="1">
        <v>3</v>
      </c>
      <c r="W24" s="1">
        <f t="shared" si="10"/>
        <v>23</v>
      </c>
      <c r="X24" s="1" t="s">
        <v>48</v>
      </c>
      <c r="Y24" s="1" t="s">
        <v>46</v>
      </c>
      <c r="AA24" s="21">
        <f t="shared" si="6"/>
        <v>0.76666666666666672</v>
      </c>
      <c r="AC24" s="21">
        <f t="shared" si="12"/>
        <v>1.5333333333333334</v>
      </c>
      <c r="AE24" s="20">
        <v>0</v>
      </c>
      <c r="AF24" s="20">
        <v>0</v>
      </c>
      <c r="AG24" s="20">
        <v>0</v>
      </c>
      <c r="AH24" s="20">
        <v>0</v>
      </c>
      <c r="AI24" s="20">
        <v>1</v>
      </c>
      <c r="AJ24" s="20">
        <v>0</v>
      </c>
      <c r="AK24" s="20">
        <v>0</v>
      </c>
      <c r="AL24" s="20" t="str">
        <f t="shared" si="0"/>
        <v>A</v>
      </c>
      <c r="AO24" s="21">
        <f>AC18</f>
        <v>0.94736842105263153</v>
      </c>
      <c r="AP24" s="20">
        <f>SUM(AE18:AF18)</f>
        <v>1</v>
      </c>
      <c r="AQ24" s="20">
        <v>1</v>
      </c>
      <c r="AR24" s="28">
        <f t="shared" si="1"/>
        <v>1.1494252873563218E-2</v>
      </c>
      <c r="AS24" s="28">
        <f t="shared" si="2"/>
        <v>1.1494252873563218E-2</v>
      </c>
      <c r="AU24" s="21">
        <f>AA42</f>
        <v>0.94117647058823528</v>
      </c>
      <c r="AV24" s="20">
        <f>AJ42</f>
        <v>1</v>
      </c>
      <c r="AW24" s="20">
        <v>1</v>
      </c>
      <c r="AX24" s="28">
        <f t="shared" si="8"/>
        <v>1.9607843137254902E-2</v>
      </c>
      <c r="AY24" s="28">
        <f t="shared" si="9"/>
        <v>1.9607843137254902E-2</v>
      </c>
    </row>
    <row r="25" spans="1:51" x14ac:dyDescent="0.2">
      <c r="C25" s="1" t="s">
        <v>5</v>
      </c>
      <c r="D25" s="1" t="s">
        <v>42</v>
      </c>
      <c r="E25" s="1" t="s">
        <v>13</v>
      </c>
      <c r="F25" s="1" t="s">
        <v>46</v>
      </c>
      <c r="G25" s="1" t="s">
        <v>46</v>
      </c>
      <c r="H25" s="1" t="s">
        <v>46</v>
      </c>
      <c r="I25" s="1" t="s">
        <v>46</v>
      </c>
      <c r="J25" s="1">
        <v>13</v>
      </c>
      <c r="K25" s="1">
        <v>2</v>
      </c>
      <c r="L25" s="1">
        <v>0</v>
      </c>
      <c r="M25" s="1">
        <f t="shared" si="11"/>
        <v>15</v>
      </c>
      <c r="N25" s="1">
        <v>0</v>
      </c>
      <c r="O25" s="1">
        <v>10</v>
      </c>
      <c r="P25" s="1">
        <v>5</v>
      </c>
      <c r="Q25" s="1">
        <v>0</v>
      </c>
      <c r="R25" s="1">
        <f t="shared" si="4"/>
        <v>15</v>
      </c>
      <c r="S25" s="1">
        <v>0</v>
      </c>
      <c r="T25" s="1">
        <v>6</v>
      </c>
      <c r="U25" s="1">
        <v>14</v>
      </c>
      <c r="V25" s="1">
        <v>0</v>
      </c>
      <c r="W25" s="1">
        <f t="shared" si="10"/>
        <v>20</v>
      </c>
      <c r="X25" s="1" t="s">
        <v>48</v>
      </c>
      <c r="Y25" s="1" t="s">
        <v>46</v>
      </c>
      <c r="AA25" s="21">
        <f t="shared" si="6"/>
        <v>1.3333333333333333</v>
      </c>
      <c r="AC25" s="21">
        <f t="shared" si="12"/>
        <v>1.3333333333333333</v>
      </c>
      <c r="AE25" s="20">
        <v>0</v>
      </c>
      <c r="AF25" s="20">
        <v>0</v>
      </c>
      <c r="AG25" s="20">
        <v>0</v>
      </c>
      <c r="AH25" s="20">
        <v>0</v>
      </c>
      <c r="AI25" s="20">
        <v>1</v>
      </c>
      <c r="AJ25" s="20">
        <v>0</v>
      </c>
      <c r="AK25" s="20">
        <v>0</v>
      </c>
      <c r="AL25" s="20" t="str">
        <f t="shared" si="0"/>
        <v>A</v>
      </c>
      <c r="AO25" s="21">
        <f>AC75</f>
        <v>0.97499999999999998</v>
      </c>
      <c r="AP25" s="20">
        <f>SUM(AE75:AF75)</f>
        <v>0</v>
      </c>
      <c r="AQ25" s="20">
        <f>AI75</f>
        <v>1</v>
      </c>
      <c r="AR25" s="28">
        <f t="shared" si="1"/>
        <v>0</v>
      </c>
      <c r="AS25" s="28">
        <f t="shared" si="2"/>
        <v>1.1494252873563218E-2</v>
      </c>
      <c r="AU25" s="21">
        <f>AA37</f>
        <v>0.95238095238095233</v>
      </c>
      <c r="AV25" s="20">
        <f>AJ37</f>
        <v>0</v>
      </c>
      <c r="AW25" s="20">
        <f>AK37</f>
        <v>1</v>
      </c>
      <c r="AX25" s="28">
        <f t="shared" si="8"/>
        <v>0</v>
      </c>
      <c r="AY25" s="28">
        <f t="shared" si="9"/>
        <v>1.9607843137254902E-2</v>
      </c>
    </row>
    <row r="26" spans="1:51" x14ac:dyDescent="0.2">
      <c r="C26" s="1" t="s">
        <v>9</v>
      </c>
      <c r="D26" s="1" t="s">
        <v>42</v>
      </c>
      <c r="E26" s="1" t="s">
        <v>6</v>
      </c>
      <c r="F26" s="1" t="s">
        <v>46</v>
      </c>
      <c r="G26" s="1" t="s">
        <v>46</v>
      </c>
      <c r="H26" s="1" t="s">
        <v>46</v>
      </c>
      <c r="I26" s="1" t="s">
        <v>46</v>
      </c>
      <c r="J26" s="1">
        <v>6</v>
      </c>
      <c r="K26" s="1">
        <v>2</v>
      </c>
      <c r="L26" s="1">
        <v>0</v>
      </c>
      <c r="M26" s="1">
        <f t="shared" si="11"/>
        <v>8</v>
      </c>
      <c r="N26" s="1">
        <v>0</v>
      </c>
      <c r="O26" s="1">
        <v>5</v>
      </c>
      <c r="P26" s="1">
        <v>10</v>
      </c>
      <c r="Q26" s="1">
        <v>3</v>
      </c>
      <c r="R26" s="1">
        <f t="shared" si="4"/>
        <v>18</v>
      </c>
      <c r="S26" s="1">
        <v>0</v>
      </c>
      <c r="T26" s="1">
        <v>6</v>
      </c>
      <c r="U26" s="1">
        <v>6</v>
      </c>
      <c r="V26" s="1">
        <v>1</v>
      </c>
      <c r="W26" s="1">
        <f t="shared" si="10"/>
        <v>13</v>
      </c>
      <c r="X26" s="1" t="s">
        <v>48</v>
      </c>
      <c r="Y26" s="1" t="s">
        <v>46</v>
      </c>
      <c r="AA26" s="21">
        <f t="shared" si="6"/>
        <v>0.72222222222222221</v>
      </c>
      <c r="AC26" s="21">
        <f t="shared" si="12"/>
        <v>1.625</v>
      </c>
      <c r="AE26" s="20">
        <v>0</v>
      </c>
      <c r="AF26" s="20">
        <v>0</v>
      </c>
      <c r="AG26" s="20">
        <v>0</v>
      </c>
      <c r="AH26" s="20">
        <v>0</v>
      </c>
      <c r="AI26" s="20">
        <v>1</v>
      </c>
      <c r="AJ26" s="20">
        <v>0</v>
      </c>
      <c r="AK26" s="20">
        <v>0</v>
      </c>
      <c r="AL26" s="20" t="str">
        <f t="shared" si="0"/>
        <v>E</v>
      </c>
      <c r="AO26" s="21">
        <f>AC62</f>
        <v>1</v>
      </c>
      <c r="AP26" s="20">
        <f>SUM(AE62:AF62)</f>
        <v>1</v>
      </c>
      <c r="AQ26" s="20">
        <f>AI62</f>
        <v>0</v>
      </c>
      <c r="AR26" s="28">
        <f t="shared" si="1"/>
        <v>1.1494252873563218E-2</v>
      </c>
      <c r="AS26" s="28">
        <f t="shared" si="2"/>
        <v>0</v>
      </c>
      <c r="AU26" s="21">
        <f>AA38</f>
        <v>0.9642857142857143</v>
      </c>
      <c r="AV26" s="20">
        <f>AJ38</f>
        <v>0</v>
      </c>
      <c r="AW26" s="20">
        <f>AK38</f>
        <v>1</v>
      </c>
      <c r="AX26" s="28">
        <f t="shared" si="8"/>
        <v>0</v>
      </c>
      <c r="AY26" s="28">
        <f t="shared" si="9"/>
        <v>1.9607843137254902E-2</v>
      </c>
    </row>
    <row r="27" spans="1:51" x14ac:dyDescent="0.2">
      <c r="C27" s="1" t="s">
        <v>9</v>
      </c>
      <c r="D27" s="1" t="s">
        <v>42</v>
      </c>
      <c r="E27" s="1" t="s">
        <v>7</v>
      </c>
      <c r="F27" s="1" t="s">
        <v>46</v>
      </c>
      <c r="G27" s="1" t="s">
        <v>46</v>
      </c>
      <c r="H27" s="1" t="s">
        <v>46</v>
      </c>
      <c r="I27" s="1" t="s">
        <v>46</v>
      </c>
      <c r="J27" s="1">
        <v>6</v>
      </c>
      <c r="K27" s="1">
        <v>2</v>
      </c>
      <c r="L27" s="1">
        <v>0</v>
      </c>
      <c r="M27" s="1">
        <f t="shared" si="11"/>
        <v>8</v>
      </c>
      <c r="N27" s="1">
        <v>0</v>
      </c>
      <c r="O27" s="1">
        <v>5</v>
      </c>
      <c r="P27" s="1">
        <v>10</v>
      </c>
      <c r="Q27" s="1">
        <v>6</v>
      </c>
      <c r="R27" s="1">
        <f t="shared" si="4"/>
        <v>21</v>
      </c>
      <c r="S27" s="1">
        <v>0</v>
      </c>
      <c r="T27" s="1">
        <v>6</v>
      </c>
      <c r="U27" s="1">
        <v>6</v>
      </c>
      <c r="V27" s="1">
        <v>3</v>
      </c>
      <c r="W27" s="1">
        <f t="shared" si="10"/>
        <v>15</v>
      </c>
      <c r="X27" s="1" t="s">
        <v>48</v>
      </c>
      <c r="Y27" s="1" t="s">
        <v>46</v>
      </c>
      <c r="AA27" s="21">
        <f t="shared" si="6"/>
        <v>0.7142857142857143</v>
      </c>
      <c r="AC27" s="21">
        <f t="shared" si="12"/>
        <v>1.875</v>
      </c>
      <c r="AE27" s="20">
        <v>0</v>
      </c>
      <c r="AF27" s="20">
        <v>0</v>
      </c>
      <c r="AG27" s="20">
        <v>0</v>
      </c>
      <c r="AH27" s="20">
        <v>0</v>
      </c>
      <c r="AI27" s="20">
        <v>1</v>
      </c>
      <c r="AJ27" s="20">
        <v>0</v>
      </c>
      <c r="AK27" s="20">
        <v>0</v>
      </c>
      <c r="AL27" s="20" t="str">
        <f t="shared" si="0"/>
        <v>E</v>
      </c>
      <c r="AO27" s="21">
        <f>AC90</f>
        <v>1.0769230769230769</v>
      </c>
      <c r="AP27" s="20">
        <f>SUM(AE90:AF90)</f>
        <v>1</v>
      </c>
      <c r="AQ27" s="20">
        <f>AI90</f>
        <v>0</v>
      </c>
      <c r="AR27" s="28">
        <f t="shared" si="1"/>
        <v>1.1494252873563218E-2</v>
      </c>
      <c r="AS27" s="28">
        <f t="shared" si="2"/>
        <v>0</v>
      </c>
      <c r="AU27" s="21">
        <f>AA13</f>
        <v>0.96875</v>
      </c>
      <c r="AV27" s="20">
        <f>AJ13</f>
        <v>0</v>
      </c>
      <c r="AW27" s="20">
        <v>2</v>
      </c>
      <c r="AX27" s="28">
        <f t="shared" si="8"/>
        <v>0</v>
      </c>
      <c r="AY27" s="28">
        <f t="shared" si="9"/>
        <v>3.9215686274509803E-2</v>
      </c>
    </row>
    <row r="28" spans="1:51" x14ac:dyDescent="0.2">
      <c r="C28" s="1" t="s">
        <v>9</v>
      </c>
      <c r="D28" s="1" t="s">
        <v>42</v>
      </c>
      <c r="E28" s="1" t="s">
        <v>13</v>
      </c>
      <c r="F28" s="1" t="s">
        <v>46</v>
      </c>
      <c r="G28" s="1" t="s">
        <v>46</v>
      </c>
      <c r="H28" s="1" t="s">
        <v>46</v>
      </c>
      <c r="I28" s="1" t="s">
        <v>46</v>
      </c>
      <c r="J28" s="1">
        <v>6</v>
      </c>
      <c r="K28" s="1">
        <v>2</v>
      </c>
      <c r="L28" s="1">
        <v>0</v>
      </c>
      <c r="M28" s="1">
        <f t="shared" si="11"/>
        <v>8</v>
      </c>
      <c r="N28" s="1">
        <v>0</v>
      </c>
      <c r="O28" s="1">
        <v>5</v>
      </c>
      <c r="P28" s="1">
        <v>10</v>
      </c>
      <c r="Q28" s="1">
        <v>0</v>
      </c>
      <c r="R28" s="1">
        <f t="shared" si="4"/>
        <v>15</v>
      </c>
      <c r="S28" s="1">
        <v>0</v>
      </c>
      <c r="T28" s="1">
        <v>6</v>
      </c>
      <c r="U28" s="1">
        <v>6</v>
      </c>
      <c r="V28" s="1">
        <v>0</v>
      </c>
      <c r="W28" s="1">
        <f t="shared" si="10"/>
        <v>12</v>
      </c>
      <c r="X28" s="1" t="s">
        <v>48</v>
      </c>
      <c r="Y28" s="1" t="s">
        <v>46</v>
      </c>
      <c r="AA28" s="21">
        <f t="shared" si="6"/>
        <v>0.8</v>
      </c>
      <c r="AC28" s="21">
        <f t="shared" si="12"/>
        <v>1.5</v>
      </c>
      <c r="AE28" s="20">
        <v>0</v>
      </c>
      <c r="AF28" s="20">
        <v>0</v>
      </c>
      <c r="AG28" s="20">
        <v>0</v>
      </c>
      <c r="AH28" s="20">
        <v>0</v>
      </c>
      <c r="AI28" s="20">
        <v>1</v>
      </c>
      <c r="AJ28" s="20">
        <v>0</v>
      </c>
      <c r="AK28" s="20">
        <v>0</v>
      </c>
      <c r="AL28" s="20" t="str">
        <f t="shared" si="0"/>
        <v>E</v>
      </c>
      <c r="AO28" s="21">
        <f>AC106</f>
        <v>1.1428571428571428</v>
      </c>
      <c r="AP28" s="20">
        <f>SUM(AE106:AF106)</f>
        <v>1</v>
      </c>
      <c r="AQ28" s="20">
        <f>AI106</f>
        <v>0</v>
      </c>
      <c r="AR28" s="28">
        <f t="shared" si="1"/>
        <v>1.1494252873563218E-2</v>
      </c>
      <c r="AS28" s="28">
        <f t="shared" si="2"/>
        <v>0</v>
      </c>
      <c r="AU28" s="21">
        <f>AA34</f>
        <v>0.97499999999999998</v>
      </c>
      <c r="AV28" s="20">
        <f>AJ34</f>
        <v>0</v>
      </c>
      <c r="AW28" s="20">
        <v>2</v>
      </c>
      <c r="AX28" s="28">
        <f t="shared" si="8"/>
        <v>0</v>
      </c>
      <c r="AY28" s="28">
        <f t="shared" si="9"/>
        <v>3.9215686274509803E-2</v>
      </c>
    </row>
    <row r="29" spans="1:51" x14ac:dyDescent="0.2">
      <c r="C29" s="1" t="s">
        <v>8</v>
      </c>
      <c r="D29" s="1" t="s">
        <v>42</v>
      </c>
      <c r="E29" s="1" t="s">
        <v>6</v>
      </c>
      <c r="F29" s="1" t="s">
        <v>46</v>
      </c>
      <c r="G29" s="1" t="s">
        <v>46</v>
      </c>
      <c r="H29" s="1" t="s">
        <v>46</v>
      </c>
      <c r="I29" s="1" t="s">
        <v>46</v>
      </c>
      <c r="J29" s="1">
        <v>29</v>
      </c>
      <c r="K29" s="1">
        <v>2</v>
      </c>
      <c r="L29" s="1">
        <v>0</v>
      </c>
      <c r="M29" s="1">
        <f t="shared" si="11"/>
        <v>31</v>
      </c>
      <c r="N29" s="1">
        <v>1</v>
      </c>
      <c r="O29" s="1">
        <v>17</v>
      </c>
      <c r="P29" s="1">
        <v>4</v>
      </c>
      <c r="Q29" s="1">
        <v>7</v>
      </c>
      <c r="R29" s="1">
        <f t="shared" si="4"/>
        <v>28</v>
      </c>
      <c r="S29" s="1">
        <v>0</v>
      </c>
      <c r="T29" s="1">
        <v>12</v>
      </c>
      <c r="U29" s="1">
        <v>6</v>
      </c>
      <c r="V29" s="1">
        <v>2</v>
      </c>
      <c r="W29" s="1">
        <f t="shared" si="10"/>
        <v>20</v>
      </c>
      <c r="X29" s="1" t="s">
        <v>48</v>
      </c>
      <c r="Y29" s="1" t="s">
        <v>46</v>
      </c>
      <c r="AA29" s="21">
        <f t="shared" si="6"/>
        <v>0.7142857142857143</v>
      </c>
      <c r="AC29" s="21">
        <f t="shared" si="12"/>
        <v>0.64516129032258063</v>
      </c>
      <c r="AE29" s="20">
        <v>0</v>
      </c>
      <c r="AF29" s="20">
        <v>0</v>
      </c>
      <c r="AG29" s="20">
        <v>0</v>
      </c>
      <c r="AH29" s="20">
        <v>0</v>
      </c>
      <c r="AI29" s="20">
        <v>1</v>
      </c>
      <c r="AJ29" s="20">
        <v>0</v>
      </c>
      <c r="AK29" s="20">
        <v>0</v>
      </c>
      <c r="AL29" s="20" t="str">
        <f t="shared" si="0"/>
        <v>F</v>
      </c>
      <c r="AO29" s="21">
        <f>AC104</f>
        <v>1.2142857142857142</v>
      </c>
      <c r="AP29" s="20">
        <f>SUM(AE104:AF104)</f>
        <v>1</v>
      </c>
      <c r="AQ29" s="20">
        <f>AI104</f>
        <v>0</v>
      </c>
      <c r="AR29" s="28">
        <f t="shared" si="1"/>
        <v>1.1494252873563218E-2</v>
      </c>
      <c r="AS29" s="28">
        <f t="shared" si="2"/>
        <v>0</v>
      </c>
      <c r="AU29" s="21">
        <f>AA77</f>
        <v>1</v>
      </c>
      <c r="AV29" s="20">
        <f>AJ77</f>
        <v>1</v>
      </c>
      <c r="AW29" s="20">
        <f>AK77</f>
        <v>0</v>
      </c>
      <c r="AX29" s="28">
        <f t="shared" si="8"/>
        <v>1.9607843137254902E-2</v>
      </c>
      <c r="AY29" s="28">
        <f t="shared" si="9"/>
        <v>0</v>
      </c>
    </row>
    <row r="30" spans="1:51" x14ac:dyDescent="0.2">
      <c r="C30" s="1" t="s">
        <v>8</v>
      </c>
      <c r="D30" s="1" t="s">
        <v>42</v>
      </c>
      <c r="E30" s="1" t="s">
        <v>7</v>
      </c>
      <c r="F30" s="1" t="s">
        <v>46</v>
      </c>
      <c r="G30" s="1" t="s">
        <v>46</v>
      </c>
      <c r="H30" s="1" t="s">
        <v>46</v>
      </c>
      <c r="I30" s="1" t="s">
        <v>46</v>
      </c>
      <c r="J30" s="1">
        <v>29</v>
      </c>
      <c r="K30" s="1">
        <v>2</v>
      </c>
      <c r="L30" s="1">
        <v>0</v>
      </c>
      <c r="M30" s="1">
        <f t="shared" si="11"/>
        <v>31</v>
      </c>
      <c r="N30" s="1">
        <v>1</v>
      </c>
      <c r="O30" s="1">
        <v>17</v>
      </c>
      <c r="P30" s="1">
        <v>4</v>
      </c>
      <c r="Q30" s="1">
        <v>15</v>
      </c>
      <c r="R30" s="1">
        <f t="shared" si="4"/>
        <v>36</v>
      </c>
      <c r="S30" s="1">
        <v>0</v>
      </c>
      <c r="T30" s="1">
        <v>12</v>
      </c>
      <c r="U30" s="1">
        <v>6</v>
      </c>
      <c r="V30" s="1">
        <v>4</v>
      </c>
      <c r="W30" s="1">
        <f t="shared" si="10"/>
        <v>22</v>
      </c>
      <c r="X30" s="1" t="s">
        <v>48</v>
      </c>
      <c r="Y30" s="1" t="s">
        <v>46</v>
      </c>
      <c r="AA30" s="21">
        <f t="shared" si="6"/>
        <v>0.61111111111111116</v>
      </c>
      <c r="AC30" s="21">
        <f t="shared" si="12"/>
        <v>0.70967741935483875</v>
      </c>
      <c r="AE30" s="20">
        <v>0</v>
      </c>
      <c r="AF30" s="20">
        <v>0</v>
      </c>
      <c r="AG30" s="20">
        <v>0</v>
      </c>
      <c r="AH30" s="20">
        <v>0</v>
      </c>
      <c r="AI30" s="20">
        <v>1</v>
      </c>
      <c r="AJ30" s="20">
        <v>0</v>
      </c>
      <c r="AK30" s="20">
        <v>0</v>
      </c>
      <c r="AL30" s="20" t="str">
        <f t="shared" si="0"/>
        <v>F</v>
      </c>
      <c r="AO30" s="21">
        <f>AC63</f>
        <v>1.2222222222222223</v>
      </c>
      <c r="AP30" s="20">
        <f>SUM(AE63:AF63)</f>
        <v>1</v>
      </c>
      <c r="AQ30" s="20">
        <f>AI63</f>
        <v>0</v>
      </c>
      <c r="AR30" s="28">
        <f t="shared" si="1"/>
        <v>1.1494252873563218E-2</v>
      </c>
      <c r="AS30" s="28">
        <f t="shared" si="2"/>
        <v>0</v>
      </c>
      <c r="AU30" s="21">
        <f>AA79</f>
        <v>1.0588235294117647</v>
      </c>
      <c r="AV30" s="20">
        <f>AJ79</f>
        <v>1</v>
      </c>
      <c r="AW30" s="20">
        <f>AK79</f>
        <v>0</v>
      </c>
      <c r="AX30" s="28">
        <f t="shared" si="8"/>
        <v>1.9607843137254902E-2</v>
      </c>
      <c r="AY30" s="28">
        <f t="shared" si="9"/>
        <v>0</v>
      </c>
    </row>
    <row r="31" spans="1:51" x14ac:dyDescent="0.2">
      <c r="C31" s="1" t="s">
        <v>8</v>
      </c>
      <c r="D31" s="1" t="s">
        <v>42</v>
      </c>
      <c r="E31" s="1" t="s">
        <v>13</v>
      </c>
      <c r="F31" s="1" t="s">
        <v>46</v>
      </c>
      <c r="G31" s="1" t="s">
        <v>46</v>
      </c>
      <c r="H31" s="1" t="s">
        <v>46</v>
      </c>
      <c r="I31" s="1" t="s">
        <v>46</v>
      </c>
      <c r="J31" s="1">
        <v>29</v>
      </c>
      <c r="K31" s="1">
        <v>2</v>
      </c>
      <c r="L31" s="1">
        <v>0</v>
      </c>
      <c r="M31" s="1">
        <f t="shared" si="11"/>
        <v>31</v>
      </c>
      <c r="N31" s="1">
        <v>1</v>
      </c>
      <c r="O31" s="1">
        <v>14</v>
      </c>
      <c r="P31" s="1">
        <v>4</v>
      </c>
      <c r="Q31" s="1">
        <v>0</v>
      </c>
      <c r="R31" s="1">
        <f t="shared" si="4"/>
        <v>18</v>
      </c>
      <c r="S31" s="1">
        <v>0</v>
      </c>
      <c r="T31" s="1">
        <v>12</v>
      </c>
      <c r="U31" s="1">
        <v>6</v>
      </c>
      <c r="V31" s="1">
        <v>0</v>
      </c>
      <c r="W31" s="1">
        <f t="shared" si="10"/>
        <v>18</v>
      </c>
      <c r="X31" s="1" t="s">
        <v>48</v>
      </c>
      <c r="Y31" s="1" t="s">
        <v>46</v>
      </c>
      <c r="AA31" s="21">
        <f t="shared" si="6"/>
        <v>1</v>
      </c>
      <c r="AC31" s="21">
        <f t="shared" si="12"/>
        <v>0.58064516129032262</v>
      </c>
      <c r="AE31" s="20">
        <v>0</v>
      </c>
      <c r="AF31" s="20">
        <v>0</v>
      </c>
      <c r="AG31" s="20">
        <v>0</v>
      </c>
      <c r="AH31" s="20">
        <v>0</v>
      </c>
      <c r="AI31" s="20">
        <v>1</v>
      </c>
      <c r="AJ31" s="20">
        <v>0</v>
      </c>
      <c r="AK31" s="20">
        <v>0</v>
      </c>
      <c r="AL31" s="20" t="str">
        <f t="shared" si="0"/>
        <v>F</v>
      </c>
      <c r="AO31" s="21">
        <f>AC73</f>
        <v>1.2857142857142858</v>
      </c>
      <c r="AP31" s="20">
        <f>SUM(AE73:AF73)</f>
        <v>0</v>
      </c>
      <c r="AQ31" s="20">
        <f>AI73</f>
        <v>1</v>
      </c>
      <c r="AR31" s="28">
        <f t="shared" si="1"/>
        <v>0</v>
      </c>
      <c r="AS31" s="28">
        <f t="shared" si="2"/>
        <v>1.1494252873563218E-2</v>
      </c>
      <c r="AU31" s="21">
        <f>AA40</f>
        <v>1.0833333333333333</v>
      </c>
      <c r="AV31" s="20">
        <f>AJ40</f>
        <v>1</v>
      </c>
      <c r="AW31" s="20">
        <f>AK40</f>
        <v>0</v>
      </c>
      <c r="AX31" s="28">
        <f t="shared" si="8"/>
        <v>1.9607843137254902E-2</v>
      </c>
      <c r="AY31" s="28">
        <f t="shared" si="9"/>
        <v>0</v>
      </c>
    </row>
    <row r="32" spans="1:51" x14ac:dyDescent="0.2">
      <c r="A32" s="1" t="s">
        <v>10</v>
      </c>
      <c r="B32" s="1" t="s">
        <v>11</v>
      </c>
      <c r="C32" s="1" t="s">
        <v>9</v>
      </c>
      <c r="D32" s="1" t="s">
        <v>43</v>
      </c>
      <c r="E32" s="1" t="s">
        <v>6</v>
      </c>
      <c r="F32" s="1">
        <v>15</v>
      </c>
      <c r="G32" s="1">
        <v>2</v>
      </c>
      <c r="H32" s="1">
        <v>0</v>
      </c>
      <c r="I32" s="1">
        <f t="shared" si="3"/>
        <v>17</v>
      </c>
      <c r="J32" s="1" t="s">
        <v>46</v>
      </c>
      <c r="K32" s="1" t="s">
        <v>46</v>
      </c>
      <c r="L32" s="1" t="s">
        <v>46</v>
      </c>
      <c r="M32" s="1" t="s">
        <v>46</v>
      </c>
      <c r="N32" s="1">
        <v>1</v>
      </c>
      <c r="O32" s="1">
        <v>25</v>
      </c>
      <c r="P32" s="1">
        <v>15</v>
      </c>
      <c r="Q32" s="1">
        <v>15</v>
      </c>
      <c r="R32" s="1">
        <f t="shared" si="4"/>
        <v>55</v>
      </c>
      <c r="S32" s="1">
        <v>1</v>
      </c>
      <c r="T32" s="1">
        <v>24</v>
      </c>
      <c r="U32" s="1">
        <v>15</v>
      </c>
      <c r="V32" s="1">
        <v>10</v>
      </c>
      <c r="W32" s="1">
        <f t="shared" si="10"/>
        <v>49</v>
      </c>
      <c r="X32" s="1" t="s">
        <v>43</v>
      </c>
      <c r="Y32" s="1" t="s">
        <v>48</v>
      </c>
      <c r="AA32" s="21">
        <f t="shared" si="6"/>
        <v>0.89090909090909087</v>
      </c>
      <c r="AC32" s="21">
        <f>W32/I32</f>
        <v>2.8823529411764706</v>
      </c>
      <c r="AE32" s="1">
        <v>1</v>
      </c>
      <c r="AF32" s="1">
        <v>0</v>
      </c>
      <c r="AG32" s="20">
        <v>0</v>
      </c>
      <c r="AH32" s="1">
        <v>0</v>
      </c>
      <c r="AI32" s="1">
        <v>0</v>
      </c>
      <c r="AJ32" s="1">
        <v>0</v>
      </c>
      <c r="AK32" s="1">
        <v>1</v>
      </c>
      <c r="AL32" s="20" t="str">
        <f t="shared" si="0"/>
        <v>E</v>
      </c>
      <c r="AO32" s="21">
        <f>AC43</f>
        <v>1.3</v>
      </c>
      <c r="AP32" s="20">
        <f>SUM(AE43:AF43)</f>
        <v>0</v>
      </c>
      <c r="AQ32" s="20">
        <f>AI43</f>
        <v>0</v>
      </c>
      <c r="AR32" s="28">
        <f t="shared" si="1"/>
        <v>0</v>
      </c>
      <c r="AS32" s="28">
        <f t="shared" si="2"/>
        <v>0</v>
      </c>
      <c r="AV32" s="1">
        <f>SUM(AV2:AV31)</f>
        <v>10</v>
      </c>
      <c r="AW32" s="1">
        <f>SUM(AW2:AW31)</f>
        <v>41</v>
      </c>
      <c r="AX32" s="29">
        <f>SUM(AX2:AX31)</f>
        <v>0.19607843137254899</v>
      </c>
      <c r="AY32" s="29">
        <f>SUM(AY2:AY31)</f>
        <v>0.80392156862745134</v>
      </c>
    </row>
    <row r="33" spans="1:45" x14ac:dyDescent="0.2">
      <c r="C33" s="1" t="s">
        <v>9</v>
      </c>
      <c r="D33" s="1" t="s">
        <v>43</v>
      </c>
      <c r="E33" s="1" t="s">
        <v>7</v>
      </c>
      <c r="F33" s="1">
        <v>15</v>
      </c>
      <c r="G33" s="1">
        <v>2</v>
      </c>
      <c r="H33" s="1">
        <v>0</v>
      </c>
      <c r="I33" s="1">
        <f t="shared" si="3"/>
        <v>17</v>
      </c>
      <c r="J33" s="1" t="s">
        <v>46</v>
      </c>
      <c r="K33" s="1" t="s">
        <v>46</v>
      </c>
      <c r="L33" s="1" t="s">
        <v>46</v>
      </c>
      <c r="M33" s="1" t="s">
        <v>46</v>
      </c>
      <c r="N33" s="1">
        <v>1</v>
      </c>
      <c r="O33" s="1">
        <v>25</v>
      </c>
      <c r="P33" s="1">
        <v>15</v>
      </c>
      <c r="Q33" s="1">
        <v>30</v>
      </c>
      <c r="R33" s="1">
        <f t="shared" si="4"/>
        <v>70</v>
      </c>
      <c r="S33" s="1">
        <v>1</v>
      </c>
      <c r="T33" s="1">
        <v>24</v>
      </c>
      <c r="U33" s="1">
        <v>15</v>
      </c>
      <c r="V33" s="1">
        <v>20</v>
      </c>
      <c r="W33" s="1">
        <f t="shared" si="10"/>
        <v>59</v>
      </c>
      <c r="X33" s="1" t="s">
        <v>43</v>
      </c>
      <c r="Y33" s="1" t="s">
        <v>48</v>
      </c>
      <c r="AA33" s="21">
        <f t="shared" si="6"/>
        <v>0.84285714285714286</v>
      </c>
      <c r="AC33" s="21">
        <f t="shared" ref="AC33:AC43" si="13">W33/I33</f>
        <v>3.4705882352941178</v>
      </c>
      <c r="AE33" s="20">
        <v>1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1</v>
      </c>
      <c r="AL33" s="20" t="str">
        <f t="shared" si="0"/>
        <v>E</v>
      </c>
      <c r="AO33" s="21">
        <f>AC25</f>
        <v>1.3333333333333333</v>
      </c>
      <c r="AP33" s="20">
        <f>SUM(AE25:AF25)</f>
        <v>0</v>
      </c>
      <c r="AQ33" s="20">
        <f>AI25</f>
        <v>1</v>
      </c>
      <c r="AR33" s="28">
        <f t="shared" si="1"/>
        <v>0</v>
      </c>
      <c r="AS33" s="28">
        <f t="shared" si="2"/>
        <v>1.1494252873563218E-2</v>
      </c>
    </row>
    <row r="34" spans="1:45" x14ac:dyDescent="0.2">
      <c r="C34" s="1" t="s">
        <v>9</v>
      </c>
      <c r="D34" s="1" t="s">
        <v>43</v>
      </c>
      <c r="E34" s="1" t="s">
        <v>13</v>
      </c>
      <c r="F34" s="1">
        <v>15</v>
      </c>
      <c r="G34" s="1">
        <v>2</v>
      </c>
      <c r="H34" s="1">
        <v>0</v>
      </c>
      <c r="I34" s="1">
        <f t="shared" si="3"/>
        <v>17</v>
      </c>
      <c r="J34" s="1" t="s">
        <v>46</v>
      </c>
      <c r="K34" s="1" t="s">
        <v>46</v>
      </c>
      <c r="L34" s="1" t="s">
        <v>46</v>
      </c>
      <c r="M34" s="1" t="s">
        <v>46</v>
      </c>
      <c r="N34" s="1">
        <v>1</v>
      </c>
      <c r="O34" s="1">
        <v>25</v>
      </c>
      <c r="P34" s="1">
        <v>15</v>
      </c>
      <c r="Q34" s="1">
        <v>0</v>
      </c>
      <c r="R34" s="1">
        <f t="shared" si="4"/>
        <v>40</v>
      </c>
      <c r="S34" s="1">
        <v>1</v>
      </c>
      <c r="T34" s="1">
        <v>24</v>
      </c>
      <c r="U34" s="1">
        <v>15</v>
      </c>
      <c r="V34" s="1">
        <v>0</v>
      </c>
      <c r="W34" s="1">
        <f t="shared" si="10"/>
        <v>39</v>
      </c>
      <c r="X34" s="1" t="s">
        <v>48</v>
      </c>
      <c r="Y34" s="1" t="s">
        <v>48</v>
      </c>
      <c r="AA34" s="21">
        <f t="shared" si="6"/>
        <v>0.97499999999999998</v>
      </c>
      <c r="AC34" s="21">
        <f t="shared" si="13"/>
        <v>2.2941176470588234</v>
      </c>
      <c r="AE34" s="1">
        <v>0</v>
      </c>
      <c r="AF34" s="1">
        <v>0</v>
      </c>
      <c r="AG34" s="20">
        <v>0</v>
      </c>
      <c r="AH34" s="1">
        <v>0</v>
      </c>
      <c r="AI34" s="1">
        <v>1</v>
      </c>
      <c r="AJ34" s="1">
        <v>0</v>
      </c>
      <c r="AK34" s="1">
        <v>1</v>
      </c>
      <c r="AL34" s="20" t="str">
        <f t="shared" ref="AL34:AL65" si="14">C34</f>
        <v>E</v>
      </c>
      <c r="AO34" s="21">
        <f>AC105</f>
        <v>1.3571428571428572</v>
      </c>
      <c r="AP34" s="20">
        <f>SUM(AE105:AF105)</f>
        <v>1</v>
      </c>
      <c r="AQ34" s="20">
        <f>AI105</f>
        <v>0</v>
      </c>
      <c r="AR34" s="28">
        <f t="shared" ref="AR34:AR68" si="15">AP34/SUM($AP$69:$AQ$69)</f>
        <v>1.1494252873563218E-2</v>
      </c>
      <c r="AS34" s="28">
        <f t="shared" ref="AS34:AS68" si="16">AQ34/SUM($AP$69:$AQ$69)</f>
        <v>0</v>
      </c>
    </row>
    <row r="35" spans="1:45" x14ac:dyDescent="0.2">
      <c r="C35" s="1" t="s">
        <v>8</v>
      </c>
      <c r="D35" s="1" t="s">
        <v>43</v>
      </c>
      <c r="E35" s="1" t="s">
        <v>6</v>
      </c>
      <c r="F35" s="1">
        <v>20</v>
      </c>
      <c r="G35" s="1">
        <v>2</v>
      </c>
      <c r="H35" s="1">
        <v>0</v>
      </c>
      <c r="I35" s="1">
        <f t="shared" si="3"/>
        <v>22</v>
      </c>
      <c r="J35" s="1" t="s">
        <v>46</v>
      </c>
      <c r="K35" s="1" t="s">
        <v>46</v>
      </c>
      <c r="L35" s="1" t="s">
        <v>46</v>
      </c>
      <c r="M35" s="1" t="s">
        <v>46</v>
      </c>
      <c r="N35" s="1">
        <v>1</v>
      </c>
      <c r="O35" s="1">
        <v>25</v>
      </c>
      <c r="P35" s="1">
        <v>17</v>
      </c>
      <c r="Q35" s="1">
        <v>30</v>
      </c>
      <c r="R35" s="1">
        <f t="shared" si="4"/>
        <v>72</v>
      </c>
      <c r="S35" s="1">
        <v>1</v>
      </c>
      <c r="T35" s="1">
        <v>23</v>
      </c>
      <c r="U35" s="1">
        <v>17</v>
      </c>
      <c r="V35" s="1">
        <v>30</v>
      </c>
      <c r="W35" s="1">
        <f t="shared" si="10"/>
        <v>70</v>
      </c>
      <c r="X35" s="1" t="s">
        <v>43</v>
      </c>
      <c r="Y35" s="1" t="s">
        <v>48</v>
      </c>
      <c r="AA35" s="21">
        <f t="shared" si="6"/>
        <v>0.97222222222222221</v>
      </c>
      <c r="AC35" s="21">
        <f t="shared" si="13"/>
        <v>3.1818181818181817</v>
      </c>
      <c r="AE35" s="20">
        <v>1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1</v>
      </c>
      <c r="AL35" s="20" t="str">
        <f t="shared" si="14"/>
        <v>F</v>
      </c>
      <c r="AO35" s="21">
        <f>AC23</f>
        <v>1.4</v>
      </c>
      <c r="AP35" s="20">
        <f>SUM(AE23:AF23)</f>
        <v>0</v>
      </c>
      <c r="AQ35" s="20">
        <f>AI23</f>
        <v>1</v>
      </c>
      <c r="AR35" s="28">
        <f t="shared" si="15"/>
        <v>0</v>
      </c>
      <c r="AS35" s="28">
        <f t="shared" si="16"/>
        <v>1.1494252873563218E-2</v>
      </c>
    </row>
    <row r="36" spans="1:45" x14ac:dyDescent="0.2">
      <c r="C36" s="1" t="s">
        <v>8</v>
      </c>
      <c r="D36" s="1" t="s">
        <v>43</v>
      </c>
      <c r="E36" s="1" t="s">
        <v>7</v>
      </c>
      <c r="F36" s="1">
        <v>20</v>
      </c>
      <c r="G36" s="1">
        <v>2</v>
      </c>
      <c r="H36" s="1">
        <v>0</v>
      </c>
      <c r="I36" s="1">
        <f t="shared" si="3"/>
        <v>22</v>
      </c>
      <c r="J36" s="1" t="s">
        <v>46</v>
      </c>
      <c r="K36" s="1" t="s">
        <v>46</v>
      </c>
      <c r="L36" s="1" t="s">
        <v>46</v>
      </c>
      <c r="M36" s="1" t="s">
        <v>46</v>
      </c>
      <c r="N36" s="1">
        <v>1</v>
      </c>
      <c r="O36" s="1">
        <v>25</v>
      </c>
      <c r="P36" s="1">
        <v>17</v>
      </c>
      <c r="Q36" s="1">
        <v>60</v>
      </c>
      <c r="R36" s="1">
        <f t="shared" si="4"/>
        <v>102</v>
      </c>
      <c r="S36" s="1">
        <v>1</v>
      </c>
      <c r="T36" s="1">
        <v>23</v>
      </c>
      <c r="U36" s="1">
        <v>17</v>
      </c>
      <c r="V36" s="1">
        <v>60</v>
      </c>
      <c r="W36" s="1">
        <f t="shared" si="10"/>
        <v>100</v>
      </c>
      <c r="X36" s="1" t="s">
        <v>43</v>
      </c>
      <c r="Y36" s="1" t="s">
        <v>48</v>
      </c>
      <c r="AA36" s="21">
        <f t="shared" si="6"/>
        <v>0.98039215686274506</v>
      </c>
      <c r="AC36" s="21">
        <f t="shared" si="13"/>
        <v>4.5454545454545459</v>
      </c>
      <c r="AE36" s="20">
        <v>1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1</v>
      </c>
      <c r="AL36" s="20" t="str">
        <f t="shared" si="14"/>
        <v>F</v>
      </c>
      <c r="AO36" s="21">
        <f>AC28</f>
        <v>1.5</v>
      </c>
      <c r="AP36" s="20">
        <f>SUM(AE28:AF28)</f>
        <v>0</v>
      </c>
      <c r="AQ36" s="20">
        <v>2</v>
      </c>
      <c r="AR36" s="28">
        <f t="shared" si="15"/>
        <v>0</v>
      </c>
      <c r="AS36" s="28">
        <f t="shared" si="16"/>
        <v>2.2988505747126436E-2</v>
      </c>
    </row>
    <row r="37" spans="1:45" x14ac:dyDescent="0.2">
      <c r="C37" s="1" t="s">
        <v>8</v>
      </c>
      <c r="D37" s="1" t="s">
        <v>43</v>
      </c>
      <c r="E37" s="1" t="s">
        <v>13</v>
      </c>
      <c r="F37" s="1">
        <v>20</v>
      </c>
      <c r="G37" s="1">
        <v>2</v>
      </c>
      <c r="H37" s="1">
        <v>0</v>
      </c>
      <c r="I37" s="1">
        <f t="shared" si="3"/>
        <v>22</v>
      </c>
      <c r="J37" s="1" t="s">
        <v>46</v>
      </c>
      <c r="K37" s="1" t="s">
        <v>46</v>
      </c>
      <c r="L37" s="1" t="s">
        <v>46</v>
      </c>
      <c r="M37" s="1" t="s">
        <v>46</v>
      </c>
      <c r="N37" s="1">
        <v>1</v>
      </c>
      <c r="O37" s="1">
        <v>25</v>
      </c>
      <c r="P37" s="1">
        <v>17</v>
      </c>
      <c r="Q37" s="1">
        <v>0</v>
      </c>
      <c r="R37" s="1">
        <f t="shared" si="4"/>
        <v>42</v>
      </c>
      <c r="S37" s="1">
        <v>1</v>
      </c>
      <c r="T37" s="1">
        <v>23</v>
      </c>
      <c r="U37" s="1">
        <v>17</v>
      </c>
      <c r="V37" s="1">
        <v>0</v>
      </c>
      <c r="W37" s="1">
        <f t="shared" si="10"/>
        <v>40</v>
      </c>
      <c r="X37" s="1" t="s">
        <v>48</v>
      </c>
      <c r="Y37" s="1" t="s">
        <v>48</v>
      </c>
      <c r="AA37" s="21">
        <f t="shared" si="6"/>
        <v>0.95238095238095233</v>
      </c>
      <c r="AC37" s="21">
        <f t="shared" si="13"/>
        <v>1.8181818181818181</v>
      </c>
      <c r="AE37" s="20">
        <v>0</v>
      </c>
      <c r="AF37" s="20">
        <v>0</v>
      </c>
      <c r="AG37" s="20">
        <v>0</v>
      </c>
      <c r="AH37" s="20">
        <v>0</v>
      </c>
      <c r="AI37" s="20">
        <v>1</v>
      </c>
      <c r="AJ37" s="20">
        <v>0</v>
      </c>
      <c r="AK37" s="20">
        <v>1</v>
      </c>
      <c r="AL37" s="20" t="str">
        <f t="shared" si="14"/>
        <v>F</v>
      </c>
      <c r="AO37" s="21">
        <f>AC24</f>
        <v>1.5333333333333334</v>
      </c>
      <c r="AP37" s="20">
        <f>SUM(AE24:AF24)</f>
        <v>0</v>
      </c>
      <c r="AQ37" s="20">
        <f>AI24</f>
        <v>1</v>
      </c>
      <c r="AR37" s="28">
        <f t="shared" si="15"/>
        <v>0</v>
      </c>
      <c r="AS37" s="28">
        <f t="shared" si="16"/>
        <v>1.1494252873563218E-2</v>
      </c>
    </row>
    <row r="38" spans="1:45" x14ac:dyDescent="0.2">
      <c r="A38" s="1" t="s">
        <v>10</v>
      </c>
      <c r="B38" s="1" t="s">
        <v>11</v>
      </c>
      <c r="C38" s="1" t="s">
        <v>9</v>
      </c>
      <c r="D38" s="1" t="s">
        <v>43</v>
      </c>
      <c r="E38" s="1" t="s">
        <v>6</v>
      </c>
      <c r="F38" s="1">
        <v>12</v>
      </c>
      <c r="G38" s="1">
        <v>2</v>
      </c>
      <c r="H38" s="1">
        <v>0</v>
      </c>
      <c r="I38" s="1">
        <f t="shared" si="3"/>
        <v>14</v>
      </c>
      <c r="J38" s="1" t="s">
        <v>46</v>
      </c>
      <c r="K38" s="1" t="s">
        <v>46</v>
      </c>
      <c r="L38" s="1" t="s">
        <v>46</v>
      </c>
      <c r="M38" s="1" t="s">
        <v>46</v>
      </c>
      <c r="N38" s="1">
        <v>1</v>
      </c>
      <c r="O38" s="1">
        <v>21</v>
      </c>
      <c r="P38" s="1">
        <v>3</v>
      </c>
      <c r="Q38" s="1">
        <v>4</v>
      </c>
      <c r="R38" s="1">
        <f t="shared" si="4"/>
        <v>28</v>
      </c>
      <c r="S38" s="1">
        <v>0</v>
      </c>
      <c r="T38" s="1">
        <v>12</v>
      </c>
      <c r="U38" s="1">
        <v>14</v>
      </c>
      <c r="V38" s="1">
        <v>1</v>
      </c>
      <c r="W38" s="1">
        <f t="shared" si="10"/>
        <v>27</v>
      </c>
      <c r="X38" s="1" t="s">
        <v>48</v>
      </c>
      <c r="Y38" s="1" t="s">
        <v>48</v>
      </c>
      <c r="AA38" s="21">
        <f t="shared" si="6"/>
        <v>0.9642857142857143</v>
      </c>
      <c r="AC38" s="21">
        <f t="shared" si="13"/>
        <v>1.9285714285714286</v>
      </c>
      <c r="AE38" s="20">
        <v>0</v>
      </c>
      <c r="AF38" s="20">
        <v>0</v>
      </c>
      <c r="AG38" s="20">
        <v>0</v>
      </c>
      <c r="AH38" s="20">
        <v>0</v>
      </c>
      <c r="AI38" s="20">
        <v>1</v>
      </c>
      <c r="AJ38" s="20">
        <v>0</v>
      </c>
      <c r="AK38" s="20">
        <v>1</v>
      </c>
      <c r="AL38" s="20" t="str">
        <f t="shared" si="14"/>
        <v>E</v>
      </c>
      <c r="AO38" s="21">
        <f>AC42</f>
        <v>1.6</v>
      </c>
      <c r="AP38" s="20">
        <f>SUM(AE42:AF42)</f>
        <v>0</v>
      </c>
      <c r="AQ38" s="20">
        <f>AI42</f>
        <v>0</v>
      </c>
      <c r="AR38" s="28">
        <f t="shared" si="15"/>
        <v>0</v>
      </c>
      <c r="AS38" s="28">
        <f t="shared" si="16"/>
        <v>0</v>
      </c>
    </row>
    <row r="39" spans="1:45" x14ac:dyDescent="0.2">
      <c r="C39" s="1" t="s">
        <v>9</v>
      </c>
      <c r="D39" s="1" t="s">
        <v>43</v>
      </c>
      <c r="E39" s="1" t="s">
        <v>7</v>
      </c>
      <c r="F39" s="1">
        <v>12</v>
      </c>
      <c r="G39" s="1">
        <v>2</v>
      </c>
      <c r="H39" s="1">
        <v>0</v>
      </c>
      <c r="I39" s="1">
        <f t="shared" si="3"/>
        <v>14</v>
      </c>
      <c r="J39" s="1" t="s">
        <v>46</v>
      </c>
      <c r="K39" s="1" t="s">
        <v>46</v>
      </c>
      <c r="L39" s="1" t="s">
        <v>46</v>
      </c>
      <c r="M39" s="1" t="s">
        <v>46</v>
      </c>
      <c r="N39" s="1">
        <v>1</v>
      </c>
      <c r="O39" s="1">
        <v>21</v>
      </c>
      <c r="P39" s="1">
        <v>3</v>
      </c>
      <c r="Q39" s="1">
        <v>7</v>
      </c>
      <c r="R39" s="1">
        <f t="shared" si="4"/>
        <v>31</v>
      </c>
      <c r="S39" s="1">
        <v>0</v>
      </c>
      <c r="T39" s="1">
        <v>12</v>
      </c>
      <c r="U39" s="1">
        <v>14</v>
      </c>
      <c r="V39" s="1">
        <v>2</v>
      </c>
      <c r="W39" s="1">
        <f t="shared" ref="W39:W70" si="17">SUM(T39:V39)</f>
        <v>28</v>
      </c>
      <c r="X39" s="1" t="s">
        <v>43</v>
      </c>
      <c r="Y39" s="1" t="s">
        <v>45</v>
      </c>
      <c r="AA39" s="21">
        <f t="shared" si="6"/>
        <v>0.90322580645161288</v>
      </c>
      <c r="AC39" s="21">
        <f t="shared" si="13"/>
        <v>2</v>
      </c>
      <c r="AE39" s="1">
        <v>1</v>
      </c>
      <c r="AF39" s="1">
        <v>0</v>
      </c>
      <c r="AG39" s="20">
        <v>0</v>
      </c>
      <c r="AH39" s="1">
        <v>0</v>
      </c>
      <c r="AI39" s="1">
        <v>0</v>
      </c>
      <c r="AJ39" s="1">
        <v>1</v>
      </c>
      <c r="AK39" s="1">
        <v>0</v>
      </c>
      <c r="AL39" s="20" t="str">
        <f t="shared" si="14"/>
        <v>E</v>
      </c>
      <c r="AO39" s="21">
        <f>AC16</f>
        <v>1.625</v>
      </c>
      <c r="AP39" s="20">
        <f>SUM(AE16:AF16)</f>
        <v>1</v>
      </c>
      <c r="AQ39" s="20">
        <v>1</v>
      </c>
      <c r="AR39" s="28">
        <f t="shared" si="15"/>
        <v>1.1494252873563218E-2</v>
      </c>
      <c r="AS39" s="28">
        <f t="shared" si="16"/>
        <v>1.1494252873563218E-2</v>
      </c>
    </row>
    <row r="40" spans="1:45" x14ac:dyDescent="0.2">
      <c r="C40" s="1" t="s">
        <v>9</v>
      </c>
      <c r="D40" s="1" t="s">
        <v>43</v>
      </c>
      <c r="E40" s="1" t="s">
        <v>13</v>
      </c>
      <c r="F40" s="1">
        <v>12</v>
      </c>
      <c r="G40" s="1">
        <v>2</v>
      </c>
      <c r="H40" s="1">
        <v>0</v>
      </c>
      <c r="I40" s="1">
        <f t="shared" si="3"/>
        <v>14</v>
      </c>
      <c r="J40" s="1" t="s">
        <v>46</v>
      </c>
      <c r="K40" s="1" t="s">
        <v>46</v>
      </c>
      <c r="L40" s="1" t="s">
        <v>46</v>
      </c>
      <c r="M40" s="1" t="s">
        <v>46</v>
      </c>
      <c r="N40" s="1">
        <v>1</v>
      </c>
      <c r="O40" s="1">
        <v>21</v>
      </c>
      <c r="P40" s="1">
        <v>3</v>
      </c>
      <c r="Q40" s="1">
        <v>0</v>
      </c>
      <c r="R40" s="1">
        <f t="shared" si="4"/>
        <v>24</v>
      </c>
      <c r="S40" s="1">
        <v>0</v>
      </c>
      <c r="T40" s="1">
        <v>12</v>
      </c>
      <c r="U40" s="1">
        <v>14</v>
      </c>
      <c r="V40" s="1">
        <v>0</v>
      </c>
      <c r="W40" s="1">
        <f t="shared" si="17"/>
        <v>26</v>
      </c>
      <c r="X40" s="1" t="s">
        <v>45</v>
      </c>
      <c r="Y40" s="1" t="s">
        <v>45</v>
      </c>
      <c r="AA40" s="21">
        <f t="shared" si="6"/>
        <v>1.0833333333333333</v>
      </c>
      <c r="AC40" s="21">
        <f t="shared" si="13"/>
        <v>1.8571428571428572</v>
      </c>
      <c r="AE40" s="1">
        <v>0</v>
      </c>
      <c r="AF40" s="1">
        <v>0</v>
      </c>
      <c r="AG40" s="20">
        <v>0</v>
      </c>
      <c r="AH40" s="1">
        <v>1</v>
      </c>
      <c r="AI40" s="1">
        <v>0</v>
      </c>
      <c r="AJ40" s="1">
        <v>1</v>
      </c>
      <c r="AK40" s="1">
        <v>0</v>
      </c>
      <c r="AL40" s="20" t="str">
        <f t="shared" si="14"/>
        <v>E</v>
      </c>
      <c r="AO40" s="21">
        <f>AC103</f>
        <v>1.7333333333333334</v>
      </c>
      <c r="AP40" s="20">
        <f>SUM(AE103:AF103)</f>
        <v>1</v>
      </c>
      <c r="AQ40" s="20">
        <f>AI103</f>
        <v>0</v>
      </c>
      <c r="AR40" s="28">
        <f t="shared" si="15"/>
        <v>1.1494252873563218E-2</v>
      </c>
      <c r="AS40" s="28">
        <f t="shared" si="16"/>
        <v>0</v>
      </c>
    </row>
    <row r="41" spans="1:45" x14ac:dyDescent="0.2">
      <c r="C41" s="1" t="s">
        <v>8</v>
      </c>
      <c r="D41" s="1" t="s">
        <v>43</v>
      </c>
      <c r="E41" s="1" t="s">
        <v>6</v>
      </c>
      <c r="F41" s="1">
        <v>8</v>
      </c>
      <c r="G41" s="1">
        <v>2</v>
      </c>
      <c r="H41" s="1">
        <v>0</v>
      </c>
      <c r="I41" s="1">
        <f t="shared" si="3"/>
        <v>10</v>
      </c>
      <c r="J41" s="1" t="s">
        <v>46</v>
      </c>
      <c r="K41" s="1" t="s">
        <v>46</v>
      </c>
      <c r="L41" s="1" t="s">
        <v>46</v>
      </c>
      <c r="M41" s="1" t="s">
        <v>46</v>
      </c>
      <c r="N41" s="1">
        <v>0</v>
      </c>
      <c r="O41" s="1">
        <v>10</v>
      </c>
      <c r="P41" s="1">
        <v>4</v>
      </c>
      <c r="Q41" s="1">
        <v>1</v>
      </c>
      <c r="R41" s="1">
        <f t="shared" si="4"/>
        <v>15</v>
      </c>
      <c r="S41" s="1">
        <v>0</v>
      </c>
      <c r="T41" s="1">
        <v>3</v>
      </c>
      <c r="U41" s="1">
        <v>10</v>
      </c>
      <c r="V41" s="1">
        <v>1</v>
      </c>
      <c r="W41" s="1">
        <f t="shared" si="17"/>
        <v>14</v>
      </c>
      <c r="X41" s="1" t="s">
        <v>45</v>
      </c>
      <c r="Y41" s="1" t="s">
        <v>45</v>
      </c>
      <c r="AA41" s="21">
        <f t="shared" si="6"/>
        <v>0.93333333333333335</v>
      </c>
      <c r="AC41" s="21">
        <f t="shared" si="13"/>
        <v>1.4</v>
      </c>
      <c r="AE41" s="20">
        <v>0</v>
      </c>
      <c r="AF41" s="20">
        <v>0</v>
      </c>
      <c r="AG41" s="20">
        <v>0</v>
      </c>
      <c r="AH41" s="20">
        <v>1</v>
      </c>
      <c r="AI41" s="20">
        <v>0</v>
      </c>
      <c r="AJ41" s="20">
        <v>1</v>
      </c>
      <c r="AK41" s="20">
        <v>0</v>
      </c>
      <c r="AL41" s="20" t="str">
        <f t="shared" si="14"/>
        <v>F</v>
      </c>
      <c r="AO41" s="21">
        <f>AC71</f>
        <v>1.7857142857142858</v>
      </c>
      <c r="AP41" s="20">
        <f>SUM(AE71:AF71)</f>
        <v>0</v>
      </c>
      <c r="AQ41" s="20">
        <f>AI71</f>
        <v>1</v>
      </c>
      <c r="AR41" s="28">
        <f t="shared" si="15"/>
        <v>0</v>
      </c>
      <c r="AS41" s="28">
        <f t="shared" si="16"/>
        <v>1.1494252873563218E-2</v>
      </c>
    </row>
    <row r="42" spans="1:45" x14ac:dyDescent="0.2">
      <c r="C42" s="1" t="s">
        <v>8</v>
      </c>
      <c r="D42" s="1" t="s">
        <v>43</v>
      </c>
      <c r="E42" s="1" t="s">
        <v>7</v>
      </c>
      <c r="F42" s="1">
        <v>8</v>
      </c>
      <c r="G42" s="1">
        <v>2</v>
      </c>
      <c r="H42" s="1">
        <v>0</v>
      </c>
      <c r="I42" s="1">
        <f t="shared" si="3"/>
        <v>10</v>
      </c>
      <c r="J42" s="1" t="s">
        <v>46</v>
      </c>
      <c r="K42" s="1" t="s">
        <v>46</v>
      </c>
      <c r="L42" s="1" t="s">
        <v>46</v>
      </c>
      <c r="M42" s="1" t="s">
        <v>46</v>
      </c>
      <c r="N42" s="1">
        <v>0</v>
      </c>
      <c r="O42" s="1">
        <v>10</v>
      </c>
      <c r="P42" s="1">
        <v>4</v>
      </c>
      <c r="Q42" s="1">
        <v>3</v>
      </c>
      <c r="R42" s="1">
        <f t="shared" si="4"/>
        <v>17</v>
      </c>
      <c r="S42" s="1">
        <v>0</v>
      </c>
      <c r="T42" s="1">
        <v>3</v>
      </c>
      <c r="U42" s="1">
        <v>10</v>
      </c>
      <c r="V42" s="1">
        <v>3</v>
      </c>
      <c r="W42" s="1">
        <f t="shared" si="17"/>
        <v>16</v>
      </c>
      <c r="X42" s="1" t="s">
        <v>45</v>
      </c>
      <c r="Y42" s="1" t="s">
        <v>45</v>
      </c>
      <c r="AA42" s="21">
        <f t="shared" si="6"/>
        <v>0.94117647058823528</v>
      </c>
      <c r="AC42" s="21">
        <f t="shared" si="13"/>
        <v>1.6</v>
      </c>
      <c r="AE42" s="20">
        <v>0</v>
      </c>
      <c r="AF42" s="20">
        <v>0</v>
      </c>
      <c r="AG42" s="20">
        <v>0</v>
      </c>
      <c r="AH42" s="20">
        <v>1</v>
      </c>
      <c r="AI42" s="20">
        <v>0</v>
      </c>
      <c r="AJ42" s="20">
        <v>1</v>
      </c>
      <c r="AK42" s="20">
        <v>0</v>
      </c>
      <c r="AL42" s="20" t="str">
        <f t="shared" si="14"/>
        <v>F</v>
      </c>
      <c r="AO42" s="21">
        <f>AC37</f>
        <v>1.8181818181818181</v>
      </c>
      <c r="AP42" s="20">
        <v>1</v>
      </c>
      <c r="AQ42" s="20">
        <f>AI37</f>
        <v>1</v>
      </c>
      <c r="AR42" s="28">
        <f t="shared" si="15"/>
        <v>1.1494252873563218E-2</v>
      </c>
      <c r="AS42" s="28">
        <f t="shared" si="16"/>
        <v>1.1494252873563218E-2</v>
      </c>
    </row>
    <row r="43" spans="1:45" x14ac:dyDescent="0.2">
      <c r="C43" s="1" t="s">
        <v>8</v>
      </c>
      <c r="D43" s="1" t="s">
        <v>43</v>
      </c>
      <c r="E43" s="1" t="s">
        <v>13</v>
      </c>
      <c r="F43" s="1">
        <v>8</v>
      </c>
      <c r="G43" s="1">
        <v>2</v>
      </c>
      <c r="H43" s="1">
        <v>0</v>
      </c>
      <c r="I43" s="1">
        <f t="shared" si="3"/>
        <v>10</v>
      </c>
      <c r="J43" s="1" t="s">
        <v>46</v>
      </c>
      <c r="K43" s="1" t="s">
        <v>46</v>
      </c>
      <c r="L43" s="1" t="s">
        <v>46</v>
      </c>
      <c r="M43" s="1" t="s">
        <v>46</v>
      </c>
      <c r="N43" s="1">
        <v>0</v>
      </c>
      <c r="O43" s="1">
        <v>10</v>
      </c>
      <c r="P43" s="1">
        <v>4</v>
      </c>
      <c r="Q43" s="1">
        <v>0</v>
      </c>
      <c r="R43" s="1">
        <f t="shared" si="4"/>
        <v>14</v>
      </c>
      <c r="S43" s="1">
        <v>0</v>
      </c>
      <c r="T43" s="1">
        <v>3</v>
      </c>
      <c r="U43" s="1">
        <v>10</v>
      </c>
      <c r="V43" s="1">
        <v>0</v>
      </c>
      <c r="W43" s="1">
        <f t="shared" si="17"/>
        <v>13</v>
      </c>
      <c r="X43" s="1" t="s">
        <v>45</v>
      </c>
      <c r="Y43" s="1" t="s">
        <v>45</v>
      </c>
      <c r="AA43" s="21">
        <f t="shared" si="6"/>
        <v>0.9285714285714286</v>
      </c>
      <c r="AC43" s="21">
        <f t="shared" si="13"/>
        <v>1.3</v>
      </c>
      <c r="AE43" s="20">
        <v>0</v>
      </c>
      <c r="AF43" s="20">
        <v>0</v>
      </c>
      <c r="AG43" s="20">
        <v>0</v>
      </c>
      <c r="AH43" s="20">
        <v>1</v>
      </c>
      <c r="AI43" s="20">
        <v>0</v>
      </c>
      <c r="AJ43" s="20">
        <v>1</v>
      </c>
      <c r="AK43" s="20">
        <v>0</v>
      </c>
      <c r="AL43" s="20" t="str">
        <f t="shared" si="14"/>
        <v>F</v>
      </c>
      <c r="AO43" s="21">
        <f>AC40</f>
        <v>1.8571428571428572</v>
      </c>
      <c r="AP43" s="20">
        <f>SUM(AE40:AF40)</f>
        <v>0</v>
      </c>
      <c r="AQ43" s="20">
        <f>AI40</f>
        <v>0</v>
      </c>
      <c r="AR43" s="28">
        <f t="shared" si="15"/>
        <v>0</v>
      </c>
      <c r="AS43" s="28">
        <f t="shared" si="16"/>
        <v>0</v>
      </c>
    </row>
    <row r="44" spans="1:45" x14ac:dyDescent="0.2">
      <c r="A44" s="1" t="s">
        <v>10</v>
      </c>
      <c r="B44" s="1" t="s">
        <v>11</v>
      </c>
      <c r="C44" s="1" t="s">
        <v>5</v>
      </c>
      <c r="D44" s="1" t="s">
        <v>44</v>
      </c>
      <c r="E44" s="1" t="s">
        <v>6</v>
      </c>
      <c r="F44" s="1" t="s">
        <v>46</v>
      </c>
      <c r="G44" s="1" t="s">
        <v>46</v>
      </c>
      <c r="H44" s="1" t="s">
        <v>46</v>
      </c>
      <c r="I44" s="1" t="s">
        <v>46</v>
      </c>
      <c r="J44" s="1">
        <v>0</v>
      </c>
      <c r="K44" s="1">
        <v>20</v>
      </c>
      <c r="L44" s="1">
        <v>0</v>
      </c>
      <c r="M44" s="1">
        <f>SUM(J44:L44)</f>
        <v>20</v>
      </c>
      <c r="N44" s="1">
        <v>1</v>
      </c>
      <c r="O44" s="1">
        <v>5</v>
      </c>
      <c r="P44" s="1">
        <v>10</v>
      </c>
      <c r="Q44" s="1">
        <v>2</v>
      </c>
      <c r="R44" s="1">
        <f t="shared" si="4"/>
        <v>17</v>
      </c>
      <c r="S44" s="1">
        <v>1</v>
      </c>
      <c r="T44" s="1">
        <v>5</v>
      </c>
      <c r="U44" s="1">
        <v>10</v>
      </c>
      <c r="V44" s="1">
        <v>2</v>
      </c>
      <c r="W44" s="1">
        <f t="shared" si="17"/>
        <v>17</v>
      </c>
      <c r="X44" s="1" t="s">
        <v>44</v>
      </c>
      <c r="Y44" s="1" t="s">
        <v>46</v>
      </c>
      <c r="AA44" s="21">
        <f t="shared" si="6"/>
        <v>1</v>
      </c>
      <c r="AC44" s="21">
        <f>W44/M44</f>
        <v>0.85</v>
      </c>
      <c r="AE44" s="1">
        <v>0</v>
      </c>
      <c r="AF44" s="1">
        <v>0</v>
      </c>
      <c r="AG44" s="20">
        <v>1</v>
      </c>
      <c r="AH44" s="1">
        <v>0</v>
      </c>
      <c r="AI44" s="1">
        <v>0</v>
      </c>
      <c r="AJ44" s="1">
        <v>0</v>
      </c>
      <c r="AK44" s="1">
        <v>0</v>
      </c>
      <c r="AL44" s="20" t="str">
        <f t="shared" si="14"/>
        <v>A</v>
      </c>
      <c r="AO44" s="21">
        <f>AC14</f>
        <v>1.875</v>
      </c>
      <c r="AP44" s="20">
        <f>SUM(AE14:AF14)</f>
        <v>1</v>
      </c>
      <c r="AQ44" s="20">
        <v>1</v>
      </c>
      <c r="AR44" s="28">
        <f t="shared" si="15"/>
        <v>1.1494252873563218E-2</v>
      </c>
      <c r="AS44" s="28">
        <f t="shared" si="16"/>
        <v>1.1494252873563218E-2</v>
      </c>
    </row>
    <row r="45" spans="1:45" x14ac:dyDescent="0.2">
      <c r="C45" s="1" t="s">
        <v>5</v>
      </c>
      <c r="D45" s="1" t="s">
        <v>44</v>
      </c>
      <c r="E45" s="1" t="s">
        <v>7</v>
      </c>
      <c r="F45" s="1" t="s">
        <v>46</v>
      </c>
      <c r="G45" s="1" t="s">
        <v>46</v>
      </c>
      <c r="H45" s="1" t="s">
        <v>46</v>
      </c>
      <c r="I45" s="1" t="s">
        <v>46</v>
      </c>
      <c r="J45" s="1">
        <v>0</v>
      </c>
      <c r="K45" s="1">
        <v>20</v>
      </c>
      <c r="L45" s="1">
        <v>0</v>
      </c>
      <c r="M45" s="1">
        <f t="shared" ref="M45:M49" si="18">SUM(J45:L45)</f>
        <v>20</v>
      </c>
      <c r="N45" s="1">
        <v>1</v>
      </c>
      <c r="O45" s="1">
        <v>5</v>
      </c>
      <c r="P45" s="1">
        <v>10</v>
      </c>
      <c r="Q45" s="1">
        <v>4</v>
      </c>
      <c r="R45" s="1">
        <f t="shared" si="4"/>
        <v>19</v>
      </c>
      <c r="S45" s="1">
        <v>1</v>
      </c>
      <c r="T45" s="1">
        <v>5</v>
      </c>
      <c r="U45" s="1">
        <v>10</v>
      </c>
      <c r="V45" s="1">
        <v>4</v>
      </c>
      <c r="W45" s="1">
        <f t="shared" si="17"/>
        <v>19</v>
      </c>
      <c r="X45" s="1" t="s">
        <v>44</v>
      </c>
      <c r="Y45" s="1" t="s">
        <v>46</v>
      </c>
      <c r="AA45" s="21">
        <f t="shared" si="6"/>
        <v>1</v>
      </c>
      <c r="AC45" s="21">
        <f t="shared" ref="AC45:AC49" si="19">W45/M45</f>
        <v>0.95</v>
      </c>
      <c r="AE45" s="20">
        <v>0</v>
      </c>
      <c r="AF45" s="20">
        <v>0</v>
      </c>
      <c r="AG45" s="20">
        <v>1</v>
      </c>
      <c r="AH45" s="20">
        <v>0</v>
      </c>
      <c r="AI45" s="20">
        <v>0</v>
      </c>
      <c r="AJ45" s="20">
        <v>0</v>
      </c>
      <c r="AK45" s="20">
        <v>0</v>
      </c>
      <c r="AL45" s="20" t="str">
        <f t="shared" si="14"/>
        <v>A</v>
      </c>
      <c r="AO45" s="21">
        <f>AC80</f>
        <v>1.9166666666666667</v>
      </c>
      <c r="AP45" s="20">
        <v>1</v>
      </c>
      <c r="AQ45" s="20">
        <f>AI80</f>
        <v>1</v>
      </c>
      <c r="AR45" s="28">
        <f t="shared" si="15"/>
        <v>1.1494252873563218E-2</v>
      </c>
      <c r="AS45" s="28">
        <f t="shared" si="16"/>
        <v>1.1494252873563218E-2</v>
      </c>
    </row>
    <row r="46" spans="1:45" x14ac:dyDescent="0.2">
      <c r="C46" s="1" t="s">
        <v>5</v>
      </c>
      <c r="D46" s="1" t="s">
        <v>44</v>
      </c>
      <c r="E46" s="1" t="s">
        <v>13</v>
      </c>
      <c r="F46" s="1" t="s">
        <v>46</v>
      </c>
      <c r="G46" s="1" t="s">
        <v>46</v>
      </c>
      <c r="H46" s="1" t="s">
        <v>46</v>
      </c>
      <c r="I46" s="1" t="s">
        <v>46</v>
      </c>
      <c r="J46" s="1">
        <v>0</v>
      </c>
      <c r="K46" s="1">
        <v>20</v>
      </c>
      <c r="L46" s="1">
        <v>0</v>
      </c>
      <c r="M46" s="1">
        <f t="shared" si="18"/>
        <v>20</v>
      </c>
      <c r="N46" s="1">
        <v>1</v>
      </c>
      <c r="O46" s="1">
        <v>5</v>
      </c>
      <c r="P46" s="1">
        <v>10</v>
      </c>
      <c r="Q46" s="1">
        <v>0</v>
      </c>
      <c r="R46" s="1">
        <f t="shared" si="4"/>
        <v>15</v>
      </c>
      <c r="S46" s="1">
        <v>1</v>
      </c>
      <c r="T46" s="1">
        <v>5</v>
      </c>
      <c r="U46" s="1">
        <v>10</v>
      </c>
      <c r="V46" s="1">
        <v>0</v>
      </c>
      <c r="W46" s="1">
        <f t="shared" si="17"/>
        <v>15</v>
      </c>
      <c r="X46" s="1" t="s">
        <v>44</v>
      </c>
      <c r="Y46" s="1" t="s">
        <v>46</v>
      </c>
      <c r="AA46" s="21">
        <f t="shared" si="6"/>
        <v>1</v>
      </c>
      <c r="AC46" s="21">
        <f t="shared" si="19"/>
        <v>0.75</v>
      </c>
      <c r="AE46" s="20">
        <v>0</v>
      </c>
      <c r="AF46" s="20">
        <v>0</v>
      </c>
      <c r="AG46" s="20">
        <v>1</v>
      </c>
      <c r="AH46" s="20">
        <v>0</v>
      </c>
      <c r="AI46" s="20">
        <v>0</v>
      </c>
      <c r="AJ46" s="20">
        <v>0</v>
      </c>
      <c r="AK46" s="20">
        <v>0</v>
      </c>
      <c r="AL46" s="20" t="str">
        <f t="shared" si="14"/>
        <v>A</v>
      </c>
      <c r="AO46" s="21">
        <f>AC38</f>
        <v>1.9285714285714286</v>
      </c>
      <c r="AP46" s="20">
        <v>1</v>
      </c>
      <c r="AQ46" s="20">
        <f>AI38</f>
        <v>1</v>
      </c>
      <c r="AR46" s="28">
        <f t="shared" si="15"/>
        <v>1.1494252873563218E-2</v>
      </c>
      <c r="AS46" s="28">
        <f t="shared" si="16"/>
        <v>1.1494252873563218E-2</v>
      </c>
    </row>
    <row r="47" spans="1:45" x14ac:dyDescent="0.2">
      <c r="C47" s="1" t="s">
        <v>9</v>
      </c>
      <c r="D47" s="1" t="s">
        <v>44</v>
      </c>
      <c r="E47" s="1" t="s">
        <v>6</v>
      </c>
      <c r="F47" s="1" t="s">
        <v>46</v>
      </c>
      <c r="G47" s="1" t="s">
        <v>46</v>
      </c>
      <c r="H47" s="1" t="s">
        <v>46</v>
      </c>
      <c r="I47" s="1" t="s">
        <v>46</v>
      </c>
      <c r="J47" s="1">
        <v>0</v>
      </c>
      <c r="K47" s="1">
        <v>25</v>
      </c>
      <c r="L47" s="1">
        <v>0</v>
      </c>
      <c r="M47" s="1">
        <f t="shared" si="18"/>
        <v>25</v>
      </c>
      <c r="N47" s="1">
        <v>0</v>
      </c>
      <c r="O47" s="1">
        <v>9</v>
      </c>
      <c r="P47" s="1">
        <v>8</v>
      </c>
      <c r="Q47" s="1">
        <v>3</v>
      </c>
      <c r="R47" s="1">
        <f t="shared" si="4"/>
        <v>20</v>
      </c>
      <c r="S47" s="1">
        <v>1</v>
      </c>
      <c r="T47" s="1">
        <v>13</v>
      </c>
      <c r="U47" s="1">
        <v>6</v>
      </c>
      <c r="V47" s="1">
        <v>1</v>
      </c>
      <c r="W47" s="1">
        <f t="shared" si="17"/>
        <v>20</v>
      </c>
      <c r="X47" s="1" t="s">
        <v>45</v>
      </c>
      <c r="Y47" s="3" t="s">
        <v>46</v>
      </c>
      <c r="AA47" s="21">
        <f t="shared" si="6"/>
        <v>1</v>
      </c>
      <c r="AC47" s="21">
        <f t="shared" si="19"/>
        <v>0.8</v>
      </c>
      <c r="AE47" s="1">
        <v>0</v>
      </c>
      <c r="AF47" s="1">
        <v>0</v>
      </c>
      <c r="AG47" s="20">
        <v>0</v>
      </c>
      <c r="AH47" s="1">
        <v>1</v>
      </c>
      <c r="AI47" s="1">
        <v>0</v>
      </c>
      <c r="AJ47" s="1">
        <v>0</v>
      </c>
      <c r="AK47" s="1">
        <v>0</v>
      </c>
      <c r="AL47" s="20" t="str">
        <f t="shared" si="14"/>
        <v>E</v>
      </c>
      <c r="AO47" s="21">
        <f>AC39</f>
        <v>2</v>
      </c>
      <c r="AP47" s="20">
        <f>SUM(AE39:AF39)</f>
        <v>1</v>
      </c>
      <c r="AQ47" s="20">
        <v>1</v>
      </c>
      <c r="AR47" s="28">
        <f t="shared" si="15"/>
        <v>1.1494252873563218E-2</v>
      </c>
      <c r="AS47" s="28">
        <f t="shared" si="16"/>
        <v>1.1494252873563218E-2</v>
      </c>
    </row>
    <row r="48" spans="1:45" x14ac:dyDescent="0.2">
      <c r="C48" s="1" t="s">
        <v>9</v>
      </c>
      <c r="D48" s="1" t="s">
        <v>44</v>
      </c>
      <c r="E48" s="1" t="s">
        <v>7</v>
      </c>
      <c r="F48" s="1" t="s">
        <v>46</v>
      </c>
      <c r="G48" s="1" t="s">
        <v>46</v>
      </c>
      <c r="H48" s="1" t="s">
        <v>46</v>
      </c>
      <c r="I48" s="1" t="s">
        <v>46</v>
      </c>
      <c r="J48" s="1">
        <v>0</v>
      </c>
      <c r="K48" s="1">
        <v>25</v>
      </c>
      <c r="L48" s="1">
        <v>0</v>
      </c>
      <c r="M48" s="1">
        <f t="shared" si="18"/>
        <v>25</v>
      </c>
      <c r="N48" s="1">
        <v>0</v>
      </c>
      <c r="O48" s="1">
        <v>9</v>
      </c>
      <c r="P48" s="1">
        <v>8</v>
      </c>
      <c r="Q48" s="1">
        <v>5</v>
      </c>
      <c r="R48" s="1">
        <f t="shared" si="4"/>
        <v>22</v>
      </c>
      <c r="S48" s="1">
        <v>1</v>
      </c>
      <c r="T48" s="1">
        <v>13</v>
      </c>
      <c r="U48" s="1">
        <v>6</v>
      </c>
      <c r="V48" s="1">
        <v>3</v>
      </c>
      <c r="W48" s="1">
        <f t="shared" si="17"/>
        <v>22</v>
      </c>
      <c r="X48" s="1" t="s">
        <v>45</v>
      </c>
      <c r="Y48" s="1" t="s">
        <v>46</v>
      </c>
      <c r="AA48" s="21">
        <f t="shared" si="6"/>
        <v>1</v>
      </c>
      <c r="AC48" s="21">
        <f t="shared" si="19"/>
        <v>0.88</v>
      </c>
      <c r="AE48" s="20">
        <v>0</v>
      </c>
      <c r="AF48" s="20">
        <v>0</v>
      </c>
      <c r="AG48" s="20">
        <v>0</v>
      </c>
      <c r="AH48" s="20">
        <v>1</v>
      </c>
      <c r="AI48" s="20">
        <v>0</v>
      </c>
      <c r="AJ48" s="20">
        <v>0</v>
      </c>
      <c r="AK48" s="20">
        <v>0</v>
      </c>
      <c r="AL48" s="20" t="str">
        <f t="shared" si="14"/>
        <v>E</v>
      </c>
      <c r="AO48" s="21">
        <f>AC13</f>
        <v>2.0666666666666669</v>
      </c>
      <c r="AP48" s="20">
        <v>2</v>
      </c>
      <c r="AQ48" s="20">
        <f>AI13</f>
        <v>0</v>
      </c>
      <c r="AR48" s="28">
        <f t="shared" si="15"/>
        <v>2.2988505747126436E-2</v>
      </c>
      <c r="AS48" s="28">
        <f t="shared" si="16"/>
        <v>0</v>
      </c>
    </row>
    <row r="49" spans="1:49" x14ac:dyDescent="0.2">
      <c r="C49" s="1" t="s">
        <v>9</v>
      </c>
      <c r="D49" s="1" t="s">
        <v>44</v>
      </c>
      <c r="E49" s="1" t="s">
        <v>13</v>
      </c>
      <c r="F49" s="1" t="s">
        <v>46</v>
      </c>
      <c r="G49" s="1" t="s">
        <v>46</v>
      </c>
      <c r="H49" s="1" t="s">
        <v>46</v>
      </c>
      <c r="I49" s="1" t="s">
        <v>46</v>
      </c>
      <c r="J49" s="1">
        <v>0</v>
      </c>
      <c r="K49" s="1">
        <v>25</v>
      </c>
      <c r="L49" s="1">
        <v>0</v>
      </c>
      <c r="M49" s="1">
        <f t="shared" si="18"/>
        <v>25</v>
      </c>
      <c r="N49" s="1">
        <v>0</v>
      </c>
      <c r="O49" s="1">
        <v>9</v>
      </c>
      <c r="P49" s="1">
        <v>8</v>
      </c>
      <c r="Q49" s="1">
        <v>0</v>
      </c>
      <c r="R49" s="1">
        <f t="shared" si="4"/>
        <v>17</v>
      </c>
      <c r="S49" s="1">
        <v>1</v>
      </c>
      <c r="T49" s="1">
        <v>13</v>
      </c>
      <c r="U49" s="1">
        <v>6</v>
      </c>
      <c r="V49" s="1">
        <v>0</v>
      </c>
      <c r="W49" s="1">
        <f t="shared" si="17"/>
        <v>19</v>
      </c>
      <c r="X49" s="1" t="s">
        <v>45</v>
      </c>
      <c r="Y49" s="1" t="s">
        <v>46</v>
      </c>
      <c r="AA49" s="21">
        <f t="shared" si="6"/>
        <v>1.1176470588235294</v>
      </c>
      <c r="AC49" s="21">
        <f t="shared" si="19"/>
        <v>0.76</v>
      </c>
      <c r="AE49" s="20">
        <v>0</v>
      </c>
      <c r="AF49" s="20">
        <v>0</v>
      </c>
      <c r="AG49" s="20">
        <v>0</v>
      </c>
      <c r="AH49" s="20">
        <v>1</v>
      </c>
      <c r="AI49" s="20">
        <v>0</v>
      </c>
      <c r="AJ49" s="20">
        <v>0</v>
      </c>
      <c r="AK49" s="20">
        <v>0</v>
      </c>
      <c r="AL49" s="20" t="str">
        <f t="shared" si="14"/>
        <v>E</v>
      </c>
      <c r="AO49" s="21">
        <f>AC95</f>
        <v>2.0833333333333335</v>
      </c>
      <c r="AP49" s="20">
        <v>2</v>
      </c>
      <c r="AQ49" s="20">
        <f>AI95</f>
        <v>0</v>
      </c>
      <c r="AR49" s="28">
        <f t="shared" si="15"/>
        <v>2.2988505747126436E-2</v>
      </c>
      <c r="AS49" s="28">
        <f t="shared" si="16"/>
        <v>0</v>
      </c>
    </row>
    <row r="50" spans="1:49" x14ac:dyDescent="0.2">
      <c r="C50" s="1" t="s">
        <v>8</v>
      </c>
      <c r="D50" s="1" t="s">
        <v>43</v>
      </c>
      <c r="E50" s="1" t="s">
        <v>6</v>
      </c>
      <c r="F50" s="1">
        <v>11</v>
      </c>
      <c r="G50" s="1">
        <v>2</v>
      </c>
      <c r="H50" s="1">
        <v>0</v>
      </c>
      <c r="I50" s="1">
        <f t="shared" si="3"/>
        <v>13</v>
      </c>
      <c r="J50" s="1" t="s">
        <v>46</v>
      </c>
      <c r="K50" s="1" t="s">
        <v>46</v>
      </c>
      <c r="L50" s="1" t="s">
        <v>46</v>
      </c>
      <c r="M50" s="1" t="s">
        <v>46</v>
      </c>
      <c r="N50" s="1">
        <v>0</v>
      </c>
      <c r="O50" s="1">
        <v>27</v>
      </c>
      <c r="P50" s="1">
        <v>5</v>
      </c>
      <c r="Q50" s="1">
        <v>5</v>
      </c>
      <c r="R50" s="1">
        <f t="shared" si="4"/>
        <v>37</v>
      </c>
      <c r="S50" s="1">
        <v>1</v>
      </c>
      <c r="T50" s="1">
        <v>21</v>
      </c>
      <c r="U50" s="1">
        <v>5</v>
      </c>
      <c r="V50" s="1">
        <v>2</v>
      </c>
      <c r="W50" s="1">
        <f t="shared" si="17"/>
        <v>28</v>
      </c>
      <c r="X50" s="1" t="s">
        <v>45</v>
      </c>
      <c r="Y50" s="1" t="s">
        <v>45</v>
      </c>
      <c r="AA50" s="21">
        <f t="shared" si="6"/>
        <v>0.7567567567567568</v>
      </c>
      <c r="AC50" s="21">
        <f>W50/I50</f>
        <v>2.1538461538461537</v>
      </c>
      <c r="AE50" s="1">
        <v>0</v>
      </c>
      <c r="AF50" s="1">
        <v>0</v>
      </c>
      <c r="AG50" s="20">
        <v>0</v>
      </c>
      <c r="AH50" s="1">
        <v>1</v>
      </c>
      <c r="AI50" s="1">
        <v>0</v>
      </c>
      <c r="AJ50" s="1">
        <v>1</v>
      </c>
      <c r="AK50" s="1">
        <v>0</v>
      </c>
      <c r="AL50" s="20" t="str">
        <f t="shared" si="14"/>
        <v>F</v>
      </c>
      <c r="AO50" s="21">
        <f>AC7</f>
        <v>2.0909090909090908</v>
      </c>
      <c r="AP50" s="20">
        <v>2</v>
      </c>
      <c r="AQ50" s="20">
        <v>1</v>
      </c>
      <c r="AR50" s="28">
        <f t="shared" si="15"/>
        <v>2.2988505747126436E-2</v>
      </c>
      <c r="AS50" s="28">
        <f t="shared" si="16"/>
        <v>1.1494252873563218E-2</v>
      </c>
      <c r="AU50" s="21"/>
      <c r="AV50" s="20"/>
      <c r="AW50" s="20"/>
    </row>
    <row r="51" spans="1:49" x14ac:dyDescent="0.2">
      <c r="C51" s="1" t="s">
        <v>8</v>
      </c>
      <c r="D51" s="1" t="s">
        <v>43</v>
      </c>
      <c r="E51" s="1" t="s">
        <v>7</v>
      </c>
      <c r="F51" s="1">
        <v>11</v>
      </c>
      <c r="G51" s="1">
        <v>2</v>
      </c>
      <c r="H51" s="1">
        <v>0</v>
      </c>
      <c r="I51" s="1">
        <f t="shared" si="3"/>
        <v>13</v>
      </c>
      <c r="J51" s="1" t="s">
        <v>46</v>
      </c>
      <c r="K51" s="1" t="s">
        <v>46</v>
      </c>
      <c r="L51" s="1" t="s">
        <v>46</v>
      </c>
      <c r="M51" s="1" t="s">
        <v>46</v>
      </c>
      <c r="N51" s="1">
        <v>0</v>
      </c>
      <c r="O51" s="1">
        <v>27</v>
      </c>
      <c r="P51" s="1">
        <v>5</v>
      </c>
      <c r="Q51" s="1">
        <v>10</v>
      </c>
      <c r="R51" s="1">
        <f t="shared" si="4"/>
        <v>42</v>
      </c>
      <c r="S51" s="1">
        <v>1</v>
      </c>
      <c r="T51" s="1">
        <v>21</v>
      </c>
      <c r="U51" s="1">
        <v>5</v>
      </c>
      <c r="V51" s="1">
        <v>4</v>
      </c>
      <c r="W51" s="1">
        <f t="shared" si="17"/>
        <v>30</v>
      </c>
      <c r="X51" s="1" t="s">
        <v>48</v>
      </c>
      <c r="Y51" s="1" t="s">
        <v>48</v>
      </c>
      <c r="AA51" s="21">
        <f t="shared" si="6"/>
        <v>0.7142857142857143</v>
      </c>
      <c r="AC51" s="21">
        <f t="shared" ref="AC51:AC52" si="20">W51/I51</f>
        <v>2.3076923076923075</v>
      </c>
      <c r="AE51" s="1">
        <v>0</v>
      </c>
      <c r="AF51" s="1">
        <v>0</v>
      </c>
      <c r="AG51" s="20">
        <v>0</v>
      </c>
      <c r="AH51" s="1">
        <v>0</v>
      </c>
      <c r="AI51" s="1">
        <v>1</v>
      </c>
      <c r="AJ51" s="1">
        <v>0</v>
      </c>
      <c r="AK51" s="1">
        <v>1</v>
      </c>
      <c r="AL51" s="20" t="str">
        <f t="shared" si="14"/>
        <v>F</v>
      </c>
      <c r="AO51" s="21">
        <f>AC11</f>
        <v>2.1333333333333333</v>
      </c>
      <c r="AP51" s="20">
        <v>2</v>
      </c>
      <c r="AQ51" s="20">
        <f>AI11</f>
        <v>0</v>
      </c>
      <c r="AR51" s="28">
        <f t="shared" si="15"/>
        <v>2.2988505747126436E-2</v>
      </c>
      <c r="AS51" s="28">
        <f t="shared" si="16"/>
        <v>0</v>
      </c>
      <c r="AU51" s="21"/>
      <c r="AV51" s="20"/>
      <c r="AW51" s="20"/>
    </row>
    <row r="52" spans="1:49" x14ac:dyDescent="0.2">
      <c r="C52" s="1" t="s">
        <v>8</v>
      </c>
      <c r="D52" s="1" t="s">
        <v>43</v>
      </c>
      <c r="E52" s="1" t="s">
        <v>13</v>
      </c>
      <c r="F52" s="1">
        <v>11</v>
      </c>
      <c r="G52" s="1">
        <v>2</v>
      </c>
      <c r="H52" s="1">
        <v>0</v>
      </c>
      <c r="I52" s="1">
        <f t="shared" si="3"/>
        <v>13</v>
      </c>
      <c r="J52" s="1" t="s">
        <v>46</v>
      </c>
      <c r="K52" s="1" t="s">
        <v>46</v>
      </c>
      <c r="L52" s="1" t="s">
        <v>46</v>
      </c>
      <c r="M52" s="1" t="s">
        <v>46</v>
      </c>
      <c r="N52" s="1">
        <v>0</v>
      </c>
      <c r="O52" s="1">
        <v>27</v>
      </c>
      <c r="P52" s="1">
        <v>5</v>
      </c>
      <c r="Q52" s="1">
        <v>0</v>
      </c>
      <c r="R52" s="1">
        <f t="shared" si="4"/>
        <v>32</v>
      </c>
      <c r="S52" s="1">
        <v>1</v>
      </c>
      <c r="T52" s="1">
        <v>21</v>
      </c>
      <c r="U52" s="1">
        <v>5</v>
      </c>
      <c r="V52" s="1">
        <v>0</v>
      </c>
      <c r="W52" s="1">
        <f t="shared" si="17"/>
        <v>26</v>
      </c>
      <c r="X52" s="1" t="s">
        <v>48</v>
      </c>
      <c r="Y52" s="1" t="s">
        <v>48</v>
      </c>
      <c r="AA52" s="21">
        <f t="shared" si="6"/>
        <v>0.8125</v>
      </c>
      <c r="AC52" s="21">
        <f t="shared" si="20"/>
        <v>2</v>
      </c>
      <c r="AE52" s="1">
        <v>0</v>
      </c>
      <c r="AF52" s="1">
        <v>0</v>
      </c>
      <c r="AG52" s="20">
        <v>0</v>
      </c>
      <c r="AH52" s="1">
        <v>0</v>
      </c>
      <c r="AI52" s="1">
        <v>1</v>
      </c>
      <c r="AJ52" s="1">
        <v>0</v>
      </c>
      <c r="AK52" s="1">
        <v>1</v>
      </c>
      <c r="AL52" s="20" t="str">
        <f t="shared" si="14"/>
        <v>F</v>
      </c>
      <c r="AO52" s="21">
        <f>AC50</f>
        <v>2.1538461538461537</v>
      </c>
      <c r="AP52" s="20">
        <f>SUM(AE50:AF50)</f>
        <v>0</v>
      </c>
      <c r="AQ52" s="20">
        <f>AI50</f>
        <v>0</v>
      </c>
      <c r="AR52" s="28">
        <f t="shared" si="15"/>
        <v>0</v>
      </c>
      <c r="AS52" s="28">
        <f t="shared" si="16"/>
        <v>0</v>
      </c>
      <c r="AU52" s="21"/>
      <c r="AV52" s="20"/>
      <c r="AW52" s="20"/>
    </row>
    <row r="53" spans="1:49" x14ac:dyDescent="0.2">
      <c r="A53" s="1" t="s">
        <v>11</v>
      </c>
      <c r="B53" s="1" t="s">
        <v>11</v>
      </c>
      <c r="C53" s="1" t="s">
        <v>5</v>
      </c>
      <c r="D53" s="1" t="s">
        <v>44</v>
      </c>
      <c r="E53" s="1" t="s">
        <v>6</v>
      </c>
      <c r="F53" s="1" t="s">
        <v>46</v>
      </c>
      <c r="G53" s="1" t="s">
        <v>46</v>
      </c>
      <c r="H53" s="1" t="s">
        <v>46</v>
      </c>
      <c r="I53" s="1" t="s">
        <v>46</v>
      </c>
      <c r="J53" s="1">
        <v>0</v>
      </c>
      <c r="K53" s="1">
        <v>15</v>
      </c>
      <c r="L53" s="1">
        <v>0</v>
      </c>
      <c r="M53" s="1">
        <f>SUM(J53:L53)</f>
        <v>15</v>
      </c>
      <c r="N53" s="1">
        <v>0</v>
      </c>
      <c r="O53" s="1">
        <v>5</v>
      </c>
      <c r="P53" s="1">
        <v>6</v>
      </c>
      <c r="Q53" s="1">
        <v>3</v>
      </c>
      <c r="R53" s="1">
        <f t="shared" si="4"/>
        <v>14</v>
      </c>
      <c r="S53" s="1">
        <v>1</v>
      </c>
      <c r="T53" s="1">
        <v>4</v>
      </c>
      <c r="U53" s="1">
        <v>7</v>
      </c>
      <c r="V53" s="1">
        <v>1</v>
      </c>
      <c r="W53" s="1">
        <f t="shared" si="17"/>
        <v>12</v>
      </c>
      <c r="X53" s="1" t="s">
        <v>44</v>
      </c>
      <c r="Y53" s="1" t="s">
        <v>46</v>
      </c>
      <c r="AA53" s="21">
        <f t="shared" si="6"/>
        <v>0.8571428571428571</v>
      </c>
      <c r="AC53" s="21">
        <f>W53/M53</f>
        <v>0.8</v>
      </c>
      <c r="AE53" s="1">
        <v>0</v>
      </c>
      <c r="AF53" s="1">
        <v>0</v>
      </c>
      <c r="AG53" s="20">
        <v>1</v>
      </c>
      <c r="AH53" s="1">
        <v>0</v>
      </c>
      <c r="AI53" s="1">
        <v>0</v>
      </c>
      <c r="AJ53" s="1">
        <v>0</v>
      </c>
      <c r="AK53" s="1">
        <v>0</v>
      </c>
      <c r="AL53" s="20" t="str">
        <f t="shared" si="14"/>
        <v>A</v>
      </c>
      <c r="AO53" s="21">
        <f>AC12</f>
        <v>2.2666666666666666</v>
      </c>
      <c r="AP53" s="20">
        <v>2</v>
      </c>
      <c r="AQ53" s="20">
        <f>AI12</f>
        <v>0</v>
      </c>
      <c r="AR53" s="28">
        <f t="shared" si="15"/>
        <v>2.2988505747126436E-2</v>
      </c>
      <c r="AS53" s="28">
        <f t="shared" si="16"/>
        <v>0</v>
      </c>
    </row>
    <row r="54" spans="1:49" x14ac:dyDescent="0.2">
      <c r="C54" s="1" t="s">
        <v>5</v>
      </c>
      <c r="D54" s="1" t="s">
        <v>44</v>
      </c>
      <c r="E54" s="1" t="s">
        <v>7</v>
      </c>
      <c r="F54" s="1" t="s">
        <v>46</v>
      </c>
      <c r="G54" s="1" t="s">
        <v>46</v>
      </c>
      <c r="H54" s="1" t="s">
        <v>46</v>
      </c>
      <c r="I54" s="1" t="s">
        <v>46</v>
      </c>
      <c r="J54" s="1">
        <v>0</v>
      </c>
      <c r="K54" s="1">
        <v>15</v>
      </c>
      <c r="L54" s="1">
        <v>0</v>
      </c>
      <c r="M54" s="1">
        <f t="shared" ref="M54:M55" si="21">SUM(J54:L54)</f>
        <v>15</v>
      </c>
      <c r="N54" s="1">
        <v>0</v>
      </c>
      <c r="O54" s="1">
        <v>5</v>
      </c>
      <c r="P54" s="1">
        <v>6</v>
      </c>
      <c r="Q54" s="1">
        <v>5</v>
      </c>
      <c r="R54" s="1">
        <f t="shared" si="4"/>
        <v>16</v>
      </c>
      <c r="S54" s="1">
        <v>1</v>
      </c>
      <c r="T54" s="1">
        <v>4</v>
      </c>
      <c r="U54" s="1">
        <v>7</v>
      </c>
      <c r="V54" s="1">
        <v>3</v>
      </c>
      <c r="W54" s="1">
        <f t="shared" si="17"/>
        <v>14</v>
      </c>
      <c r="X54" s="1" t="s">
        <v>44</v>
      </c>
      <c r="Y54" s="1" t="s">
        <v>46</v>
      </c>
      <c r="AA54" s="21">
        <f t="shared" si="6"/>
        <v>0.875</v>
      </c>
      <c r="AC54" s="21">
        <f t="shared" ref="AC54:AC55" si="22">W54/M54</f>
        <v>0.93333333333333335</v>
      </c>
      <c r="AE54" s="20">
        <v>0</v>
      </c>
      <c r="AF54" s="20">
        <v>0</v>
      </c>
      <c r="AG54" s="20">
        <v>1</v>
      </c>
      <c r="AH54" s="20">
        <v>0</v>
      </c>
      <c r="AI54" s="20">
        <v>0</v>
      </c>
      <c r="AJ54" s="20">
        <v>0</v>
      </c>
      <c r="AK54" s="20">
        <v>0</v>
      </c>
      <c r="AL54" s="20" t="str">
        <f t="shared" si="14"/>
        <v>A</v>
      </c>
      <c r="AO54" s="21">
        <f>AC34</f>
        <v>2.2941176470588234</v>
      </c>
      <c r="AP54" s="20">
        <f>SUM(AE34:AF34)</f>
        <v>0</v>
      </c>
      <c r="AQ54" s="20">
        <f>AI34</f>
        <v>1</v>
      </c>
      <c r="AR54" s="28">
        <f t="shared" si="15"/>
        <v>0</v>
      </c>
      <c r="AS54" s="28">
        <f t="shared" si="16"/>
        <v>1.1494252873563218E-2</v>
      </c>
    </row>
    <row r="55" spans="1:49" x14ac:dyDescent="0.2">
      <c r="C55" s="1" t="s">
        <v>5</v>
      </c>
      <c r="D55" s="1" t="s">
        <v>44</v>
      </c>
      <c r="E55" s="1" t="s">
        <v>13</v>
      </c>
      <c r="F55" s="1" t="s">
        <v>46</v>
      </c>
      <c r="G55" s="1" t="s">
        <v>46</v>
      </c>
      <c r="H55" s="1" t="s">
        <v>46</v>
      </c>
      <c r="I55" s="1" t="s">
        <v>46</v>
      </c>
      <c r="J55" s="1">
        <v>0</v>
      </c>
      <c r="K55" s="1">
        <v>15</v>
      </c>
      <c r="L55" s="1">
        <v>0</v>
      </c>
      <c r="M55" s="1">
        <f t="shared" si="21"/>
        <v>15</v>
      </c>
      <c r="N55" s="1">
        <v>0</v>
      </c>
      <c r="O55" s="1">
        <v>5</v>
      </c>
      <c r="P55" s="1">
        <v>6</v>
      </c>
      <c r="Q55" s="1">
        <v>0</v>
      </c>
      <c r="R55" s="1">
        <f t="shared" si="4"/>
        <v>11</v>
      </c>
      <c r="S55" s="1">
        <v>1</v>
      </c>
      <c r="T55" s="1">
        <v>4</v>
      </c>
      <c r="U55" s="1">
        <v>7</v>
      </c>
      <c r="V55" s="1">
        <v>0</v>
      </c>
      <c r="W55" s="1">
        <f t="shared" si="17"/>
        <v>11</v>
      </c>
      <c r="X55" s="1" t="s">
        <v>44</v>
      </c>
      <c r="Y55" s="1" t="s">
        <v>46</v>
      </c>
      <c r="AA55" s="21">
        <f t="shared" si="6"/>
        <v>1</v>
      </c>
      <c r="AC55" s="21">
        <f t="shared" si="22"/>
        <v>0.73333333333333328</v>
      </c>
      <c r="AE55" s="20">
        <v>0</v>
      </c>
      <c r="AF55" s="20">
        <v>0</v>
      </c>
      <c r="AG55" s="20">
        <v>1</v>
      </c>
      <c r="AH55" s="20">
        <v>0</v>
      </c>
      <c r="AI55" s="20">
        <v>0</v>
      </c>
      <c r="AJ55" s="20">
        <v>0</v>
      </c>
      <c r="AK55" s="20">
        <v>0</v>
      </c>
      <c r="AL55" s="20" t="str">
        <f t="shared" si="14"/>
        <v>A</v>
      </c>
      <c r="AO55" s="21">
        <f>AC51</f>
        <v>2.3076923076923075</v>
      </c>
      <c r="AP55" s="20">
        <f>SUM(AE51:AF51)</f>
        <v>0</v>
      </c>
      <c r="AQ55" s="20">
        <f>AI51</f>
        <v>1</v>
      </c>
      <c r="AR55" s="28">
        <f t="shared" si="15"/>
        <v>0</v>
      </c>
      <c r="AS55" s="28">
        <f t="shared" si="16"/>
        <v>1.1494252873563218E-2</v>
      </c>
    </row>
    <row r="56" spans="1:49" x14ac:dyDescent="0.2">
      <c r="C56" s="1" t="s">
        <v>9</v>
      </c>
      <c r="D56" s="1" t="s">
        <v>45</v>
      </c>
      <c r="E56" s="1" t="s">
        <v>6</v>
      </c>
      <c r="F56" s="1" t="s">
        <v>46</v>
      </c>
      <c r="G56" s="1" t="s">
        <v>46</v>
      </c>
      <c r="H56" s="1" t="s">
        <v>46</v>
      </c>
      <c r="I56" s="1" t="s">
        <v>46</v>
      </c>
      <c r="J56" s="1" t="s">
        <v>46</v>
      </c>
      <c r="K56" s="1" t="s">
        <v>46</v>
      </c>
      <c r="L56" s="1" t="s">
        <v>46</v>
      </c>
      <c r="M56" s="1" t="s">
        <v>46</v>
      </c>
      <c r="N56" s="1">
        <v>1</v>
      </c>
      <c r="O56" s="1">
        <v>15</v>
      </c>
      <c r="P56" s="1">
        <v>7</v>
      </c>
      <c r="Q56" s="1">
        <v>3</v>
      </c>
      <c r="R56" s="1">
        <f t="shared" si="4"/>
        <v>25</v>
      </c>
      <c r="S56" s="1">
        <v>1</v>
      </c>
      <c r="T56" s="1">
        <v>11</v>
      </c>
      <c r="U56" s="1">
        <v>7</v>
      </c>
      <c r="V56" s="1">
        <v>1</v>
      </c>
      <c r="W56" s="1">
        <f t="shared" si="17"/>
        <v>19</v>
      </c>
      <c r="X56" s="1" t="s">
        <v>48</v>
      </c>
      <c r="Y56" s="1" t="s">
        <v>46</v>
      </c>
      <c r="AA56" s="21">
        <f t="shared" si="6"/>
        <v>0.76</v>
      </c>
      <c r="AC56" s="21" t="s">
        <v>46</v>
      </c>
      <c r="AE56" s="1">
        <v>0</v>
      </c>
      <c r="AF56" s="1">
        <v>0</v>
      </c>
      <c r="AG56" s="20">
        <v>0</v>
      </c>
      <c r="AH56" s="1">
        <v>0</v>
      </c>
      <c r="AI56" s="1">
        <v>1</v>
      </c>
      <c r="AJ56" s="1">
        <v>0</v>
      </c>
      <c r="AK56" s="1">
        <v>0</v>
      </c>
      <c r="AL56" s="20" t="str">
        <f t="shared" si="14"/>
        <v>E</v>
      </c>
      <c r="AO56" s="21">
        <f>AC81</f>
        <v>2.3333333333333335</v>
      </c>
      <c r="AP56" s="20">
        <f>SUM(AE81:AF81)</f>
        <v>0</v>
      </c>
      <c r="AQ56" s="20">
        <f>AI81</f>
        <v>1</v>
      </c>
      <c r="AR56" s="28">
        <f t="shared" si="15"/>
        <v>0</v>
      </c>
      <c r="AS56" s="28">
        <f t="shared" si="16"/>
        <v>1.1494252873563218E-2</v>
      </c>
    </row>
    <row r="57" spans="1:49" x14ac:dyDescent="0.2">
      <c r="C57" s="1" t="s">
        <v>9</v>
      </c>
      <c r="D57" s="1" t="s">
        <v>45</v>
      </c>
      <c r="E57" s="1" t="s">
        <v>7</v>
      </c>
      <c r="F57" s="1" t="s">
        <v>46</v>
      </c>
      <c r="G57" s="1" t="s">
        <v>46</v>
      </c>
      <c r="H57" s="1" t="s">
        <v>46</v>
      </c>
      <c r="I57" s="1" t="s">
        <v>46</v>
      </c>
      <c r="J57" s="1" t="s">
        <v>46</v>
      </c>
      <c r="K57" s="1" t="s">
        <v>46</v>
      </c>
      <c r="L57" s="1" t="s">
        <v>46</v>
      </c>
      <c r="M57" s="1" t="s">
        <v>46</v>
      </c>
      <c r="N57" s="1">
        <v>1</v>
      </c>
      <c r="O57" s="1">
        <v>15</v>
      </c>
      <c r="P57" s="1">
        <v>7</v>
      </c>
      <c r="Q57" s="1">
        <v>5</v>
      </c>
      <c r="R57" s="1">
        <f t="shared" si="4"/>
        <v>27</v>
      </c>
      <c r="S57" s="1">
        <v>1</v>
      </c>
      <c r="T57" s="1">
        <v>11</v>
      </c>
      <c r="U57" s="1">
        <v>7</v>
      </c>
      <c r="V57" s="1">
        <v>3</v>
      </c>
      <c r="W57" s="1">
        <f t="shared" si="17"/>
        <v>21</v>
      </c>
      <c r="X57" s="1" t="s">
        <v>48</v>
      </c>
      <c r="Y57" s="1" t="s">
        <v>46</v>
      </c>
      <c r="AA57" s="21">
        <f t="shared" si="6"/>
        <v>0.77777777777777779</v>
      </c>
      <c r="AC57" s="21" t="s">
        <v>46</v>
      </c>
      <c r="AE57" s="20">
        <v>0</v>
      </c>
      <c r="AF57" s="20">
        <v>0</v>
      </c>
      <c r="AG57" s="20">
        <v>0</v>
      </c>
      <c r="AH57" s="20">
        <v>0</v>
      </c>
      <c r="AI57" s="20">
        <v>1</v>
      </c>
      <c r="AJ57" s="20">
        <v>0</v>
      </c>
      <c r="AK57" s="20">
        <v>0</v>
      </c>
      <c r="AL57" s="20" t="str">
        <f t="shared" si="14"/>
        <v>E</v>
      </c>
      <c r="AO57" s="21">
        <f>AC5</f>
        <v>2.3636363636363638</v>
      </c>
      <c r="AP57" s="20">
        <f>SUM(AE5:AF5)</f>
        <v>1</v>
      </c>
      <c r="AQ57" s="20">
        <v>2</v>
      </c>
      <c r="AR57" s="28">
        <f t="shared" si="15"/>
        <v>1.1494252873563218E-2</v>
      </c>
      <c r="AS57" s="28">
        <f t="shared" si="16"/>
        <v>2.2988505747126436E-2</v>
      </c>
    </row>
    <row r="58" spans="1:49" x14ac:dyDescent="0.2">
      <c r="C58" s="1" t="s">
        <v>9</v>
      </c>
      <c r="D58" s="1" t="s">
        <v>45</v>
      </c>
      <c r="E58" s="1" t="s">
        <v>13</v>
      </c>
      <c r="F58" s="1" t="s">
        <v>46</v>
      </c>
      <c r="G58" s="1" t="s">
        <v>46</v>
      </c>
      <c r="H58" s="1" t="s">
        <v>46</v>
      </c>
      <c r="I58" s="1" t="s">
        <v>46</v>
      </c>
      <c r="J58" s="1" t="s">
        <v>46</v>
      </c>
      <c r="K58" s="1" t="s">
        <v>46</v>
      </c>
      <c r="L58" s="1" t="s">
        <v>46</v>
      </c>
      <c r="M58" s="1" t="s">
        <v>46</v>
      </c>
      <c r="N58" s="1">
        <v>1</v>
      </c>
      <c r="O58" s="1">
        <v>5</v>
      </c>
      <c r="P58" s="1">
        <v>7</v>
      </c>
      <c r="Q58" s="1">
        <v>0</v>
      </c>
      <c r="R58" s="1">
        <f t="shared" si="4"/>
        <v>12</v>
      </c>
      <c r="S58" s="1">
        <v>1</v>
      </c>
      <c r="T58" s="1">
        <v>11</v>
      </c>
      <c r="U58" s="1">
        <v>7</v>
      </c>
      <c r="V58" s="1">
        <v>0</v>
      </c>
      <c r="W58" s="1">
        <f t="shared" si="17"/>
        <v>18</v>
      </c>
      <c r="X58" s="1" t="s">
        <v>48</v>
      </c>
      <c r="Y58" s="1" t="s">
        <v>46</v>
      </c>
      <c r="AA58" s="21">
        <f t="shared" si="6"/>
        <v>1.5</v>
      </c>
      <c r="AC58" s="21" t="s">
        <v>46</v>
      </c>
      <c r="AE58" s="20">
        <v>0</v>
      </c>
      <c r="AF58" s="20">
        <v>0</v>
      </c>
      <c r="AG58" s="20">
        <v>0</v>
      </c>
      <c r="AH58" s="20">
        <v>0</v>
      </c>
      <c r="AI58" s="20">
        <v>1</v>
      </c>
      <c r="AJ58" s="20">
        <v>0</v>
      </c>
      <c r="AK58" s="20">
        <v>0</v>
      </c>
      <c r="AL58" s="20" t="str">
        <f t="shared" si="14"/>
        <v>E</v>
      </c>
      <c r="AO58" s="21">
        <f>AC4</f>
        <v>2.6153846153846154</v>
      </c>
      <c r="AP58" s="20">
        <f>SUM(AE4:AF4)</f>
        <v>0</v>
      </c>
      <c r="AQ58" s="20">
        <f>AI4</f>
        <v>1</v>
      </c>
      <c r="AR58" s="28">
        <f t="shared" si="15"/>
        <v>0</v>
      </c>
      <c r="AS58" s="28">
        <f t="shared" si="16"/>
        <v>1.1494252873563218E-2</v>
      </c>
    </row>
    <row r="59" spans="1:49" x14ac:dyDescent="0.2">
      <c r="C59" s="1" t="s">
        <v>8</v>
      </c>
      <c r="D59" s="1" t="s">
        <v>45</v>
      </c>
      <c r="E59" s="1" t="s">
        <v>6</v>
      </c>
      <c r="F59" s="1" t="s">
        <v>46</v>
      </c>
      <c r="G59" s="1" t="s">
        <v>46</v>
      </c>
      <c r="H59" s="1" t="s">
        <v>46</v>
      </c>
      <c r="I59" s="1" t="s">
        <v>46</v>
      </c>
      <c r="J59" s="1" t="s">
        <v>46</v>
      </c>
      <c r="K59" s="1" t="s">
        <v>46</v>
      </c>
      <c r="L59" s="1" t="s">
        <v>46</v>
      </c>
      <c r="M59" s="1" t="s">
        <v>46</v>
      </c>
      <c r="N59" s="1">
        <v>1</v>
      </c>
      <c r="O59" s="1">
        <v>18</v>
      </c>
      <c r="P59" s="1">
        <v>11</v>
      </c>
      <c r="Q59" s="1">
        <v>3</v>
      </c>
      <c r="R59" s="1">
        <f t="shared" si="4"/>
        <v>32</v>
      </c>
      <c r="S59" s="1">
        <v>1</v>
      </c>
      <c r="T59" s="1">
        <v>14</v>
      </c>
      <c r="U59" s="1">
        <v>11</v>
      </c>
      <c r="V59" s="1">
        <v>3</v>
      </c>
      <c r="W59" s="1">
        <f t="shared" si="17"/>
        <v>28</v>
      </c>
      <c r="X59" s="1" t="s">
        <v>48</v>
      </c>
      <c r="Y59" s="1" t="s">
        <v>46</v>
      </c>
      <c r="AA59" s="21">
        <f t="shared" si="6"/>
        <v>0.875</v>
      </c>
      <c r="AC59" s="21" t="s">
        <v>46</v>
      </c>
      <c r="AE59" s="20">
        <v>0</v>
      </c>
      <c r="AF59" s="20">
        <v>0</v>
      </c>
      <c r="AG59" s="20">
        <v>0</v>
      </c>
      <c r="AH59" s="20">
        <v>0</v>
      </c>
      <c r="AI59" s="20">
        <v>1</v>
      </c>
      <c r="AJ59" s="20">
        <v>0</v>
      </c>
      <c r="AK59" s="20">
        <v>0</v>
      </c>
      <c r="AL59" s="20" t="str">
        <f t="shared" si="14"/>
        <v>F</v>
      </c>
      <c r="AO59" s="21">
        <f>AC6</f>
        <v>2.6363636363636362</v>
      </c>
      <c r="AP59" s="20">
        <f>SUM(AE6:AF6)</f>
        <v>1</v>
      </c>
      <c r="AQ59" s="20">
        <v>1</v>
      </c>
      <c r="AR59" s="28">
        <f t="shared" si="15"/>
        <v>1.1494252873563218E-2</v>
      </c>
      <c r="AS59" s="28">
        <f t="shared" si="16"/>
        <v>1.1494252873563218E-2</v>
      </c>
    </row>
    <row r="60" spans="1:49" x14ac:dyDescent="0.2">
      <c r="C60" s="1" t="s">
        <v>8</v>
      </c>
      <c r="D60" s="1" t="s">
        <v>45</v>
      </c>
      <c r="E60" s="1" t="s">
        <v>7</v>
      </c>
      <c r="F60" s="1" t="s">
        <v>46</v>
      </c>
      <c r="G60" s="1" t="s">
        <v>46</v>
      </c>
      <c r="H60" s="1" t="s">
        <v>46</v>
      </c>
      <c r="I60" s="1" t="s">
        <v>46</v>
      </c>
      <c r="J60" s="1" t="s">
        <v>46</v>
      </c>
      <c r="K60" s="1" t="s">
        <v>46</v>
      </c>
      <c r="L60" s="1" t="s">
        <v>46</v>
      </c>
      <c r="M60" s="1" t="s">
        <v>46</v>
      </c>
      <c r="N60" s="1">
        <v>1</v>
      </c>
      <c r="O60" s="1">
        <v>18</v>
      </c>
      <c r="P60" s="1">
        <v>11</v>
      </c>
      <c r="Q60" s="1">
        <v>5</v>
      </c>
      <c r="R60" s="1">
        <f t="shared" si="4"/>
        <v>34</v>
      </c>
      <c r="S60" s="1">
        <v>1</v>
      </c>
      <c r="T60" s="1">
        <v>14</v>
      </c>
      <c r="U60" s="1">
        <v>11</v>
      </c>
      <c r="V60" s="1">
        <v>5</v>
      </c>
      <c r="W60" s="1">
        <f t="shared" si="17"/>
        <v>30</v>
      </c>
      <c r="X60" s="1" t="s">
        <v>48</v>
      </c>
      <c r="Y60" s="1" t="s">
        <v>46</v>
      </c>
      <c r="AA60" s="21">
        <f t="shared" si="6"/>
        <v>0.88235294117647056</v>
      </c>
      <c r="AC60" s="21" t="s">
        <v>46</v>
      </c>
      <c r="AE60" s="20">
        <v>0</v>
      </c>
      <c r="AF60" s="20">
        <v>0</v>
      </c>
      <c r="AG60" s="20">
        <v>0</v>
      </c>
      <c r="AH60" s="20">
        <v>0</v>
      </c>
      <c r="AI60" s="20">
        <v>1</v>
      </c>
      <c r="AJ60" s="20">
        <v>0</v>
      </c>
      <c r="AK60" s="20">
        <v>0</v>
      </c>
      <c r="AL60" s="20" t="str">
        <f t="shared" si="14"/>
        <v>F</v>
      </c>
      <c r="AO60" s="21">
        <f>AC79</f>
        <v>2.7692307692307692</v>
      </c>
      <c r="AP60" s="20">
        <f>SUM(AE79:AF79)</f>
        <v>1</v>
      </c>
      <c r="AQ60" s="20">
        <f>AI79</f>
        <v>0</v>
      </c>
      <c r="AR60" s="28">
        <f t="shared" si="15"/>
        <v>1.1494252873563218E-2</v>
      </c>
      <c r="AS60" s="28">
        <f t="shared" si="16"/>
        <v>0</v>
      </c>
    </row>
    <row r="61" spans="1:49" x14ac:dyDescent="0.2">
      <c r="C61" s="1" t="s">
        <v>8</v>
      </c>
      <c r="D61" s="1" t="s">
        <v>45</v>
      </c>
      <c r="E61" s="1" t="s">
        <v>13</v>
      </c>
      <c r="F61" s="1" t="s">
        <v>46</v>
      </c>
      <c r="G61" s="1" t="s">
        <v>46</v>
      </c>
      <c r="H61" s="1" t="s">
        <v>46</v>
      </c>
      <c r="I61" s="1" t="s">
        <v>46</v>
      </c>
      <c r="J61" s="1" t="s">
        <v>46</v>
      </c>
      <c r="K61" s="1" t="s">
        <v>46</v>
      </c>
      <c r="L61" s="1" t="s">
        <v>46</v>
      </c>
      <c r="M61" s="1" t="s">
        <v>46</v>
      </c>
      <c r="N61" s="1">
        <v>1</v>
      </c>
      <c r="O61" s="1">
        <v>18</v>
      </c>
      <c r="P61" s="1">
        <v>11</v>
      </c>
      <c r="Q61" s="1">
        <v>0</v>
      </c>
      <c r="R61" s="1">
        <f t="shared" si="4"/>
        <v>29</v>
      </c>
      <c r="S61" s="1">
        <v>1</v>
      </c>
      <c r="T61" s="1">
        <v>14</v>
      </c>
      <c r="U61" s="1">
        <v>11</v>
      </c>
      <c r="V61" s="1">
        <v>0</v>
      </c>
      <c r="W61" s="1">
        <f t="shared" si="17"/>
        <v>25</v>
      </c>
      <c r="X61" s="1" t="s">
        <v>48</v>
      </c>
      <c r="Y61" s="1" t="s">
        <v>46</v>
      </c>
      <c r="AA61" s="21">
        <f t="shared" si="6"/>
        <v>0.86206896551724133</v>
      </c>
      <c r="AC61" s="21" t="s">
        <v>46</v>
      </c>
      <c r="AE61" s="20">
        <v>0</v>
      </c>
      <c r="AF61" s="20">
        <v>0</v>
      </c>
      <c r="AG61" s="20">
        <v>0</v>
      </c>
      <c r="AH61" s="20">
        <v>0</v>
      </c>
      <c r="AI61" s="20">
        <v>1</v>
      </c>
      <c r="AJ61" s="20">
        <v>0</v>
      </c>
      <c r="AK61" s="20">
        <v>0</v>
      </c>
      <c r="AL61" s="20" t="str">
        <f t="shared" si="14"/>
        <v>F</v>
      </c>
      <c r="AO61" s="21">
        <f>AC2</f>
        <v>2.8461538461538463</v>
      </c>
      <c r="AP61" s="1">
        <f>SUM(AE2:AF2)</f>
        <v>1</v>
      </c>
      <c r="AQ61" s="1">
        <f>AI2</f>
        <v>0</v>
      </c>
      <c r="AR61" s="28">
        <f t="shared" si="15"/>
        <v>1.1494252873563218E-2</v>
      </c>
      <c r="AS61" s="28">
        <f t="shared" si="16"/>
        <v>0</v>
      </c>
    </row>
    <row r="62" spans="1:49" x14ac:dyDescent="0.2">
      <c r="A62" s="1" t="s">
        <v>11</v>
      </c>
      <c r="B62" s="1" t="s">
        <v>11</v>
      </c>
      <c r="C62" s="1" t="s">
        <v>5</v>
      </c>
      <c r="D62" s="1" t="s">
        <v>42</v>
      </c>
      <c r="E62" s="1" t="s">
        <v>6</v>
      </c>
      <c r="F62" s="1" t="s">
        <v>46</v>
      </c>
      <c r="G62" s="1" t="s">
        <v>46</v>
      </c>
      <c r="H62" s="1" t="s">
        <v>46</v>
      </c>
      <c r="I62" s="1" t="s">
        <v>46</v>
      </c>
      <c r="J62" s="1">
        <v>7</v>
      </c>
      <c r="K62" s="1">
        <v>2</v>
      </c>
      <c r="L62" s="1">
        <v>0</v>
      </c>
      <c r="M62" s="1">
        <f t="shared" si="11"/>
        <v>9</v>
      </c>
      <c r="N62" s="1">
        <v>0</v>
      </c>
      <c r="O62" s="1">
        <v>3</v>
      </c>
      <c r="P62" s="1">
        <v>7</v>
      </c>
      <c r="Q62" s="1">
        <v>5</v>
      </c>
      <c r="R62" s="1">
        <f t="shared" si="4"/>
        <v>15</v>
      </c>
      <c r="S62" s="1">
        <v>0</v>
      </c>
      <c r="T62" s="1">
        <v>1</v>
      </c>
      <c r="U62" s="1">
        <v>7</v>
      </c>
      <c r="V62" s="1">
        <v>1</v>
      </c>
      <c r="W62" s="1">
        <f t="shared" si="17"/>
        <v>9</v>
      </c>
      <c r="X62" s="1" t="s">
        <v>42</v>
      </c>
      <c r="Y62" s="1" t="s">
        <v>46</v>
      </c>
      <c r="AA62" s="21">
        <f t="shared" si="6"/>
        <v>0.6</v>
      </c>
      <c r="AC62" s="21">
        <f>W62/M62</f>
        <v>1</v>
      </c>
      <c r="AE62" s="1">
        <v>0</v>
      </c>
      <c r="AF62" s="1">
        <v>1</v>
      </c>
      <c r="AG62" s="20">
        <v>0</v>
      </c>
      <c r="AH62" s="1">
        <v>0</v>
      </c>
      <c r="AI62" s="1">
        <v>0</v>
      </c>
      <c r="AJ62" s="1">
        <v>0</v>
      </c>
      <c r="AK62" s="1">
        <v>0</v>
      </c>
      <c r="AL62" s="20" t="str">
        <f t="shared" si="14"/>
        <v>A</v>
      </c>
      <c r="AO62" s="21">
        <f>AC32</f>
        <v>2.8823529411764706</v>
      </c>
      <c r="AP62" s="20">
        <f>SUM(AE32:AF32)</f>
        <v>1</v>
      </c>
      <c r="AQ62" s="20">
        <f>AI32</f>
        <v>0</v>
      </c>
      <c r="AR62" s="28">
        <f t="shared" si="15"/>
        <v>1.1494252873563218E-2</v>
      </c>
      <c r="AS62" s="28">
        <f t="shared" si="16"/>
        <v>0</v>
      </c>
    </row>
    <row r="63" spans="1:49" x14ac:dyDescent="0.2">
      <c r="C63" s="1" t="s">
        <v>5</v>
      </c>
      <c r="D63" s="1" t="s">
        <v>42</v>
      </c>
      <c r="E63" s="1" t="s">
        <v>7</v>
      </c>
      <c r="F63" s="1" t="s">
        <v>46</v>
      </c>
      <c r="G63" s="1" t="s">
        <v>46</v>
      </c>
      <c r="H63" s="1" t="s">
        <v>46</v>
      </c>
      <c r="I63" s="1" t="s">
        <v>46</v>
      </c>
      <c r="J63" s="1">
        <v>7</v>
      </c>
      <c r="K63" s="1">
        <v>2</v>
      </c>
      <c r="L63" s="1">
        <v>0</v>
      </c>
      <c r="M63" s="1">
        <f t="shared" si="11"/>
        <v>9</v>
      </c>
      <c r="N63" s="1">
        <v>0</v>
      </c>
      <c r="O63" s="1">
        <v>3</v>
      </c>
      <c r="P63" s="1">
        <v>7</v>
      </c>
      <c r="Q63" s="1">
        <v>10</v>
      </c>
      <c r="R63" s="1">
        <f t="shared" si="4"/>
        <v>20</v>
      </c>
      <c r="S63" s="1">
        <v>0</v>
      </c>
      <c r="T63" s="1">
        <v>1</v>
      </c>
      <c r="U63" s="1">
        <v>7</v>
      </c>
      <c r="V63" s="1">
        <v>3</v>
      </c>
      <c r="W63" s="1">
        <f t="shared" si="17"/>
        <v>11</v>
      </c>
      <c r="X63" s="1" t="s">
        <v>42</v>
      </c>
      <c r="Y63" s="1" t="s">
        <v>46</v>
      </c>
      <c r="AA63" s="21">
        <f t="shared" si="6"/>
        <v>0.55000000000000004</v>
      </c>
      <c r="AC63" s="21">
        <f t="shared" ref="AC63:AC70" si="23">W63/M63</f>
        <v>1.2222222222222223</v>
      </c>
      <c r="AE63" s="1">
        <v>0</v>
      </c>
      <c r="AF63" s="1">
        <v>1</v>
      </c>
      <c r="AG63" s="20">
        <v>0</v>
      </c>
      <c r="AH63" s="1">
        <v>0</v>
      </c>
      <c r="AI63" s="1">
        <v>0</v>
      </c>
      <c r="AJ63" s="1">
        <v>0</v>
      </c>
      <c r="AK63" s="1">
        <v>0</v>
      </c>
      <c r="AL63" s="20" t="str">
        <f t="shared" si="14"/>
        <v>A</v>
      </c>
      <c r="AO63" s="21">
        <f>AC3</f>
        <v>3</v>
      </c>
      <c r="AP63" s="20">
        <f>SUM(AE3:AF3)</f>
        <v>1</v>
      </c>
      <c r="AQ63" s="20">
        <f>AI3</f>
        <v>0</v>
      </c>
      <c r="AR63" s="28">
        <f t="shared" si="15"/>
        <v>1.1494252873563218E-2</v>
      </c>
      <c r="AS63" s="28">
        <f t="shared" si="16"/>
        <v>0</v>
      </c>
    </row>
    <row r="64" spans="1:49" x14ac:dyDescent="0.2">
      <c r="C64" s="1" t="s">
        <v>5</v>
      </c>
      <c r="D64" s="1" t="s">
        <v>42</v>
      </c>
      <c r="E64" s="1" t="s">
        <v>13</v>
      </c>
      <c r="F64" s="1" t="s">
        <v>46</v>
      </c>
      <c r="G64" s="1" t="s">
        <v>46</v>
      </c>
      <c r="H64" s="1" t="s">
        <v>46</v>
      </c>
      <c r="I64" s="1" t="s">
        <v>46</v>
      </c>
      <c r="J64" s="1">
        <v>7</v>
      </c>
      <c r="K64" s="1">
        <v>2</v>
      </c>
      <c r="L64" s="1">
        <v>0</v>
      </c>
      <c r="M64" s="1">
        <f t="shared" si="11"/>
        <v>9</v>
      </c>
      <c r="N64" s="1">
        <v>0</v>
      </c>
      <c r="O64" s="1">
        <v>3</v>
      </c>
      <c r="P64" s="1">
        <v>7</v>
      </c>
      <c r="Q64" s="1">
        <v>0</v>
      </c>
      <c r="R64" s="1">
        <f t="shared" si="4"/>
        <v>10</v>
      </c>
      <c r="S64" s="1">
        <v>0</v>
      </c>
      <c r="T64" s="1">
        <v>1</v>
      </c>
      <c r="U64" s="1">
        <v>7</v>
      </c>
      <c r="V64" s="1">
        <v>0</v>
      </c>
      <c r="W64" s="1">
        <f t="shared" si="17"/>
        <v>8</v>
      </c>
      <c r="X64" s="1" t="s">
        <v>48</v>
      </c>
      <c r="Y64" s="1" t="s">
        <v>46</v>
      </c>
      <c r="AA64" s="21">
        <f t="shared" si="6"/>
        <v>0.8</v>
      </c>
      <c r="AC64" s="21">
        <f t="shared" si="23"/>
        <v>0.88888888888888884</v>
      </c>
      <c r="AE64" s="1">
        <v>0</v>
      </c>
      <c r="AF64" s="1">
        <v>0</v>
      </c>
      <c r="AG64" s="20">
        <v>0</v>
      </c>
      <c r="AH64" s="1">
        <v>0</v>
      </c>
      <c r="AI64" s="1">
        <v>1</v>
      </c>
      <c r="AJ64" s="1">
        <v>0</v>
      </c>
      <c r="AK64" s="1">
        <v>0</v>
      </c>
      <c r="AL64" s="20" t="str">
        <f t="shared" si="14"/>
        <v>A</v>
      </c>
      <c r="AO64" s="21">
        <f>AC77</f>
        <v>3.1538461538461537</v>
      </c>
      <c r="AP64" s="20">
        <f>SUM(AE77:AF77)</f>
        <v>1</v>
      </c>
      <c r="AQ64" s="20">
        <f>AI77</f>
        <v>0</v>
      </c>
      <c r="AR64" s="28">
        <f t="shared" si="15"/>
        <v>1.1494252873563218E-2</v>
      </c>
      <c r="AS64" s="28">
        <f t="shared" si="16"/>
        <v>0</v>
      </c>
    </row>
    <row r="65" spans="1:49" x14ac:dyDescent="0.2">
      <c r="C65" s="1" t="s">
        <v>9</v>
      </c>
      <c r="D65" s="1" t="s">
        <v>42</v>
      </c>
      <c r="E65" s="1" t="s">
        <v>6</v>
      </c>
      <c r="F65" s="1" t="s">
        <v>46</v>
      </c>
      <c r="G65" s="1" t="s">
        <v>46</v>
      </c>
      <c r="H65" s="1" t="s">
        <v>46</v>
      </c>
      <c r="I65" s="1" t="s">
        <v>46</v>
      </c>
      <c r="J65" s="1">
        <v>20</v>
      </c>
      <c r="K65" s="1">
        <v>2</v>
      </c>
      <c r="L65" s="1">
        <v>0</v>
      </c>
      <c r="M65" s="1">
        <f t="shared" si="11"/>
        <v>22</v>
      </c>
      <c r="N65" s="1">
        <v>1</v>
      </c>
      <c r="O65" s="1">
        <v>15</v>
      </c>
      <c r="P65" s="1">
        <v>5</v>
      </c>
      <c r="Q65" s="1">
        <v>3</v>
      </c>
      <c r="R65" s="1">
        <f t="shared" si="4"/>
        <v>23</v>
      </c>
      <c r="S65" s="1">
        <v>1</v>
      </c>
      <c r="T65" s="1">
        <v>9</v>
      </c>
      <c r="U65" s="1">
        <v>7</v>
      </c>
      <c r="V65" s="1">
        <v>1</v>
      </c>
      <c r="W65" s="1">
        <f t="shared" si="17"/>
        <v>17</v>
      </c>
      <c r="X65" s="1" t="s">
        <v>48</v>
      </c>
      <c r="Y65" s="1" t="s">
        <v>46</v>
      </c>
      <c r="AA65" s="21">
        <f t="shared" si="6"/>
        <v>0.73913043478260865</v>
      </c>
      <c r="AC65" s="21">
        <f t="shared" si="23"/>
        <v>0.77272727272727271</v>
      </c>
      <c r="AE65" s="20">
        <v>0</v>
      </c>
      <c r="AF65" s="20">
        <v>0</v>
      </c>
      <c r="AG65" s="20">
        <v>0</v>
      </c>
      <c r="AH65" s="20">
        <v>0</v>
      </c>
      <c r="AI65" s="20">
        <v>1</v>
      </c>
      <c r="AJ65" s="20">
        <v>0</v>
      </c>
      <c r="AK65" s="20">
        <v>0</v>
      </c>
      <c r="AL65" s="20" t="str">
        <f t="shared" si="14"/>
        <v>E</v>
      </c>
      <c r="AO65" s="21">
        <f>AC35</f>
        <v>3.1818181818181817</v>
      </c>
      <c r="AP65" s="20">
        <f>SUM(AE35:AF35)</f>
        <v>1</v>
      </c>
      <c r="AQ65" s="20">
        <f>AI35</f>
        <v>0</v>
      </c>
      <c r="AR65" s="28">
        <f t="shared" si="15"/>
        <v>1.1494252873563218E-2</v>
      </c>
      <c r="AS65" s="28">
        <f t="shared" si="16"/>
        <v>0</v>
      </c>
    </row>
    <row r="66" spans="1:49" x14ac:dyDescent="0.2">
      <c r="C66" s="1" t="s">
        <v>9</v>
      </c>
      <c r="D66" s="1" t="s">
        <v>42</v>
      </c>
      <c r="E66" s="1" t="s">
        <v>7</v>
      </c>
      <c r="F66" s="1" t="s">
        <v>46</v>
      </c>
      <c r="G66" s="1" t="s">
        <v>46</v>
      </c>
      <c r="H66" s="1" t="s">
        <v>46</v>
      </c>
      <c r="I66" s="1" t="s">
        <v>46</v>
      </c>
      <c r="J66" s="1">
        <v>20</v>
      </c>
      <c r="K66" s="1">
        <v>2</v>
      </c>
      <c r="L66" s="1">
        <v>0</v>
      </c>
      <c r="M66" s="1">
        <f t="shared" si="11"/>
        <v>22</v>
      </c>
      <c r="N66" s="1">
        <v>1</v>
      </c>
      <c r="O66" s="1">
        <v>15</v>
      </c>
      <c r="P66" s="1">
        <v>5</v>
      </c>
      <c r="Q66" s="1">
        <v>5</v>
      </c>
      <c r="R66" s="1">
        <f t="shared" si="4"/>
        <v>25</v>
      </c>
      <c r="S66" s="1">
        <v>1</v>
      </c>
      <c r="T66" s="1">
        <v>9</v>
      </c>
      <c r="U66" s="1">
        <v>7</v>
      </c>
      <c r="V66" s="1">
        <v>3</v>
      </c>
      <c r="W66" s="1">
        <f t="shared" si="17"/>
        <v>19</v>
      </c>
      <c r="X66" s="1" t="s">
        <v>48</v>
      </c>
      <c r="Y66" s="1" t="s">
        <v>46</v>
      </c>
      <c r="AA66" s="21">
        <f t="shared" si="6"/>
        <v>0.76</v>
      </c>
      <c r="AC66" s="21">
        <f t="shared" si="23"/>
        <v>0.86363636363636365</v>
      </c>
      <c r="AE66" s="20">
        <v>0</v>
      </c>
      <c r="AF66" s="20">
        <v>0</v>
      </c>
      <c r="AG66" s="20">
        <v>0</v>
      </c>
      <c r="AH66" s="20">
        <v>0</v>
      </c>
      <c r="AI66" s="20">
        <v>1</v>
      </c>
      <c r="AJ66" s="20">
        <v>0</v>
      </c>
      <c r="AK66" s="20">
        <v>0</v>
      </c>
      <c r="AL66" s="20" t="str">
        <f t="shared" ref="AL66:AL97" si="24">C66</f>
        <v>E</v>
      </c>
      <c r="AO66" s="21">
        <f>AC33</f>
        <v>3.4705882352941178</v>
      </c>
      <c r="AP66" s="20">
        <f>SUM(AE33:AF33)</f>
        <v>1</v>
      </c>
      <c r="AQ66" s="20">
        <f>AI33</f>
        <v>0</v>
      </c>
      <c r="AR66" s="28">
        <f t="shared" si="15"/>
        <v>1.1494252873563218E-2</v>
      </c>
      <c r="AS66" s="28">
        <f t="shared" si="16"/>
        <v>0</v>
      </c>
    </row>
    <row r="67" spans="1:49" x14ac:dyDescent="0.2">
      <c r="C67" s="1" t="s">
        <v>9</v>
      </c>
      <c r="D67" s="1" t="s">
        <v>42</v>
      </c>
      <c r="E67" s="1" t="s">
        <v>13</v>
      </c>
      <c r="F67" s="1" t="s">
        <v>46</v>
      </c>
      <c r="G67" s="1" t="s">
        <v>46</v>
      </c>
      <c r="H67" s="1" t="s">
        <v>46</v>
      </c>
      <c r="I67" s="1" t="s">
        <v>46</v>
      </c>
      <c r="J67" s="1">
        <v>20</v>
      </c>
      <c r="K67" s="1">
        <v>2</v>
      </c>
      <c r="L67" s="1">
        <v>0</v>
      </c>
      <c r="M67" s="1">
        <f t="shared" si="11"/>
        <v>22</v>
      </c>
      <c r="N67" s="1">
        <v>1</v>
      </c>
      <c r="O67" s="1">
        <v>15</v>
      </c>
      <c r="P67" s="1">
        <v>5</v>
      </c>
      <c r="Q67" s="1">
        <v>0</v>
      </c>
      <c r="R67" s="1">
        <f t="shared" ref="R67:R109" si="25">SUM(O67:Q67)</f>
        <v>20</v>
      </c>
      <c r="S67" s="1">
        <v>1</v>
      </c>
      <c r="T67" s="1">
        <v>9</v>
      </c>
      <c r="U67" s="1">
        <v>7</v>
      </c>
      <c r="V67" s="1">
        <v>0</v>
      </c>
      <c r="W67" s="1">
        <f t="shared" si="17"/>
        <v>16</v>
      </c>
      <c r="X67" s="1" t="s">
        <v>48</v>
      </c>
      <c r="Y67" s="1" t="s">
        <v>46</v>
      </c>
      <c r="AA67" s="21">
        <f t="shared" ref="AA67:AA109" si="26">W67/R67</f>
        <v>0.8</v>
      </c>
      <c r="AC67" s="21">
        <f t="shared" si="23"/>
        <v>0.72727272727272729</v>
      </c>
      <c r="AE67" s="20">
        <v>0</v>
      </c>
      <c r="AF67" s="20">
        <v>0</v>
      </c>
      <c r="AG67" s="20">
        <v>0</v>
      </c>
      <c r="AH67" s="20">
        <v>0</v>
      </c>
      <c r="AI67" s="20">
        <v>1</v>
      </c>
      <c r="AJ67" s="20">
        <v>0</v>
      </c>
      <c r="AK67" s="20">
        <v>0</v>
      </c>
      <c r="AL67" s="20" t="str">
        <f t="shared" si="24"/>
        <v>E</v>
      </c>
      <c r="AO67" s="21">
        <f>AC78</f>
        <v>3.5384615384615383</v>
      </c>
      <c r="AP67" s="20">
        <f>SUM(AE78:AF78)</f>
        <v>1</v>
      </c>
      <c r="AQ67" s="20">
        <f>AI78</f>
        <v>0</v>
      </c>
      <c r="AR67" s="28">
        <f t="shared" si="15"/>
        <v>1.1494252873563218E-2</v>
      </c>
      <c r="AS67" s="28">
        <f t="shared" si="16"/>
        <v>0</v>
      </c>
    </row>
    <row r="68" spans="1:49" x14ac:dyDescent="0.2">
      <c r="C68" s="1" t="s">
        <v>8</v>
      </c>
      <c r="D68" s="1" t="s">
        <v>42</v>
      </c>
      <c r="E68" s="1" t="s">
        <v>6</v>
      </c>
      <c r="F68" s="1" t="s">
        <v>46</v>
      </c>
      <c r="G68" s="1" t="s">
        <v>46</v>
      </c>
      <c r="H68" s="1" t="s">
        <v>46</v>
      </c>
      <c r="I68" s="1" t="s">
        <v>46</v>
      </c>
      <c r="J68" s="1">
        <v>32</v>
      </c>
      <c r="K68" s="1">
        <v>2</v>
      </c>
      <c r="L68" s="1">
        <v>0</v>
      </c>
      <c r="M68" s="1">
        <f t="shared" si="11"/>
        <v>34</v>
      </c>
      <c r="N68" s="1">
        <v>2</v>
      </c>
      <c r="O68" s="1">
        <v>22</v>
      </c>
      <c r="P68" s="1">
        <v>10</v>
      </c>
      <c r="Q68" s="1">
        <v>5</v>
      </c>
      <c r="R68" s="1">
        <f t="shared" si="25"/>
        <v>37</v>
      </c>
      <c r="S68" s="1">
        <v>0</v>
      </c>
      <c r="T68" s="1">
        <v>15</v>
      </c>
      <c r="U68" s="1">
        <v>10</v>
      </c>
      <c r="V68" s="1">
        <v>2</v>
      </c>
      <c r="W68" s="1">
        <f t="shared" si="17"/>
        <v>27</v>
      </c>
      <c r="X68" s="1" t="s">
        <v>48</v>
      </c>
      <c r="Y68" s="1" t="s">
        <v>46</v>
      </c>
      <c r="AA68" s="21">
        <f t="shared" si="26"/>
        <v>0.72972972972972971</v>
      </c>
      <c r="AC68" s="21">
        <f t="shared" si="23"/>
        <v>0.79411764705882348</v>
      </c>
      <c r="AE68" s="20">
        <v>0</v>
      </c>
      <c r="AF68" s="20">
        <v>0</v>
      </c>
      <c r="AG68" s="20">
        <v>0</v>
      </c>
      <c r="AH68" s="20">
        <v>0</v>
      </c>
      <c r="AI68" s="20">
        <v>1</v>
      </c>
      <c r="AJ68" s="20">
        <v>0</v>
      </c>
      <c r="AK68" s="20">
        <v>0</v>
      </c>
      <c r="AL68" s="20" t="str">
        <f t="shared" si="24"/>
        <v>F</v>
      </c>
      <c r="AO68" s="21">
        <f>AC36</f>
        <v>4.5454545454545459</v>
      </c>
      <c r="AP68" s="20">
        <f>SUM(AE36:AF36)</f>
        <v>1</v>
      </c>
      <c r="AQ68" s="20">
        <f>AI36</f>
        <v>0</v>
      </c>
      <c r="AR68" s="28">
        <f t="shared" si="15"/>
        <v>1.1494252873563218E-2</v>
      </c>
      <c r="AS68" s="28">
        <f t="shared" si="16"/>
        <v>0</v>
      </c>
      <c r="AU68" s="21"/>
      <c r="AV68" s="20"/>
      <c r="AW68" s="20"/>
    </row>
    <row r="69" spans="1:49" x14ac:dyDescent="0.2">
      <c r="C69" s="1" t="s">
        <v>8</v>
      </c>
      <c r="D69" s="1" t="s">
        <v>42</v>
      </c>
      <c r="E69" s="1" t="s">
        <v>7</v>
      </c>
      <c r="F69" s="1" t="s">
        <v>46</v>
      </c>
      <c r="G69" s="1" t="s">
        <v>46</v>
      </c>
      <c r="H69" s="1" t="s">
        <v>46</v>
      </c>
      <c r="I69" s="1" t="s">
        <v>46</v>
      </c>
      <c r="J69" s="1">
        <v>32</v>
      </c>
      <c r="K69" s="1">
        <v>2</v>
      </c>
      <c r="L69" s="1">
        <v>0</v>
      </c>
      <c r="M69" s="1">
        <f t="shared" si="11"/>
        <v>34</v>
      </c>
      <c r="N69" s="1">
        <v>2</v>
      </c>
      <c r="O69" s="1">
        <v>22</v>
      </c>
      <c r="P69" s="1">
        <v>10</v>
      </c>
      <c r="Q69" s="1">
        <v>10</v>
      </c>
      <c r="R69" s="1">
        <f t="shared" si="25"/>
        <v>42</v>
      </c>
      <c r="S69" s="1">
        <v>0</v>
      </c>
      <c r="T69" s="1">
        <v>15</v>
      </c>
      <c r="U69" s="1">
        <v>10</v>
      </c>
      <c r="V69" s="1">
        <v>4</v>
      </c>
      <c r="W69" s="1">
        <f t="shared" si="17"/>
        <v>29</v>
      </c>
      <c r="X69" s="1" t="s">
        <v>48</v>
      </c>
      <c r="Y69" s="1" t="s">
        <v>46</v>
      </c>
      <c r="AA69" s="21">
        <f t="shared" si="26"/>
        <v>0.69047619047619047</v>
      </c>
      <c r="AC69" s="21">
        <f t="shared" si="23"/>
        <v>0.8529411764705882</v>
      </c>
      <c r="AE69" s="20">
        <v>0</v>
      </c>
      <c r="AF69" s="20">
        <v>0</v>
      </c>
      <c r="AG69" s="20">
        <v>0</v>
      </c>
      <c r="AH69" s="20">
        <v>0</v>
      </c>
      <c r="AI69" s="20">
        <v>1</v>
      </c>
      <c r="AJ69" s="20">
        <v>0</v>
      </c>
      <c r="AK69" s="20">
        <v>0</v>
      </c>
      <c r="AL69" s="20" t="str">
        <f t="shared" si="24"/>
        <v>F</v>
      </c>
      <c r="AP69" s="1">
        <f>SUM(AP2:AP68)</f>
        <v>43</v>
      </c>
      <c r="AQ69" s="1">
        <f>SUM(AQ2:AQ68)</f>
        <v>44</v>
      </c>
      <c r="AR69" s="29">
        <f>SUM(AR2:AR68)</f>
        <v>0.49425287356321801</v>
      </c>
      <c r="AS69" s="29">
        <f>SUM(AS2:AS68)</f>
        <v>0.50574712643678132</v>
      </c>
      <c r="AU69" s="21"/>
      <c r="AV69" s="20"/>
      <c r="AW69" s="20"/>
    </row>
    <row r="70" spans="1:49" x14ac:dyDescent="0.2">
      <c r="C70" s="1" t="s">
        <v>8</v>
      </c>
      <c r="D70" s="1" t="s">
        <v>42</v>
      </c>
      <c r="E70" s="1" t="s">
        <v>13</v>
      </c>
      <c r="F70" s="1" t="s">
        <v>46</v>
      </c>
      <c r="G70" s="1" t="s">
        <v>46</v>
      </c>
      <c r="H70" s="1" t="s">
        <v>46</v>
      </c>
      <c r="I70" s="1" t="s">
        <v>46</v>
      </c>
      <c r="J70" s="1">
        <v>32</v>
      </c>
      <c r="K70" s="1">
        <v>2</v>
      </c>
      <c r="L70" s="1">
        <v>0</v>
      </c>
      <c r="M70" s="1">
        <f t="shared" si="11"/>
        <v>34</v>
      </c>
      <c r="N70" s="1">
        <v>2</v>
      </c>
      <c r="O70" s="1">
        <v>22</v>
      </c>
      <c r="P70" s="1">
        <v>10</v>
      </c>
      <c r="Q70" s="1">
        <v>0</v>
      </c>
      <c r="R70" s="1">
        <f t="shared" si="25"/>
        <v>32</v>
      </c>
      <c r="S70" s="1">
        <v>0</v>
      </c>
      <c r="T70" s="1">
        <v>15</v>
      </c>
      <c r="U70" s="1">
        <v>10</v>
      </c>
      <c r="V70" s="1">
        <v>0</v>
      </c>
      <c r="W70" s="1">
        <f t="shared" si="17"/>
        <v>25</v>
      </c>
      <c r="X70" s="1" t="s">
        <v>48</v>
      </c>
      <c r="Y70" s="1" t="s">
        <v>46</v>
      </c>
      <c r="AA70" s="21">
        <f t="shared" si="26"/>
        <v>0.78125</v>
      </c>
      <c r="AC70" s="21">
        <f t="shared" si="23"/>
        <v>0.73529411764705888</v>
      </c>
      <c r="AE70" s="20">
        <v>0</v>
      </c>
      <c r="AF70" s="20">
        <v>0</v>
      </c>
      <c r="AG70" s="20">
        <v>0</v>
      </c>
      <c r="AH70" s="20">
        <v>0</v>
      </c>
      <c r="AI70" s="20">
        <v>1</v>
      </c>
      <c r="AJ70" s="20">
        <v>0</v>
      </c>
      <c r="AK70" s="20">
        <v>0</v>
      </c>
      <c r="AL70" s="20" t="str">
        <f t="shared" si="24"/>
        <v>F</v>
      </c>
      <c r="AU70" s="21"/>
      <c r="AV70" s="20"/>
      <c r="AW70" s="20"/>
    </row>
    <row r="71" spans="1:49" x14ac:dyDescent="0.2">
      <c r="A71" s="1" t="s">
        <v>10</v>
      </c>
      <c r="B71" s="1" t="s">
        <v>10</v>
      </c>
      <c r="C71" s="1" t="s">
        <v>9</v>
      </c>
      <c r="D71" s="1" t="s">
        <v>43</v>
      </c>
      <c r="E71" s="1" t="s">
        <v>6</v>
      </c>
      <c r="F71" s="1">
        <v>12</v>
      </c>
      <c r="G71" s="1">
        <v>2</v>
      </c>
      <c r="H71" s="1">
        <v>0</v>
      </c>
      <c r="I71" s="1">
        <f t="shared" ref="I71:I103" si="27">SUM(F71:H71)</f>
        <v>14</v>
      </c>
      <c r="J71" s="1" t="s">
        <v>46</v>
      </c>
      <c r="K71" s="1" t="s">
        <v>46</v>
      </c>
      <c r="L71" s="1" t="s">
        <v>46</v>
      </c>
      <c r="M71" s="1" t="s">
        <v>46</v>
      </c>
      <c r="N71" s="1">
        <v>1</v>
      </c>
      <c r="O71" s="1">
        <v>15</v>
      </c>
      <c r="P71" s="1">
        <v>11</v>
      </c>
      <c r="Q71" s="1">
        <v>7</v>
      </c>
      <c r="R71" s="1">
        <f t="shared" si="25"/>
        <v>33</v>
      </c>
      <c r="S71" s="1">
        <v>2</v>
      </c>
      <c r="T71" s="1">
        <v>12</v>
      </c>
      <c r="U71" s="1">
        <v>6</v>
      </c>
      <c r="V71" s="1">
        <v>7</v>
      </c>
      <c r="W71" s="1">
        <f t="shared" ref="W71:W102" si="28">SUM(T71:V71)</f>
        <v>25</v>
      </c>
      <c r="X71" s="1" t="s">
        <v>48</v>
      </c>
      <c r="Y71" s="1" t="s">
        <v>48</v>
      </c>
      <c r="AA71" s="21">
        <f t="shared" si="26"/>
        <v>0.75757575757575757</v>
      </c>
      <c r="AC71" s="21">
        <f>W71/I71</f>
        <v>1.7857142857142858</v>
      </c>
      <c r="AE71" s="1">
        <v>0</v>
      </c>
      <c r="AF71" s="1">
        <v>0</v>
      </c>
      <c r="AG71" s="20">
        <v>0</v>
      </c>
      <c r="AH71" s="1">
        <v>0</v>
      </c>
      <c r="AI71" s="1">
        <v>1</v>
      </c>
      <c r="AJ71" s="1">
        <v>0</v>
      </c>
      <c r="AK71" s="1">
        <v>1</v>
      </c>
      <c r="AL71" s="20" t="str">
        <f t="shared" si="24"/>
        <v>E</v>
      </c>
      <c r="AU71" s="21"/>
      <c r="AV71" s="20"/>
      <c r="AW71" s="20"/>
    </row>
    <row r="72" spans="1:49" x14ac:dyDescent="0.2">
      <c r="C72" s="1" t="s">
        <v>9</v>
      </c>
      <c r="D72" s="1" t="s">
        <v>43</v>
      </c>
      <c r="E72" s="1" t="s">
        <v>7</v>
      </c>
      <c r="F72" s="1">
        <v>12</v>
      </c>
      <c r="G72" s="1">
        <v>2</v>
      </c>
      <c r="H72" s="1">
        <v>0</v>
      </c>
      <c r="I72" s="1">
        <f t="shared" si="27"/>
        <v>14</v>
      </c>
      <c r="J72" s="1" t="s">
        <v>46</v>
      </c>
      <c r="K72" s="1" t="s">
        <v>46</v>
      </c>
      <c r="L72" s="1" t="s">
        <v>46</v>
      </c>
      <c r="M72" s="1" t="s">
        <v>46</v>
      </c>
      <c r="N72" s="1">
        <v>1</v>
      </c>
      <c r="O72" s="1">
        <v>15</v>
      </c>
      <c r="P72" s="1">
        <v>11</v>
      </c>
      <c r="Q72" s="1">
        <v>15</v>
      </c>
      <c r="R72" s="1">
        <f t="shared" si="25"/>
        <v>41</v>
      </c>
      <c r="S72" s="1">
        <v>2</v>
      </c>
      <c r="T72" s="1">
        <v>12</v>
      </c>
      <c r="U72" s="1">
        <v>6</v>
      </c>
      <c r="V72" s="1">
        <v>15</v>
      </c>
      <c r="W72" s="1">
        <f t="shared" si="28"/>
        <v>33</v>
      </c>
      <c r="X72" s="1" t="s">
        <v>48</v>
      </c>
      <c r="Y72" s="1" t="s">
        <v>48</v>
      </c>
      <c r="AA72" s="21">
        <f t="shared" si="26"/>
        <v>0.80487804878048785</v>
      </c>
      <c r="AC72" s="21">
        <f t="shared" ref="AC72:AC73" si="29">W72/I72</f>
        <v>2.3571428571428572</v>
      </c>
      <c r="AE72" s="20">
        <v>0</v>
      </c>
      <c r="AF72" s="20">
        <v>0</v>
      </c>
      <c r="AG72" s="20">
        <v>0</v>
      </c>
      <c r="AH72" s="20">
        <v>0</v>
      </c>
      <c r="AI72" s="20">
        <v>1</v>
      </c>
      <c r="AJ72" s="20">
        <v>0</v>
      </c>
      <c r="AK72" s="20">
        <v>1</v>
      </c>
      <c r="AL72" s="20" t="str">
        <f t="shared" si="24"/>
        <v>E</v>
      </c>
      <c r="AU72" s="21"/>
      <c r="AV72" s="20"/>
      <c r="AW72" s="20"/>
    </row>
    <row r="73" spans="1:49" x14ac:dyDescent="0.2">
      <c r="C73" s="1" t="s">
        <v>9</v>
      </c>
      <c r="D73" s="1" t="s">
        <v>43</v>
      </c>
      <c r="E73" s="1" t="s">
        <v>13</v>
      </c>
      <c r="F73" s="1">
        <v>12</v>
      </c>
      <c r="G73" s="1">
        <v>2</v>
      </c>
      <c r="H73" s="1">
        <v>0</v>
      </c>
      <c r="I73" s="1">
        <f t="shared" si="27"/>
        <v>14</v>
      </c>
      <c r="J73" s="1" t="s">
        <v>46</v>
      </c>
      <c r="K73" s="1" t="s">
        <v>46</v>
      </c>
      <c r="L73" s="1" t="s">
        <v>46</v>
      </c>
      <c r="M73" s="1" t="s">
        <v>46</v>
      </c>
      <c r="N73" s="1">
        <v>1</v>
      </c>
      <c r="O73" s="1">
        <v>15</v>
      </c>
      <c r="P73" s="1">
        <v>11</v>
      </c>
      <c r="Q73" s="1">
        <v>0</v>
      </c>
      <c r="R73" s="1">
        <f t="shared" si="25"/>
        <v>26</v>
      </c>
      <c r="S73" s="1">
        <v>2</v>
      </c>
      <c r="T73" s="1">
        <v>12</v>
      </c>
      <c r="U73" s="1">
        <v>6</v>
      </c>
      <c r="V73" s="1">
        <v>0</v>
      </c>
      <c r="W73" s="1">
        <f t="shared" si="28"/>
        <v>18</v>
      </c>
      <c r="X73" s="1" t="s">
        <v>48</v>
      </c>
      <c r="Y73" s="1" t="s">
        <v>48</v>
      </c>
      <c r="AA73" s="21">
        <f t="shared" si="26"/>
        <v>0.69230769230769229</v>
      </c>
      <c r="AC73" s="21">
        <f t="shared" si="29"/>
        <v>1.2857142857142858</v>
      </c>
      <c r="AE73" s="20">
        <v>0</v>
      </c>
      <c r="AF73" s="20">
        <v>0</v>
      </c>
      <c r="AG73" s="20">
        <v>0</v>
      </c>
      <c r="AH73" s="20">
        <v>0</v>
      </c>
      <c r="AI73" s="20">
        <v>1</v>
      </c>
      <c r="AJ73" s="20">
        <v>0</v>
      </c>
      <c r="AK73" s="20">
        <v>1</v>
      </c>
      <c r="AL73" s="20" t="str">
        <f t="shared" si="24"/>
        <v>E</v>
      </c>
      <c r="AU73" s="21"/>
      <c r="AV73" s="20"/>
      <c r="AW73" s="20"/>
    </row>
    <row r="74" spans="1:49" x14ac:dyDescent="0.2">
      <c r="C74" s="1" t="s">
        <v>8</v>
      </c>
      <c r="D74" s="1" t="s">
        <v>42</v>
      </c>
      <c r="E74" s="1" t="s">
        <v>6</v>
      </c>
      <c r="F74" s="1" t="s">
        <v>46</v>
      </c>
      <c r="G74" s="1" t="s">
        <v>46</v>
      </c>
      <c r="H74" s="1" t="s">
        <v>46</v>
      </c>
      <c r="I74" s="1" t="s">
        <v>46</v>
      </c>
      <c r="J74" s="1">
        <v>38</v>
      </c>
      <c r="K74" s="1">
        <v>2</v>
      </c>
      <c r="L74" s="1">
        <v>0</v>
      </c>
      <c r="M74" s="1">
        <f t="shared" si="11"/>
        <v>40</v>
      </c>
      <c r="N74" s="1">
        <v>1</v>
      </c>
      <c r="O74" s="1">
        <v>28</v>
      </c>
      <c r="P74" s="1">
        <v>10</v>
      </c>
      <c r="Q74" s="1">
        <v>7</v>
      </c>
      <c r="R74" s="1">
        <f t="shared" si="25"/>
        <v>45</v>
      </c>
      <c r="S74" s="1">
        <v>2</v>
      </c>
      <c r="T74" s="1">
        <v>18</v>
      </c>
      <c r="U74" s="1">
        <v>6</v>
      </c>
      <c r="V74" s="1">
        <v>7</v>
      </c>
      <c r="W74" s="1">
        <f t="shared" si="28"/>
        <v>31</v>
      </c>
      <c r="X74" s="1" t="s">
        <v>42</v>
      </c>
      <c r="Y74" s="1" t="s">
        <v>48</v>
      </c>
      <c r="AA74" s="21">
        <f t="shared" si="26"/>
        <v>0.68888888888888888</v>
      </c>
      <c r="AC74" s="21">
        <f>W74/M74</f>
        <v>0.77500000000000002</v>
      </c>
      <c r="AE74" s="1">
        <v>0</v>
      </c>
      <c r="AF74" s="1">
        <v>1</v>
      </c>
      <c r="AG74" s="20">
        <v>0</v>
      </c>
      <c r="AH74" s="1">
        <v>0</v>
      </c>
      <c r="AI74" s="1">
        <v>0</v>
      </c>
      <c r="AJ74" s="1">
        <v>0</v>
      </c>
      <c r="AK74" s="1">
        <v>1</v>
      </c>
      <c r="AL74" s="20" t="str">
        <f t="shared" si="24"/>
        <v>F</v>
      </c>
      <c r="AO74" s="21"/>
      <c r="AP74" s="20">
        <f t="shared" ref="AP74:AP79" si="30">SUM(AE56:AF56)</f>
        <v>0</v>
      </c>
      <c r="AQ74" s="20">
        <f t="shared" ref="AQ74:AQ79" si="31">AI56</f>
        <v>1</v>
      </c>
      <c r="AU74" s="21"/>
      <c r="AV74" s="20"/>
      <c r="AW74" s="20"/>
    </row>
    <row r="75" spans="1:49" x14ac:dyDescent="0.2">
      <c r="C75" s="1" t="s">
        <v>8</v>
      </c>
      <c r="D75" s="1" t="s">
        <v>42</v>
      </c>
      <c r="E75" s="1" t="s">
        <v>7</v>
      </c>
      <c r="F75" s="1" t="s">
        <v>46</v>
      </c>
      <c r="G75" s="1" t="s">
        <v>46</v>
      </c>
      <c r="H75" s="1" t="s">
        <v>46</v>
      </c>
      <c r="I75" s="1" t="s">
        <v>46</v>
      </c>
      <c r="J75" s="1">
        <v>38</v>
      </c>
      <c r="K75" s="1">
        <v>2</v>
      </c>
      <c r="L75" s="1">
        <v>0</v>
      </c>
      <c r="M75" s="1">
        <f t="shared" si="11"/>
        <v>40</v>
      </c>
      <c r="N75" s="1">
        <v>1</v>
      </c>
      <c r="O75" s="1">
        <v>28</v>
      </c>
      <c r="P75" s="1">
        <v>10</v>
      </c>
      <c r="Q75" s="1">
        <v>15</v>
      </c>
      <c r="R75" s="1">
        <f t="shared" si="25"/>
        <v>53</v>
      </c>
      <c r="S75" s="1">
        <v>2</v>
      </c>
      <c r="T75" s="1">
        <v>18</v>
      </c>
      <c r="U75" s="1">
        <v>6</v>
      </c>
      <c r="V75" s="1">
        <v>15</v>
      </c>
      <c r="W75" s="1">
        <f t="shared" si="28"/>
        <v>39</v>
      </c>
      <c r="X75" s="1" t="s">
        <v>48</v>
      </c>
      <c r="Y75" s="1" t="s">
        <v>48</v>
      </c>
      <c r="AA75" s="21">
        <f t="shared" si="26"/>
        <v>0.73584905660377353</v>
      </c>
      <c r="AC75" s="21">
        <f t="shared" ref="AC75:AC76" si="32">W75/M75</f>
        <v>0.97499999999999998</v>
      </c>
      <c r="AE75" s="1">
        <v>0</v>
      </c>
      <c r="AF75" s="1">
        <v>0</v>
      </c>
      <c r="AG75" s="20">
        <v>0</v>
      </c>
      <c r="AH75" s="1">
        <v>0</v>
      </c>
      <c r="AI75" s="1">
        <v>1</v>
      </c>
      <c r="AJ75" s="1">
        <v>0</v>
      </c>
      <c r="AK75" s="1">
        <v>1</v>
      </c>
      <c r="AL75" s="20" t="str">
        <f t="shared" si="24"/>
        <v>F</v>
      </c>
      <c r="AO75" s="21"/>
      <c r="AP75" s="20">
        <f t="shared" si="30"/>
        <v>0</v>
      </c>
      <c r="AQ75" s="20">
        <f t="shared" si="31"/>
        <v>1</v>
      </c>
      <c r="AU75" s="21"/>
      <c r="AV75" s="20"/>
      <c r="AW75" s="20"/>
    </row>
    <row r="76" spans="1:49" x14ac:dyDescent="0.2">
      <c r="C76" s="1" t="s">
        <v>8</v>
      </c>
      <c r="D76" s="1" t="s">
        <v>42</v>
      </c>
      <c r="E76" s="1" t="s">
        <v>13</v>
      </c>
      <c r="F76" s="1" t="s">
        <v>46</v>
      </c>
      <c r="G76" s="1" t="s">
        <v>46</v>
      </c>
      <c r="H76" s="1" t="s">
        <v>46</v>
      </c>
      <c r="I76" s="1" t="s">
        <v>46</v>
      </c>
      <c r="J76" s="1">
        <v>38</v>
      </c>
      <c r="K76" s="1">
        <v>2</v>
      </c>
      <c r="L76" s="1">
        <v>0</v>
      </c>
      <c r="M76" s="1">
        <f t="shared" si="11"/>
        <v>40</v>
      </c>
      <c r="N76" s="1">
        <v>1</v>
      </c>
      <c r="O76" s="1">
        <v>28</v>
      </c>
      <c r="P76" s="1">
        <v>10</v>
      </c>
      <c r="Q76" s="1">
        <v>0</v>
      </c>
      <c r="R76" s="1">
        <f t="shared" si="25"/>
        <v>38</v>
      </c>
      <c r="S76" s="1">
        <v>2</v>
      </c>
      <c r="T76" s="1">
        <v>18</v>
      </c>
      <c r="U76" s="1">
        <v>6</v>
      </c>
      <c r="V76" s="1">
        <v>0</v>
      </c>
      <c r="W76" s="1">
        <f t="shared" si="28"/>
        <v>24</v>
      </c>
      <c r="X76" s="1" t="s">
        <v>48</v>
      </c>
      <c r="Y76" s="1" t="s">
        <v>48</v>
      </c>
      <c r="AA76" s="21">
        <f t="shared" si="26"/>
        <v>0.63157894736842102</v>
      </c>
      <c r="AC76" s="21">
        <f t="shared" si="32"/>
        <v>0.6</v>
      </c>
      <c r="AE76" s="20">
        <v>0</v>
      </c>
      <c r="AF76" s="20">
        <v>0</v>
      </c>
      <c r="AG76" s="20">
        <v>0</v>
      </c>
      <c r="AH76" s="20">
        <v>0</v>
      </c>
      <c r="AI76" s="20">
        <v>1</v>
      </c>
      <c r="AJ76" s="20">
        <v>0</v>
      </c>
      <c r="AK76" s="20">
        <v>1</v>
      </c>
      <c r="AL76" s="20" t="str">
        <f t="shared" si="24"/>
        <v>F</v>
      </c>
      <c r="AO76" s="21"/>
      <c r="AP76" s="20">
        <f t="shared" si="30"/>
        <v>0</v>
      </c>
      <c r="AQ76" s="20">
        <f t="shared" si="31"/>
        <v>1</v>
      </c>
      <c r="AU76" s="21"/>
      <c r="AV76" s="20"/>
      <c r="AW76" s="20"/>
    </row>
    <row r="77" spans="1:49" x14ac:dyDescent="0.2">
      <c r="A77" s="1" t="s">
        <v>10</v>
      </c>
      <c r="B77" s="1" t="s">
        <v>11</v>
      </c>
      <c r="C77" s="1" t="s">
        <v>9</v>
      </c>
      <c r="D77" s="1" t="s">
        <v>43</v>
      </c>
      <c r="E77" s="1" t="s">
        <v>6</v>
      </c>
      <c r="F77" s="1">
        <v>11</v>
      </c>
      <c r="G77" s="1">
        <v>2</v>
      </c>
      <c r="H77" s="1">
        <v>0</v>
      </c>
      <c r="I77" s="1">
        <f t="shared" si="27"/>
        <v>13</v>
      </c>
      <c r="J77" s="1" t="s">
        <v>46</v>
      </c>
      <c r="K77" s="1" t="s">
        <v>46</v>
      </c>
      <c r="L77" s="1" t="s">
        <v>46</v>
      </c>
      <c r="M77" s="1" t="s">
        <v>46</v>
      </c>
      <c r="N77" s="1">
        <v>0</v>
      </c>
      <c r="O77" s="1">
        <v>19</v>
      </c>
      <c r="P77" s="1">
        <v>15</v>
      </c>
      <c r="Q77" s="1">
        <v>7</v>
      </c>
      <c r="R77" s="1">
        <f t="shared" si="25"/>
        <v>41</v>
      </c>
      <c r="S77" s="1">
        <v>1</v>
      </c>
      <c r="T77" s="1">
        <v>19</v>
      </c>
      <c r="U77" s="1">
        <v>17</v>
      </c>
      <c r="V77" s="1">
        <v>5</v>
      </c>
      <c r="W77" s="1">
        <f t="shared" si="28"/>
        <v>41</v>
      </c>
      <c r="X77" s="1" t="s">
        <v>43</v>
      </c>
      <c r="Y77" s="1" t="s">
        <v>45</v>
      </c>
      <c r="AA77" s="21">
        <f t="shared" si="26"/>
        <v>1</v>
      </c>
      <c r="AC77" s="21">
        <f>W77/I77</f>
        <v>3.1538461538461537</v>
      </c>
      <c r="AE77" s="1">
        <v>1</v>
      </c>
      <c r="AF77" s="1">
        <v>0</v>
      </c>
      <c r="AG77" s="20">
        <v>0</v>
      </c>
      <c r="AH77" s="1">
        <v>1</v>
      </c>
      <c r="AI77" s="1">
        <v>0</v>
      </c>
      <c r="AJ77" s="1">
        <v>1</v>
      </c>
      <c r="AK77" s="1">
        <v>0</v>
      </c>
      <c r="AL77" s="20" t="str">
        <f t="shared" si="24"/>
        <v>E</v>
      </c>
      <c r="AO77" s="21"/>
      <c r="AP77" s="20">
        <f t="shared" si="30"/>
        <v>0</v>
      </c>
      <c r="AQ77" s="20">
        <f t="shared" si="31"/>
        <v>1</v>
      </c>
      <c r="AU77" s="21"/>
      <c r="AV77" s="20"/>
      <c r="AW77" s="20"/>
    </row>
    <row r="78" spans="1:49" x14ac:dyDescent="0.2">
      <c r="C78" s="1" t="s">
        <v>9</v>
      </c>
      <c r="D78" s="1" t="s">
        <v>43</v>
      </c>
      <c r="E78" s="1" t="s">
        <v>7</v>
      </c>
      <c r="F78" s="1">
        <v>11</v>
      </c>
      <c r="G78" s="1">
        <v>2</v>
      </c>
      <c r="H78" s="1">
        <v>0</v>
      </c>
      <c r="I78" s="1">
        <f t="shared" si="27"/>
        <v>13</v>
      </c>
      <c r="J78" s="1" t="s">
        <v>46</v>
      </c>
      <c r="K78" s="1" t="s">
        <v>46</v>
      </c>
      <c r="L78" s="1" t="s">
        <v>46</v>
      </c>
      <c r="M78" s="1" t="s">
        <v>46</v>
      </c>
      <c r="N78" s="1">
        <v>0</v>
      </c>
      <c r="O78" s="1">
        <v>19</v>
      </c>
      <c r="P78" s="1">
        <v>15</v>
      </c>
      <c r="Q78" s="1">
        <v>15</v>
      </c>
      <c r="R78" s="1">
        <f t="shared" si="25"/>
        <v>49</v>
      </c>
      <c r="S78" s="1">
        <v>1</v>
      </c>
      <c r="T78" s="1">
        <v>19</v>
      </c>
      <c r="U78" s="1">
        <v>17</v>
      </c>
      <c r="V78" s="1">
        <v>10</v>
      </c>
      <c r="W78" s="1">
        <f t="shared" si="28"/>
        <v>46</v>
      </c>
      <c r="X78" s="1" t="s">
        <v>43</v>
      </c>
      <c r="Y78" s="1" t="s">
        <v>48</v>
      </c>
      <c r="AA78" s="21">
        <f t="shared" si="26"/>
        <v>0.93877551020408168</v>
      </c>
      <c r="AC78" s="21">
        <f t="shared" ref="AC78" si="33">W78/I78</f>
        <v>3.5384615384615383</v>
      </c>
      <c r="AE78" s="1">
        <v>1</v>
      </c>
      <c r="AF78" s="1">
        <v>0</v>
      </c>
      <c r="AG78" s="20">
        <v>0</v>
      </c>
      <c r="AH78" s="1">
        <v>0</v>
      </c>
      <c r="AI78" s="1">
        <v>0</v>
      </c>
      <c r="AJ78" s="1">
        <v>0</v>
      </c>
      <c r="AK78" s="1">
        <v>1</v>
      </c>
      <c r="AL78" s="20" t="str">
        <f t="shared" si="24"/>
        <v>E</v>
      </c>
      <c r="AO78" s="21"/>
      <c r="AP78" s="20">
        <f t="shared" si="30"/>
        <v>0</v>
      </c>
      <c r="AQ78" s="20">
        <f t="shared" si="31"/>
        <v>1</v>
      </c>
      <c r="AU78" s="21"/>
      <c r="AV78" s="20"/>
      <c r="AW78" s="20"/>
    </row>
    <row r="79" spans="1:49" x14ac:dyDescent="0.2">
      <c r="C79" s="1" t="s">
        <v>9</v>
      </c>
      <c r="D79" s="1" t="s">
        <v>43</v>
      </c>
      <c r="E79" s="1" t="s">
        <v>13</v>
      </c>
      <c r="F79" s="1">
        <v>11</v>
      </c>
      <c r="G79" s="1">
        <v>2</v>
      </c>
      <c r="H79" s="1">
        <v>0</v>
      </c>
      <c r="I79" s="1">
        <f t="shared" si="27"/>
        <v>13</v>
      </c>
      <c r="J79" s="1" t="s">
        <v>46</v>
      </c>
      <c r="K79" s="1" t="s">
        <v>46</v>
      </c>
      <c r="L79" s="1" t="s">
        <v>46</v>
      </c>
      <c r="M79" s="1" t="s">
        <v>46</v>
      </c>
      <c r="N79" s="1">
        <v>0</v>
      </c>
      <c r="O79" s="1">
        <v>19</v>
      </c>
      <c r="P79" s="1">
        <v>15</v>
      </c>
      <c r="Q79" s="1">
        <v>0</v>
      </c>
      <c r="R79" s="1">
        <f t="shared" si="25"/>
        <v>34</v>
      </c>
      <c r="S79" s="1">
        <v>1</v>
      </c>
      <c r="T79" s="1">
        <v>19</v>
      </c>
      <c r="U79" s="1">
        <v>17</v>
      </c>
      <c r="V79" s="1">
        <v>0</v>
      </c>
      <c r="W79" s="1">
        <f t="shared" si="28"/>
        <v>36</v>
      </c>
      <c r="X79" s="1" t="s">
        <v>43</v>
      </c>
      <c r="Y79" s="1" t="s">
        <v>45</v>
      </c>
      <c r="AA79" s="21">
        <f>W79/R79</f>
        <v>1.0588235294117647</v>
      </c>
      <c r="AC79" s="21">
        <f>W79/I79</f>
        <v>2.7692307692307692</v>
      </c>
      <c r="AE79" s="1">
        <v>1</v>
      </c>
      <c r="AF79" s="1">
        <v>0</v>
      </c>
      <c r="AG79" s="20">
        <v>0</v>
      </c>
      <c r="AH79" s="1">
        <v>0</v>
      </c>
      <c r="AI79" s="1">
        <v>0</v>
      </c>
      <c r="AJ79" s="1">
        <v>1</v>
      </c>
      <c r="AK79" s="1">
        <v>0</v>
      </c>
      <c r="AL79" s="20" t="str">
        <f t="shared" si="24"/>
        <v>E</v>
      </c>
      <c r="AO79" s="21"/>
      <c r="AP79" s="20">
        <f t="shared" si="30"/>
        <v>0</v>
      </c>
      <c r="AQ79" s="20">
        <f t="shared" si="31"/>
        <v>1</v>
      </c>
      <c r="AU79" s="21"/>
      <c r="AV79" s="20"/>
      <c r="AW79" s="20"/>
    </row>
    <row r="80" spans="1:49" x14ac:dyDescent="0.2">
      <c r="C80" s="1" t="s">
        <v>8</v>
      </c>
      <c r="D80" s="1" t="s">
        <v>43</v>
      </c>
      <c r="E80" s="1" t="s">
        <v>6</v>
      </c>
      <c r="F80" s="1">
        <v>10</v>
      </c>
      <c r="G80" s="1">
        <v>2</v>
      </c>
      <c r="H80" s="1">
        <v>0</v>
      </c>
      <c r="I80" s="1">
        <f t="shared" si="27"/>
        <v>12</v>
      </c>
      <c r="J80" s="1" t="s">
        <v>46</v>
      </c>
      <c r="K80" s="1" t="s">
        <v>46</v>
      </c>
      <c r="L80" s="1" t="s">
        <v>46</v>
      </c>
      <c r="M80" s="1" t="s">
        <v>46</v>
      </c>
      <c r="N80" s="1">
        <v>1</v>
      </c>
      <c r="O80" s="1">
        <v>16</v>
      </c>
      <c r="P80" s="1">
        <v>6</v>
      </c>
      <c r="Q80" s="1">
        <v>5</v>
      </c>
      <c r="R80" s="1">
        <f t="shared" si="25"/>
        <v>27</v>
      </c>
      <c r="S80" s="1">
        <v>1</v>
      </c>
      <c r="T80" s="1">
        <v>10</v>
      </c>
      <c r="U80" s="1">
        <v>8</v>
      </c>
      <c r="V80" s="1">
        <v>5</v>
      </c>
      <c r="W80" s="1">
        <f t="shared" si="28"/>
        <v>23</v>
      </c>
      <c r="X80" s="1" t="s">
        <v>48</v>
      </c>
      <c r="Y80" s="1" t="s">
        <v>48</v>
      </c>
      <c r="AA80" s="21">
        <f t="shared" si="26"/>
        <v>0.85185185185185186</v>
      </c>
      <c r="AC80" s="21">
        <f>W80/I80</f>
        <v>1.9166666666666667</v>
      </c>
      <c r="AE80" s="1">
        <v>0</v>
      </c>
      <c r="AF80" s="1">
        <v>0</v>
      </c>
      <c r="AG80" s="20">
        <v>0</v>
      </c>
      <c r="AH80" s="1">
        <v>0</v>
      </c>
      <c r="AI80" s="1">
        <v>1</v>
      </c>
      <c r="AJ80" s="1">
        <v>0</v>
      </c>
      <c r="AK80" s="1">
        <v>1</v>
      </c>
      <c r="AL80" s="20" t="str">
        <f t="shared" si="24"/>
        <v>F</v>
      </c>
    </row>
    <row r="81" spans="1:43" x14ac:dyDescent="0.2">
      <c r="C81" s="1" t="s">
        <v>8</v>
      </c>
      <c r="D81" s="1" t="s">
        <v>43</v>
      </c>
      <c r="E81" s="1" t="s">
        <v>7</v>
      </c>
      <c r="F81" s="1">
        <v>10</v>
      </c>
      <c r="G81" s="1">
        <v>2</v>
      </c>
      <c r="H81" s="1">
        <v>0</v>
      </c>
      <c r="I81" s="1">
        <f t="shared" si="27"/>
        <v>12</v>
      </c>
      <c r="J81" s="1" t="s">
        <v>46</v>
      </c>
      <c r="K81" s="1" t="s">
        <v>46</v>
      </c>
      <c r="L81" s="1" t="s">
        <v>46</v>
      </c>
      <c r="M81" s="1" t="s">
        <v>46</v>
      </c>
      <c r="N81" s="1">
        <v>1</v>
      </c>
      <c r="O81" s="1">
        <v>16</v>
      </c>
      <c r="P81" s="1">
        <v>6</v>
      </c>
      <c r="Q81" s="1">
        <v>10</v>
      </c>
      <c r="R81" s="1">
        <f t="shared" si="25"/>
        <v>32</v>
      </c>
      <c r="S81" s="1">
        <v>1</v>
      </c>
      <c r="T81" s="1">
        <v>10</v>
      </c>
      <c r="U81" s="1">
        <v>8</v>
      </c>
      <c r="V81" s="1">
        <v>10</v>
      </c>
      <c r="W81" s="1">
        <f t="shared" si="28"/>
        <v>28</v>
      </c>
      <c r="X81" s="1" t="s">
        <v>48</v>
      </c>
      <c r="Y81" s="1" t="s">
        <v>48</v>
      </c>
      <c r="AA81" s="21">
        <f t="shared" si="26"/>
        <v>0.875</v>
      </c>
      <c r="AC81" s="21">
        <f>W81/I81</f>
        <v>2.3333333333333335</v>
      </c>
      <c r="AE81" s="20">
        <v>0</v>
      </c>
      <c r="AF81" s="20">
        <v>0</v>
      </c>
      <c r="AG81" s="20">
        <v>0</v>
      </c>
      <c r="AH81" s="20">
        <v>0</v>
      </c>
      <c r="AI81" s="20">
        <v>1</v>
      </c>
      <c r="AJ81" s="20">
        <v>0</v>
      </c>
      <c r="AK81" s="20">
        <v>1</v>
      </c>
      <c r="AL81" s="20" t="str">
        <f t="shared" si="24"/>
        <v>F</v>
      </c>
    </row>
    <row r="82" spans="1:43" x14ac:dyDescent="0.2">
      <c r="C82" s="1" t="s">
        <v>8</v>
      </c>
      <c r="D82" s="1" t="s">
        <v>43</v>
      </c>
      <c r="E82" s="1" t="s">
        <v>13</v>
      </c>
      <c r="F82" s="1">
        <v>10</v>
      </c>
      <c r="G82" s="1">
        <v>2</v>
      </c>
      <c r="H82" s="1">
        <v>0</v>
      </c>
      <c r="I82" s="1">
        <f t="shared" si="27"/>
        <v>12</v>
      </c>
      <c r="J82" s="1" t="s">
        <v>46</v>
      </c>
      <c r="K82" s="1" t="s">
        <v>46</v>
      </c>
      <c r="L82" s="1" t="s">
        <v>46</v>
      </c>
      <c r="M82" s="1" t="s">
        <v>46</v>
      </c>
      <c r="N82" s="1">
        <v>1</v>
      </c>
      <c r="O82" s="1">
        <v>16</v>
      </c>
      <c r="P82" s="1">
        <v>6</v>
      </c>
      <c r="Q82" s="1">
        <v>0</v>
      </c>
      <c r="R82" s="1">
        <f t="shared" si="25"/>
        <v>22</v>
      </c>
      <c r="S82" s="1">
        <v>1</v>
      </c>
      <c r="T82" s="1">
        <v>10</v>
      </c>
      <c r="U82" s="1">
        <v>8</v>
      </c>
      <c r="V82" s="1">
        <v>0</v>
      </c>
      <c r="W82" s="1">
        <f t="shared" si="28"/>
        <v>18</v>
      </c>
      <c r="X82" s="1" t="s">
        <v>48</v>
      </c>
      <c r="Y82" s="1" t="s">
        <v>48</v>
      </c>
      <c r="AA82" s="21">
        <f t="shared" si="26"/>
        <v>0.81818181818181823</v>
      </c>
      <c r="AC82" s="21">
        <f>W82/I82</f>
        <v>1.5</v>
      </c>
      <c r="AE82" s="20">
        <v>0</v>
      </c>
      <c r="AF82" s="20">
        <v>0</v>
      </c>
      <c r="AG82" s="20">
        <v>0</v>
      </c>
      <c r="AH82" s="20">
        <v>0</v>
      </c>
      <c r="AI82" s="20">
        <v>1</v>
      </c>
      <c r="AJ82" s="20">
        <v>0</v>
      </c>
      <c r="AK82" s="20">
        <v>1</v>
      </c>
      <c r="AL82" s="20" t="str">
        <f t="shared" si="24"/>
        <v>F</v>
      </c>
    </row>
    <row r="83" spans="1:43" x14ac:dyDescent="0.2">
      <c r="A83" s="1" t="s">
        <v>11</v>
      </c>
      <c r="B83" s="1" t="s">
        <v>11</v>
      </c>
      <c r="C83" s="1" t="s">
        <v>9</v>
      </c>
      <c r="D83" s="1" t="s">
        <v>42</v>
      </c>
      <c r="E83" s="1" t="s">
        <v>6</v>
      </c>
      <c r="F83" s="1" t="s">
        <v>46</v>
      </c>
      <c r="G83" s="1" t="s">
        <v>46</v>
      </c>
      <c r="H83" s="1" t="s">
        <v>46</v>
      </c>
      <c r="I83" s="1" t="s">
        <v>46</v>
      </c>
      <c r="J83" s="1">
        <v>13</v>
      </c>
      <c r="K83" s="1">
        <v>2</v>
      </c>
      <c r="L83" s="1">
        <v>0</v>
      </c>
      <c r="M83" s="1">
        <f t="shared" ref="M83:M109" si="34">SUM(J83:L83)</f>
        <v>15</v>
      </c>
      <c r="N83" s="1">
        <v>0</v>
      </c>
      <c r="O83" s="1">
        <v>7</v>
      </c>
      <c r="P83" s="1">
        <v>4</v>
      </c>
      <c r="Q83" s="1">
        <v>1</v>
      </c>
      <c r="R83" s="1">
        <f t="shared" si="25"/>
        <v>12</v>
      </c>
      <c r="S83" s="1">
        <v>0</v>
      </c>
      <c r="T83" s="1">
        <v>4</v>
      </c>
      <c r="U83" s="1">
        <v>6</v>
      </c>
      <c r="V83" s="1">
        <v>1</v>
      </c>
      <c r="W83" s="1">
        <f t="shared" si="28"/>
        <v>11</v>
      </c>
      <c r="X83" s="1" t="s">
        <v>48</v>
      </c>
      <c r="Y83" s="1" t="s">
        <v>46</v>
      </c>
      <c r="AA83" s="21">
        <f t="shared" si="26"/>
        <v>0.91666666666666663</v>
      </c>
      <c r="AC83" s="21">
        <f>W83/M83</f>
        <v>0.73333333333333328</v>
      </c>
      <c r="AE83" s="1">
        <v>0</v>
      </c>
      <c r="AF83" s="1">
        <v>0</v>
      </c>
      <c r="AG83" s="20">
        <v>0</v>
      </c>
      <c r="AH83" s="1">
        <v>0</v>
      </c>
      <c r="AI83" s="1">
        <v>1</v>
      </c>
      <c r="AJ83" s="1">
        <v>0</v>
      </c>
      <c r="AK83" s="1">
        <v>0</v>
      </c>
      <c r="AL83" s="20" t="str">
        <f t="shared" si="24"/>
        <v>E</v>
      </c>
    </row>
    <row r="84" spans="1:43" x14ac:dyDescent="0.2">
      <c r="C84" s="1" t="s">
        <v>9</v>
      </c>
      <c r="D84" s="1" t="s">
        <v>42</v>
      </c>
      <c r="E84" s="1" t="s">
        <v>7</v>
      </c>
      <c r="F84" s="1" t="s">
        <v>46</v>
      </c>
      <c r="G84" s="1" t="s">
        <v>46</v>
      </c>
      <c r="H84" s="1" t="s">
        <v>46</v>
      </c>
      <c r="I84" s="1" t="s">
        <v>46</v>
      </c>
      <c r="J84" s="1">
        <v>13</v>
      </c>
      <c r="K84" s="1">
        <v>2</v>
      </c>
      <c r="L84" s="1">
        <v>0</v>
      </c>
      <c r="M84" s="1">
        <f t="shared" si="34"/>
        <v>15</v>
      </c>
      <c r="N84" s="1">
        <v>0</v>
      </c>
      <c r="O84" s="1">
        <v>7</v>
      </c>
      <c r="P84" s="1">
        <v>4</v>
      </c>
      <c r="Q84" s="1">
        <v>3</v>
      </c>
      <c r="R84" s="1">
        <f t="shared" si="25"/>
        <v>14</v>
      </c>
      <c r="S84" s="1">
        <v>0</v>
      </c>
      <c r="T84" s="1">
        <v>4</v>
      </c>
      <c r="U84" s="1">
        <v>6</v>
      </c>
      <c r="V84" s="1">
        <v>3</v>
      </c>
      <c r="W84" s="1">
        <f t="shared" si="28"/>
        <v>13</v>
      </c>
      <c r="X84" s="1" t="s">
        <v>42</v>
      </c>
      <c r="Y84" s="1" t="s">
        <v>46</v>
      </c>
      <c r="AA84" s="21">
        <f t="shared" si="26"/>
        <v>0.9285714285714286</v>
      </c>
      <c r="AC84" s="21">
        <f t="shared" ref="AC84:AC94" si="35">W84/M84</f>
        <v>0.8666666666666667</v>
      </c>
      <c r="AE84" s="1">
        <v>0</v>
      </c>
      <c r="AF84" s="1">
        <v>1</v>
      </c>
      <c r="AG84" s="20">
        <v>0</v>
      </c>
      <c r="AH84" s="1">
        <v>0</v>
      </c>
      <c r="AI84" s="1">
        <v>0</v>
      </c>
      <c r="AJ84" s="1">
        <v>0</v>
      </c>
      <c r="AK84" s="1">
        <v>0</v>
      </c>
      <c r="AL84" s="20" t="str">
        <f t="shared" si="24"/>
        <v>E</v>
      </c>
    </row>
    <row r="85" spans="1:43" x14ac:dyDescent="0.2">
      <c r="C85" s="1" t="s">
        <v>9</v>
      </c>
      <c r="D85" s="1" t="s">
        <v>42</v>
      </c>
      <c r="E85" s="1" t="s">
        <v>13</v>
      </c>
      <c r="F85" s="1" t="s">
        <v>46</v>
      </c>
      <c r="G85" s="1" t="s">
        <v>46</v>
      </c>
      <c r="H85" s="1" t="s">
        <v>46</v>
      </c>
      <c r="I85" s="1" t="s">
        <v>46</v>
      </c>
      <c r="J85" s="1">
        <v>13</v>
      </c>
      <c r="K85" s="1">
        <v>2</v>
      </c>
      <c r="L85" s="1">
        <v>0</v>
      </c>
      <c r="M85" s="1">
        <f t="shared" si="34"/>
        <v>15</v>
      </c>
      <c r="N85" s="1">
        <v>0</v>
      </c>
      <c r="O85" s="1">
        <v>7</v>
      </c>
      <c r="P85" s="1">
        <v>4</v>
      </c>
      <c r="Q85" s="1">
        <v>0</v>
      </c>
      <c r="R85" s="1">
        <f t="shared" si="25"/>
        <v>11</v>
      </c>
      <c r="S85" s="1">
        <v>0</v>
      </c>
      <c r="T85" s="1">
        <v>4</v>
      </c>
      <c r="U85" s="1">
        <v>6</v>
      </c>
      <c r="V85" s="1">
        <v>0</v>
      </c>
      <c r="W85" s="1">
        <f t="shared" si="28"/>
        <v>10</v>
      </c>
      <c r="X85" s="1" t="s">
        <v>48</v>
      </c>
      <c r="Y85" s="1" t="s">
        <v>46</v>
      </c>
      <c r="AA85" s="21">
        <f t="shared" si="26"/>
        <v>0.90909090909090906</v>
      </c>
      <c r="AC85" s="21">
        <f t="shared" si="35"/>
        <v>0.66666666666666663</v>
      </c>
      <c r="AE85" s="1">
        <v>0</v>
      </c>
      <c r="AF85" s="1">
        <v>0</v>
      </c>
      <c r="AG85" s="20">
        <v>0</v>
      </c>
      <c r="AH85" s="1">
        <v>0</v>
      </c>
      <c r="AI85" s="1">
        <v>1</v>
      </c>
      <c r="AJ85" s="1">
        <v>0</v>
      </c>
      <c r="AK85" s="1">
        <v>0</v>
      </c>
      <c r="AL85" s="20" t="str">
        <f t="shared" si="24"/>
        <v>E</v>
      </c>
    </row>
    <row r="86" spans="1:43" x14ac:dyDescent="0.2">
      <c r="C86" s="1" t="s">
        <v>8</v>
      </c>
      <c r="D86" s="1" t="s">
        <v>42</v>
      </c>
      <c r="E86" s="1" t="s">
        <v>6</v>
      </c>
      <c r="F86" s="1" t="s">
        <v>46</v>
      </c>
      <c r="G86" s="1" t="s">
        <v>46</v>
      </c>
      <c r="H86" s="1" t="s">
        <v>46</v>
      </c>
      <c r="I86" s="1" t="s">
        <v>46</v>
      </c>
      <c r="J86" s="1">
        <v>18</v>
      </c>
      <c r="K86" s="1">
        <v>2</v>
      </c>
      <c r="L86" s="1">
        <v>0</v>
      </c>
      <c r="M86" s="1">
        <f t="shared" si="34"/>
        <v>20</v>
      </c>
      <c r="N86" s="1">
        <v>0</v>
      </c>
      <c r="O86" s="1">
        <v>15</v>
      </c>
      <c r="P86" s="1">
        <v>5</v>
      </c>
      <c r="Q86" s="1">
        <v>5</v>
      </c>
      <c r="R86" s="1">
        <f t="shared" si="25"/>
        <v>25</v>
      </c>
      <c r="S86" s="1">
        <v>0</v>
      </c>
      <c r="T86" s="1">
        <v>8</v>
      </c>
      <c r="U86" s="1">
        <v>6</v>
      </c>
      <c r="V86" s="1">
        <v>1</v>
      </c>
      <c r="W86" s="1">
        <f t="shared" si="28"/>
        <v>15</v>
      </c>
      <c r="X86" s="1" t="s">
        <v>42</v>
      </c>
      <c r="Y86" s="1" t="s">
        <v>46</v>
      </c>
      <c r="AA86" s="21">
        <f t="shared" si="26"/>
        <v>0.6</v>
      </c>
      <c r="AC86" s="21">
        <f t="shared" si="35"/>
        <v>0.75</v>
      </c>
      <c r="AE86" s="1">
        <v>0</v>
      </c>
      <c r="AF86" s="1">
        <v>1</v>
      </c>
      <c r="AG86" s="20">
        <v>0</v>
      </c>
      <c r="AH86" s="1">
        <v>0</v>
      </c>
      <c r="AI86" s="1">
        <v>0</v>
      </c>
      <c r="AJ86" s="1">
        <v>0</v>
      </c>
      <c r="AK86" s="1">
        <v>0</v>
      </c>
      <c r="AL86" s="20" t="str">
        <f t="shared" si="24"/>
        <v>F</v>
      </c>
    </row>
    <row r="87" spans="1:43" x14ac:dyDescent="0.2">
      <c r="C87" s="1" t="s">
        <v>8</v>
      </c>
      <c r="D87" s="1" t="s">
        <v>42</v>
      </c>
      <c r="E87" s="1" t="s">
        <v>7</v>
      </c>
      <c r="F87" s="1" t="s">
        <v>46</v>
      </c>
      <c r="G87" s="1" t="s">
        <v>46</v>
      </c>
      <c r="H87" s="1" t="s">
        <v>46</v>
      </c>
      <c r="I87" s="1" t="s">
        <v>46</v>
      </c>
      <c r="J87" s="1">
        <v>18</v>
      </c>
      <c r="K87" s="1">
        <v>2</v>
      </c>
      <c r="L87" s="1">
        <v>0</v>
      </c>
      <c r="M87" s="1">
        <f t="shared" si="34"/>
        <v>20</v>
      </c>
      <c r="N87" s="1">
        <v>0</v>
      </c>
      <c r="O87" s="1">
        <v>15</v>
      </c>
      <c r="P87" s="1">
        <v>5</v>
      </c>
      <c r="Q87" s="1">
        <v>10</v>
      </c>
      <c r="R87" s="1">
        <f t="shared" si="25"/>
        <v>30</v>
      </c>
      <c r="S87" s="1">
        <v>0</v>
      </c>
      <c r="T87" s="1">
        <v>8</v>
      </c>
      <c r="U87" s="1">
        <v>6</v>
      </c>
      <c r="V87" s="1">
        <v>3</v>
      </c>
      <c r="W87" s="1">
        <f t="shared" si="28"/>
        <v>17</v>
      </c>
      <c r="X87" s="1" t="s">
        <v>42</v>
      </c>
      <c r="Y87" s="1" t="s">
        <v>46</v>
      </c>
      <c r="AA87" s="21">
        <f t="shared" si="26"/>
        <v>0.56666666666666665</v>
      </c>
      <c r="AC87" s="21">
        <f t="shared" si="35"/>
        <v>0.85</v>
      </c>
      <c r="AE87" s="20">
        <v>0</v>
      </c>
      <c r="AF87" s="20">
        <v>1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 t="str">
        <f t="shared" si="24"/>
        <v>F</v>
      </c>
    </row>
    <row r="88" spans="1:43" x14ac:dyDescent="0.2">
      <c r="C88" s="1" t="s">
        <v>8</v>
      </c>
      <c r="D88" s="1" t="s">
        <v>42</v>
      </c>
      <c r="E88" s="1" t="s">
        <v>13</v>
      </c>
      <c r="F88" s="1" t="s">
        <v>46</v>
      </c>
      <c r="G88" s="1" t="s">
        <v>46</v>
      </c>
      <c r="H88" s="1" t="s">
        <v>46</v>
      </c>
      <c r="I88" s="1" t="s">
        <v>46</v>
      </c>
      <c r="J88" s="1">
        <v>18</v>
      </c>
      <c r="K88" s="1">
        <v>2</v>
      </c>
      <c r="L88" s="1">
        <v>0</v>
      </c>
      <c r="M88" s="1">
        <f t="shared" si="34"/>
        <v>20</v>
      </c>
      <c r="N88" s="1">
        <v>0</v>
      </c>
      <c r="O88" s="1">
        <v>15</v>
      </c>
      <c r="P88" s="1">
        <v>5</v>
      </c>
      <c r="Q88" s="1">
        <v>0</v>
      </c>
      <c r="R88" s="1">
        <f t="shared" si="25"/>
        <v>20</v>
      </c>
      <c r="S88" s="1">
        <v>0</v>
      </c>
      <c r="T88" s="1">
        <v>8</v>
      </c>
      <c r="U88" s="1">
        <v>6</v>
      </c>
      <c r="V88" s="1">
        <v>0</v>
      </c>
      <c r="W88" s="1">
        <f t="shared" si="28"/>
        <v>14</v>
      </c>
      <c r="X88" s="1" t="s">
        <v>42</v>
      </c>
      <c r="Y88" s="1" t="s">
        <v>46</v>
      </c>
      <c r="AA88" s="21">
        <f t="shared" si="26"/>
        <v>0.7</v>
      </c>
      <c r="AC88" s="21">
        <f t="shared" si="35"/>
        <v>0.7</v>
      </c>
      <c r="AE88" s="20">
        <v>0</v>
      </c>
      <c r="AF88" s="20">
        <v>1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 t="str">
        <f t="shared" si="24"/>
        <v>F</v>
      </c>
    </row>
    <row r="89" spans="1:43" x14ac:dyDescent="0.2">
      <c r="A89" s="1" t="s">
        <v>11</v>
      </c>
      <c r="B89" s="1" t="s">
        <v>11</v>
      </c>
      <c r="C89" s="1" t="s">
        <v>9</v>
      </c>
      <c r="D89" s="1" t="s">
        <v>42</v>
      </c>
      <c r="E89" s="1" t="s">
        <v>6</v>
      </c>
      <c r="F89" s="1" t="s">
        <v>46</v>
      </c>
      <c r="G89" s="1" t="s">
        <v>46</v>
      </c>
      <c r="H89" s="1" t="s">
        <v>46</v>
      </c>
      <c r="I89" s="1" t="s">
        <v>46</v>
      </c>
      <c r="J89" s="1">
        <v>11</v>
      </c>
      <c r="K89" s="1">
        <v>2</v>
      </c>
      <c r="L89" s="1">
        <v>0</v>
      </c>
      <c r="M89" s="1">
        <f t="shared" si="34"/>
        <v>13</v>
      </c>
      <c r="N89" s="1">
        <v>0</v>
      </c>
      <c r="O89" s="1">
        <v>7</v>
      </c>
      <c r="P89" s="1">
        <v>8</v>
      </c>
      <c r="Q89" s="1">
        <v>5</v>
      </c>
      <c r="R89" s="1">
        <f t="shared" si="25"/>
        <v>20</v>
      </c>
      <c r="S89" s="1">
        <v>0</v>
      </c>
      <c r="T89" s="1">
        <v>4</v>
      </c>
      <c r="U89" s="1">
        <v>7</v>
      </c>
      <c r="V89" s="1">
        <v>1</v>
      </c>
      <c r="W89" s="1">
        <f t="shared" si="28"/>
        <v>12</v>
      </c>
      <c r="X89" s="1" t="s">
        <v>48</v>
      </c>
      <c r="Y89" s="1" t="s">
        <v>46</v>
      </c>
      <c r="AA89" s="21">
        <f t="shared" si="26"/>
        <v>0.6</v>
      </c>
      <c r="AC89" s="21">
        <f t="shared" si="35"/>
        <v>0.92307692307692313</v>
      </c>
      <c r="AE89" s="1">
        <v>0</v>
      </c>
      <c r="AF89" s="1">
        <v>0</v>
      </c>
      <c r="AG89" s="20">
        <v>0</v>
      </c>
      <c r="AH89" s="1">
        <v>0</v>
      </c>
      <c r="AI89" s="1">
        <v>1</v>
      </c>
      <c r="AJ89" s="1">
        <v>0</v>
      </c>
      <c r="AK89" s="1">
        <v>0</v>
      </c>
      <c r="AL89" s="20" t="str">
        <f t="shared" si="24"/>
        <v>E</v>
      </c>
      <c r="AO89" s="21"/>
      <c r="AP89" s="20"/>
      <c r="AQ89" s="20"/>
    </row>
    <row r="90" spans="1:43" x14ac:dyDescent="0.2">
      <c r="C90" s="1" t="s">
        <v>9</v>
      </c>
      <c r="D90" s="1" t="s">
        <v>42</v>
      </c>
      <c r="E90" s="1" t="s">
        <v>7</v>
      </c>
      <c r="F90" s="1" t="s">
        <v>46</v>
      </c>
      <c r="G90" s="1" t="s">
        <v>46</v>
      </c>
      <c r="H90" s="1" t="s">
        <v>46</v>
      </c>
      <c r="I90" s="1" t="s">
        <v>46</v>
      </c>
      <c r="J90" s="1">
        <v>11</v>
      </c>
      <c r="K90" s="1">
        <v>2</v>
      </c>
      <c r="L90" s="1">
        <v>0</v>
      </c>
      <c r="M90" s="1">
        <f t="shared" si="34"/>
        <v>13</v>
      </c>
      <c r="N90" s="1">
        <v>0</v>
      </c>
      <c r="O90" s="1">
        <v>7</v>
      </c>
      <c r="P90" s="1">
        <v>8</v>
      </c>
      <c r="Q90" s="1">
        <v>10</v>
      </c>
      <c r="R90" s="1">
        <f t="shared" si="25"/>
        <v>25</v>
      </c>
      <c r="S90" s="1">
        <v>0</v>
      </c>
      <c r="T90" s="1">
        <v>4</v>
      </c>
      <c r="U90" s="1">
        <v>7</v>
      </c>
      <c r="V90" s="1">
        <v>3</v>
      </c>
      <c r="W90" s="1">
        <f t="shared" si="28"/>
        <v>14</v>
      </c>
      <c r="X90" s="1" t="s">
        <v>42</v>
      </c>
      <c r="Y90" s="1" t="s">
        <v>46</v>
      </c>
      <c r="AA90" s="21">
        <f t="shared" si="26"/>
        <v>0.56000000000000005</v>
      </c>
      <c r="AC90" s="21">
        <f t="shared" si="35"/>
        <v>1.0769230769230769</v>
      </c>
      <c r="AE90" s="1">
        <v>0</v>
      </c>
      <c r="AF90" s="1">
        <v>1</v>
      </c>
      <c r="AG90" s="20">
        <v>0</v>
      </c>
      <c r="AH90" s="1">
        <v>0</v>
      </c>
      <c r="AI90" s="1">
        <v>0</v>
      </c>
      <c r="AJ90" s="1">
        <v>0</v>
      </c>
      <c r="AK90" s="1">
        <v>0</v>
      </c>
      <c r="AL90" s="20" t="str">
        <f t="shared" si="24"/>
        <v>E</v>
      </c>
    </row>
    <row r="91" spans="1:43" x14ac:dyDescent="0.2">
      <c r="C91" s="1" t="s">
        <v>9</v>
      </c>
      <c r="D91" s="1" t="s">
        <v>42</v>
      </c>
      <c r="E91" s="1" t="s">
        <v>13</v>
      </c>
      <c r="F91" s="1" t="s">
        <v>46</v>
      </c>
      <c r="G91" s="1" t="s">
        <v>46</v>
      </c>
      <c r="H91" s="1" t="s">
        <v>46</v>
      </c>
      <c r="I91" s="1" t="s">
        <v>46</v>
      </c>
      <c r="J91" s="1">
        <v>11</v>
      </c>
      <c r="K91" s="1">
        <v>2</v>
      </c>
      <c r="L91" s="1">
        <v>0</v>
      </c>
      <c r="M91" s="1">
        <f t="shared" si="34"/>
        <v>13</v>
      </c>
      <c r="N91" s="1">
        <v>0</v>
      </c>
      <c r="O91" s="1">
        <v>7</v>
      </c>
      <c r="P91" s="1">
        <v>8</v>
      </c>
      <c r="Q91" s="1">
        <v>0</v>
      </c>
      <c r="R91" s="1">
        <f t="shared" si="25"/>
        <v>15</v>
      </c>
      <c r="S91" s="1">
        <v>0</v>
      </c>
      <c r="T91" s="1">
        <v>4</v>
      </c>
      <c r="U91" s="1">
        <v>7</v>
      </c>
      <c r="V91" s="1">
        <v>0</v>
      </c>
      <c r="W91" s="1">
        <f t="shared" si="28"/>
        <v>11</v>
      </c>
      <c r="X91" s="1" t="s">
        <v>48</v>
      </c>
      <c r="Y91" s="1" t="s">
        <v>46</v>
      </c>
      <c r="AA91" s="21">
        <f t="shared" si="26"/>
        <v>0.73333333333333328</v>
      </c>
      <c r="AC91" s="21">
        <f t="shared" si="35"/>
        <v>0.84615384615384615</v>
      </c>
      <c r="AE91" s="1">
        <v>0</v>
      </c>
      <c r="AF91" s="1">
        <v>0</v>
      </c>
      <c r="AG91" s="20">
        <v>0</v>
      </c>
      <c r="AH91" s="1">
        <v>0</v>
      </c>
      <c r="AI91" s="1">
        <v>1</v>
      </c>
      <c r="AJ91" s="1">
        <v>0</v>
      </c>
      <c r="AK91" s="1">
        <v>0</v>
      </c>
      <c r="AL91" s="20" t="str">
        <f t="shared" si="24"/>
        <v>E</v>
      </c>
    </row>
    <row r="92" spans="1:43" x14ac:dyDescent="0.2">
      <c r="C92" s="1" t="s">
        <v>8</v>
      </c>
      <c r="D92" s="1" t="s">
        <v>42</v>
      </c>
      <c r="E92" s="1" t="s">
        <v>6</v>
      </c>
      <c r="F92" s="1" t="s">
        <v>46</v>
      </c>
      <c r="G92" s="1" t="s">
        <v>46</v>
      </c>
      <c r="H92" s="1" t="s">
        <v>46</v>
      </c>
      <c r="I92" s="1" t="s">
        <v>46</v>
      </c>
      <c r="J92" s="1">
        <v>20</v>
      </c>
      <c r="K92" s="1">
        <v>2</v>
      </c>
      <c r="L92" s="1">
        <v>0</v>
      </c>
      <c r="M92" s="1">
        <f t="shared" si="34"/>
        <v>22</v>
      </c>
      <c r="N92" s="1">
        <v>0</v>
      </c>
      <c r="O92" s="1">
        <v>17</v>
      </c>
      <c r="P92" s="1">
        <v>10</v>
      </c>
      <c r="Q92" s="1">
        <v>5</v>
      </c>
      <c r="R92" s="1">
        <f t="shared" si="25"/>
        <v>32</v>
      </c>
      <c r="S92" s="1">
        <v>0</v>
      </c>
      <c r="T92" s="1">
        <v>10</v>
      </c>
      <c r="U92" s="1">
        <v>7</v>
      </c>
      <c r="V92" s="1">
        <v>2</v>
      </c>
      <c r="W92" s="1">
        <f t="shared" si="28"/>
        <v>19</v>
      </c>
      <c r="X92" s="1" t="s">
        <v>48</v>
      </c>
      <c r="Y92" s="1" t="s">
        <v>46</v>
      </c>
      <c r="AA92" s="21">
        <f t="shared" si="26"/>
        <v>0.59375</v>
      </c>
      <c r="AC92" s="21">
        <f t="shared" si="35"/>
        <v>0.86363636363636365</v>
      </c>
      <c r="AE92" s="20">
        <v>0</v>
      </c>
      <c r="AF92" s="20">
        <v>0</v>
      </c>
      <c r="AG92" s="20">
        <v>0</v>
      </c>
      <c r="AH92" s="20">
        <v>0</v>
      </c>
      <c r="AI92" s="20">
        <v>1</v>
      </c>
      <c r="AJ92" s="20">
        <v>0</v>
      </c>
      <c r="AK92" s="20">
        <v>0</v>
      </c>
      <c r="AL92" s="20" t="str">
        <f t="shared" si="24"/>
        <v>F</v>
      </c>
    </row>
    <row r="93" spans="1:43" x14ac:dyDescent="0.2">
      <c r="C93" s="1" t="s">
        <v>8</v>
      </c>
      <c r="D93" s="1" t="s">
        <v>42</v>
      </c>
      <c r="E93" s="1" t="s">
        <v>7</v>
      </c>
      <c r="F93" s="1" t="s">
        <v>46</v>
      </c>
      <c r="G93" s="1" t="s">
        <v>46</v>
      </c>
      <c r="H93" s="1" t="s">
        <v>46</v>
      </c>
      <c r="I93" s="1" t="s">
        <v>46</v>
      </c>
      <c r="J93" s="1">
        <v>20</v>
      </c>
      <c r="K93" s="1">
        <v>2</v>
      </c>
      <c r="L93" s="1">
        <v>0</v>
      </c>
      <c r="M93" s="1">
        <f t="shared" si="34"/>
        <v>22</v>
      </c>
      <c r="N93" s="1">
        <v>0</v>
      </c>
      <c r="O93" s="1">
        <v>17</v>
      </c>
      <c r="P93" s="1">
        <v>10</v>
      </c>
      <c r="Q93" s="1">
        <v>10</v>
      </c>
      <c r="R93" s="1">
        <f t="shared" si="25"/>
        <v>37</v>
      </c>
      <c r="S93" s="1">
        <v>0</v>
      </c>
      <c r="T93" s="1">
        <v>10</v>
      </c>
      <c r="U93" s="1">
        <v>7</v>
      </c>
      <c r="V93" s="1">
        <v>4</v>
      </c>
      <c r="W93" s="1">
        <f t="shared" si="28"/>
        <v>21</v>
      </c>
      <c r="X93" s="1" t="s">
        <v>48</v>
      </c>
      <c r="Y93" s="1" t="s">
        <v>46</v>
      </c>
      <c r="AA93" s="21">
        <f t="shared" si="26"/>
        <v>0.56756756756756754</v>
      </c>
      <c r="AC93" s="21">
        <f t="shared" si="35"/>
        <v>0.95454545454545459</v>
      </c>
      <c r="AE93" s="20">
        <v>0</v>
      </c>
      <c r="AF93" s="20">
        <v>0</v>
      </c>
      <c r="AG93" s="20">
        <v>0</v>
      </c>
      <c r="AH93" s="20">
        <v>0</v>
      </c>
      <c r="AI93" s="20">
        <v>1</v>
      </c>
      <c r="AJ93" s="20">
        <v>0</v>
      </c>
      <c r="AK93" s="20">
        <v>0</v>
      </c>
      <c r="AL93" s="20" t="str">
        <f t="shared" si="24"/>
        <v>F</v>
      </c>
    </row>
    <row r="94" spans="1:43" x14ac:dyDescent="0.2">
      <c r="C94" s="1" t="s">
        <v>8</v>
      </c>
      <c r="D94" s="1" t="s">
        <v>42</v>
      </c>
      <c r="E94" s="1" t="s">
        <v>13</v>
      </c>
      <c r="F94" s="1" t="s">
        <v>46</v>
      </c>
      <c r="G94" s="1" t="s">
        <v>46</v>
      </c>
      <c r="H94" s="1" t="s">
        <v>46</v>
      </c>
      <c r="I94" s="1" t="s">
        <v>46</v>
      </c>
      <c r="J94" s="1">
        <v>20</v>
      </c>
      <c r="K94" s="1">
        <v>2</v>
      </c>
      <c r="L94" s="1">
        <v>0</v>
      </c>
      <c r="M94" s="1">
        <f t="shared" si="34"/>
        <v>22</v>
      </c>
      <c r="N94" s="1">
        <v>0</v>
      </c>
      <c r="O94" s="1">
        <v>17</v>
      </c>
      <c r="P94" s="1">
        <v>10</v>
      </c>
      <c r="Q94" s="1">
        <v>0</v>
      </c>
      <c r="R94" s="1">
        <f t="shared" si="25"/>
        <v>27</v>
      </c>
      <c r="S94" s="1">
        <v>0</v>
      </c>
      <c r="T94" s="1">
        <v>10</v>
      </c>
      <c r="U94" s="1">
        <v>7</v>
      </c>
      <c r="V94" s="1">
        <v>0</v>
      </c>
      <c r="W94" s="1">
        <f t="shared" si="28"/>
        <v>17</v>
      </c>
      <c r="X94" s="1" t="s">
        <v>48</v>
      </c>
      <c r="Y94" s="1" t="s">
        <v>46</v>
      </c>
      <c r="AA94" s="21">
        <f t="shared" si="26"/>
        <v>0.62962962962962965</v>
      </c>
      <c r="AC94" s="21">
        <f t="shared" si="35"/>
        <v>0.77272727272727271</v>
      </c>
      <c r="AE94" s="20">
        <v>0</v>
      </c>
      <c r="AF94" s="20">
        <v>0</v>
      </c>
      <c r="AG94" s="20">
        <v>0</v>
      </c>
      <c r="AH94" s="20">
        <v>0</v>
      </c>
      <c r="AI94" s="20">
        <v>1</v>
      </c>
      <c r="AJ94" s="20">
        <v>0</v>
      </c>
      <c r="AK94" s="20">
        <v>0</v>
      </c>
      <c r="AL94" s="20" t="str">
        <f t="shared" si="24"/>
        <v>F</v>
      </c>
    </row>
    <row r="95" spans="1:43" x14ac:dyDescent="0.2">
      <c r="A95" s="1" t="s">
        <v>10</v>
      </c>
      <c r="B95" s="1" t="s">
        <v>11</v>
      </c>
      <c r="C95" s="1" t="s">
        <v>5</v>
      </c>
      <c r="D95" s="1" t="s">
        <v>43</v>
      </c>
      <c r="E95" s="1" t="s">
        <v>6</v>
      </c>
      <c r="F95" s="1">
        <v>10</v>
      </c>
      <c r="G95" s="1">
        <v>2</v>
      </c>
      <c r="H95" s="1">
        <v>0</v>
      </c>
      <c r="I95" s="1">
        <f t="shared" si="27"/>
        <v>12</v>
      </c>
      <c r="J95" s="1" t="s">
        <v>46</v>
      </c>
      <c r="K95" s="1" t="s">
        <v>46</v>
      </c>
      <c r="L95" s="1" t="s">
        <v>46</v>
      </c>
      <c r="M95" s="1" t="s">
        <v>46</v>
      </c>
      <c r="N95" s="1">
        <v>0</v>
      </c>
      <c r="O95" s="1">
        <v>17</v>
      </c>
      <c r="P95" s="1">
        <v>15</v>
      </c>
      <c r="Q95" s="1">
        <v>5</v>
      </c>
      <c r="R95" s="1">
        <f t="shared" si="25"/>
        <v>37</v>
      </c>
      <c r="S95" s="1">
        <v>1</v>
      </c>
      <c r="T95" s="1">
        <v>11</v>
      </c>
      <c r="U95" s="1">
        <v>12</v>
      </c>
      <c r="V95" s="1">
        <v>2</v>
      </c>
      <c r="W95" s="1">
        <f t="shared" si="28"/>
        <v>25</v>
      </c>
      <c r="X95" s="1" t="s">
        <v>43</v>
      </c>
      <c r="Y95" s="1" t="s">
        <v>48</v>
      </c>
      <c r="AA95" s="21">
        <f t="shared" si="26"/>
        <v>0.67567567567567566</v>
      </c>
      <c r="AC95" s="21">
        <f>W95/I95</f>
        <v>2.0833333333333335</v>
      </c>
      <c r="AE95" s="1">
        <v>1</v>
      </c>
      <c r="AF95" s="1">
        <v>0</v>
      </c>
      <c r="AG95" s="20">
        <v>0</v>
      </c>
      <c r="AH95" s="1">
        <v>0</v>
      </c>
      <c r="AI95" s="1">
        <v>0</v>
      </c>
      <c r="AJ95" s="1">
        <v>0</v>
      </c>
      <c r="AK95" s="1">
        <v>1</v>
      </c>
      <c r="AL95" s="20" t="str">
        <f t="shared" si="24"/>
        <v>A</v>
      </c>
    </row>
    <row r="96" spans="1:43" x14ac:dyDescent="0.2">
      <c r="C96" s="1" t="s">
        <v>5</v>
      </c>
      <c r="D96" s="1" t="s">
        <v>43</v>
      </c>
      <c r="E96" s="1" t="s">
        <v>7</v>
      </c>
      <c r="F96" s="1">
        <v>10</v>
      </c>
      <c r="G96" s="1">
        <v>2</v>
      </c>
      <c r="H96" s="1">
        <v>0</v>
      </c>
      <c r="I96" s="1">
        <f t="shared" si="27"/>
        <v>12</v>
      </c>
      <c r="J96" s="1" t="s">
        <v>46</v>
      </c>
      <c r="K96" s="1" t="s">
        <v>46</v>
      </c>
      <c r="L96" s="1" t="s">
        <v>46</v>
      </c>
      <c r="M96" s="1" t="s">
        <v>46</v>
      </c>
      <c r="N96" s="1">
        <v>0</v>
      </c>
      <c r="O96" s="1">
        <v>17</v>
      </c>
      <c r="P96" s="1">
        <v>15</v>
      </c>
      <c r="Q96" s="1">
        <v>10</v>
      </c>
      <c r="R96" s="1">
        <f t="shared" si="25"/>
        <v>42</v>
      </c>
      <c r="S96" s="1">
        <v>1</v>
      </c>
      <c r="T96" s="1">
        <v>11</v>
      </c>
      <c r="U96" s="1">
        <v>12</v>
      </c>
      <c r="V96" s="1">
        <v>2</v>
      </c>
      <c r="W96" s="1">
        <f t="shared" si="28"/>
        <v>25</v>
      </c>
      <c r="X96" s="1" t="s">
        <v>43</v>
      </c>
      <c r="Y96" s="1" t="s">
        <v>48</v>
      </c>
      <c r="AA96" s="21">
        <f t="shared" si="26"/>
        <v>0.59523809523809523</v>
      </c>
      <c r="AC96" s="21">
        <f t="shared" ref="AC96:AC103" si="36">W96/I96</f>
        <v>2.0833333333333335</v>
      </c>
      <c r="AE96" s="20">
        <v>1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1</v>
      </c>
      <c r="AL96" s="20" t="str">
        <f t="shared" si="24"/>
        <v>A</v>
      </c>
    </row>
    <row r="97" spans="1:49" x14ac:dyDescent="0.2">
      <c r="C97" s="1" t="s">
        <v>5</v>
      </c>
      <c r="D97" s="1" t="s">
        <v>43</v>
      </c>
      <c r="E97" s="1" t="s">
        <v>13</v>
      </c>
      <c r="F97" s="1">
        <v>10</v>
      </c>
      <c r="G97" s="1">
        <v>2</v>
      </c>
      <c r="H97" s="1">
        <v>0</v>
      </c>
      <c r="I97" s="1">
        <f t="shared" si="27"/>
        <v>12</v>
      </c>
      <c r="J97" s="1" t="s">
        <v>46</v>
      </c>
      <c r="K97" s="1" t="s">
        <v>46</v>
      </c>
      <c r="L97" s="1" t="s">
        <v>46</v>
      </c>
      <c r="M97" s="1" t="s">
        <v>46</v>
      </c>
      <c r="N97" s="1">
        <v>0</v>
      </c>
      <c r="O97" s="1">
        <v>17</v>
      </c>
      <c r="P97" s="1">
        <v>15</v>
      </c>
      <c r="Q97" s="1">
        <v>0</v>
      </c>
      <c r="R97" s="1">
        <f t="shared" si="25"/>
        <v>32</v>
      </c>
      <c r="S97" s="1">
        <v>1</v>
      </c>
      <c r="T97" s="1">
        <v>11</v>
      </c>
      <c r="U97" s="1">
        <v>12</v>
      </c>
      <c r="V97" s="1">
        <v>0</v>
      </c>
      <c r="W97" s="1">
        <f t="shared" si="28"/>
        <v>23</v>
      </c>
      <c r="X97" s="1" t="s">
        <v>43</v>
      </c>
      <c r="Y97" s="1" t="s">
        <v>48</v>
      </c>
      <c r="AA97" s="21">
        <f t="shared" si="26"/>
        <v>0.71875</v>
      </c>
      <c r="AC97" s="21">
        <f t="shared" si="36"/>
        <v>1.9166666666666667</v>
      </c>
      <c r="AE97" s="20">
        <v>1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1</v>
      </c>
      <c r="AL97" s="20" t="str">
        <f t="shared" si="24"/>
        <v>A</v>
      </c>
    </row>
    <row r="98" spans="1:49" x14ac:dyDescent="0.2">
      <c r="C98" s="1" t="s">
        <v>9</v>
      </c>
      <c r="D98" s="1" t="s">
        <v>43</v>
      </c>
      <c r="E98" s="1" t="s">
        <v>6</v>
      </c>
      <c r="F98" s="1">
        <v>9</v>
      </c>
      <c r="G98" s="1">
        <v>2</v>
      </c>
      <c r="H98" s="1">
        <v>0</v>
      </c>
      <c r="I98" s="1">
        <f t="shared" si="27"/>
        <v>11</v>
      </c>
      <c r="J98" s="1" t="s">
        <v>46</v>
      </c>
      <c r="K98" s="1" t="s">
        <v>46</v>
      </c>
      <c r="L98" s="1" t="s">
        <v>46</v>
      </c>
      <c r="M98" s="1" t="s">
        <v>46</v>
      </c>
      <c r="N98" s="1">
        <v>0</v>
      </c>
      <c r="O98" s="1">
        <v>11</v>
      </c>
      <c r="P98" s="1">
        <v>11</v>
      </c>
      <c r="Q98" s="1">
        <v>3</v>
      </c>
      <c r="R98" s="1">
        <f t="shared" si="25"/>
        <v>25</v>
      </c>
      <c r="S98" s="1">
        <v>1</v>
      </c>
      <c r="T98" s="1">
        <v>9</v>
      </c>
      <c r="U98" s="1">
        <v>11</v>
      </c>
      <c r="V98" s="1">
        <v>3</v>
      </c>
      <c r="W98" s="1">
        <f t="shared" si="28"/>
        <v>23</v>
      </c>
      <c r="X98" s="1" t="s">
        <v>43</v>
      </c>
      <c r="Y98" s="1" t="s">
        <v>45</v>
      </c>
      <c r="AA98" s="21">
        <f t="shared" si="26"/>
        <v>0.92</v>
      </c>
      <c r="AC98" s="21">
        <f t="shared" si="36"/>
        <v>2.0909090909090908</v>
      </c>
      <c r="AE98" s="1">
        <v>1</v>
      </c>
      <c r="AF98" s="1">
        <v>0</v>
      </c>
      <c r="AG98" s="20">
        <v>0</v>
      </c>
      <c r="AH98" s="1">
        <v>0</v>
      </c>
      <c r="AI98" s="1">
        <v>0</v>
      </c>
      <c r="AJ98" s="1">
        <v>1</v>
      </c>
      <c r="AK98" s="1">
        <v>0</v>
      </c>
      <c r="AL98" s="20" t="str">
        <f t="shared" ref="AL98:AL109" si="37">C98</f>
        <v>E</v>
      </c>
    </row>
    <row r="99" spans="1:49" x14ac:dyDescent="0.2">
      <c r="C99" s="1" t="s">
        <v>9</v>
      </c>
      <c r="D99" s="1" t="s">
        <v>43</v>
      </c>
      <c r="E99" s="1" t="s">
        <v>7</v>
      </c>
      <c r="F99" s="1">
        <v>9</v>
      </c>
      <c r="G99" s="1">
        <v>2</v>
      </c>
      <c r="H99" s="1">
        <v>0</v>
      </c>
      <c r="I99" s="1">
        <f t="shared" si="27"/>
        <v>11</v>
      </c>
      <c r="J99" s="1" t="s">
        <v>46</v>
      </c>
      <c r="K99" s="1" t="s">
        <v>46</v>
      </c>
      <c r="L99" s="1" t="s">
        <v>46</v>
      </c>
      <c r="M99" s="1" t="s">
        <v>46</v>
      </c>
      <c r="N99" s="1">
        <v>0</v>
      </c>
      <c r="O99" s="1">
        <v>11</v>
      </c>
      <c r="P99" s="1">
        <v>11</v>
      </c>
      <c r="Q99" s="1">
        <v>5</v>
      </c>
      <c r="R99" s="1">
        <f t="shared" si="25"/>
        <v>27</v>
      </c>
      <c r="S99" s="1">
        <v>1</v>
      </c>
      <c r="T99" s="1">
        <v>9</v>
      </c>
      <c r="U99" s="1">
        <v>11</v>
      </c>
      <c r="V99" s="1">
        <v>5</v>
      </c>
      <c r="W99" s="1">
        <f t="shared" si="28"/>
        <v>25</v>
      </c>
      <c r="X99" s="1" t="s">
        <v>43</v>
      </c>
      <c r="Y99" s="1" t="s">
        <v>48</v>
      </c>
      <c r="AA99" s="21">
        <f t="shared" si="26"/>
        <v>0.92592592592592593</v>
      </c>
      <c r="AC99" s="21">
        <f t="shared" si="36"/>
        <v>2.2727272727272729</v>
      </c>
      <c r="AE99" s="1">
        <v>1</v>
      </c>
      <c r="AF99" s="1">
        <v>0</v>
      </c>
      <c r="AG99" s="20">
        <v>0</v>
      </c>
      <c r="AH99" s="1">
        <v>0</v>
      </c>
      <c r="AI99" s="1">
        <v>0</v>
      </c>
      <c r="AJ99" s="1">
        <v>0</v>
      </c>
      <c r="AK99" s="1">
        <v>1</v>
      </c>
      <c r="AL99" s="20" t="str">
        <f t="shared" si="37"/>
        <v>E</v>
      </c>
    </row>
    <row r="100" spans="1:49" x14ac:dyDescent="0.2">
      <c r="C100" s="1" t="s">
        <v>9</v>
      </c>
      <c r="D100" s="1" t="s">
        <v>43</v>
      </c>
      <c r="E100" s="1" t="s">
        <v>13</v>
      </c>
      <c r="F100" s="1">
        <v>9</v>
      </c>
      <c r="G100" s="1">
        <v>2</v>
      </c>
      <c r="H100" s="1">
        <v>0</v>
      </c>
      <c r="I100" s="1">
        <f t="shared" si="27"/>
        <v>11</v>
      </c>
      <c r="J100" s="1" t="s">
        <v>46</v>
      </c>
      <c r="K100" s="1" t="s">
        <v>46</v>
      </c>
      <c r="L100" s="1" t="s">
        <v>46</v>
      </c>
      <c r="M100" s="1" t="s">
        <v>46</v>
      </c>
      <c r="N100" s="1">
        <v>0</v>
      </c>
      <c r="O100" s="1">
        <v>11</v>
      </c>
      <c r="P100" s="1">
        <v>11</v>
      </c>
      <c r="Q100" s="1">
        <v>0</v>
      </c>
      <c r="R100" s="1">
        <f t="shared" si="25"/>
        <v>22</v>
      </c>
      <c r="S100" s="1">
        <v>1</v>
      </c>
      <c r="T100" s="1">
        <v>9</v>
      </c>
      <c r="U100" s="1">
        <v>11</v>
      </c>
      <c r="V100" s="1">
        <v>0</v>
      </c>
      <c r="W100" s="1">
        <f t="shared" si="28"/>
        <v>20</v>
      </c>
      <c r="X100" s="1" t="s">
        <v>43</v>
      </c>
      <c r="Y100" s="1" t="s">
        <v>48</v>
      </c>
      <c r="AA100" s="21">
        <f t="shared" si="26"/>
        <v>0.90909090909090906</v>
      </c>
      <c r="AC100" s="21">
        <f t="shared" si="36"/>
        <v>1.8181818181818181</v>
      </c>
      <c r="AE100" s="20">
        <v>1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1</v>
      </c>
      <c r="AL100" s="20" t="str">
        <f t="shared" si="37"/>
        <v>E</v>
      </c>
    </row>
    <row r="101" spans="1:49" x14ac:dyDescent="0.2">
      <c r="C101" s="1" t="s">
        <v>8</v>
      </c>
      <c r="D101" s="1" t="s">
        <v>43</v>
      </c>
      <c r="E101" s="1" t="s">
        <v>6</v>
      </c>
      <c r="F101" s="1">
        <v>13</v>
      </c>
      <c r="G101" s="1">
        <v>2</v>
      </c>
      <c r="H101" s="1">
        <v>0</v>
      </c>
      <c r="I101" s="1">
        <f t="shared" si="27"/>
        <v>15</v>
      </c>
      <c r="J101" s="1" t="s">
        <v>46</v>
      </c>
      <c r="K101" s="1" t="s">
        <v>46</v>
      </c>
      <c r="L101" s="1" t="s">
        <v>46</v>
      </c>
      <c r="M101" s="1" t="s">
        <v>46</v>
      </c>
      <c r="N101" s="1">
        <v>0</v>
      </c>
      <c r="O101" s="1">
        <v>25</v>
      </c>
      <c r="P101" s="1">
        <v>11</v>
      </c>
      <c r="Q101" s="1">
        <v>3</v>
      </c>
      <c r="R101" s="1">
        <f t="shared" si="25"/>
        <v>39</v>
      </c>
      <c r="S101" s="1">
        <v>1</v>
      </c>
      <c r="T101" s="1">
        <v>17</v>
      </c>
      <c r="U101" s="1">
        <v>9</v>
      </c>
      <c r="V101" s="1">
        <v>3</v>
      </c>
      <c r="W101" s="1">
        <f t="shared" si="28"/>
        <v>29</v>
      </c>
      <c r="X101" s="1" t="s">
        <v>43</v>
      </c>
      <c r="Y101" s="1" t="s">
        <v>48</v>
      </c>
      <c r="AA101" s="21">
        <f t="shared" si="26"/>
        <v>0.74358974358974361</v>
      </c>
      <c r="AC101" s="21">
        <f t="shared" si="36"/>
        <v>1.9333333333333333</v>
      </c>
      <c r="AE101" s="20">
        <v>1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1</v>
      </c>
      <c r="AL101" s="20" t="str">
        <f t="shared" si="37"/>
        <v>F</v>
      </c>
    </row>
    <row r="102" spans="1:49" x14ac:dyDescent="0.2">
      <c r="C102" s="1" t="s">
        <v>8</v>
      </c>
      <c r="D102" s="1" t="s">
        <v>43</v>
      </c>
      <c r="E102" s="1" t="s">
        <v>7</v>
      </c>
      <c r="F102" s="1">
        <v>13</v>
      </c>
      <c r="G102" s="1">
        <v>2</v>
      </c>
      <c r="H102" s="1">
        <v>0</v>
      </c>
      <c r="I102" s="1">
        <f t="shared" si="27"/>
        <v>15</v>
      </c>
      <c r="J102" s="1" t="s">
        <v>46</v>
      </c>
      <c r="K102" s="1" t="s">
        <v>46</v>
      </c>
      <c r="L102" s="1" t="s">
        <v>46</v>
      </c>
      <c r="M102" s="1" t="s">
        <v>46</v>
      </c>
      <c r="N102" s="1">
        <v>0</v>
      </c>
      <c r="O102" s="1">
        <v>25</v>
      </c>
      <c r="P102" s="1">
        <v>11</v>
      </c>
      <c r="Q102" s="1">
        <v>5</v>
      </c>
      <c r="R102" s="1">
        <f t="shared" si="25"/>
        <v>41</v>
      </c>
      <c r="S102" s="1">
        <v>1</v>
      </c>
      <c r="T102" s="1">
        <v>17</v>
      </c>
      <c r="U102" s="1">
        <v>9</v>
      </c>
      <c r="V102" s="1">
        <v>5</v>
      </c>
      <c r="W102" s="1">
        <f t="shared" si="28"/>
        <v>31</v>
      </c>
      <c r="X102" s="1" t="s">
        <v>43</v>
      </c>
      <c r="Y102" s="1" t="s">
        <v>48</v>
      </c>
      <c r="AA102" s="21">
        <f t="shared" si="26"/>
        <v>0.75609756097560976</v>
      </c>
      <c r="AC102" s="21">
        <f t="shared" si="36"/>
        <v>2.0666666666666669</v>
      </c>
      <c r="AE102" s="20">
        <v>1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1</v>
      </c>
      <c r="AL102" s="20" t="str">
        <f t="shared" si="37"/>
        <v>F</v>
      </c>
    </row>
    <row r="103" spans="1:49" x14ac:dyDescent="0.2">
      <c r="C103" s="1" t="s">
        <v>8</v>
      </c>
      <c r="D103" s="1" t="s">
        <v>43</v>
      </c>
      <c r="E103" s="1" t="s">
        <v>13</v>
      </c>
      <c r="F103" s="1">
        <v>13</v>
      </c>
      <c r="G103" s="1">
        <v>2</v>
      </c>
      <c r="H103" s="1">
        <v>0</v>
      </c>
      <c r="I103" s="1">
        <f t="shared" si="27"/>
        <v>15</v>
      </c>
      <c r="J103" s="1" t="s">
        <v>46</v>
      </c>
      <c r="K103" s="1" t="s">
        <v>46</v>
      </c>
      <c r="L103" s="1" t="s">
        <v>46</v>
      </c>
      <c r="M103" s="1" t="s">
        <v>46</v>
      </c>
      <c r="N103" s="1">
        <v>0</v>
      </c>
      <c r="O103" s="1">
        <v>25</v>
      </c>
      <c r="P103" s="1">
        <v>11</v>
      </c>
      <c r="Q103" s="1">
        <v>0</v>
      </c>
      <c r="R103" s="1">
        <f t="shared" si="25"/>
        <v>36</v>
      </c>
      <c r="S103" s="1">
        <v>1</v>
      </c>
      <c r="T103" s="1">
        <v>17</v>
      </c>
      <c r="U103" s="1">
        <v>9</v>
      </c>
      <c r="V103" s="1">
        <v>0</v>
      </c>
      <c r="W103" s="1">
        <f t="shared" ref="W103:W108" si="38">SUM(T103:V103)</f>
        <v>26</v>
      </c>
      <c r="X103" s="1" t="s">
        <v>43</v>
      </c>
      <c r="Y103" s="1" t="s">
        <v>45</v>
      </c>
      <c r="AA103" s="21">
        <f t="shared" si="26"/>
        <v>0.72222222222222221</v>
      </c>
      <c r="AC103" s="21">
        <f t="shared" si="36"/>
        <v>1.7333333333333334</v>
      </c>
      <c r="AE103" s="1">
        <v>1</v>
      </c>
      <c r="AF103" s="1">
        <v>0</v>
      </c>
      <c r="AG103" s="20">
        <v>0</v>
      </c>
      <c r="AH103" s="1">
        <v>0</v>
      </c>
      <c r="AI103" s="1">
        <v>0</v>
      </c>
      <c r="AJ103" s="1">
        <v>1</v>
      </c>
      <c r="AK103" s="1">
        <v>0</v>
      </c>
      <c r="AL103" s="20" t="str">
        <f t="shared" si="37"/>
        <v>F</v>
      </c>
    </row>
    <row r="104" spans="1:49" x14ac:dyDescent="0.2">
      <c r="A104" s="1" t="s">
        <v>10</v>
      </c>
      <c r="B104" s="1" t="s">
        <v>11</v>
      </c>
      <c r="C104" s="1" t="s">
        <v>9</v>
      </c>
      <c r="D104" s="1" t="s">
        <v>42</v>
      </c>
      <c r="E104" s="1" t="s">
        <v>6</v>
      </c>
      <c r="F104" s="1" t="s">
        <v>46</v>
      </c>
      <c r="G104" s="1" t="s">
        <v>46</v>
      </c>
      <c r="H104" s="1" t="s">
        <v>46</v>
      </c>
      <c r="I104" s="1" t="s">
        <v>46</v>
      </c>
      <c r="J104" s="1">
        <v>12</v>
      </c>
      <c r="K104" s="1">
        <v>2</v>
      </c>
      <c r="L104" s="1">
        <v>0</v>
      </c>
      <c r="M104" s="1">
        <f t="shared" si="34"/>
        <v>14</v>
      </c>
      <c r="N104" s="1">
        <v>0</v>
      </c>
      <c r="O104" s="1">
        <v>7</v>
      </c>
      <c r="P104" s="1">
        <v>10</v>
      </c>
      <c r="Q104" s="1">
        <v>1</v>
      </c>
      <c r="R104" s="1">
        <f t="shared" si="25"/>
        <v>18</v>
      </c>
      <c r="S104" s="1">
        <v>0</v>
      </c>
      <c r="T104" s="1">
        <v>6</v>
      </c>
      <c r="U104" s="1">
        <v>10</v>
      </c>
      <c r="V104" s="1">
        <v>1</v>
      </c>
      <c r="W104" s="1">
        <f t="shared" si="38"/>
        <v>17</v>
      </c>
      <c r="X104" s="1" t="s">
        <v>42</v>
      </c>
      <c r="Y104" s="1" t="s">
        <v>46</v>
      </c>
      <c r="AA104" s="21">
        <f t="shared" si="26"/>
        <v>0.94444444444444442</v>
      </c>
      <c r="AC104" s="21">
        <f>W104/M104</f>
        <v>1.2142857142857142</v>
      </c>
      <c r="AE104" s="1">
        <v>0</v>
      </c>
      <c r="AF104" s="1">
        <v>1</v>
      </c>
      <c r="AG104" s="20">
        <v>0</v>
      </c>
      <c r="AH104" s="1">
        <v>0</v>
      </c>
      <c r="AI104" s="1">
        <v>0</v>
      </c>
      <c r="AJ104" s="1">
        <v>0</v>
      </c>
      <c r="AK104" s="1">
        <v>0</v>
      </c>
      <c r="AL104" s="20" t="str">
        <f t="shared" si="37"/>
        <v>E</v>
      </c>
      <c r="AU104" s="21"/>
      <c r="AV104" s="20"/>
      <c r="AW104" s="20"/>
    </row>
    <row r="105" spans="1:49" x14ac:dyDescent="0.2">
      <c r="C105" s="1" t="s">
        <v>9</v>
      </c>
      <c r="D105" s="1" t="s">
        <v>42</v>
      </c>
      <c r="E105" s="1" t="s">
        <v>7</v>
      </c>
      <c r="F105" s="1" t="s">
        <v>46</v>
      </c>
      <c r="G105" s="1" t="s">
        <v>46</v>
      </c>
      <c r="H105" s="1" t="s">
        <v>46</v>
      </c>
      <c r="I105" s="1" t="s">
        <v>46</v>
      </c>
      <c r="J105" s="1">
        <v>12</v>
      </c>
      <c r="K105" s="1">
        <v>2</v>
      </c>
      <c r="L105" s="1">
        <v>0</v>
      </c>
      <c r="M105" s="1">
        <f t="shared" si="34"/>
        <v>14</v>
      </c>
      <c r="N105" s="1">
        <v>0</v>
      </c>
      <c r="O105" s="1">
        <v>7</v>
      </c>
      <c r="P105" s="1">
        <v>10</v>
      </c>
      <c r="Q105" s="1">
        <v>3</v>
      </c>
      <c r="R105" s="1">
        <f t="shared" si="25"/>
        <v>20</v>
      </c>
      <c r="S105" s="1">
        <v>0</v>
      </c>
      <c r="T105" s="1">
        <v>6</v>
      </c>
      <c r="U105" s="1">
        <v>10</v>
      </c>
      <c r="V105" s="1">
        <v>3</v>
      </c>
      <c r="W105" s="1">
        <f t="shared" si="38"/>
        <v>19</v>
      </c>
      <c r="X105" s="1" t="s">
        <v>42</v>
      </c>
      <c r="Y105" s="1" t="s">
        <v>46</v>
      </c>
      <c r="AA105" s="21">
        <f t="shared" si="26"/>
        <v>0.95</v>
      </c>
      <c r="AC105" s="21">
        <f t="shared" ref="AC105:AC109" si="39">W105/M105</f>
        <v>1.3571428571428572</v>
      </c>
      <c r="AE105" s="20">
        <v>0</v>
      </c>
      <c r="AF105" s="20">
        <v>1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 t="str">
        <f t="shared" si="37"/>
        <v>E</v>
      </c>
      <c r="AU105" s="21"/>
      <c r="AV105" s="20"/>
      <c r="AW105" s="20"/>
    </row>
    <row r="106" spans="1:49" x14ac:dyDescent="0.2">
      <c r="C106" s="1" t="s">
        <v>9</v>
      </c>
      <c r="D106" s="1" t="s">
        <v>42</v>
      </c>
      <c r="E106" s="1" t="s">
        <v>13</v>
      </c>
      <c r="F106" s="1" t="s">
        <v>46</v>
      </c>
      <c r="G106" s="1" t="s">
        <v>46</v>
      </c>
      <c r="H106" s="1" t="s">
        <v>46</v>
      </c>
      <c r="I106" s="1" t="s">
        <v>46</v>
      </c>
      <c r="J106" s="1">
        <v>12</v>
      </c>
      <c r="K106" s="1">
        <v>2</v>
      </c>
      <c r="L106" s="1">
        <v>0</v>
      </c>
      <c r="M106" s="1">
        <f t="shared" si="34"/>
        <v>14</v>
      </c>
      <c r="N106" s="1">
        <v>0</v>
      </c>
      <c r="O106" s="1">
        <v>7</v>
      </c>
      <c r="P106" s="1">
        <v>10</v>
      </c>
      <c r="Q106" s="1">
        <v>0</v>
      </c>
      <c r="R106" s="1">
        <f t="shared" si="25"/>
        <v>17</v>
      </c>
      <c r="S106" s="1">
        <v>0</v>
      </c>
      <c r="T106" s="1">
        <v>6</v>
      </c>
      <c r="U106" s="1">
        <v>10</v>
      </c>
      <c r="V106" s="1">
        <v>0</v>
      </c>
      <c r="W106" s="1">
        <f t="shared" si="38"/>
        <v>16</v>
      </c>
      <c r="X106" s="1" t="s">
        <v>42</v>
      </c>
      <c r="Y106" s="1" t="s">
        <v>46</v>
      </c>
      <c r="AA106" s="21">
        <f t="shared" si="26"/>
        <v>0.94117647058823528</v>
      </c>
      <c r="AC106" s="21">
        <f t="shared" si="39"/>
        <v>1.1428571428571428</v>
      </c>
      <c r="AE106" s="20">
        <v>0</v>
      </c>
      <c r="AF106" s="20">
        <v>1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 t="str">
        <f t="shared" si="37"/>
        <v>E</v>
      </c>
      <c r="AU106" s="21"/>
      <c r="AV106" s="20"/>
      <c r="AW106" s="20"/>
    </row>
    <row r="107" spans="1:49" x14ac:dyDescent="0.2">
      <c r="C107" s="1" t="s">
        <v>8</v>
      </c>
      <c r="D107" s="1" t="s">
        <v>42</v>
      </c>
      <c r="E107" s="1" t="s">
        <v>6</v>
      </c>
      <c r="F107" s="1" t="s">
        <v>46</v>
      </c>
      <c r="G107" s="1" t="s">
        <v>46</v>
      </c>
      <c r="H107" s="1" t="s">
        <v>46</v>
      </c>
      <c r="I107" s="1" t="s">
        <v>46</v>
      </c>
      <c r="J107" s="1">
        <v>22</v>
      </c>
      <c r="K107" s="1">
        <v>2</v>
      </c>
      <c r="L107" s="1">
        <v>0</v>
      </c>
      <c r="M107" s="1">
        <f t="shared" si="34"/>
        <v>24</v>
      </c>
      <c r="N107" s="1">
        <v>0</v>
      </c>
      <c r="O107" s="1">
        <v>15</v>
      </c>
      <c r="P107" s="1">
        <v>7</v>
      </c>
      <c r="Q107" s="1">
        <v>5</v>
      </c>
      <c r="R107" s="1">
        <f t="shared" si="25"/>
        <v>27</v>
      </c>
      <c r="S107" s="1">
        <v>0</v>
      </c>
      <c r="T107" s="1">
        <v>9</v>
      </c>
      <c r="U107" s="1">
        <v>7</v>
      </c>
      <c r="V107" s="1">
        <v>2</v>
      </c>
      <c r="W107" s="1">
        <f t="shared" si="38"/>
        <v>18</v>
      </c>
      <c r="X107" s="1" t="s">
        <v>48</v>
      </c>
      <c r="Y107" s="1" t="s">
        <v>46</v>
      </c>
      <c r="AA107" s="21">
        <f t="shared" si="26"/>
        <v>0.66666666666666663</v>
      </c>
      <c r="AC107" s="21">
        <f t="shared" si="39"/>
        <v>0.75</v>
      </c>
      <c r="AE107" s="1">
        <v>0</v>
      </c>
      <c r="AF107" s="1">
        <v>0</v>
      </c>
      <c r="AG107" s="20">
        <v>0</v>
      </c>
      <c r="AH107" s="1">
        <v>0</v>
      </c>
      <c r="AI107" s="1">
        <v>1</v>
      </c>
      <c r="AJ107" s="1">
        <v>0</v>
      </c>
      <c r="AK107" s="1">
        <v>0</v>
      </c>
      <c r="AL107" s="20" t="str">
        <f t="shared" si="37"/>
        <v>F</v>
      </c>
      <c r="AU107" s="21"/>
      <c r="AV107" s="20"/>
      <c r="AW107" s="20"/>
    </row>
    <row r="108" spans="1:49" x14ac:dyDescent="0.2">
      <c r="C108" s="1" t="s">
        <v>8</v>
      </c>
      <c r="D108" s="1" t="s">
        <v>42</v>
      </c>
      <c r="E108" s="1" t="s">
        <v>7</v>
      </c>
      <c r="F108" s="1" t="s">
        <v>46</v>
      </c>
      <c r="G108" s="1" t="s">
        <v>46</v>
      </c>
      <c r="H108" s="1" t="s">
        <v>46</v>
      </c>
      <c r="I108" s="1" t="s">
        <v>46</v>
      </c>
      <c r="J108" s="1">
        <v>22</v>
      </c>
      <c r="K108" s="1">
        <v>2</v>
      </c>
      <c r="L108" s="1">
        <v>0</v>
      </c>
      <c r="M108" s="1">
        <f t="shared" si="34"/>
        <v>24</v>
      </c>
      <c r="N108" s="1">
        <v>0</v>
      </c>
      <c r="O108" s="1">
        <v>15</v>
      </c>
      <c r="P108" s="1">
        <v>7</v>
      </c>
      <c r="Q108" s="1">
        <v>10</v>
      </c>
      <c r="R108" s="1">
        <f t="shared" si="25"/>
        <v>32</v>
      </c>
      <c r="S108" s="1">
        <v>0</v>
      </c>
      <c r="T108" s="1">
        <v>9</v>
      </c>
      <c r="U108" s="1">
        <v>7</v>
      </c>
      <c r="V108" s="1">
        <v>4</v>
      </c>
      <c r="W108" s="1">
        <f t="shared" si="38"/>
        <v>20</v>
      </c>
      <c r="X108" s="1" t="s">
        <v>48</v>
      </c>
      <c r="Y108" s="1" t="s">
        <v>46</v>
      </c>
      <c r="AA108" s="21">
        <f t="shared" si="26"/>
        <v>0.625</v>
      </c>
      <c r="AC108" s="21">
        <f t="shared" si="39"/>
        <v>0.83333333333333337</v>
      </c>
      <c r="AE108" s="20">
        <v>0</v>
      </c>
      <c r="AF108" s="20">
        <v>0</v>
      </c>
      <c r="AG108" s="20">
        <v>0</v>
      </c>
      <c r="AH108" s="20">
        <v>0</v>
      </c>
      <c r="AI108" s="20">
        <v>1</v>
      </c>
      <c r="AJ108" s="20">
        <v>0</v>
      </c>
      <c r="AK108" s="20">
        <v>0</v>
      </c>
      <c r="AL108" s="20" t="str">
        <f t="shared" si="37"/>
        <v>F</v>
      </c>
      <c r="AU108" s="21"/>
      <c r="AV108" s="20"/>
      <c r="AW108" s="20"/>
    </row>
    <row r="109" spans="1:49" x14ac:dyDescent="0.2">
      <c r="C109" s="1" t="s">
        <v>8</v>
      </c>
      <c r="D109" s="1" t="s">
        <v>42</v>
      </c>
      <c r="E109" s="1" t="s">
        <v>13</v>
      </c>
      <c r="F109" s="1" t="s">
        <v>46</v>
      </c>
      <c r="G109" s="1" t="s">
        <v>46</v>
      </c>
      <c r="H109" s="1" t="s">
        <v>46</v>
      </c>
      <c r="I109" s="1" t="s">
        <v>46</v>
      </c>
      <c r="J109" s="1">
        <v>22</v>
      </c>
      <c r="K109" s="1">
        <v>2</v>
      </c>
      <c r="L109" s="1">
        <v>0</v>
      </c>
      <c r="M109" s="1">
        <f t="shared" si="34"/>
        <v>24</v>
      </c>
      <c r="N109" s="1">
        <v>0</v>
      </c>
      <c r="O109" s="1">
        <v>15</v>
      </c>
      <c r="P109" s="1">
        <v>7</v>
      </c>
      <c r="Q109" s="1">
        <v>0</v>
      </c>
      <c r="R109" s="1">
        <f t="shared" si="25"/>
        <v>22</v>
      </c>
      <c r="S109" s="1">
        <v>0</v>
      </c>
      <c r="T109" s="1">
        <v>9</v>
      </c>
      <c r="U109" s="1">
        <v>7</v>
      </c>
      <c r="V109" s="1">
        <v>0</v>
      </c>
      <c r="W109" s="1">
        <f t="shared" ref="W109" si="40">SUM(T109:V109)</f>
        <v>16</v>
      </c>
      <c r="X109" s="1" t="s">
        <v>48</v>
      </c>
      <c r="Y109" s="1" t="s">
        <v>46</v>
      </c>
      <c r="AA109" s="21">
        <f t="shared" si="26"/>
        <v>0.72727272727272729</v>
      </c>
      <c r="AC109" s="21">
        <f t="shared" si="39"/>
        <v>0.66666666666666663</v>
      </c>
      <c r="AE109" s="20">
        <v>0</v>
      </c>
      <c r="AF109" s="20">
        <v>0</v>
      </c>
      <c r="AG109" s="20">
        <v>0</v>
      </c>
      <c r="AH109" s="20">
        <v>0</v>
      </c>
      <c r="AI109" s="20">
        <v>1</v>
      </c>
      <c r="AJ109" s="20">
        <v>0</v>
      </c>
      <c r="AK109" s="20">
        <v>0</v>
      </c>
      <c r="AL109" s="20" t="str">
        <f t="shared" si="37"/>
        <v>F</v>
      </c>
      <c r="AO109" s="21"/>
      <c r="AP109" s="20"/>
      <c r="AQ109" s="20"/>
      <c r="AU109" s="21"/>
      <c r="AV109" s="20"/>
      <c r="AW109" s="20"/>
    </row>
    <row r="110" spans="1:49" x14ac:dyDescent="0.2">
      <c r="AD110" s="1" t="s">
        <v>93</v>
      </c>
      <c r="AE110" s="20">
        <f>SUM(AE2:AE109)</f>
        <v>28</v>
      </c>
      <c r="AF110" s="20">
        <f t="shared" ref="AF110:AK110" si="41">SUM(AF2:AF109)</f>
        <v>15</v>
      </c>
      <c r="AG110" s="20">
        <f t="shared" si="41"/>
        <v>6</v>
      </c>
      <c r="AH110" s="20">
        <f t="shared" si="41"/>
        <v>10</v>
      </c>
      <c r="AI110" s="20">
        <f t="shared" si="41"/>
        <v>50</v>
      </c>
      <c r="AJ110" s="20">
        <f t="shared" si="41"/>
        <v>10</v>
      </c>
      <c r="AK110" s="20">
        <f t="shared" si="41"/>
        <v>41</v>
      </c>
    </row>
    <row r="111" spans="1:49" x14ac:dyDescent="0.2">
      <c r="A111" s="1" t="s">
        <v>157</v>
      </c>
      <c r="B111" s="1">
        <f>COUNTA(B2:B109)</f>
        <v>15</v>
      </c>
    </row>
  </sheetData>
  <autoFilter ref="AU1:AW52" xr:uid="{8D7CD53E-6082-C24F-BE37-81FE03C87A92}"/>
  <phoneticPr fontId="1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6449-37FB-104A-B551-23368E7E9AF6}">
  <dimension ref="A1:AR32"/>
  <sheetViews>
    <sheetView tabSelected="1" workbookViewId="0">
      <selection activeCell="D5" sqref="D5"/>
    </sheetView>
  </sheetViews>
  <sheetFormatPr baseColWidth="10" defaultRowHeight="15" x14ac:dyDescent="0.2"/>
  <cols>
    <col min="1" max="1" width="14.6640625" bestFit="1" customWidth="1"/>
    <col min="2" max="3" width="13.6640625" customWidth="1"/>
    <col min="8" max="8" width="12.6640625" bestFit="1" customWidth="1"/>
    <col min="12" max="12" width="14" bestFit="1" customWidth="1"/>
    <col min="22" max="22" width="14" bestFit="1" customWidth="1"/>
  </cols>
  <sheetData>
    <row r="1" spans="1:36" x14ac:dyDescent="0.2">
      <c r="A1" t="s">
        <v>158</v>
      </c>
      <c r="I1" s="30" t="s">
        <v>127</v>
      </c>
      <c r="J1" s="30"/>
      <c r="K1" s="30"/>
      <c r="L1" s="30"/>
      <c r="M1" s="30"/>
      <c r="N1" s="30" t="s">
        <v>148</v>
      </c>
      <c r="O1" s="30"/>
      <c r="P1" s="30"/>
      <c r="Q1" s="30"/>
    </row>
    <row r="2" spans="1:36" x14ac:dyDescent="0.2">
      <c r="A2" s="18" t="s">
        <v>149</v>
      </c>
      <c r="B2" s="18" t="s">
        <v>143</v>
      </c>
      <c r="C2" t="s">
        <v>134</v>
      </c>
      <c r="D2" s="18" t="s">
        <v>47</v>
      </c>
      <c r="E2" s="18" t="s">
        <v>45</v>
      </c>
      <c r="F2" s="18" t="s">
        <v>93</v>
      </c>
      <c r="G2" s="18" t="s">
        <v>159</v>
      </c>
      <c r="H2" s="18" t="s">
        <v>160</v>
      </c>
      <c r="I2" s="18" t="s">
        <v>128</v>
      </c>
      <c r="J2" s="18" t="s">
        <v>129</v>
      </c>
      <c r="K2" s="18" t="s">
        <v>130</v>
      </c>
      <c r="L2" s="18" t="s">
        <v>138</v>
      </c>
      <c r="M2" s="18" t="s">
        <v>131</v>
      </c>
      <c r="N2" s="18" t="s">
        <v>132</v>
      </c>
      <c r="O2" s="18" t="s">
        <v>129</v>
      </c>
      <c r="P2" s="18" t="s">
        <v>133</v>
      </c>
      <c r="Q2" s="18" t="s">
        <v>131</v>
      </c>
      <c r="R2" s="18"/>
      <c r="S2" s="18" t="s">
        <v>166</v>
      </c>
      <c r="U2" s="18" t="s">
        <v>154</v>
      </c>
      <c r="V2" s="18" t="s">
        <v>155</v>
      </c>
      <c r="Z2" s="18" t="s">
        <v>166</v>
      </c>
      <c r="AA2" t="s">
        <v>159</v>
      </c>
      <c r="AB2" t="s">
        <v>160</v>
      </c>
    </row>
    <row r="3" spans="1:36" x14ac:dyDescent="0.2">
      <c r="A3" t="s">
        <v>6</v>
      </c>
      <c r="B3">
        <v>15</v>
      </c>
      <c r="C3">
        <v>15</v>
      </c>
      <c r="D3">
        <f>4+2+3</f>
        <v>9</v>
      </c>
      <c r="E3">
        <f>0+0+3</f>
        <v>3</v>
      </c>
      <c r="F3">
        <f>SUM(D3:E3)</f>
        <v>12</v>
      </c>
      <c r="G3" s="5">
        <f>D3/SUM($D3:$E3)*100</f>
        <v>75</v>
      </c>
      <c r="H3" s="5">
        <f>E3/SUM($D3:$E3)*100</f>
        <v>25</v>
      </c>
      <c r="I3">
        <f>2+0+1+I11</f>
        <v>3</v>
      </c>
      <c r="J3">
        <f>1+1+2+J11</f>
        <v>5</v>
      </c>
      <c r="K3">
        <f>4+2+0+K11</f>
        <v>9</v>
      </c>
      <c r="L3">
        <f>1+1+2+L11</f>
        <v>5</v>
      </c>
      <c r="M3">
        <f>0+1+M11</f>
        <v>2</v>
      </c>
      <c r="N3">
        <f>0+2</f>
        <v>2</v>
      </c>
      <c r="O3">
        <f>0+1</f>
        <v>1</v>
      </c>
      <c r="P3">
        <f>0+1</f>
        <v>1</v>
      </c>
      <c r="Q3">
        <f>0+1</f>
        <v>1</v>
      </c>
      <c r="S3">
        <f>C3-B3</f>
        <v>0</v>
      </c>
      <c r="U3" t="s">
        <v>153</v>
      </c>
      <c r="V3" t="s">
        <v>156</v>
      </c>
      <c r="Z3" s="6">
        <v>-7.5</v>
      </c>
      <c r="AA3" s="5">
        <f>G12</f>
        <v>16.666666666666664</v>
      </c>
      <c r="AB3" s="5">
        <f>H12</f>
        <v>83.333333333333343</v>
      </c>
      <c r="AC3" s="5"/>
    </row>
    <row r="4" spans="1:36" x14ac:dyDescent="0.2">
      <c r="A4" t="s">
        <v>7</v>
      </c>
      <c r="B4">
        <v>7.5</v>
      </c>
      <c r="C4">
        <v>15</v>
      </c>
      <c r="D4">
        <f>2+1+2+E3</f>
        <v>8</v>
      </c>
      <c r="E4">
        <f>2+1+1</f>
        <v>4</v>
      </c>
      <c r="F4">
        <f t="shared" ref="F4:F8" si="0">SUM(D4:E4)</f>
        <v>12</v>
      </c>
      <c r="G4" s="5">
        <f>D4/SUM($D4:$E4)*100</f>
        <v>66.666666666666657</v>
      </c>
      <c r="H4" s="5">
        <f>E4/SUM($D4:$E4)*100</f>
        <v>33.333333333333329</v>
      </c>
      <c r="S4">
        <f>C4-B4</f>
        <v>7.5</v>
      </c>
      <c r="Z4" s="6">
        <v>-6</v>
      </c>
      <c r="AA4" s="5">
        <f>G13</f>
        <v>18.181818181818183</v>
      </c>
      <c r="AB4" s="5">
        <f>H13</f>
        <v>81.818181818181827</v>
      </c>
    </row>
    <row r="5" spans="1:36" x14ac:dyDescent="0.2">
      <c r="A5" t="s">
        <v>13</v>
      </c>
      <c r="B5">
        <v>9</v>
      </c>
      <c r="C5">
        <v>15</v>
      </c>
      <c r="D5">
        <f>1+0+2+E4+E3</f>
        <v>10</v>
      </c>
      <c r="E5">
        <f>1+1+0</f>
        <v>2</v>
      </c>
      <c r="F5">
        <f t="shared" si="0"/>
        <v>12</v>
      </c>
      <c r="G5">
        <f>D5/SUM($D5:$E5)*100</f>
        <v>83.333333333333343</v>
      </c>
      <c r="H5">
        <f>E5/SUM($D5:$E5)*100</f>
        <v>16.666666666666664</v>
      </c>
      <c r="S5">
        <f>C5-B5</f>
        <v>6</v>
      </c>
      <c r="Z5" s="6">
        <v>-4.5</v>
      </c>
      <c r="AA5" s="5">
        <f>G14</f>
        <v>13.333333333333334</v>
      </c>
      <c r="AB5" s="5">
        <f>H14</f>
        <v>86.666666666666671</v>
      </c>
    </row>
    <row r="6" spans="1:36" x14ac:dyDescent="0.2">
      <c r="A6" t="s">
        <v>124</v>
      </c>
      <c r="B6">
        <v>10.5</v>
      </c>
      <c r="C6">
        <v>15</v>
      </c>
      <c r="D6">
        <f>1+1+0+E5+E4+E3</f>
        <v>11</v>
      </c>
      <c r="E6">
        <f>0+0+0</f>
        <v>0</v>
      </c>
      <c r="F6">
        <f t="shared" si="0"/>
        <v>11</v>
      </c>
      <c r="G6">
        <f>D6/SUM($D6:$E6)*100</f>
        <v>100</v>
      </c>
      <c r="H6" s="5">
        <f>E6/SUM($D6:$E6)*100</f>
        <v>0</v>
      </c>
      <c r="S6">
        <f>C6-B6</f>
        <v>4.5</v>
      </c>
      <c r="Z6" s="6">
        <v>-3</v>
      </c>
      <c r="AA6" s="5">
        <f>G15</f>
        <v>0</v>
      </c>
      <c r="AB6" s="5">
        <f>H15</f>
        <v>100</v>
      </c>
    </row>
    <row r="7" spans="1:36" x14ac:dyDescent="0.2">
      <c r="A7" t="s">
        <v>125</v>
      </c>
      <c r="B7">
        <v>12</v>
      </c>
      <c r="C7">
        <v>15</v>
      </c>
      <c r="D7">
        <f>0+E6+E5+E4+E3</f>
        <v>9</v>
      </c>
      <c r="E7">
        <f>0</f>
        <v>0</v>
      </c>
      <c r="F7">
        <f t="shared" si="0"/>
        <v>9</v>
      </c>
      <c r="G7">
        <f>D7/SUM($D7:$E7)*100</f>
        <v>100</v>
      </c>
      <c r="H7" s="5">
        <f>E7/SUM($D7:$E7)*100</f>
        <v>0</v>
      </c>
      <c r="S7">
        <f>C7-B7</f>
        <v>3</v>
      </c>
      <c r="Z7" s="6">
        <v>-1.5</v>
      </c>
      <c r="AA7" s="5">
        <f>G16</f>
        <v>0</v>
      </c>
      <c r="AB7" s="5">
        <f>H16</f>
        <v>100</v>
      </c>
    </row>
    <row r="8" spans="1:36" x14ac:dyDescent="0.2">
      <c r="A8" t="s">
        <v>126</v>
      </c>
      <c r="B8">
        <v>13.5</v>
      </c>
      <c r="C8">
        <v>15</v>
      </c>
      <c r="D8">
        <f>0+E7+E6+E5+E4+E3</f>
        <v>9</v>
      </c>
      <c r="E8">
        <v>0</v>
      </c>
      <c r="F8">
        <f t="shared" si="0"/>
        <v>9</v>
      </c>
      <c r="G8">
        <f>D8/SUM($D8:$E8)*100</f>
        <v>100</v>
      </c>
      <c r="H8" s="5">
        <f>E8/SUM($D8:$E8)*100</f>
        <v>0</v>
      </c>
      <c r="S8">
        <f>C8-B8</f>
        <v>1.5</v>
      </c>
      <c r="Z8" s="6">
        <v>0</v>
      </c>
      <c r="AA8" s="5">
        <f>G3</f>
        <v>75</v>
      </c>
      <c r="AB8" s="5">
        <f>H3</f>
        <v>25</v>
      </c>
    </row>
    <row r="9" spans="1:36" x14ac:dyDescent="0.2">
      <c r="A9" t="s">
        <v>158</v>
      </c>
      <c r="I9" s="30" t="s">
        <v>127</v>
      </c>
      <c r="J9" s="30"/>
      <c r="K9" s="30"/>
      <c r="L9" s="30"/>
      <c r="M9" s="30"/>
      <c r="N9" s="30" t="s">
        <v>148</v>
      </c>
      <c r="O9" s="30"/>
      <c r="P9" s="30"/>
      <c r="Q9" s="30"/>
      <c r="Z9" s="6">
        <v>1.5</v>
      </c>
      <c r="AA9" s="5">
        <f>G8</f>
        <v>100</v>
      </c>
      <c r="AB9" s="5">
        <f>H8</f>
        <v>0</v>
      </c>
    </row>
    <row r="10" spans="1:36" x14ac:dyDescent="0.2">
      <c r="A10" t="s">
        <v>150</v>
      </c>
      <c r="B10" s="18" t="s">
        <v>143</v>
      </c>
      <c r="C10" t="s">
        <v>134</v>
      </c>
      <c r="D10" s="18" t="s">
        <v>47</v>
      </c>
      <c r="E10" s="18" t="s">
        <v>45</v>
      </c>
      <c r="F10" s="18" t="s">
        <v>93</v>
      </c>
      <c r="G10" s="18" t="s">
        <v>159</v>
      </c>
      <c r="H10" s="18" t="s">
        <v>160</v>
      </c>
      <c r="I10" s="18" t="s">
        <v>128</v>
      </c>
      <c r="J10" s="18" t="s">
        <v>129</v>
      </c>
      <c r="K10" s="18" t="s">
        <v>130</v>
      </c>
      <c r="L10" s="18" t="s">
        <v>138</v>
      </c>
      <c r="M10" s="18" t="s">
        <v>131</v>
      </c>
      <c r="N10" s="18" t="s">
        <v>132</v>
      </c>
      <c r="O10" s="18" t="s">
        <v>129</v>
      </c>
      <c r="P10" s="18" t="s">
        <v>133</v>
      </c>
      <c r="Q10" s="18" t="s">
        <v>131</v>
      </c>
      <c r="S10" t="s">
        <v>166</v>
      </c>
      <c r="Z10" s="27">
        <v>3</v>
      </c>
      <c r="AA10">
        <f>G7</f>
        <v>100</v>
      </c>
      <c r="AB10">
        <f>H7</f>
        <v>0</v>
      </c>
    </row>
    <row r="11" spans="1:36" x14ac:dyDescent="0.2">
      <c r="A11" t="s">
        <v>6</v>
      </c>
      <c r="B11">
        <v>15</v>
      </c>
      <c r="C11">
        <v>15</v>
      </c>
      <c r="D11">
        <f>D3</f>
        <v>9</v>
      </c>
      <c r="E11">
        <f>E3</f>
        <v>3</v>
      </c>
      <c r="F11">
        <f>SUM(D11:E11)</f>
        <v>12</v>
      </c>
      <c r="G11" s="5">
        <f>D11/SUM($D11:$E11)*100</f>
        <v>75</v>
      </c>
      <c r="H11" s="5">
        <f>E11/SUM($D11:$E11)*100</f>
        <v>25</v>
      </c>
      <c r="I11">
        <f>0</f>
        <v>0</v>
      </c>
      <c r="J11">
        <f>1</f>
        <v>1</v>
      </c>
      <c r="K11">
        <f>3</f>
        <v>3</v>
      </c>
      <c r="L11">
        <f>1</f>
        <v>1</v>
      </c>
      <c r="M11">
        <f>1</f>
        <v>1</v>
      </c>
      <c r="S11">
        <f>C11-B11</f>
        <v>0</v>
      </c>
      <c r="Z11" s="27">
        <v>4.5</v>
      </c>
      <c r="AA11">
        <f>G6</f>
        <v>100</v>
      </c>
      <c r="AB11">
        <f>H6</f>
        <v>0</v>
      </c>
      <c r="AC11" s="5"/>
    </row>
    <row r="12" spans="1:36" x14ac:dyDescent="0.2">
      <c r="A12" t="s">
        <v>7</v>
      </c>
      <c r="B12">
        <v>15</v>
      </c>
      <c r="C12">
        <v>7.5</v>
      </c>
      <c r="D12">
        <f>0+0+2</f>
        <v>2</v>
      </c>
      <c r="E12">
        <f>0+0+1+D11</f>
        <v>10</v>
      </c>
      <c r="F12">
        <f t="shared" ref="F12:F16" si="1">SUM(D12:E12)</f>
        <v>12</v>
      </c>
      <c r="G12" s="5">
        <f>D12/SUM($D12:$E12)*100</f>
        <v>16.666666666666664</v>
      </c>
      <c r="H12" s="5">
        <f>E12/SUM($D12:$E12)*100</f>
        <v>83.333333333333343</v>
      </c>
      <c r="S12">
        <f>C12-B12</f>
        <v>-7.5</v>
      </c>
      <c r="Z12" s="27">
        <v>6</v>
      </c>
      <c r="AA12">
        <f>G5</f>
        <v>83.333333333333343</v>
      </c>
      <c r="AB12">
        <f>H5</f>
        <v>16.666666666666664</v>
      </c>
      <c r="AC12" s="5"/>
    </row>
    <row r="13" spans="1:36" x14ac:dyDescent="0.2">
      <c r="A13" t="s">
        <v>13</v>
      </c>
      <c r="B13">
        <v>15</v>
      </c>
      <c r="C13">
        <v>9</v>
      </c>
      <c r="D13">
        <f>0+2</f>
        <v>2</v>
      </c>
      <c r="E13">
        <f>0+D11</f>
        <v>9</v>
      </c>
      <c r="F13">
        <f t="shared" si="1"/>
        <v>11</v>
      </c>
      <c r="G13" s="5">
        <f>D13/SUM($D13:$E13)*100</f>
        <v>18.181818181818183</v>
      </c>
      <c r="H13" s="5">
        <f>E13/SUM($D13:$E13)*100</f>
        <v>81.818181818181827</v>
      </c>
      <c r="S13">
        <f>C13-B13</f>
        <v>-6</v>
      </c>
      <c r="Z13" s="27">
        <v>7.5</v>
      </c>
      <c r="AA13" s="5">
        <f>G4</f>
        <v>66.666666666666657</v>
      </c>
      <c r="AB13" s="5">
        <f>H4</f>
        <v>33.333333333333329</v>
      </c>
      <c r="AC13" s="5"/>
    </row>
    <row r="14" spans="1:36" x14ac:dyDescent="0.2">
      <c r="A14" t="s">
        <v>124</v>
      </c>
      <c r="B14">
        <v>15</v>
      </c>
      <c r="C14">
        <v>10.5</v>
      </c>
      <c r="D14">
        <v>2</v>
      </c>
      <c r="E14">
        <f>0+D13+D12+D11</f>
        <v>13</v>
      </c>
      <c r="F14">
        <f t="shared" si="1"/>
        <v>15</v>
      </c>
      <c r="G14" s="5">
        <f>D14/SUM($D14:$E14)*100</f>
        <v>13.333333333333334</v>
      </c>
      <c r="H14" s="5">
        <f>E14/SUM($D14:$E14)*100</f>
        <v>86.666666666666671</v>
      </c>
      <c r="S14">
        <f>C14-B14</f>
        <v>-4.5</v>
      </c>
      <c r="AB14" s="5"/>
      <c r="AC14" s="5"/>
    </row>
    <row r="15" spans="1:36" x14ac:dyDescent="0.2">
      <c r="A15" t="s">
        <v>125</v>
      </c>
      <c r="B15">
        <v>15</v>
      </c>
      <c r="C15">
        <v>12</v>
      </c>
      <c r="D15">
        <v>0</v>
      </c>
      <c r="E15">
        <f>2+D14+D13+D12+D11</f>
        <v>17</v>
      </c>
      <c r="F15">
        <f t="shared" si="1"/>
        <v>17</v>
      </c>
      <c r="G15" s="5">
        <f>D15/SUM($D15:$E15)*100</f>
        <v>0</v>
      </c>
      <c r="H15" s="5">
        <f>E15/SUM($D15:$E15)*100</f>
        <v>100</v>
      </c>
      <c r="S15">
        <f>C15-B15</f>
        <v>-3</v>
      </c>
      <c r="AB15" s="5"/>
      <c r="AC15" s="5"/>
    </row>
    <row r="16" spans="1:36" x14ac:dyDescent="0.2">
      <c r="A16" t="s">
        <v>126</v>
      </c>
      <c r="B16">
        <v>15</v>
      </c>
      <c r="C16">
        <v>13.5</v>
      </c>
      <c r="D16">
        <f>0</f>
        <v>0</v>
      </c>
      <c r="E16">
        <f>D15+D14+D13+D12+D11</f>
        <v>15</v>
      </c>
      <c r="F16">
        <f t="shared" si="1"/>
        <v>15</v>
      </c>
      <c r="G16" s="5">
        <f>D16/SUM($D16:$E16)*100</f>
        <v>0</v>
      </c>
      <c r="H16" s="5">
        <f>E16/SUM($D16:$E16)*100</f>
        <v>100</v>
      </c>
      <c r="S16">
        <f>C16-B16</f>
        <v>-1.5</v>
      </c>
      <c r="AB16" s="5"/>
      <c r="AC16" s="5"/>
      <c r="AE16" s="23" t="s">
        <v>179</v>
      </c>
      <c r="AF16" s="23" t="s">
        <v>180</v>
      </c>
      <c r="AG16" s="23" t="s">
        <v>181</v>
      </c>
      <c r="AH16" s="23" t="s">
        <v>182</v>
      </c>
      <c r="AI16" s="23" t="s">
        <v>183</v>
      </c>
      <c r="AJ16" s="23" t="s">
        <v>184</v>
      </c>
    </row>
    <row r="17" spans="1:44" x14ac:dyDescent="0.2">
      <c r="F17" s="5"/>
      <c r="G17" s="5"/>
    </row>
    <row r="18" spans="1:44" x14ac:dyDescent="0.2">
      <c r="A18" t="s">
        <v>158</v>
      </c>
      <c r="P18" s="18"/>
      <c r="Q18" s="30" t="s">
        <v>127</v>
      </c>
      <c r="R18" s="30"/>
      <c r="S18" s="30"/>
      <c r="T18" s="30"/>
      <c r="U18" s="30"/>
      <c r="V18" s="30"/>
      <c r="W18" s="30" t="s">
        <v>148</v>
      </c>
      <c r="X18" s="30"/>
      <c r="Y18" s="30"/>
      <c r="Z18" s="30"/>
      <c r="AA18" s="30"/>
      <c r="AB18" s="30"/>
    </row>
    <row r="19" spans="1:44" x14ac:dyDescent="0.2">
      <c r="A19" t="s">
        <v>151</v>
      </c>
      <c r="B19" t="s">
        <v>144</v>
      </c>
      <c r="C19" t="s">
        <v>135</v>
      </c>
      <c r="D19" t="s">
        <v>145</v>
      </c>
      <c r="E19" t="s">
        <v>136</v>
      </c>
      <c r="F19" t="s">
        <v>143</v>
      </c>
      <c r="G19" t="s">
        <v>134</v>
      </c>
      <c r="H19" t="s">
        <v>146</v>
      </c>
      <c r="I19" t="s">
        <v>137</v>
      </c>
      <c r="J19" t="s">
        <v>147</v>
      </c>
      <c r="K19" t="s">
        <v>141</v>
      </c>
      <c r="L19" t="s">
        <v>47</v>
      </c>
      <c r="M19" t="s">
        <v>45</v>
      </c>
      <c r="N19" t="s">
        <v>93</v>
      </c>
      <c r="O19" s="18" t="s">
        <v>159</v>
      </c>
      <c r="P19" s="18" t="s">
        <v>160</v>
      </c>
      <c r="Q19" t="s">
        <v>142</v>
      </c>
      <c r="R19" s="18" t="s">
        <v>128</v>
      </c>
      <c r="S19" s="18" t="s">
        <v>129</v>
      </c>
      <c r="T19" s="18" t="s">
        <v>130</v>
      </c>
      <c r="U19" s="18" t="s">
        <v>138</v>
      </c>
      <c r="V19" s="18" t="s">
        <v>131</v>
      </c>
      <c r="W19" s="18" t="s">
        <v>139</v>
      </c>
      <c r="X19" s="18" t="s">
        <v>140</v>
      </c>
      <c r="Y19" s="18" t="s">
        <v>132</v>
      </c>
      <c r="Z19" s="18" t="s">
        <v>129</v>
      </c>
      <c r="AA19" s="18" t="s">
        <v>133</v>
      </c>
      <c r="AB19" s="18" t="s">
        <v>131</v>
      </c>
      <c r="AC19" t="s">
        <v>167</v>
      </c>
      <c r="AH19" t="s">
        <v>178</v>
      </c>
      <c r="AJ19" s="18" t="s">
        <v>159</v>
      </c>
      <c r="AK19" s="18" t="s">
        <v>160</v>
      </c>
      <c r="AO19" s="18"/>
      <c r="AP19" s="18"/>
    </row>
    <row r="20" spans="1:44" x14ac:dyDescent="0.2">
      <c r="A20" t="s">
        <v>6</v>
      </c>
      <c r="B20">
        <v>5</v>
      </c>
      <c r="C20">
        <v>5</v>
      </c>
      <c r="D20">
        <v>4</v>
      </c>
      <c r="E20">
        <v>0</v>
      </c>
      <c r="F20">
        <v>10</v>
      </c>
      <c r="G20">
        <v>14</v>
      </c>
      <c r="H20">
        <v>1</v>
      </c>
      <c r="I20">
        <v>1</v>
      </c>
      <c r="J20">
        <v>20</v>
      </c>
      <c r="K20">
        <v>20</v>
      </c>
      <c r="L20">
        <f>4+2+4</f>
        <v>10</v>
      </c>
      <c r="M20">
        <f>0+0+2</f>
        <v>2</v>
      </c>
      <c r="N20">
        <f>SUM(L20:M20)</f>
        <v>12</v>
      </c>
      <c r="O20" s="5">
        <f>L20/SUM($L20:$M20)*100</f>
        <v>83.333333333333343</v>
      </c>
      <c r="P20" s="5">
        <f>M20/SUM($L20:$M20)*100</f>
        <v>16.666666666666664</v>
      </c>
      <c r="Q20">
        <f>2+1+Q28</f>
        <v>8</v>
      </c>
      <c r="R20">
        <f>1+0+R28</f>
        <v>1</v>
      </c>
      <c r="S20">
        <f>1+0+S28</f>
        <v>4</v>
      </c>
      <c r="T20">
        <f>3+2+T28</f>
        <v>8</v>
      </c>
      <c r="U20">
        <f>1+0+U28</f>
        <v>2</v>
      </c>
      <c r="V20">
        <f>0+0+V28</f>
        <v>1</v>
      </c>
      <c r="W20">
        <f>0+W28</f>
        <v>1</v>
      </c>
      <c r="X20">
        <f>0+X28</f>
        <v>1</v>
      </c>
      <c r="Y20">
        <f>0+Y28</f>
        <v>0</v>
      </c>
      <c r="Z20">
        <f>0+Z28</f>
        <v>0</v>
      </c>
      <c r="AA20">
        <f>0+AA28</f>
        <v>1</v>
      </c>
      <c r="AB20">
        <f>0+AB28</f>
        <v>0</v>
      </c>
      <c r="AC20" s="5">
        <f>(C20+I20)/(B20+H20)</f>
        <v>1</v>
      </c>
      <c r="AH20">
        <v>3</v>
      </c>
      <c r="AJ20" s="5">
        <f>O21</f>
        <v>70</v>
      </c>
      <c r="AK20" s="5">
        <f>P21</f>
        <v>30</v>
      </c>
      <c r="AO20" s="5"/>
      <c r="AP20" s="5"/>
    </row>
    <row r="21" spans="1:44" x14ac:dyDescent="0.2">
      <c r="A21" t="s">
        <v>7</v>
      </c>
      <c r="B21">
        <v>1</v>
      </c>
      <c r="C21">
        <v>5</v>
      </c>
      <c r="D21">
        <v>4</v>
      </c>
      <c r="E21">
        <v>0</v>
      </c>
      <c r="F21">
        <v>14</v>
      </c>
      <c r="G21">
        <v>14</v>
      </c>
      <c r="H21">
        <v>1</v>
      </c>
      <c r="I21">
        <v>1</v>
      </c>
      <c r="J21">
        <v>20</v>
      </c>
      <c r="K21">
        <v>20</v>
      </c>
      <c r="L21">
        <f>3+2+2</f>
        <v>7</v>
      </c>
      <c r="M21">
        <f>1+0+2</f>
        <v>3</v>
      </c>
      <c r="N21">
        <f t="shared" ref="N21:N24" si="2">SUM(L21:M21)</f>
        <v>10</v>
      </c>
      <c r="O21" s="5">
        <f>L21/SUM($L21:$M21)*100</f>
        <v>70</v>
      </c>
      <c r="P21" s="5">
        <f>M21/SUM($L21:$M21)*100</f>
        <v>30</v>
      </c>
      <c r="AC21" s="5">
        <f>(C21+I21)/(B21+H21)</f>
        <v>3</v>
      </c>
      <c r="AH21">
        <v>2</v>
      </c>
      <c r="AJ21">
        <f>O22</f>
        <v>66.666666666666657</v>
      </c>
      <c r="AK21">
        <f>P22</f>
        <v>33.333333333333329</v>
      </c>
    </row>
    <row r="22" spans="1:44" x14ac:dyDescent="0.2">
      <c r="A22" t="s">
        <v>13</v>
      </c>
      <c r="B22">
        <v>2</v>
      </c>
      <c r="C22">
        <v>5</v>
      </c>
      <c r="D22">
        <v>4</v>
      </c>
      <c r="E22">
        <v>0</v>
      </c>
      <c r="F22">
        <v>13</v>
      </c>
      <c r="G22">
        <v>14</v>
      </c>
      <c r="H22">
        <v>1</v>
      </c>
      <c r="I22">
        <v>1</v>
      </c>
      <c r="J22">
        <v>20</v>
      </c>
      <c r="K22">
        <v>20</v>
      </c>
      <c r="L22">
        <f>1+0+1</f>
        <v>2</v>
      </c>
      <c r="M22">
        <f>0+1</f>
        <v>1</v>
      </c>
      <c r="N22">
        <f t="shared" si="2"/>
        <v>3</v>
      </c>
      <c r="O22">
        <f>L22/SUM($L22:$M22)*100</f>
        <v>66.666666666666657</v>
      </c>
      <c r="P22">
        <f>M22/SUM($L22:$M22)*100</f>
        <v>33.333333333333329</v>
      </c>
      <c r="AC22" s="5">
        <f>(C22+I22)/(B22+H22)</f>
        <v>2</v>
      </c>
      <c r="AH22">
        <v>1.5</v>
      </c>
      <c r="AJ22">
        <f>O23</f>
        <v>100</v>
      </c>
      <c r="AK22">
        <f>P23</f>
        <v>0</v>
      </c>
    </row>
    <row r="23" spans="1:44" x14ac:dyDescent="0.2">
      <c r="A23" t="s">
        <v>124</v>
      </c>
      <c r="B23">
        <v>3</v>
      </c>
      <c r="C23">
        <v>5</v>
      </c>
      <c r="D23">
        <v>4</v>
      </c>
      <c r="E23">
        <v>0</v>
      </c>
      <c r="F23">
        <v>12</v>
      </c>
      <c r="G23">
        <v>14</v>
      </c>
      <c r="H23">
        <v>1</v>
      </c>
      <c r="I23">
        <v>1</v>
      </c>
      <c r="J23">
        <v>20</v>
      </c>
      <c r="K23">
        <v>20</v>
      </c>
      <c r="L23">
        <f>0+0+1</f>
        <v>1</v>
      </c>
      <c r="M23">
        <f>0</f>
        <v>0</v>
      </c>
      <c r="N23">
        <f t="shared" si="2"/>
        <v>1</v>
      </c>
      <c r="O23">
        <f>L23/SUM($L23:$M23)*100</f>
        <v>100</v>
      </c>
      <c r="P23">
        <f>M23/SUM($L23:$M23)*100</f>
        <v>0</v>
      </c>
      <c r="AC23" s="5">
        <f>(C23+I23)/(B23+H23)</f>
        <v>1.5</v>
      </c>
      <c r="AH23">
        <v>1.2</v>
      </c>
      <c r="AJ23" t="e">
        <f>O24</f>
        <v>#DIV/0!</v>
      </c>
      <c r="AK23" t="e">
        <f>P24</f>
        <v>#DIV/0!</v>
      </c>
    </row>
    <row r="24" spans="1:44" x14ac:dyDescent="0.2">
      <c r="A24" t="s">
        <v>125</v>
      </c>
      <c r="B24">
        <v>4</v>
      </c>
      <c r="C24">
        <v>5</v>
      </c>
      <c r="D24">
        <v>4</v>
      </c>
      <c r="E24">
        <v>0</v>
      </c>
      <c r="F24">
        <v>11</v>
      </c>
      <c r="G24">
        <v>14</v>
      </c>
      <c r="H24">
        <v>1</v>
      </c>
      <c r="I24">
        <v>1</v>
      </c>
      <c r="J24">
        <v>20</v>
      </c>
      <c r="K24">
        <v>20</v>
      </c>
      <c r="L24">
        <f>0</f>
        <v>0</v>
      </c>
      <c r="M24">
        <v>0</v>
      </c>
      <c r="N24">
        <f t="shared" si="2"/>
        <v>0</v>
      </c>
      <c r="O24" t="e">
        <f>L24/SUM($L24:$M24)*100</f>
        <v>#DIV/0!</v>
      </c>
      <c r="P24" t="e">
        <f>M24/SUM($L24:$M24)*100</f>
        <v>#DIV/0!</v>
      </c>
      <c r="AC24" s="5">
        <f>(C24+I24)/(B24+H24)</f>
        <v>1.2</v>
      </c>
      <c r="AH24">
        <v>1</v>
      </c>
      <c r="AJ24" s="5">
        <f>O20</f>
        <v>83.333333333333343</v>
      </c>
      <c r="AK24" s="5">
        <f>P20</f>
        <v>16.666666666666664</v>
      </c>
      <c r="AO24" s="5"/>
      <c r="AP24" s="5"/>
    </row>
    <row r="26" spans="1:44" x14ac:dyDescent="0.2">
      <c r="A26" t="s">
        <v>157</v>
      </c>
      <c r="Q26" s="30" t="s">
        <v>127</v>
      </c>
      <c r="R26" s="30"/>
      <c r="S26" s="30"/>
      <c r="T26" s="30"/>
      <c r="U26" s="30"/>
      <c r="V26" s="30"/>
      <c r="W26" s="30" t="s">
        <v>148</v>
      </c>
      <c r="X26" s="30"/>
      <c r="Y26" s="30"/>
      <c r="Z26" s="30"/>
      <c r="AA26" s="30"/>
      <c r="AB26" s="30"/>
    </row>
    <row r="27" spans="1:44" x14ac:dyDescent="0.2">
      <c r="A27" t="s">
        <v>152</v>
      </c>
      <c r="B27" t="s">
        <v>144</v>
      </c>
      <c r="C27" t="s">
        <v>135</v>
      </c>
      <c r="D27" t="s">
        <v>145</v>
      </c>
      <c r="E27" t="s">
        <v>136</v>
      </c>
      <c r="F27" t="s">
        <v>143</v>
      </c>
      <c r="G27" t="s">
        <v>134</v>
      </c>
      <c r="H27" t="s">
        <v>146</v>
      </c>
      <c r="I27" t="s">
        <v>137</v>
      </c>
      <c r="J27" t="s">
        <v>147</v>
      </c>
      <c r="K27" t="s">
        <v>141</v>
      </c>
      <c r="L27" t="s">
        <v>47</v>
      </c>
      <c r="M27" t="s">
        <v>45</v>
      </c>
      <c r="N27" t="s">
        <v>93</v>
      </c>
      <c r="O27" s="18" t="s">
        <v>159</v>
      </c>
      <c r="P27" s="18" t="s">
        <v>160</v>
      </c>
      <c r="Q27" t="s">
        <v>142</v>
      </c>
      <c r="R27" s="18" t="s">
        <v>128</v>
      </c>
      <c r="S27" s="18" t="s">
        <v>129</v>
      </c>
      <c r="T27" s="18" t="s">
        <v>130</v>
      </c>
      <c r="U27" s="18" t="s">
        <v>138</v>
      </c>
      <c r="V27" s="18" t="s">
        <v>131</v>
      </c>
      <c r="W27" s="18" t="s">
        <v>139</v>
      </c>
      <c r="X27" s="18" t="s">
        <v>140</v>
      </c>
      <c r="Y27" s="18" t="s">
        <v>132</v>
      </c>
      <c r="Z27" s="18" t="s">
        <v>129</v>
      </c>
      <c r="AA27" s="18" t="s">
        <v>133</v>
      </c>
      <c r="AB27" s="18" t="s">
        <v>131</v>
      </c>
      <c r="AC27" t="s">
        <v>167</v>
      </c>
      <c r="AH27" s="18" t="s">
        <v>154</v>
      </c>
      <c r="AJ27" t="s">
        <v>178</v>
      </c>
      <c r="AL27" s="18" t="s">
        <v>159</v>
      </c>
      <c r="AM27" s="18" t="s">
        <v>160</v>
      </c>
      <c r="AQ27" s="18"/>
      <c r="AR27" s="18"/>
    </row>
    <row r="28" spans="1:44" x14ac:dyDescent="0.2">
      <c r="A28" t="s">
        <v>6</v>
      </c>
      <c r="B28">
        <v>5</v>
      </c>
      <c r="C28">
        <v>5</v>
      </c>
      <c r="D28">
        <v>4</v>
      </c>
      <c r="E28">
        <v>0</v>
      </c>
      <c r="F28">
        <v>10</v>
      </c>
      <c r="G28">
        <v>14</v>
      </c>
      <c r="H28">
        <v>1</v>
      </c>
      <c r="I28">
        <v>1</v>
      </c>
      <c r="J28">
        <v>20</v>
      </c>
      <c r="K28">
        <v>20</v>
      </c>
      <c r="L28">
        <f>L20</f>
        <v>10</v>
      </c>
      <c r="M28">
        <f>M20</f>
        <v>2</v>
      </c>
      <c r="N28">
        <f>SUM(L28:M28)</f>
        <v>12</v>
      </c>
      <c r="O28" s="5">
        <f>L28/SUM($L28:$M28)*100</f>
        <v>83.333333333333343</v>
      </c>
      <c r="P28" s="5">
        <f>M28/SUM($L28:$M28)*100</f>
        <v>16.666666666666664</v>
      </c>
      <c r="Q28">
        <f>1+4</f>
        <v>5</v>
      </c>
      <c r="R28" s="18">
        <f>0+0</f>
        <v>0</v>
      </c>
      <c r="S28" s="18">
        <f>2+1</f>
        <v>3</v>
      </c>
      <c r="T28" s="18">
        <f>2+1</f>
        <v>3</v>
      </c>
      <c r="U28" s="18">
        <f>0+1</f>
        <v>1</v>
      </c>
      <c r="V28" s="18">
        <f>1+0</f>
        <v>1</v>
      </c>
      <c r="W28" s="18">
        <v>1</v>
      </c>
      <c r="X28" s="18">
        <v>1</v>
      </c>
      <c r="Y28" s="18">
        <v>0</v>
      </c>
      <c r="Z28" s="18">
        <v>0</v>
      </c>
      <c r="AA28" s="18">
        <v>1</v>
      </c>
      <c r="AB28" s="18">
        <v>0</v>
      </c>
      <c r="AC28" s="5">
        <f>(C28+I28)/(B28+H28)</f>
        <v>1</v>
      </c>
      <c r="AH28" t="s">
        <v>153</v>
      </c>
      <c r="AJ28">
        <v>1</v>
      </c>
      <c r="AL28" s="5">
        <f>O28</f>
        <v>83.333333333333343</v>
      </c>
      <c r="AM28" s="5">
        <f>P28</f>
        <v>16.666666666666664</v>
      </c>
      <c r="AQ28" s="5"/>
      <c r="AR28" s="5"/>
    </row>
    <row r="29" spans="1:44" x14ac:dyDescent="0.2">
      <c r="A29" t="s">
        <v>7</v>
      </c>
      <c r="B29">
        <v>5</v>
      </c>
      <c r="C29">
        <v>1</v>
      </c>
      <c r="D29">
        <v>4</v>
      </c>
      <c r="E29">
        <v>0</v>
      </c>
      <c r="F29">
        <v>10</v>
      </c>
      <c r="G29">
        <v>18</v>
      </c>
      <c r="H29">
        <v>1</v>
      </c>
      <c r="I29">
        <v>1</v>
      </c>
      <c r="J29">
        <v>20</v>
      </c>
      <c r="K29">
        <v>20</v>
      </c>
      <c r="L29">
        <f>1</f>
        <v>1</v>
      </c>
      <c r="M29">
        <f>1</f>
        <v>1</v>
      </c>
      <c r="N29">
        <f t="shared" ref="N29:N32" si="3">SUM(L29:M29)</f>
        <v>2</v>
      </c>
      <c r="O29" s="5">
        <f>L29/SUM($L29:$M29)*100</f>
        <v>50</v>
      </c>
      <c r="P29" s="5">
        <f>M29/SUM($L29:$M29)*100</f>
        <v>50</v>
      </c>
      <c r="AC29" s="5">
        <f>(C29+I29)/(B29+H29)</f>
        <v>0.33333333333333331</v>
      </c>
      <c r="AJ29">
        <v>0.83</v>
      </c>
      <c r="AL29" s="19">
        <f>O32</f>
        <v>100</v>
      </c>
      <c r="AM29" s="19">
        <f>P32</f>
        <v>0</v>
      </c>
      <c r="AQ29" s="5"/>
      <c r="AR29" s="5"/>
    </row>
    <row r="30" spans="1:44" x14ac:dyDescent="0.2">
      <c r="A30" t="s">
        <v>13</v>
      </c>
      <c r="B30">
        <v>5</v>
      </c>
      <c r="C30">
        <v>2</v>
      </c>
      <c r="D30">
        <v>4</v>
      </c>
      <c r="E30">
        <v>0</v>
      </c>
      <c r="F30">
        <v>10</v>
      </c>
      <c r="G30">
        <v>17</v>
      </c>
      <c r="H30">
        <v>1</v>
      </c>
      <c r="I30">
        <v>1</v>
      </c>
      <c r="J30">
        <v>20</v>
      </c>
      <c r="K30">
        <v>20</v>
      </c>
      <c r="L30">
        <v>1</v>
      </c>
      <c r="M30">
        <v>0</v>
      </c>
      <c r="N30">
        <f t="shared" si="3"/>
        <v>1</v>
      </c>
      <c r="O30" s="5">
        <f>L30/SUM($L30:$M30)*100</f>
        <v>100</v>
      </c>
      <c r="P30" s="5">
        <f>M30/SUM($L30:$M30)*100</f>
        <v>0</v>
      </c>
      <c r="AC30" s="5">
        <f>(C30+I30)/(B30+H30)</f>
        <v>0.5</v>
      </c>
      <c r="AJ30">
        <v>0.67</v>
      </c>
      <c r="AL30" s="5">
        <f>O31</f>
        <v>100</v>
      </c>
      <c r="AM30" s="5">
        <f>P31</f>
        <v>0</v>
      </c>
      <c r="AQ30" s="5"/>
      <c r="AR30" s="5"/>
    </row>
    <row r="31" spans="1:44" x14ac:dyDescent="0.2">
      <c r="A31" t="s">
        <v>124</v>
      </c>
      <c r="B31">
        <v>5</v>
      </c>
      <c r="C31">
        <v>3</v>
      </c>
      <c r="D31">
        <v>4</v>
      </c>
      <c r="E31">
        <v>0</v>
      </c>
      <c r="F31">
        <v>10</v>
      </c>
      <c r="G31">
        <v>16</v>
      </c>
      <c r="H31">
        <v>1</v>
      </c>
      <c r="I31">
        <v>1</v>
      </c>
      <c r="J31">
        <v>20</v>
      </c>
      <c r="K31">
        <v>20</v>
      </c>
      <c r="L31">
        <v>1</v>
      </c>
      <c r="M31">
        <v>0</v>
      </c>
      <c r="N31">
        <f t="shared" si="3"/>
        <v>1</v>
      </c>
      <c r="O31" s="5">
        <f>L31/SUM($L31:$M31)*100</f>
        <v>100</v>
      </c>
      <c r="P31" s="5">
        <f>M31/SUM($L31:$M31)*100</f>
        <v>0</v>
      </c>
      <c r="AC31" s="5">
        <f>(C31+I31)/(B31+H31)</f>
        <v>0.66666666666666663</v>
      </c>
      <c r="AJ31">
        <v>0.5</v>
      </c>
      <c r="AL31" s="5">
        <f>O30</f>
        <v>100</v>
      </c>
      <c r="AM31" s="5">
        <f>P30</f>
        <v>0</v>
      </c>
      <c r="AQ31" s="19"/>
      <c r="AR31" s="19"/>
    </row>
    <row r="32" spans="1:44" x14ac:dyDescent="0.2">
      <c r="A32" t="s">
        <v>125</v>
      </c>
      <c r="B32">
        <v>5</v>
      </c>
      <c r="C32">
        <v>4</v>
      </c>
      <c r="D32">
        <v>4</v>
      </c>
      <c r="E32">
        <v>0</v>
      </c>
      <c r="F32">
        <v>10</v>
      </c>
      <c r="G32">
        <v>15</v>
      </c>
      <c r="H32">
        <v>1</v>
      </c>
      <c r="I32">
        <v>1</v>
      </c>
      <c r="J32">
        <v>20</v>
      </c>
      <c r="K32">
        <v>20</v>
      </c>
      <c r="L32">
        <v>1</v>
      </c>
      <c r="M32">
        <v>0</v>
      </c>
      <c r="N32">
        <f t="shared" si="3"/>
        <v>1</v>
      </c>
      <c r="O32" s="19">
        <f>L32/SUM($L32:$M32)*100</f>
        <v>100</v>
      </c>
      <c r="P32" s="19">
        <f>M32/SUM($L32:$M32)*100</f>
        <v>0</v>
      </c>
      <c r="AC32" s="5">
        <f>(C32+I32)/(B32+H32)</f>
        <v>0.83333333333333337</v>
      </c>
      <c r="AJ32">
        <v>0.3</v>
      </c>
      <c r="AL32" s="5">
        <f>O29</f>
        <v>50</v>
      </c>
      <c r="AM32" s="5">
        <f>P29</f>
        <v>50</v>
      </c>
      <c r="AQ32" s="5"/>
      <c r="AR32" s="5"/>
    </row>
  </sheetData>
  <mergeCells count="8">
    <mergeCell ref="Q18:V18"/>
    <mergeCell ref="W18:AB18"/>
    <mergeCell ref="I1:M1"/>
    <mergeCell ref="N1:Q1"/>
    <mergeCell ref="I9:M9"/>
    <mergeCell ref="N9:Q9"/>
    <mergeCell ref="Q26:V26"/>
    <mergeCell ref="W26:AB26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E07E-CDE4-7A4B-8386-2245B56482F8}">
  <dimension ref="A1:AO74"/>
  <sheetViews>
    <sheetView topLeftCell="D48" zoomScale="90" zoomScaleNormal="90" workbookViewId="0">
      <selection activeCell="B52" sqref="B52"/>
    </sheetView>
  </sheetViews>
  <sheetFormatPr baseColWidth="10" defaultRowHeight="15" x14ac:dyDescent="0.2"/>
  <cols>
    <col min="1" max="1" width="15.1640625" bestFit="1" customWidth="1"/>
    <col min="9" max="9" width="11.6640625" bestFit="1" customWidth="1"/>
    <col min="23" max="23" width="13.6640625" bestFit="1" customWidth="1"/>
    <col min="34" max="34" width="14.5" bestFit="1" customWidth="1"/>
    <col min="35" max="35" width="14.5" customWidth="1"/>
    <col min="38" max="38" width="22.33203125" bestFit="1" customWidth="1"/>
    <col min="40" max="40" width="25.33203125" bestFit="1" customWidth="1"/>
  </cols>
  <sheetData>
    <row r="1" spans="1:41" x14ac:dyDescent="0.2">
      <c r="A1" s="15"/>
      <c r="B1" s="31" t="s">
        <v>62</v>
      </c>
      <c r="C1" s="31"/>
      <c r="D1" s="31"/>
      <c r="E1" s="31"/>
      <c r="F1" s="31" t="s">
        <v>51</v>
      </c>
      <c r="G1" s="31"/>
      <c r="H1" s="31" t="s">
        <v>64</v>
      </c>
      <c r="I1" s="31"/>
      <c r="J1" s="31"/>
      <c r="K1" s="31" t="s">
        <v>63</v>
      </c>
      <c r="L1" s="31"/>
      <c r="M1" s="31"/>
      <c r="N1" s="31"/>
      <c r="O1" s="31"/>
      <c r="P1" s="31" t="s">
        <v>45</v>
      </c>
      <c r="Q1" s="31"/>
      <c r="R1" s="31"/>
      <c r="S1" s="31"/>
      <c r="T1" s="31"/>
      <c r="U1" s="31"/>
      <c r="AG1" s="31" t="s">
        <v>94</v>
      </c>
      <c r="AH1" s="31"/>
      <c r="AI1" s="31"/>
      <c r="AJ1" s="31"/>
      <c r="AK1" s="22"/>
      <c r="AL1" s="31" t="s">
        <v>107</v>
      </c>
      <c r="AM1" s="31"/>
      <c r="AN1" s="31"/>
      <c r="AO1" s="31"/>
    </row>
    <row r="2" spans="1:41" x14ac:dyDescent="0.2">
      <c r="A2" s="1" t="s">
        <v>49</v>
      </c>
      <c r="B2" s="1" t="s">
        <v>38</v>
      </c>
      <c r="C2" s="1" t="s">
        <v>39</v>
      </c>
      <c r="D2" s="1" t="s">
        <v>50</v>
      </c>
      <c r="E2" s="1" t="s">
        <v>68</v>
      </c>
      <c r="F2" s="1" t="s">
        <v>66</v>
      </c>
      <c r="G2" s="1" t="s">
        <v>67</v>
      </c>
      <c r="H2" s="1" t="s">
        <v>65</v>
      </c>
      <c r="I2" s="1" t="s">
        <v>43</v>
      </c>
      <c r="J2" s="1" t="s">
        <v>61</v>
      </c>
      <c r="K2" s="1" t="s">
        <v>43</v>
      </c>
      <c r="L2" s="1" t="s">
        <v>65</v>
      </c>
      <c r="M2" s="1" t="s">
        <v>42</v>
      </c>
      <c r="N2" s="1" t="s">
        <v>61</v>
      </c>
      <c r="O2" s="1" t="s">
        <v>52</v>
      </c>
      <c r="P2" s="1" t="s">
        <v>56</v>
      </c>
      <c r="Q2" s="4" t="s">
        <v>90</v>
      </c>
      <c r="R2" s="1" t="s">
        <v>57</v>
      </c>
      <c r="S2" s="1" t="s">
        <v>58</v>
      </c>
      <c r="T2" s="1" t="s">
        <v>59</v>
      </c>
      <c r="U2" s="1" t="s">
        <v>60</v>
      </c>
      <c r="W2" s="4" t="s">
        <v>92</v>
      </c>
      <c r="X2" s="4" t="s">
        <v>57</v>
      </c>
      <c r="Y2" s="4" t="s">
        <v>58</v>
      </c>
      <c r="Z2" s="4" t="s">
        <v>59</v>
      </c>
      <c r="AA2" s="4" t="s">
        <v>60</v>
      </c>
      <c r="AB2" s="4"/>
      <c r="AH2" t="s">
        <v>97</v>
      </c>
      <c r="AJ2" t="s">
        <v>45</v>
      </c>
      <c r="AL2" t="s">
        <v>97</v>
      </c>
      <c r="AN2" t="s">
        <v>45</v>
      </c>
    </row>
    <row r="3" spans="1:41" x14ac:dyDescent="0.2">
      <c r="A3" s="1">
        <v>1</v>
      </c>
      <c r="B3" s="1">
        <v>54</v>
      </c>
      <c r="C3" s="1" t="s">
        <v>40</v>
      </c>
      <c r="D3" s="1" t="s">
        <v>55</v>
      </c>
      <c r="E3" s="1">
        <v>1</v>
      </c>
      <c r="F3" s="1"/>
      <c r="G3" s="1">
        <v>1</v>
      </c>
      <c r="H3" s="1">
        <v>1</v>
      </c>
      <c r="I3" s="1" t="s">
        <v>53</v>
      </c>
      <c r="J3" s="1"/>
      <c r="K3" s="1">
        <v>1</v>
      </c>
      <c r="L3" s="1"/>
      <c r="M3" s="1">
        <v>1</v>
      </c>
      <c r="N3" s="1"/>
      <c r="O3" s="1" t="s">
        <v>54</v>
      </c>
      <c r="P3" s="1">
        <v>3</v>
      </c>
      <c r="Q3" s="10">
        <f>P3*60</f>
        <v>180</v>
      </c>
      <c r="R3" s="10">
        <v>1</v>
      </c>
      <c r="S3" s="10"/>
      <c r="T3" s="10">
        <v>1</v>
      </c>
      <c r="U3" s="10"/>
      <c r="W3">
        <v>60</v>
      </c>
      <c r="X3">
        <v>2</v>
      </c>
      <c r="Y3">
        <v>0</v>
      </c>
      <c r="Z3">
        <v>3</v>
      </c>
      <c r="AA3">
        <v>0</v>
      </c>
      <c r="AG3" t="s">
        <v>10</v>
      </c>
      <c r="AH3">
        <v>1</v>
      </c>
      <c r="AI3" t="s">
        <v>10</v>
      </c>
      <c r="AJ3">
        <v>1</v>
      </c>
      <c r="AL3" t="s">
        <v>108</v>
      </c>
      <c r="AM3">
        <v>6</v>
      </c>
      <c r="AN3" t="s">
        <v>115</v>
      </c>
      <c r="AO3">
        <v>6</v>
      </c>
    </row>
    <row r="4" spans="1:41" x14ac:dyDescent="0.2">
      <c r="A4" s="1">
        <v>2</v>
      </c>
      <c r="B4" s="1">
        <v>26</v>
      </c>
      <c r="C4" s="1" t="s">
        <v>41</v>
      </c>
      <c r="D4" s="1" t="s">
        <v>55</v>
      </c>
      <c r="E4" s="1">
        <v>2</v>
      </c>
      <c r="F4" s="1"/>
      <c r="G4" s="1">
        <v>1</v>
      </c>
      <c r="H4" s="1">
        <v>1</v>
      </c>
      <c r="I4" s="1">
        <v>1</v>
      </c>
      <c r="J4" s="1"/>
      <c r="K4" s="1">
        <v>1</v>
      </c>
      <c r="L4" s="1"/>
      <c r="M4" s="1"/>
      <c r="N4" s="1"/>
      <c r="O4" s="1" t="s">
        <v>55</v>
      </c>
      <c r="P4" s="1">
        <v>10</v>
      </c>
      <c r="Q4" s="13">
        <f t="shared" ref="Q4:Q28" si="0">P4*60</f>
        <v>600</v>
      </c>
      <c r="R4" s="13">
        <v>1</v>
      </c>
      <c r="S4" s="13"/>
      <c r="T4" s="13"/>
      <c r="U4" s="13"/>
      <c r="W4">
        <v>120</v>
      </c>
      <c r="X4">
        <v>7</v>
      </c>
      <c r="Y4">
        <v>1</v>
      </c>
      <c r="Z4">
        <v>5</v>
      </c>
      <c r="AA4">
        <v>0</v>
      </c>
      <c r="AG4" t="s">
        <v>95</v>
      </c>
      <c r="AH4">
        <f>1+4+1</f>
        <v>6</v>
      </c>
      <c r="AI4" t="s">
        <v>95</v>
      </c>
      <c r="AJ4">
        <f>1+7+4</f>
        <v>12</v>
      </c>
      <c r="AL4" t="s">
        <v>109</v>
      </c>
      <c r="AM4">
        <v>10</v>
      </c>
      <c r="AN4" t="s">
        <v>116</v>
      </c>
      <c r="AO4">
        <v>7</v>
      </c>
    </row>
    <row r="5" spans="1:41" x14ac:dyDescent="0.2">
      <c r="A5" s="1">
        <v>3</v>
      </c>
      <c r="B5" s="1">
        <v>27</v>
      </c>
      <c r="C5" s="1" t="s">
        <v>40</v>
      </c>
      <c r="D5" s="1" t="s">
        <v>55</v>
      </c>
      <c r="E5" s="1">
        <v>2</v>
      </c>
      <c r="F5" s="1"/>
      <c r="G5" s="1">
        <v>1</v>
      </c>
      <c r="H5" s="1"/>
      <c r="I5" s="1">
        <v>1</v>
      </c>
      <c r="J5" s="1"/>
      <c r="K5" s="1"/>
      <c r="L5" s="1"/>
      <c r="M5" s="1">
        <v>1</v>
      </c>
      <c r="N5" s="1"/>
      <c r="O5" s="1" t="s">
        <v>54</v>
      </c>
      <c r="P5" s="1">
        <v>3</v>
      </c>
      <c r="Q5" s="10">
        <f t="shared" si="0"/>
        <v>180</v>
      </c>
      <c r="R5" s="10">
        <v>1</v>
      </c>
      <c r="S5" s="10">
        <v>1</v>
      </c>
      <c r="T5" s="10">
        <v>1</v>
      </c>
      <c r="U5" s="10"/>
      <c r="W5" s="7">
        <v>180</v>
      </c>
      <c r="X5" s="7">
        <v>4</v>
      </c>
      <c r="Y5">
        <v>2</v>
      </c>
      <c r="Z5">
        <v>5</v>
      </c>
      <c r="AA5">
        <v>0</v>
      </c>
      <c r="AG5" t="s">
        <v>96</v>
      </c>
      <c r="AH5">
        <f>4+5+10</f>
        <v>19</v>
      </c>
      <c r="AI5" t="s">
        <v>96</v>
      </c>
      <c r="AJ5">
        <f>5+3+7</f>
        <v>15</v>
      </c>
      <c r="AL5" t="s">
        <v>110</v>
      </c>
      <c r="AM5">
        <v>6</v>
      </c>
      <c r="AN5" t="s">
        <v>117</v>
      </c>
      <c r="AO5">
        <v>2</v>
      </c>
    </row>
    <row r="6" spans="1:41" x14ac:dyDescent="0.2">
      <c r="A6" s="1">
        <v>4</v>
      </c>
      <c r="B6" s="1">
        <v>25</v>
      </c>
      <c r="C6" s="1" t="s">
        <v>40</v>
      </c>
      <c r="D6" s="1" t="s">
        <v>55</v>
      </c>
      <c r="E6" s="1">
        <v>2</v>
      </c>
      <c r="F6" s="1"/>
      <c r="G6" s="1">
        <v>1</v>
      </c>
      <c r="H6" s="1"/>
      <c r="I6" s="1">
        <v>1</v>
      </c>
      <c r="J6" s="1"/>
      <c r="K6" s="1">
        <v>1</v>
      </c>
      <c r="L6" s="1"/>
      <c r="M6" s="1"/>
      <c r="N6" s="1"/>
      <c r="O6" s="1" t="s">
        <v>55</v>
      </c>
      <c r="P6" s="1">
        <v>10</v>
      </c>
      <c r="Q6" s="13">
        <f t="shared" si="0"/>
        <v>600</v>
      </c>
      <c r="R6" s="13">
        <v>1</v>
      </c>
      <c r="S6" s="13"/>
      <c r="T6" s="13"/>
      <c r="U6" s="13"/>
      <c r="W6">
        <v>240</v>
      </c>
      <c r="X6">
        <v>1</v>
      </c>
      <c r="Y6">
        <v>1</v>
      </c>
      <c r="Z6">
        <v>2</v>
      </c>
      <c r="AA6">
        <v>0</v>
      </c>
      <c r="AG6" t="s">
        <v>11</v>
      </c>
      <c r="AH6">
        <f>1+1+2</f>
        <v>4</v>
      </c>
      <c r="AI6" t="s">
        <v>11</v>
      </c>
      <c r="AJ6">
        <v>2</v>
      </c>
      <c r="AL6" t="s">
        <v>111</v>
      </c>
      <c r="AM6">
        <v>5</v>
      </c>
      <c r="AN6" t="s">
        <v>118</v>
      </c>
      <c r="AO6">
        <v>5</v>
      </c>
    </row>
    <row r="7" spans="1:41" x14ac:dyDescent="0.2">
      <c r="A7" s="1">
        <v>5</v>
      </c>
      <c r="B7" s="1">
        <v>32</v>
      </c>
      <c r="C7" s="1" t="s">
        <v>41</v>
      </c>
      <c r="D7" s="1" t="s">
        <v>55</v>
      </c>
      <c r="E7" s="1">
        <v>1</v>
      </c>
      <c r="F7" s="1"/>
      <c r="G7" s="1">
        <v>1</v>
      </c>
      <c r="H7" s="1"/>
      <c r="I7" s="1">
        <v>1</v>
      </c>
      <c r="J7" s="1"/>
      <c r="K7" s="1">
        <v>1</v>
      </c>
      <c r="L7" s="1"/>
      <c r="M7" s="1"/>
      <c r="N7" s="1"/>
      <c r="O7" s="1" t="s">
        <v>54</v>
      </c>
      <c r="P7" s="1">
        <v>2</v>
      </c>
      <c r="Q7" s="9">
        <f t="shared" si="0"/>
        <v>120</v>
      </c>
      <c r="R7" s="9"/>
      <c r="S7" s="9"/>
      <c r="T7" s="9">
        <v>1</v>
      </c>
      <c r="U7" s="9"/>
      <c r="W7">
        <v>300</v>
      </c>
      <c r="X7">
        <v>3</v>
      </c>
      <c r="Y7">
        <v>2</v>
      </c>
      <c r="Z7">
        <v>2</v>
      </c>
      <c r="AA7">
        <v>0</v>
      </c>
      <c r="AL7" t="s">
        <v>112</v>
      </c>
      <c r="AM7">
        <v>2</v>
      </c>
      <c r="AN7" t="s">
        <v>119</v>
      </c>
      <c r="AO7">
        <v>3</v>
      </c>
    </row>
    <row r="8" spans="1:41" x14ac:dyDescent="0.2">
      <c r="A8" s="1">
        <v>6</v>
      </c>
      <c r="B8" s="1">
        <v>32</v>
      </c>
      <c r="C8" s="1" t="s">
        <v>41</v>
      </c>
      <c r="D8" s="1" t="s">
        <v>55</v>
      </c>
      <c r="E8" s="1">
        <v>4</v>
      </c>
      <c r="F8" s="1">
        <v>1</v>
      </c>
      <c r="G8" s="1"/>
      <c r="H8" s="1"/>
      <c r="I8" s="1">
        <v>1</v>
      </c>
      <c r="J8" s="1"/>
      <c r="K8" s="1">
        <v>1</v>
      </c>
      <c r="L8" s="1"/>
      <c r="M8" s="1">
        <v>1</v>
      </c>
      <c r="N8" s="1"/>
      <c r="O8" s="1"/>
      <c r="P8" s="1">
        <v>2</v>
      </c>
      <c r="Q8" s="9">
        <f t="shared" si="0"/>
        <v>120</v>
      </c>
      <c r="R8" s="9">
        <v>1</v>
      </c>
      <c r="S8" s="9">
        <v>1</v>
      </c>
      <c r="T8" s="9">
        <v>1</v>
      </c>
      <c r="U8" s="9"/>
      <c r="W8" s="7">
        <v>600</v>
      </c>
      <c r="X8" s="7">
        <v>2</v>
      </c>
      <c r="Y8">
        <v>0</v>
      </c>
      <c r="Z8">
        <v>0</v>
      </c>
      <c r="AA8">
        <v>0</v>
      </c>
      <c r="AL8" t="s">
        <v>113</v>
      </c>
      <c r="AM8">
        <v>1</v>
      </c>
      <c r="AN8" t="s">
        <v>120</v>
      </c>
      <c r="AO8">
        <v>2</v>
      </c>
    </row>
    <row r="9" spans="1:41" x14ac:dyDescent="0.2">
      <c r="A9" s="1">
        <v>7</v>
      </c>
      <c r="B9" s="1">
        <v>25</v>
      </c>
      <c r="C9" s="1" t="s">
        <v>40</v>
      </c>
      <c r="D9" s="1" t="s">
        <v>55</v>
      </c>
      <c r="E9" s="1">
        <v>2</v>
      </c>
      <c r="F9" s="1">
        <v>1</v>
      </c>
      <c r="G9" s="1"/>
      <c r="H9" s="1"/>
      <c r="I9" s="1">
        <v>1</v>
      </c>
      <c r="J9" s="1"/>
      <c r="K9" s="1">
        <v>1</v>
      </c>
      <c r="L9" s="1"/>
      <c r="M9" s="1">
        <v>1</v>
      </c>
      <c r="N9" s="1"/>
      <c r="O9" s="1"/>
      <c r="P9" s="1">
        <v>2</v>
      </c>
      <c r="Q9" s="9">
        <f t="shared" si="0"/>
        <v>120</v>
      </c>
      <c r="R9" s="9">
        <v>1</v>
      </c>
      <c r="S9" s="9"/>
      <c r="T9" s="9"/>
      <c r="U9" s="9"/>
      <c r="W9">
        <v>720</v>
      </c>
      <c r="X9">
        <v>1</v>
      </c>
      <c r="Y9">
        <v>1</v>
      </c>
      <c r="Z9">
        <v>0</v>
      </c>
      <c r="AA9">
        <v>1</v>
      </c>
      <c r="AL9" t="s">
        <v>114</v>
      </c>
      <c r="AM9">
        <v>1</v>
      </c>
      <c r="AN9" t="s">
        <v>121</v>
      </c>
      <c r="AO9">
        <v>3</v>
      </c>
    </row>
    <row r="10" spans="1:41" x14ac:dyDescent="0.2">
      <c r="A10" s="1">
        <v>8</v>
      </c>
      <c r="B10" s="1">
        <v>26</v>
      </c>
      <c r="C10" s="1" t="s">
        <v>41</v>
      </c>
      <c r="D10" s="1" t="s">
        <v>55</v>
      </c>
      <c r="E10" s="1">
        <v>3</v>
      </c>
      <c r="F10" s="1">
        <v>1</v>
      </c>
      <c r="G10" s="1"/>
      <c r="H10" s="1"/>
      <c r="I10" s="1"/>
      <c r="J10" s="1">
        <v>1</v>
      </c>
      <c r="K10" s="1"/>
      <c r="L10" s="1"/>
      <c r="M10" s="1">
        <v>1</v>
      </c>
      <c r="N10" s="1"/>
      <c r="O10" s="1"/>
      <c r="P10" s="1">
        <v>1</v>
      </c>
      <c r="Q10" s="8">
        <f t="shared" si="0"/>
        <v>60</v>
      </c>
      <c r="R10" s="8">
        <v>1</v>
      </c>
      <c r="S10" s="8"/>
      <c r="T10" s="8">
        <v>1</v>
      </c>
      <c r="U10" s="8"/>
      <c r="W10" t="s">
        <v>93</v>
      </c>
      <c r="X10">
        <f>SUM(X3:X9)</f>
        <v>20</v>
      </c>
      <c r="Y10">
        <f t="shared" ref="Y10:AA10" si="1">SUM(Y3:Y9)</f>
        <v>7</v>
      </c>
      <c r="Z10">
        <f t="shared" si="1"/>
        <v>17</v>
      </c>
      <c r="AA10">
        <f t="shared" si="1"/>
        <v>1</v>
      </c>
      <c r="AN10" t="s">
        <v>122</v>
      </c>
      <c r="AO10">
        <v>3</v>
      </c>
    </row>
    <row r="11" spans="1:41" x14ac:dyDescent="0.2">
      <c r="A11" s="1">
        <v>9</v>
      </c>
      <c r="B11" s="1">
        <v>30</v>
      </c>
      <c r="C11" s="1" t="s">
        <v>41</v>
      </c>
      <c r="D11" s="1" t="s">
        <v>55</v>
      </c>
      <c r="E11" s="1">
        <v>2</v>
      </c>
      <c r="F11" s="1"/>
      <c r="G11" s="1">
        <v>1</v>
      </c>
      <c r="H11" s="1"/>
      <c r="I11" s="1">
        <v>1</v>
      </c>
      <c r="J11" s="1"/>
      <c r="K11" s="1"/>
      <c r="L11" s="1"/>
      <c r="M11" s="1">
        <v>1</v>
      </c>
      <c r="N11" s="1"/>
      <c r="O11" s="1"/>
      <c r="P11" s="1">
        <v>1</v>
      </c>
      <c r="Q11" s="8">
        <f t="shared" si="0"/>
        <v>60</v>
      </c>
      <c r="R11" s="8">
        <v>1</v>
      </c>
      <c r="S11" s="8"/>
      <c r="T11" s="8"/>
      <c r="U11" s="8"/>
      <c r="AN11" t="s">
        <v>123</v>
      </c>
      <c r="AO11">
        <v>3</v>
      </c>
    </row>
    <row r="12" spans="1:41" x14ac:dyDescent="0.2">
      <c r="A12" s="1">
        <v>10</v>
      </c>
      <c r="B12" s="1">
        <v>31</v>
      </c>
      <c r="C12" s="1" t="s">
        <v>40</v>
      </c>
      <c r="D12" s="1" t="s">
        <v>55</v>
      </c>
      <c r="E12" s="1">
        <v>2</v>
      </c>
      <c r="F12" s="1"/>
      <c r="G12" s="1">
        <v>1</v>
      </c>
      <c r="H12" s="1"/>
      <c r="I12" s="1">
        <v>1</v>
      </c>
      <c r="J12" s="1"/>
      <c r="K12" s="1">
        <v>1</v>
      </c>
      <c r="L12" s="1"/>
      <c r="M12" s="1"/>
      <c r="N12" s="1"/>
      <c r="O12" s="1" t="s">
        <v>54</v>
      </c>
      <c r="P12" s="1">
        <v>2</v>
      </c>
      <c r="Q12" s="9">
        <f t="shared" si="0"/>
        <v>120</v>
      </c>
      <c r="R12" s="9">
        <v>1</v>
      </c>
      <c r="S12" s="9"/>
      <c r="T12" s="9">
        <v>1</v>
      </c>
      <c r="U12" s="9"/>
      <c r="W12" s="4" t="s">
        <v>92</v>
      </c>
      <c r="X12" s="4" t="s">
        <v>57</v>
      </c>
      <c r="Y12" s="4" t="s">
        <v>58</v>
      </c>
      <c r="Z12" s="4" t="s">
        <v>59</v>
      </c>
      <c r="AA12" s="4" t="s">
        <v>60</v>
      </c>
    </row>
    <row r="13" spans="1:41" x14ac:dyDescent="0.2">
      <c r="A13" s="1">
        <v>11</v>
      </c>
      <c r="B13" s="1">
        <v>20</v>
      </c>
      <c r="C13" s="1" t="s">
        <v>40</v>
      </c>
      <c r="D13" s="1" t="s">
        <v>55</v>
      </c>
      <c r="E13" s="1">
        <v>1</v>
      </c>
      <c r="F13" s="1">
        <v>1</v>
      </c>
      <c r="G13" s="1"/>
      <c r="H13" s="1">
        <v>1</v>
      </c>
      <c r="I13" s="1">
        <v>1</v>
      </c>
      <c r="J13" s="1"/>
      <c r="K13" s="1"/>
      <c r="L13" s="1"/>
      <c r="M13" s="1">
        <v>1</v>
      </c>
      <c r="N13" s="1"/>
      <c r="O13" s="1"/>
      <c r="P13" s="1">
        <v>1</v>
      </c>
      <c r="Q13" s="8">
        <f t="shared" si="0"/>
        <v>60</v>
      </c>
      <c r="R13" s="8"/>
      <c r="S13" s="8"/>
      <c r="T13" s="8">
        <v>1</v>
      </c>
      <c r="U13" s="8"/>
      <c r="W13">
        <v>60</v>
      </c>
      <c r="X13" s="24">
        <f>X3/X$10</f>
        <v>0.1</v>
      </c>
      <c r="Y13" s="24">
        <f t="shared" ref="Y13:Z13" si="2">Y3/Y$10</f>
        <v>0</v>
      </c>
      <c r="Z13" s="24">
        <f t="shared" si="2"/>
        <v>0.17647058823529413</v>
      </c>
      <c r="AA13" s="24">
        <f>AA3/AA$10</f>
        <v>0</v>
      </c>
    </row>
    <row r="14" spans="1:41" x14ac:dyDescent="0.2">
      <c r="A14" s="1">
        <v>12</v>
      </c>
      <c r="B14" s="1">
        <v>26</v>
      </c>
      <c r="C14" s="1" t="s">
        <v>41</v>
      </c>
      <c r="D14" s="1" t="s">
        <v>54</v>
      </c>
      <c r="E14" s="1">
        <v>3</v>
      </c>
      <c r="F14" s="1"/>
      <c r="G14" s="1">
        <v>1</v>
      </c>
      <c r="H14" s="1">
        <v>1</v>
      </c>
      <c r="I14" s="1">
        <v>1</v>
      </c>
      <c r="J14" s="1"/>
      <c r="K14" s="1">
        <v>1</v>
      </c>
      <c r="L14" s="1"/>
      <c r="M14" s="1">
        <v>1</v>
      </c>
      <c r="N14" s="1"/>
      <c r="O14" s="1" t="s">
        <v>54</v>
      </c>
      <c r="P14" s="1">
        <v>12</v>
      </c>
      <c r="Q14" s="14">
        <f t="shared" si="0"/>
        <v>720</v>
      </c>
      <c r="R14" s="14">
        <v>1</v>
      </c>
      <c r="S14" s="14">
        <v>1</v>
      </c>
      <c r="T14" s="14"/>
      <c r="U14" s="14">
        <v>1</v>
      </c>
      <c r="W14">
        <v>120</v>
      </c>
      <c r="X14" s="24">
        <f t="shared" ref="X14:AA14" si="3">X4/X$10</f>
        <v>0.35</v>
      </c>
      <c r="Y14" s="24">
        <f t="shared" si="3"/>
        <v>0.14285714285714285</v>
      </c>
      <c r="Z14" s="24">
        <f t="shared" si="3"/>
        <v>0.29411764705882354</v>
      </c>
      <c r="AA14" s="24">
        <f t="shared" si="3"/>
        <v>0</v>
      </c>
    </row>
    <row r="15" spans="1:41" x14ac:dyDescent="0.2">
      <c r="A15" s="1">
        <v>13</v>
      </c>
      <c r="B15" s="1">
        <v>22</v>
      </c>
      <c r="C15" s="1" t="s">
        <v>40</v>
      </c>
      <c r="D15" s="1" t="s">
        <v>55</v>
      </c>
      <c r="E15" s="1">
        <v>3</v>
      </c>
      <c r="F15" s="1">
        <v>1</v>
      </c>
      <c r="G15" s="1"/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/>
      <c r="P15" s="1">
        <v>4</v>
      </c>
      <c r="Q15" s="11">
        <f t="shared" si="0"/>
        <v>240</v>
      </c>
      <c r="R15" s="11"/>
      <c r="S15" s="11"/>
      <c r="T15" s="11">
        <v>1</v>
      </c>
      <c r="U15" s="11"/>
      <c r="W15" s="7">
        <v>180</v>
      </c>
      <c r="X15" s="24">
        <f t="shared" ref="X15:AA15" si="4">X5/X$10</f>
        <v>0.2</v>
      </c>
      <c r="Y15" s="24">
        <f t="shared" si="4"/>
        <v>0.2857142857142857</v>
      </c>
      <c r="Z15" s="24">
        <f t="shared" si="4"/>
        <v>0.29411764705882354</v>
      </c>
      <c r="AA15" s="24">
        <f t="shared" si="4"/>
        <v>0</v>
      </c>
    </row>
    <row r="16" spans="1:41" x14ac:dyDescent="0.2">
      <c r="A16" s="1">
        <v>14</v>
      </c>
      <c r="B16" s="1">
        <v>22</v>
      </c>
      <c r="C16" s="1" t="s">
        <v>40</v>
      </c>
      <c r="D16" s="1" t="s">
        <v>55</v>
      </c>
      <c r="E16" s="1">
        <v>2</v>
      </c>
      <c r="F16" s="1">
        <v>1</v>
      </c>
      <c r="G16" s="1"/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/>
      <c r="O16" s="1"/>
      <c r="P16" s="1">
        <v>2</v>
      </c>
      <c r="Q16" s="9">
        <f t="shared" si="0"/>
        <v>120</v>
      </c>
      <c r="R16" s="9">
        <v>1</v>
      </c>
      <c r="S16" s="9"/>
      <c r="T16" s="9">
        <v>1</v>
      </c>
      <c r="U16" s="9"/>
      <c r="W16">
        <v>240</v>
      </c>
      <c r="X16" s="24">
        <f t="shared" ref="X16:AA16" si="5">X6/X$10</f>
        <v>0.05</v>
      </c>
      <c r="Y16" s="24">
        <f t="shared" si="5"/>
        <v>0.14285714285714285</v>
      </c>
      <c r="Z16" s="24">
        <f t="shared" si="5"/>
        <v>0.11764705882352941</v>
      </c>
      <c r="AA16" s="24">
        <f t="shared" si="5"/>
        <v>0</v>
      </c>
    </row>
    <row r="17" spans="1:27" x14ac:dyDescent="0.2">
      <c r="A17" s="1">
        <v>15</v>
      </c>
      <c r="B17" s="1">
        <v>25</v>
      </c>
      <c r="C17" s="1" t="s">
        <v>41</v>
      </c>
      <c r="D17" s="1" t="s">
        <v>55</v>
      </c>
      <c r="E17" s="1">
        <v>4</v>
      </c>
      <c r="F17" s="1">
        <v>1</v>
      </c>
      <c r="G17" s="1"/>
      <c r="H17" s="1"/>
      <c r="I17" s="1">
        <v>1</v>
      </c>
      <c r="J17" s="1"/>
      <c r="K17" s="1"/>
      <c r="L17" s="1"/>
      <c r="M17" s="1"/>
      <c r="N17" s="1">
        <v>1</v>
      </c>
      <c r="O17" s="1"/>
      <c r="P17" s="1">
        <v>3</v>
      </c>
      <c r="Q17" s="10">
        <f t="shared" si="0"/>
        <v>180</v>
      </c>
      <c r="R17" s="10">
        <v>1</v>
      </c>
      <c r="S17" s="10">
        <v>1</v>
      </c>
      <c r="T17" s="10">
        <v>1</v>
      </c>
      <c r="U17" s="10"/>
      <c r="W17">
        <v>300</v>
      </c>
      <c r="X17" s="24">
        <f t="shared" ref="X17:AA17" si="6">X7/X$10</f>
        <v>0.15</v>
      </c>
      <c r="Y17" s="24">
        <f t="shared" si="6"/>
        <v>0.2857142857142857</v>
      </c>
      <c r="Z17" s="24">
        <f t="shared" si="6"/>
        <v>0.11764705882352941</v>
      </c>
      <c r="AA17" s="24">
        <f t="shared" si="6"/>
        <v>0</v>
      </c>
    </row>
    <row r="18" spans="1:27" x14ac:dyDescent="0.2">
      <c r="A18" s="1">
        <v>16</v>
      </c>
      <c r="B18" s="1">
        <v>23</v>
      </c>
      <c r="C18" s="1" t="s">
        <v>41</v>
      </c>
      <c r="D18" s="1" t="s">
        <v>55</v>
      </c>
      <c r="E18" s="1">
        <v>3</v>
      </c>
      <c r="F18" s="1">
        <v>1</v>
      </c>
      <c r="G18" s="1"/>
      <c r="H18" s="1"/>
      <c r="I18" s="1">
        <v>1</v>
      </c>
      <c r="J18" s="1"/>
      <c r="K18" s="1"/>
      <c r="L18" s="1"/>
      <c r="M18" s="1">
        <v>1</v>
      </c>
      <c r="N18" s="1"/>
      <c r="O18" s="1"/>
      <c r="P18" s="1">
        <v>2</v>
      </c>
      <c r="Q18" s="9">
        <f t="shared" si="0"/>
        <v>120</v>
      </c>
      <c r="R18" s="9">
        <v>1</v>
      </c>
      <c r="S18" s="9"/>
      <c r="T18" s="9"/>
      <c r="U18" s="9"/>
      <c r="W18" s="7">
        <v>600</v>
      </c>
      <c r="X18" s="24">
        <f t="shared" ref="X18:AA18" si="7">X8/X$10</f>
        <v>0.1</v>
      </c>
      <c r="Y18" s="24">
        <f t="shared" si="7"/>
        <v>0</v>
      </c>
      <c r="Z18" s="24">
        <f t="shared" si="7"/>
        <v>0</v>
      </c>
      <c r="AA18" s="24">
        <f t="shared" si="7"/>
        <v>0</v>
      </c>
    </row>
    <row r="19" spans="1:27" x14ac:dyDescent="0.2">
      <c r="A19" s="1">
        <v>17</v>
      </c>
      <c r="B19" s="1">
        <v>24</v>
      </c>
      <c r="C19" s="1" t="s">
        <v>40</v>
      </c>
      <c r="D19" s="1" t="s">
        <v>55</v>
      </c>
      <c r="E19" s="1">
        <v>2</v>
      </c>
      <c r="F19" s="1">
        <v>1</v>
      </c>
      <c r="G19" s="1"/>
      <c r="H19" s="1"/>
      <c r="I19" s="1">
        <v>1</v>
      </c>
      <c r="J19" s="1"/>
      <c r="K19" s="1">
        <v>1</v>
      </c>
      <c r="L19" s="1"/>
      <c r="M19" s="1">
        <v>1</v>
      </c>
      <c r="N19" s="1"/>
      <c r="O19" s="1"/>
      <c r="P19" s="1">
        <v>3</v>
      </c>
      <c r="Q19" s="10">
        <f t="shared" si="0"/>
        <v>180</v>
      </c>
      <c r="R19" s="10">
        <v>1</v>
      </c>
      <c r="S19" s="10"/>
      <c r="T19" s="10">
        <v>1</v>
      </c>
      <c r="U19" s="10"/>
      <c r="W19">
        <v>720</v>
      </c>
      <c r="X19" s="24">
        <f t="shared" ref="X19:AA19" si="8">X9/X$10</f>
        <v>0.05</v>
      </c>
      <c r="Y19" s="24">
        <f t="shared" si="8"/>
        <v>0.14285714285714285</v>
      </c>
      <c r="Z19" s="24">
        <f t="shared" si="8"/>
        <v>0</v>
      </c>
      <c r="AA19" s="24">
        <f t="shared" si="8"/>
        <v>1</v>
      </c>
    </row>
    <row r="20" spans="1:27" x14ac:dyDescent="0.2">
      <c r="A20" s="1">
        <v>18</v>
      </c>
      <c r="B20" s="1">
        <v>23</v>
      </c>
      <c r="C20" s="1" t="s">
        <v>40</v>
      </c>
      <c r="D20" s="1" t="s">
        <v>55</v>
      </c>
      <c r="E20" s="1">
        <v>2</v>
      </c>
      <c r="F20" s="1">
        <v>1</v>
      </c>
      <c r="G20" s="1"/>
      <c r="H20" s="1"/>
      <c r="I20" s="1"/>
      <c r="J20" s="1">
        <v>1</v>
      </c>
      <c r="K20" s="1"/>
      <c r="L20" s="1"/>
      <c r="M20" s="1">
        <v>1</v>
      </c>
      <c r="N20" s="1"/>
      <c r="O20" s="1"/>
      <c r="P20" s="1">
        <v>1</v>
      </c>
      <c r="Q20" s="8">
        <f t="shared" si="0"/>
        <v>60</v>
      </c>
      <c r="R20" s="8"/>
      <c r="S20" s="8"/>
      <c r="T20" s="8">
        <v>1</v>
      </c>
      <c r="U20" s="8"/>
      <c r="W20" t="s">
        <v>54</v>
      </c>
      <c r="X20">
        <f>SUM(X13:X19)</f>
        <v>1</v>
      </c>
      <c r="Y20">
        <f t="shared" ref="Y20:AA20" si="9">SUM(Y13:Y19)</f>
        <v>1</v>
      </c>
      <c r="Z20">
        <f t="shared" si="9"/>
        <v>1</v>
      </c>
      <c r="AA20">
        <f t="shared" si="9"/>
        <v>1</v>
      </c>
    </row>
    <row r="21" spans="1:27" x14ac:dyDescent="0.2">
      <c r="A21" s="1">
        <v>19</v>
      </c>
      <c r="B21" s="1">
        <v>26</v>
      </c>
      <c r="C21" s="1" t="s">
        <v>41</v>
      </c>
      <c r="D21" s="1" t="s">
        <v>55</v>
      </c>
      <c r="E21" s="1">
        <v>1</v>
      </c>
      <c r="F21" s="1">
        <v>1</v>
      </c>
      <c r="G21" s="1"/>
      <c r="H21" s="1"/>
      <c r="I21" s="1">
        <v>1</v>
      </c>
      <c r="J21" s="1"/>
      <c r="K21" s="1"/>
      <c r="L21" s="1"/>
      <c r="M21" s="1">
        <v>1</v>
      </c>
      <c r="N21" s="1"/>
      <c r="O21" s="1"/>
      <c r="P21" s="1">
        <v>5</v>
      </c>
      <c r="Q21" s="12">
        <f t="shared" si="0"/>
        <v>300</v>
      </c>
      <c r="R21" s="12">
        <v>1</v>
      </c>
      <c r="S21" s="12">
        <v>1</v>
      </c>
      <c r="T21" s="12"/>
      <c r="U21" s="12"/>
    </row>
    <row r="22" spans="1:27" x14ac:dyDescent="0.2">
      <c r="A22" s="1">
        <v>20</v>
      </c>
      <c r="B22" s="1">
        <v>26</v>
      </c>
      <c r="C22" s="1" t="s">
        <v>41</v>
      </c>
      <c r="D22" s="1" t="s">
        <v>55</v>
      </c>
      <c r="E22" s="1">
        <v>4</v>
      </c>
      <c r="F22" s="1">
        <v>1</v>
      </c>
      <c r="G22" s="1"/>
      <c r="H22" s="1">
        <v>1</v>
      </c>
      <c r="I22" s="1">
        <v>1</v>
      </c>
      <c r="J22" s="1"/>
      <c r="K22" s="1"/>
      <c r="L22" s="1"/>
      <c r="M22" s="1">
        <v>1</v>
      </c>
      <c r="N22" s="1"/>
      <c r="O22" s="1"/>
      <c r="P22" s="1">
        <v>4</v>
      </c>
      <c r="Q22" s="11">
        <f t="shared" si="0"/>
        <v>240</v>
      </c>
      <c r="R22" s="11">
        <v>1</v>
      </c>
      <c r="S22" s="11">
        <v>1</v>
      </c>
      <c r="T22" s="11">
        <v>1</v>
      </c>
      <c r="U22" s="11"/>
    </row>
    <row r="23" spans="1:27" x14ac:dyDescent="0.2">
      <c r="A23" s="1">
        <v>21</v>
      </c>
      <c r="B23" s="1">
        <v>28</v>
      </c>
      <c r="C23" s="1" t="s">
        <v>40</v>
      </c>
      <c r="D23" s="1" t="s">
        <v>55</v>
      </c>
      <c r="E23" s="1">
        <v>2</v>
      </c>
      <c r="F23" s="1"/>
      <c r="G23" s="1">
        <v>1</v>
      </c>
      <c r="H23" s="1">
        <v>1</v>
      </c>
      <c r="I23" s="1">
        <v>1</v>
      </c>
      <c r="J23" s="1"/>
      <c r="K23" s="1">
        <v>1</v>
      </c>
      <c r="L23" s="1">
        <v>1</v>
      </c>
      <c r="M23" s="1">
        <v>1</v>
      </c>
      <c r="N23" s="1"/>
      <c r="O23" s="1" t="s">
        <v>55</v>
      </c>
      <c r="P23" s="1">
        <v>5</v>
      </c>
      <c r="Q23" s="12">
        <f t="shared" si="0"/>
        <v>300</v>
      </c>
      <c r="R23" s="12">
        <v>1</v>
      </c>
      <c r="S23" s="12"/>
      <c r="T23" s="12"/>
      <c r="U23" s="12"/>
    </row>
    <row r="24" spans="1:27" x14ac:dyDescent="0.2">
      <c r="A24" s="1">
        <v>22</v>
      </c>
      <c r="B24" s="1">
        <v>25</v>
      </c>
      <c r="C24" s="1" t="s">
        <v>41</v>
      </c>
      <c r="D24" s="1" t="s">
        <v>55</v>
      </c>
      <c r="E24" s="1">
        <v>2</v>
      </c>
      <c r="F24" s="1">
        <v>1</v>
      </c>
      <c r="G24" s="1"/>
      <c r="H24" s="1"/>
      <c r="I24" s="1">
        <v>1</v>
      </c>
      <c r="J24" s="1"/>
      <c r="K24" s="1">
        <v>1</v>
      </c>
      <c r="L24" s="1"/>
      <c r="M24" s="1">
        <v>1</v>
      </c>
      <c r="N24" s="1"/>
      <c r="O24" s="1"/>
      <c r="P24" s="1">
        <v>2</v>
      </c>
      <c r="Q24" s="9">
        <f t="shared" si="0"/>
        <v>120</v>
      </c>
      <c r="R24" s="9">
        <v>1</v>
      </c>
      <c r="S24" s="9"/>
      <c r="T24" s="9"/>
      <c r="U24" s="9"/>
    </row>
    <row r="25" spans="1:27" x14ac:dyDescent="0.2">
      <c r="A25" s="1">
        <v>23</v>
      </c>
      <c r="B25" s="1">
        <v>25</v>
      </c>
      <c r="C25" s="1" t="s">
        <v>41</v>
      </c>
      <c r="D25" s="1" t="s">
        <v>55</v>
      </c>
      <c r="E25" s="1">
        <v>1</v>
      </c>
      <c r="F25" s="1">
        <v>1</v>
      </c>
      <c r="G25" s="1"/>
      <c r="H25" s="1"/>
      <c r="I25" s="1">
        <v>1</v>
      </c>
      <c r="J25" s="1"/>
      <c r="K25" s="1"/>
      <c r="L25" s="1"/>
      <c r="M25" s="1">
        <v>1</v>
      </c>
      <c r="N25" s="1"/>
      <c r="O25" s="1"/>
      <c r="P25" s="1">
        <v>3</v>
      </c>
      <c r="Q25" s="10">
        <f t="shared" si="0"/>
        <v>180</v>
      </c>
      <c r="R25" s="10"/>
      <c r="S25" s="10"/>
      <c r="T25" s="10">
        <v>1</v>
      </c>
      <c r="U25" s="10"/>
    </row>
    <row r="26" spans="1:27" x14ac:dyDescent="0.2">
      <c r="A26" s="1">
        <v>24</v>
      </c>
      <c r="B26" s="1">
        <v>25</v>
      </c>
      <c r="C26" s="1" t="s">
        <v>40</v>
      </c>
      <c r="D26" s="1" t="s">
        <v>55</v>
      </c>
      <c r="E26" s="1">
        <v>2</v>
      </c>
      <c r="F26" s="1">
        <v>1</v>
      </c>
      <c r="G26" s="1"/>
      <c r="H26" s="1"/>
      <c r="I26" s="1">
        <v>1</v>
      </c>
      <c r="J26" s="1"/>
      <c r="K26" s="1"/>
      <c r="L26" s="1"/>
      <c r="M26" s="1">
        <v>1</v>
      </c>
      <c r="N26" s="1"/>
      <c r="O26" s="1"/>
      <c r="P26" s="1">
        <v>2</v>
      </c>
      <c r="Q26" s="9">
        <f t="shared" si="0"/>
        <v>120</v>
      </c>
      <c r="R26" s="9">
        <v>1</v>
      </c>
      <c r="S26" s="9"/>
      <c r="T26" s="9">
        <v>1</v>
      </c>
      <c r="U26" s="9"/>
    </row>
    <row r="27" spans="1:27" x14ac:dyDescent="0.2">
      <c r="A27" s="1">
        <v>25</v>
      </c>
      <c r="B27" s="1">
        <v>25</v>
      </c>
      <c r="C27" s="1" t="s">
        <v>41</v>
      </c>
      <c r="D27" s="1" t="s">
        <v>55</v>
      </c>
      <c r="E27" s="1">
        <v>5</v>
      </c>
      <c r="F27" s="1">
        <v>1</v>
      </c>
      <c r="G27" s="1"/>
      <c r="H27" s="1">
        <v>1</v>
      </c>
      <c r="I27" s="1">
        <v>1</v>
      </c>
      <c r="J27" s="1"/>
      <c r="K27" s="1"/>
      <c r="L27" s="1">
        <v>1</v>
      </c>
      <c r="M27" s="1">
        <v>1</v>
      </c>
      <c r="N27" s="1"/>
      <c r="O27" s="1"/>
      <c r="P27" s="1">
        <v>5</v>
      </c>
      <c r="Q27" s="12">
        <f t="shared" si="0"/>
        <v>300</v>
      </c>
      <c r="R27" s="12"/>
      <c r="S27" s="12"/>
      <c r="T27" s="12">
        <v>1</v>
      </c>
      <c r="U27" s="12"/>
    </row>
    <row r="28" spans="1:27" x14ac:dyDescent="0.2">
      <c r="A28" s="1">
        <v>26</v>
      </c>
      <c r="B28" s="1">
        <v>26</v>
      </c>
      <c r="C28" s="1" t="s">
        <v>40</v>
      </c>
      <c r="D28" s="1" t="s">
        <v>55</v>
      </c>
      <c r="E28" s="1">
        <v>3</v>
      </c>
      <c r="F28" s="1">
        <v>1</v>
      </c>
      <c r="G28" s="1"/>
      <c r="H28" s="1"/>
      <c r="I28" s="1">
        <v>1</v>
      </c>
      <c r="J28" s="1"/>
      <c r="K28" s="1">
        <v>1</v>
      </c>
      <c r="L28" s="1"/>
      <c r="M28" s="1">
        <v>1</v>
      </c>
      <c r="N28" s="1"/>
      <c r="O28" s="1"/>
      <c r="P28" s="1">
        <v>5</v>
      </c>
      <c r="Q28" s="12">
        <f t="shared" si="0"/>
        <v>300</v>
      </c>
      <c r="R28" s="12">
        <v>1</v>
      </c>
      <c r="S28" s="12">
        <v>1</v>
      </c>
      <c r="T28" s="12">
        <v>1</v>
      </c>
      <c r="U28" s="12"/>
    </row>
    <row r="29" spans="1:27" x14ac:dyDescent="0.2">
      <c r="Q29" t="s">
        <v>91</v>
      </c>
    </row>
    <row r="30" spans="1:27" x14ac:dyDescent="0.2">
      <c r="Q30" t="s">
        <v>93</v>
      </c>
      <c r="R30">
        <f>SUM(R3:R28)</f>
        <v>20</v>
      </c>
      <c r="S30">
        <f t="shared" ref="S30:U30" si="10">SUM(S3:S28)</f>
        <v>7</v>
      </c>
      <c r="T30">
        <f t="shared" si="10"/>
        <v>17</v>
      </c>
      <c r="U30">
        <f t="shared" si="10"/>
        <v>1</v>
      </c>
    </row>
    <row r="31" spans="1:27" x14ac:dyDescent="0.2">
      <c r="A31" t="s">
        <v>69</v>
      </c>
      <c r="B31" s="6">
        <f>AVERAGE(B3:B28)</f>
        <v>26.884615384615383</v>
      </c>
    </row>
    <row r="32" spans="1:27" x14ac:dyDescent="0.2">
      <c r="A32" t="s">
        <v>185</v>
      </c>
      <c r="B32">
        <f>COUNTIF(C3:C28,"m")</f>
        <v>13</v>
      </c>
    </row>
    <row r="33" spans="1:17" x14ac:dyDescent="0.2">
      <c r="A33" t="s">
        <v>70</v>
      </c>
      <c r="B33">
        <f>COUNTIF(C3:C28,"w")</f>
        <v>13</v>
      </c>
    </row>
    <row r="34" spans="1:17" x14ac:dyDescent="0.2">
      <c r="A34" t="s">
        <v>71</v>
      </c>
      <c r="B34">
        <f>COUNTIF(D3:D28,"j")</f>
        <v>25</v>
      </c>
    </row>
    <row r="35" spans="1:17" x14ac:dyDescent="0.2">
      <c r="A35" t="s">
        <v>72</v>
      </c>
      <c r="B35">
        <f>COUNTIF(D3:D28,"n")</f>
        <v>1</v>
      </c>
    </row>
    <row r="36" spans="1:17" x14ac:dyDescent="0.2">
      <c r="A36" t="s">
        <v>73</v>
      </c>
      <c r="B36" s="6">
        <f>AVERAGE(E3:E28)</f>
        <v>2.3461538461538463</v>
      </c>
    </row>
    <row r="37" spans="1:17" x14ac:dyDescent="0.2">
      <c r="A37" t="s">
        <v>74</v>
      </c>
      <c r="B37">
        <f>COUNT(F3:F28)</f>
        <v>17</v>
      </c>
    </row>
    <row r="38" spans="1:17" x14ac:dyDescent="0.2">
      <c r="A38" t="s">
        <v>75</v>
      </c>
      <c r="B38">
        <f>COUNT(G3:G28)</f>
        <v>9</v>
      </c>
    </row>
    <row r="39" spans="1:17" x14ac:dyDescent="0.2">
      <c r="A39" t="s">
        <v>76</v>
      </c>
      <c r="B39">
        <f>COUNT(H3:H28)</f>
        <v>8</v>
      </c>
    </row>
    <row r="40" spans="1:17" x14ac:dyDescent="0.2">
      <c r="A40" t="s">
        <v>77</v>
      </c>
      <c r="B40">
        <f>COUNT(I3:I28)</f>
        <v>23</v>
      </c>
    </row>
    <row r="41" spans="1:17" x14ac:dyDescent="0.2">
      <c r="A41" t="s">
        <v>78</v>
      </c>
      <c r="B41">
        <f>COUNT(J3:J28)</f>
        <v>2</v>
      </c>
    </row>
    <row r="42" spans="1:17" x14ac:dyDescent="0.2">
      <c r="A42" t="s">
        <v>79</v>
      </c>
      <c r="B42">
        <f>COUNT(K3:K28)</f>
        <v>14</v>
      </c>
    </row>
    <row r="43" spans="1:17" x14ac:dyDescent="0.2">
      <c r="A43" t="s">
        <v>80</v>
      </c>
      <c r="B43">
        <f>COUNT(L3:L28)</f>
        <v>3</v>
      </c>
    </row>
    <row r="44" spans="1:17" x14ac:dyDescent="0.2">
      <c r="A44" t="s">
        <v>82</v>
      </c>
      <c r="B44">
        <f>COUNT(M3:M28)</f>
        <v>21</v>
      </c>
    </row>
    <row r="45" spans="1:17" x14ac:dyDescent="0.2">
      <c r="A45" t="s">
        <v>81</v>
      </c>
      <c r="B45">
        <f>COUNT(N3:N28)</f>
        <v>1</v>
      </c>
    </row>
    <row r="46" spans="1:17" x14ac:dyDescent="0.2">
      <c r="A46" t="s">
        <v>83</v>
      </c>
      <c r="B46">
        <f>COUNTIF(O3:O28,"j")</f>
        <v>3</v>
      </c>
    </row>
    <row r="47" spans="1:17" x14ac:dyDescent="0.2">
      <c r="A47" t="s">
        <v>84</v>
      </c>
      <c r="B47">
        <f>COUNTIF(O3:O28,"n")</f>
        <v>5</v>
      </c>
    </row>
    <row r="48" spans="1:17" x14ac:dyDescent="0.2">
      <c r="A48" t="s">
        <v>85</v>
      </c>
      <c r="B48" s="5">
        <f>AVERAGE(P3:P28)</f>
        <v>3.6538461538461537</v>
      </c>
      <c r="Q48" s="5"/>
    </row>
    <row r="49" spans="1:17" x14ac:dyDescent="0.2">
      <c r="A49" t="s">
        <v>86</v>
      </c>
      <c r="B49">
        <f>$A$28-COUNTBLANK(R$3:R$28)</f>
        <v>20</v>
      </c>
    </row>
    <row r="50" spans="1:17" x14ac:dyDescent="0.2">
      <c r="A50" t="s">
        <v>87</v>
      </c>
      <c r="B50">
        <f>$A$28-COUNTBLANK(S$3:S$28)</f>
        <v>7</v>
      </c>
    </row>
    <row r="51" spans="1:17" x14ac:dyDescent="0.2">
      <c r="A51" t="s">
        <v>89</v>
      </c>
      <c r="B51">
        <f>$A$28-COUNTBLANK(T$3:T$28)</f>
        <v>17</v>
      </c>
    </row>
    <row r="52" spans="1:17" x14ac:dyDescent="0.2">
      <c r="A52" t="s">
        <v>88</v>
      </c>
      <c r="B52">
        <f>$A$28-COUNTBLANK(U$3:U$28)</f>
        <v>1</v>
      </c>
    </row>
    <row r="55" spans="1:17" x14ac:dyDescent="0.2">
      <c r="A55" t="s">
        <v>105</v>
      </c>
      <c r="B55" t="s">
        <v>98</v>
      </c>
      <c r="C55" t="s">
        <v>99</v>
      </c>
      <c r="D55" t="s">
        <v>100</v>
      </c>
      <c r="E55" t="s">
        <v>101</v>
      </c>
      <c r="F55" t="s">
        <v>102</v>
      </c>
      <c r="G55" t="s">
        <v>93</v>
      </c>
      <c r="I55" t="s">
        <v>161</v>
      </c>
      <c r="J55" t="s">
        <v>162</v>
      </c>
      <c r="K55" t="s">
        <v>163</v>
      </c>
      <c r="L55" t="s">
        <v>164</v>
      </c>
      <c r="M55" t="s">
        <v>165</v>
      </c>
    </row>
    <row r="56" spans="1:17" x14ac:dyDescent="0.2">
      <c r="A56" t="s">
        <v>103</v>
      </c>
      <c r="B56">
        <v>2</v>
      </c>
      <c r="C56">
        <v>0</v>
      </c>
      <c r="D56">
        <v>2</v>
      </c>
      <c r="E56">
        <v>0</v>
      </c>
      <c r="F56">
        <v>7</v>
      </c>
      <c r="G56">
        <f>SUM(B56:F56)</f>
        <v>11</v>
      </c>
      <c r="I56" s="5">
        <f>B56/11*100</f>
        <v>18.181818181818183</v>
      </c>
      <c r="J56" s="5">
        <f t="shared" ref="J56:M59" si="11">C56/11*100</f>
        <v>0</v>
      </c>
      <c r="K56" s="5">
        <f t="shared" si="11"/>
        <v>18.181818181818183</v>
      </c>
      <c r="L56" s="5">
        <f t="shared" si="11"/>
        <v>0</v>
      </c>
      <c r="M56" s="5">
        <f t="shared" si="11"/>
        <v>63.636363636363633</v>
      </c>
      <c r="N56">
        <f>SUM(I56:M56)</f>
        <v>100</v>
      </c>
      <c r="P56" s="24">
        <f>(B56*1+C56*0.75+D56*0.5+E56*0.25+F56*0)/11</f>
        <v>0.27272727272727271</v>
      </c>
      <c r="Q56" s="5"/>
    </row>
    <row r="57" spans="1:17" x14ac:dyDescent="0.2">
      <c r="A57" t="s">
        <v>42</v>
      </c>
      <c r="B57">
        <v>3</v>
      </c>
      <c r="C57">
        <v>1</v>
      </c>
      <c r="D57">
        <v>2</v>
      </c>
      <c r="E57">
        <v>2</v>
      </c>
      <c r="F57">
        <v>3</v>
      </c>
      <c r="G57">
        <f t="shared" ref="G57:G59" si="12">SUM(B57:F57)</f>
        <v>11</v>
      </c>
      <c r="I57" s="5">
        <f t="shared" ref="I57:I59" si="13">B57/11*100</f>
        <v>27.27272727272727</v>
      </c>
      <c r="J57" s="5">
        <f t="shared" si="11"/>
        <v>9.0909090909090917</v>
      </c>
      <c r="K57" s="5">
        <f t="shared" si="11"/>
        <v>18.181818181818183</v>
      </c>
      <c r="L57" s="5">
        <f t="shared" si="11"/>
        <v>18.181818181818183</v>
      </c>
      <c r="M57" s="5">
        <f t="shared" si="11"/>
        <v>27.27272727272727</v>
      </c>
      <c r="N57">
        <f t="shared" ref="N57:N59" si="14">SUM(I57:M57)</f>
        <v>100</v>
      </c>
      <c r="P57" s="24">
        <f t="shared" ref="P57:P59" si="15">(B57*1+C57*0.75+D57*0.5+E57*0.25+F57*0)/11</f>
        <v>0.47727272727272729</v>
      </c>
      <c r="Q57" s="5"/>
    </row>
    <row r="58" spans="1:17" x14ac:dyDescent="0.2">
      <c r="A58" t="s">
        <v>45</v>
      </c>
      <c r="B58">
        <v>1</v>
      </c>
      <c r="C58">
        <v>1</v>
      </c>
      <c r="D58">
        <v>1</v>
      </c>
      <c r="E58">
        <v>4</v>
      </c>
      <c r="F58">
        <v>4</v>
      </c>
      <c r="G58">
        <f t="shared" si="12"/>
        <v>11</v>
      </c>
      <c r="I58" s="5">
        <f t="shared" si="13"/>
        <v>9.0909090909090917</v>
      </c>
      <c r="J58" s="5">
        <f t="shared" si="11"/>
        <v>9.0909090909090917</v>
      </c>
      <c r="K58" s="5">
        <f t="shared" si="11"/>
        <v>9.0909090909090917</v>
      </c>
      <c r="L58" s="5">
        <f t="shared" si="11"/>
        <v>36.363636363636367</v>
      </c>
      <c r="M58" s="5">
        <f t="shared" si="11"/>
        <v>36.363636363636367</v>
      </c>
      <c r="N58">
        <f t="shared" si="14"/>
        <v>100</v>
      </c>
      <c r="P58" s="24">
        <f t="shared" si="15"/>
        <v>0.29545454545454547</v>
      </c>
      <c r="Q58" s="5"/>
    </row>
    <row r="59" spans="1:17" x14ac:dyDescent="0.2">
      <c r="A59" t="s">
        <v>43</v>
      </c>
      <c r="B59">
        <v>2</v>
      </c>
      <c r="C59">
        <v>1</v>
      </c>
      <c r="D59">
        <v>1</v>
      </c>
      <c r="E59">
        <v>2</v>
      </c>
      <c r="F59">
        <v>5</v>
      </c>
      <c r="G59">
        <f t="shared" si="12"/>
        <v>11</v>
      </c>
      <c r="I59" s="5">
        <f t="shared" si="13"/>
        <v>18.181818181818183</v>
      </c>
      <c r="J59" s="5">
        <f t="shared" si="11"/>
        <v>9.0909090909090917</v>
      </c>
      <c r="K59" s="5">
        <f t="shared" si="11"/>
        <v>9.0909090909090917</v>
      </c>
      <c r="L59" s="5">
        <f t="shared" si="11"/>
        <v>18.181818181818183</v>
      </c>
      <c r="M59" s="5">
        <f t="shared" si="11"/>
        <v>45.454545454545453</v>
      </c>
      <c r="N59">
        <f t="shared" si="14"/>
        <v>100</v>
      </c>
      <c r="P59" s="24">
        <f t="shared" si="15"/>
        <v>0.34090909090909088</v>
      </c>
      <c r="Q59" s="5"/>
    </row>
    <row r="60" spans="1:17" x14ac:dyDescent="0.2">
      <c r="A60" t="s">
        <v>93</v>
      </c>
      <c r="B60">
        <f>SUM(B56:B59)</f>
        <v>8</v>
      </c>
      <c r="C60">
        <f t="shared" ref="C60:F60" si="16">SUM(C56:C59)</f>
        <v>3</v>
      </c>
      <c r="D60">
        <f t="shared" si="16"/>
        <v>6</v>
      </c>
      <c r="E60">
        <f t="shared" si="16"/>
        <v>8</v>
      </c>
      <c r="F60">
        <f t="shared" si="16"/>
        <v>19</v>
      </c>
      <c r="P60" s="26">
        <f>SUM(P56:P59)</f>
        <v>1.3863636363636362</v>
      </c>
    </row>
    <row r="62" spans="1:17" x14ac:dyDescent="0.2">
      <c r="A62" t="s">
        <v>104</v>
      </c>
      <c r="B62" t="s">
        <v>98</v>
      </c>
      <c r="C62" t="s">
        <v>99</v>
      </c>
      <c r="D62" t="s">
        <v>100</v>
      </c>
      <c r="E62" t="s">
        <v>101</v>
      </c>
      <c r="F62" t="s">
        <v>102</v>
      </c>
      <c r="G62" t="s">
        <v>93</v>
      </c>
      <c r="I62" t="s">
        <v>161</v>
      </c>
      <c r="J62" t="s">
        <v>162</v>
      </c>
      <c r="K62" t="s">
        <v>163</v>
      </c>
      <c r="L62" t="s">
        <v>164</v>
      </c>
      <c r="M62" t="s">
        <v>165</v>
      </c>
    </row>
    <row r="63" spans="1:17" x14ac:dyDescent="0.2">
      <c r="A63" t="s">
        <v>103</v>
      </c>
      <c r="B63">
        <v>3</v>
      </c>
      <c r="C63">
        <v>9</v>
      </c>
      <c r="D63">
        <v>5</v>
      </c>
      <c r="E63">
        <v>3</v>
      </c>
      <c r="F63">
        <v>3</v>
      </c>
      <c r="G63">
        <f>SUM(B63:F63)</f>
        <v>23</v>
      </c>
      <c r="I63" s="5">
        <f>B63/23*100</f>
        <v>13.043478260869565</v>
      </c>
      <c r="J63" s="5">
        <f t="shared" ref="J63:M66" si="17">C63/23*100</f>
        <v>39.130434782608695</v>
      </c>
      <c r="K63" s="5">
        <f t="shared" si="17"/>
        <v>21.739130434782609</v>
      </c>
      <c r="L63" s="5">
        <f t="shared" si="17"/>
        <v>13.043478260869565</v>
      </c>
      <c r="M63" s="5">
        <f t="shared" si="17"/>
        <v>13.043478260869565</v>
      </c>
      <c r="N63" s="17">
        <f>SUM(I63:M63)</f>
        <v>100</v>
      </c>
      <c r="P63" s="24">
        <f>(B63*1+C63*0.75+D63*0.5+E63*0.25+F63*0)/23</f>
        <v>0.56521739130434778</v>
      </c>
    </row>
    <row r="64" spans="1:17" x14ac:dyDescent="0.2">
      <c r="A64" t="s">
        <v>42</v>
      </c>
      <c r="B64">
        <v>6</v>
      </c>
      <c r="C64">
        <v>9</v>
      </c>
      <c r="D64">
        <v>3</v>
      </c>
      <c r="E64">
        <v>2</v>
      </c>
      <c r="F64">
        <v>3</v>
      </c>
      <c r="G64">
        <f t="shared" ref="G64:G66" si="18">SUM(B64:F64)</f>
        <v>23</v>
      </c>
      <c r="I64" s="5">
        <f t="shared" ref="I64:I66" si="19">B64/23*100</f>
        <v>26.086956521739129</v>
      </c>
      <c r="J64" s="5">
        <f t="shared" si="17"/>
        <v>39.130434782608695</v>
      </c>
      <c r="K64" s="5">
        <f t="shared" si="17"/>
        <v>13.043478260869565</v>
      </c>
      <c r="L64" s="5">
        <f t="shared" si="17"/>
        <v>8.695652173913043</v>
      </c>
      <c r="M64" s="5">
        <f t="shared" si="17"/>
        <v>13.043478260869565</v>
      </c>
      <c r="N64" s="17">
        <f t="shared" ref="N64:N73" si="20">SUM(I64:M64)</f>
        <v>100</v>
      </c>
      <c r="P64" s="24">
        <f t="shared" ref="P64:P66" si="21">(B64*1+C64*0.75+D64*0.5+E64*0.25+F64*0)/23</f>
        <v>0.64130434782608692</v>
      </c>
    </row>
    <row r="65" spans="1:16" x14ac:dyDescent="0.2">
      <c r="A65" t="s">
        <v>45</v>
      </c>
      <c r="B65">
        <v>2</v>
      </c>
      <c r="C65">
        <v>1</v>
      </c>
      <c r="D65">
        <v>7</v>
      </c>
      <c r="E65">
        <v>6</v>
      </c>
      <c r="F65">
        <v>7</v>
      </c>
      <c r="G65">
        <f t="shared" si="18"/>
        <v>23</v>
      </c>
      <c r="I65" s="5">
        <f t="shared" si="19"/>
        <v>8.695652173913043</v>
      </c>
      <c r="J65" s="5">
        <f t="shared" si="17"/>
        <v>4.3478260869565215</v>
      </c>
      <c r="K65" s="5">
        <f t="shared" si="17"/>
        <v>30.434782608695656</v>
      </c>
      <c r="L65" s="5">
        <f t="shared" si="17"/>
        <v>26.086956521739129</v>
      </c>
      <c r="M65" s="5">
        <f t="shared" si="17"/>
        <v>30.434782608695656</v>
      </c>
      <c r="N65" s="17">
        <f t="shared" si="20"/>
        <v>100</v>
      </c>
      <c r="P65" s="24">
        <f t="shared" si="21"/>
        <v>0.33695652173913043</v>
      </c>
    </row>
    <row r="66" spans="1:16" x14ac:dyDescent="0.2">
      <c r="A66" t="s">
        <v>43</v>
      </c>
      <c r="B66">
        <v>1</v>
      </c>
      <c r="C66">
        <v>0</v>
      </c>
      <c r="D66">
        <v>0</v>
      </c>
      <c r="E66">
        <v>4</v>
      </c>
      <c r="F66">
        <v>18</v>
      </c>
      <c r="G66">
        <f t="shared" si="18"/>
        <v>23</v>
      </c>
      <c r="I66" s="5">
        <f t="shared" si="19"/>
        <v>4.3478260869565215</v>
      </c>
      <c r="J66" s="5">
        <f t="shared" si="17"/>
        <v>0</v>
      </c>
      <c r="K66" s="5">
        <f t="shared" si="17"/>
        <v>0</v>
      </c>
      <c r="L66" s="5">
        <f t="shared" si="17"/>
        <v>17.391304347826086</v>
      </c>
      <c r="M66" s="5">
        <f t="shared" si="17"/>
        <v>78.260869565217391</v>
      </c>
      <c r="N66" s="17">
        <f t="shared" si="20"/>
        <v>100</v>
      </c>
      <c r="P66" s="24">
        <f t="shared" si="21"/>
        <v>8.6956521739130432E-2</v>
      </c>
    </row>
    <row r="67" spans="1:16" x14ac:dyDescent="0.2">
      <c r="A67" t="s">
        <v>93</v>
      </c>
      <c r="B67">
        <f>SUM(B63:B66)</f>
        <v>12</v>
      </c>
      <c r="C67">
        <f t="shared" ref="C67:F67" si="22">SUM(C63:C66)</f>
        <v>19</v>
      </c>
      <c r="D67">
        <f t="shared" si="22"/>
        <v>15</v>
      </c>
      <c r="E67">
        <f t="shared" si="22"/>
        <v>15</v>
      </c>
      <c r="F67">
        <f t="shared" si="22"/>
        <v>31</v>
      </c>
      <c r="N67" s="17"/>
      <c r="P67" s="26">
        <f>SUM(P63:P66)</f>
        <v>1.6304347826086953</v>
      </c>
    </row>
    <row r="68" spans="1:16" x14ac:dyDescent="0.2">
      <c r="N68" s="17"/>
    </row>
    <row r="69" spans="1:16" x14ac:dyDescent="0.2">
      <c r="A69" t="s">
        <v>106</v>
      </c>
      <c r="B69" t="s">
        <v>98</v>
      </c>
      <c r="C69" t="s">
        <v>99</v>
      </c>
      <c r="D69" t="s">
        <v>100</v>
      </c>
      <c r="E69" t="s">
        <v>101</v>
      </c>
      <c r="F69" t="s">
        <v>102</v>
      </c>
      <c r="G69" t="s">
        <v>93</v>
      </c>
      <c r="I69" t="s">
        <v>161</v>
      </c>
      <c r="J69" t="s">
        <v>162</v>
      </c>
      <c r="K69" t="s">
        <v>163</v>
      </c>
      <c r="L69" t="s">
        <v>164</v>
      </c>
      <c r="M69" t="s">
        <v>165</v>
      </c>
      <c r="N69" s="17"/>
    </row>
    <row r="70" spans="1:16" x14ac:dyDescent="0.2">
      <c r="A70" s="16" t="s">
        <v>103</v>
      </c>
      <c r="B70">
        <v>9</v>
      </c>
      <c r="C70">
        <v>17</v>
      </c>
      <c r="D70">
        <v>5</v>
      </c>
      <c r="E70">
        <v>2</v>
      </c>
      <c r="F70">
        <v>2</v>
      </c>
      <c r="G70">
        <f>SUM(B70:F70)</f>
        <v>35</v>
      </c>
      <c r="I70" s="5">
        <f>B70/35*100</f>
        <v>25.714285714285712</v>
      </c>
      <c r="J70" s="5">
        <f t="shared" ref="J70:M73" si="23">C70/35*100</f>
        <v>48.571428571428569</v>
      </c>
      <c r="K70" s="5">
        <f t="shared" si="23"/>
        <v>14.285714285714285</v>
      </c>
      <c r="L70" s="5">
        <f t="shared" si="23"/>
        <v>5.7142857142857144</v>
      </c>
      <c r="M70" s="5">
        <f t="shared" si="23"/>
        <v>5.7142857142857144</v>
      </c>
      <c r="N70" s="17">
        <f t="shared" si="20"/>
        <v>99.999999999999972</v>
      </c>
      <c r="P70" s="24">
        <f>(B70*1+C70*0.75+D70*0.5+E70*0.25+F70*0)/35</f>
        <v>0.70714285714285718</v>
      </c>
    </row>
    <row r="71" spans="1:16" x14ac:dyDescent="0.2">
      <c r="A71" s="16" t="s">
        <v>42</v>
      </c>
      <c r="B71">
        <v>2</v>
      </c>
      <c r="C71">
        <v>8</v>
      </c>
      <c r="D71">
        <v>8</v>
      </c>
      <c r="E71">
        <v>6</v>
      </c>
      <c r="F71">
        <v>11</v>
      </c>
      <c r="G71">
        <f t="shared" ref="G71:G73" si="24">SUM(B71:F71)</f>
        <v>35</v>
      </c>
      <c r="I71" s="5">
        <f t="shared" ref="I71:I73" si="25">B71/35*100</f>
        <v>5.7142857142857144</v>
      </c>
      <c r="J71" s="5">
        <f t="shared" si="23"/>
        <v>22.857142857142858</v>
      </c>
      <c r="K71" s="5">
        <f t="shared" si="23"/>
        <v>22.857142857142858</v>
      </c>
      <c r="L71" s="5">
        <f t="shared" si="23"/>
        <v>17.142857142857142</v>
      </c>
      <c r="M71" s="5">
        <f t="shared" si="23"/>
        <v>31.428571428571427</v>
      </c>
      <c r="N71" s="17">
        <f t="shared" si="20"/>
        <v>100</v>
      </c>
      <c r="P71" s="24">
        <f t="shared" ref="P71:P73" si="26">(B71*1+C71*0.75+D71*0.5+E71*0.25+F71*0)/35</f>
        <v>0.38571428571428573</v>
      </c>
    </row>
    <row r="72" spans="1:16" x14ac:dyDescent="0.2">
      <c r="A72" s="16" t="s">
        <v>45</v>
      </c>
      <c r="B72">
        <v>0</v>
      </c>
      <c r="C72">
        <v>1</v>
      </c>
      <c r="D72">
        <v>5</v>
      </c>
      <c r="E72">
        <v>8</v>
      </c>
      <c r="F72">
        <v>21</v>
      </c>
      <c r="G72">
        <f t="shared" si="24"/>
        <v>35</v>
      </c>
      <c r="I72" s="5">
        <f t="shared" si="25"/>
        <v>0</v>
      </c>
      <c r="J72" s="5">
        <f t="shared" si="23"/>
        <v>2.8571428571428572</v>
      </c>
      <c r="K72" s="5">
        <f t="shared" si="23"/>
        <v>14.285714285714285</v>
      </c>
      <c r="L72" s="5">
        <f t="shared" si="23"/>
        <v>22.857142857142858</v>
      </c>
      <c r="M72" s="5">
        <f t="shared" si="23"/>
        <v>60</v>
      </c>
      <c r="N72" s="17">
        <f t="shared" si="20"/>
        <v>100</v>
      </c>
      <c r="P72" s="24">
        <f t="shared" si="26"/>
        <v>0.15</v>
      </c>
    </row>
    <row r="73" spans="1:16" x14ac:dyDescent="0.2">
      <c r="A73" s="16" t="s">
        <v>43</v>
      </c>
      <c r="B73">
        <v>3</v>
      </c>
      <c r="C73">
        <v>7</v>
      </c>
      <c r="D73">
        <v>4</v>
      </c>
      <c r="E73">
        <v>10</v>
      </c>
      <c r="F73">
        <v>11</v>
      </c>
      <c r="G73">
        <f t="shared" si="24"/>
        <v>35</v>
      </c>
      <c r="I73" s="5">
        <f t="shared" si="25"/>
        <v>8.5714285714285712</v>
      </c>
      <c r="J73" s="5">
        <f t="shared" si="23"/>
        <v>20</v>
      </c>
      <c r="K73" s="5">
        <f t="shared" si="23"/>
        <v>11.428571428571429</v>
      </c>
      <c r="L73" s="5">
        <f t="shared" si="23"/>
        <v>28.571428571428569</v>
      </c>
      <c r="M73" s="5">
        <f t="shared" si="23"/>
        <v>31.428571428571427</v>
      </c>
      <c r="N73" s="17">
        <f t="shared" si="20"/>
        <v>100</v>
      </c>
      <c r="P73" s="24">
        <f t="shared" si="26"/>
        <v>0.36428571428571427</v>
      </c>
    </row>
    <row r="74" spans="1:16" x14ac:dyDescent="0.2">
      <c r="A74" s="16" t="s">
        <v>93</v>
      </c>
      <c r="B74">
        <f>SUM(B70:B73)</f>
        <v>14</v>
      </c>
      <c r="C74">
        <f t="shared" ref="C74:F74" si="27">SUM(C70:C73)</f>
        <v>33</v>
      </c>
      <c r="D74">
        <f t="shared" si="27"/>
        <v>22</v>
      </c>
      <c r="E74">
        <f t="shared" si="27"/>
        <v>26</v>
      </c>
      <c r="F74">
        <f t="shared" si="27"/>
        <v>45</v>
      </c>
      <c r="P74" s="24">
        <f>SUM(P70:P73)</f>
        <v>1.6071428571428572</v>
      </c>
    </row>
  </sheetData>
  <mergeCells count="7">
    <mergeCell ref="AL1:AO1"/>
    <mergeCell ref="B1:E1"/>
    <mergeCell ref="AG1:AJ1"/>
    <mergeCell ref="K1:O1"/>
    <mergeCell ref="P1:U1"/>
    <mergeCell ref="H1:J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Auswertungen_Schätzung_Seil</vt:lpstr>
      <vt:lpstr>Auswertungen_Schätzung_U-Bahn</vt:lpstr>
      <vt:lpstr>Hypoth_Seil</vt:lpstr>
      <vt:lpstr>Soziodemographisch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Hofer, Karl</dc:creator>
  <cp:lastModifiedBy>Microsoft Office User</cp:lastModifiedBy>
  <dcterms:created xsi:type="dcterms:W3CDTF">2021-03-03T11:09:13Z</dcterms:created>
  <dcterms:modified xsi:type="dcterms:W3CDTF">2021-05-27T09:41:34Z</dcterms:modified>
</cp:coreProperties>
</file>