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3" windowHeight="10981" activeTab="1"/>
  </bookViews>
  <sheets>
    <sheet name="list" sheetId="1" r:id="rId1"/>
    <sheet name="output" sheetId="2" r:id="rId2"/>
  </sheets>
  <calcPr calcId="144525"/>
</workbook>
</file>

<file path=xl/sharedStrings.xml><?xml version="1.0" encoding="utf-8"?>
<sst xmlns="http://schemas.openxmlformats.org/spreadsheetml/2006/main" count="466" uniqueCount="351">
  <si>
    <t>FormatFactory 预置码率分析</t>
  </si>
  <si>
    <t>拟合工具</t>
  </si>
  <si>
    <t>http://www.qinms.com/webapp/curvefit/cf.aspx</t>
  </si>
  <si>
    <t xml:space="preserve">RES             </t>
  </si>
  <si>
    <t xml:space="preserve">H265/AV1    </t>
  </si>
  <si>
    <t>H264</t>
  </si>
  <si>
    <t>W</t>
  </si>
  <si>
    <t>H</t>
  </si>
  <si>
    <t>SAR</t>
  </si>
  <si>
    <t>PIX</t>
  </si>
  <si>
    <t>H265-Mbps</t>
  </si>
  <si>
    <t>H265-Kbps</t>
  </si>
  <si>
    <t>H265-bps</t>
  </si>
  <si>
    <t>H264-Mbps</t>
  </si>
  <si>
    <t>H264-Kbps</t>
  </si>
  <si>
    <t>H264-bps</t>
  </si>
  <si>
    <t xml:space="preserve">8K-7680x4320    </t>
  </si>
  <si>
    <t xml:space="preserve">42.57M      </t>
  </si>
  <si>
    <t>63.86M</t>
  </si>
  <si>
    <t xml:space="preserve">BD-4096x2160    </t>
  </si>
  <si>
    <t xml:space="preserve">15.14M      </t>
  </si>
  <si>
    <t>22.72M</t>
  </si>
  <si>
    <t xml:space="preserve">BD-3840x2160    </t>
  </si>
  <si>
    <t xml:space="preserve">14.40M      </t>
  </si>
  <si>
    <t>21.60M</t>
  </si>
  <si>
    <t xml:space="preserve">HD-2560x1440    </t>
  </si>
  <si>
    <t xml:space="preserve">7.64M       </t>
  </si>
  <si>
    <t>11.46M</t>
  </si>
  <si>
    <t xml:space="preserve">HD-1920x1080    </t>
  </si>
  <si>
    <t xml:space="preserve">4.87M       </t>
  </si>
  <si>
    <t>7.31M</t>
  </si>
  <si>
    <t xml:space="preserve">HD-1280x720     </t>
  </si>
  <si>
    <t xml:space="preserve">2.58M       </t>
  </si>
  <si>
    <t>3.88M</t>
  </si>
  <si>
    <t xml:space="preserve">XVGA-1024x768   </t>
  </si>
  <si>
    <t xml:space="preserve">2.28M       </t>
  </si>
  <si>
    <t>3.42M</t>
  </si>
  <si>
    <t xml:space="preserve">960x540         </t>
  </si>
  <si>
    <t xml:space="preserve">1.65M       </t>
  </si>
  <si>
    <t>2.47M</t>
  </si>
  <si>
    <t xml:space="preserve">SVGA-800x600    </t>
  </si>
  <si>
    <t xml:space="preserve">1.55M       </t>
  </si>
  <si>
    <t>2.33M</t>
  </si>
  <si>
    <t xml:space="preserve">HD-720x576(PAL)   </t>
  </si>
  <si>
    <t xml:space="preserve">1.38M       </t>
  </si>
  <si>
    <t>2.08M</t>
  </si>
  <si>
    <t xml:space="preserve">856x480         </t>
  </si>
  <si>
    <t xml:space="preserve">1.37M       </t>
  </si>
  <si>
    <t>2.05M</t>
  </si>
  <si>
    <t xml:space="preserve">HD-800x480      </t>
  </si>
  <si>
    <t xml:space="preserve">1.30M       </t>
  </si>
  <si>
    <t>1.95M</t>
  </si>
  <si>
    <t xml:space="preserve">HD-720x480(NTSC)   </t>
  </si>
  <si>
    <t xml:space="preserve">1.20M       </t>
  </si>
  <si>
    <t>1.80M</t>
  </si>
  <si>
    <t xml:space="preserve">VGA-640x480     </t>
  </si>
  <si>
    <t xml:space="preserve">1.09M       </t>
  </si>
  <si>
    <t>1.64M</t>
  </si>
  <si>
    <t xml:space="preserve">720x408         </t>
  </si>
  <si>
    <t xml:space="preserve">1.05M       </t>
  </si>
  <si>
    <t>1.58M</t>
  </si>
  <si>
    <t xml:space="preserve">640x360         </t>
  </si>
  <si>
    <t xml:space="preserve">895K        </t>
  </si>
  <si>
    <t>1.31M</t>
  </si>
  <si>
    <t xml:space="preserve">480x360         </t>
  </si>
  <si>
    <t xml:space="preserve">714K        </t>
  </si>
  <si>
    <t>1.05M</t>
  </si>
  <si>
    <t xml:space="preserve">480x272         </t>
  </si>
  <si>
    <t xml:space="preserve">570K/574K   </t>
  </si>
  <si>
    <t>856K/861K</t>
  </si>
  <si>
    <t xml:space="preserve">480x320         </t>
  </si>
  <si>
    <t xml:space="preserve">652K        </t>
  </si>
  <si>
    <t>977K</t>
  </si>
  <si>
    <t xml:space="preserve">400x240         </t>
  </si>
  <si>
    <t xml:space="preserve">451K        </t>
  </si>
  <si>
    <t>677K</t>
  </si>
  <si>
    <t xml:space="preserve">CIF-352x228     </t>
  </si>
  <si>
    <t xml:space="preserve">471K        </t>
  </si>
  <si>
    <t>706K</t>
  </si>
  <si>
    <t xml:space="preserve">QVGA-320x240    </t>
  </si>
  <si>
    <t xml:space="preserve">379K        </t>
  </si>
  <si>
    <t>568K</t>
  </si>
  <si>
    <t>176x144(QCIF)</t>
  </si>
  <si>
    <t xml:space="preserve">159K        </t>
  </si>
  <si>
    <t>239K</t>
  </si>
  <si>
    <t xml:space="preserve">QQVGA-160x120   </t>
  </si>
  <si>
    <t xml:space="preserve">128K        </t>
  </si>
  <si>
    <t>192K</t>
  </si>
  <si>
    <t xml:space="preserve">SubQCIF-128x96  </t>
  </si>
  <si>
    <t xml:space="preserve">100K        </t>
  </si>
  <si>
    <t>136K</t>
  </si>
  <si>
    <t>像素比码率</t>
  </si>
  <si>
    <t>x</t>
  </si>
  <si>
    <t>y1</t>
  </si>
  <si>
    <t>y2</t>
  </si>
  <si>
    <t>拟合1, 精度稍低</t>
  </si>
  <si>
    <r>
      <rPr>
        <sz val="14"/>
        <color rgb="FF000000"/>
        <rFont val="Calibri"/>
        <charset val="134"/>
        <scheme val="minor"/>
      </rPr>
      <t>y=ax</t>
    </r>
    <r>
      <rPr>
        <vertAlign val="superscript"/>
        <sz val="11"/>
        <color rgb="FF000000"/>
        <rFont val="Calibri"/>
        <charset val="134"/>
        <scheme val="minor"/>
      </rPr>
      <t>b</t>
    </r>
  </si>
  <si>
    <t>a = 6.2053835113566E-05</t>
  </si>
  <si>
    <t>a = 0.0634766165922186</t>
  </si>
  <si>
    <t>a = 65.06793038672</t>
  </si>
  <si>
    <t>a = 8.83437988670881E-05</t>
  </si>
  <si>
    <t>a = 0.0903464941629182</t>
  </si>
  <si>
    <t>a = 92.5173119717522</t>
  </si>
  <si>
    <t>b = 0.774772197356247</t>
  </si>
  <si>
    <t>b = 0.774849304843755</t>
  </si>
  <si>
    <t>b = 0.774772448862228</t>
  </si>
  <si>
    <t>b = 0.778590048843719</t>
  </si>
  <si>
    <t>b = 0.778681619444037</t>
  </si>
  <si>
    <t>b = 0.778681009572079</t>
  </si>
  <si>
    <t>a = 6.32151525678168E-05</t>
  </si>
  <si>
    <t>常见的Storage aspect ratio</t>
  </si>
  <si>
    <t>value</t>
  </si>
  <si>
    <t>b = 0.773234204001872</t>
  </si>
  <si>
    <t>16:9</t>
  </si>
  <si>
    <t>拟合2</t>
  </si>
  <si>
    <r>
      <rPr>
        <sz val="14"/>
        <color rgb="FF000000"/>
        <rFont val="Calibri"/>
        <charset val="134"/>
        <scheme val="minor"/>
      </rPr>
      <t>Y = (A - D) / [1 + (X/C)</t>
    </r>
    <r>
      <rPr>
        <vertAlign val="superscript"/>
        <sz val="11"/>
        <color rgb="FF000000"/>
        <rFont val="Calibri"/>
        <charset val="134"/>
        <scheme val="minor"/>
      </rPr>
      <t>B</t>
    </r>
    <r>
      <rPr>
        <sz val="14"/>
        <color rgb="FF000000"/>
        <rFont val="Calibri"/>
        <charset val="134"/>
        <scheme val="minor"/>
      </rPr>
      <t>] + D</t>
    </r>
  </si>
  <si>
    <t>4:3</t>
  </si>
  <si>
    <t>A = 1979.9358856785</t>
  </si>
  <si>
    <t>A = 18791036596966.1</t>
  </si>
  <si>
    <t>A = 8.69193430384411E+18</t>
  </si>
  <si>
    <t>A = 4494.89994751073</t>
  </si>
  <si>
    <t>A = 8362037.29131039</t>
  </si>
  <si>
    <t>A = 9087223421.75797</t>
  </si>
  <si>
    <t>3:2</t>
  </si>
  <si>
    <t>B = -0.788501677474291</t>
  </si>
  <si>
    <t>B = -0.905082957612047</t>
  </si>
  <si>
    <t>B = -0.782405901422398</t>
  </si>
  <si>
    <t>B = -0.785151081572608</t>
  </si>
  <si>
    <t>B = -0.784967747636635</t>
  </si>
  <si>
    <t>B = -0.788610816358151</t>
  </si>
  <si>
    <t>5:4</t>
  </si>
  <si>
    <t>C = 4205517401.85537</t>
  </si>
  <si>
    <t>C = 7.6820925347675E+16</t>
  </si>
  <si>
    <t>C = 8.91848274385006E+21</t>
  </si>
  <si>
    <t>C = 7349018102.47624</t>
  </si>
  <si>
    <t>C = 15784097943.215</t>
  </si>
  <si>
    <t>C = 16331769193.8794</t>
  </si>
  <si>
    <t>5:3</t>
  </si>
  <si>
    <t>D = 0.0110364686016516</t>
  </si>
  <si>
    <t>D = 79.3966564926747</t>
  </si>
  <si>
    <t>D = 7533.48610614175</t>
  </si>
  <si>
    <t>D = 0.0073419483737086</t>
  </si>
  <si>
    <t>D = 7.87306364495636</t>
  </si>
  <si>
    <t>D = 13151.1884830936</t>
  </si>
  <si>
    <t>11:9</t>
  </si>
  <si>
    <t>A = 1326.30329791271</t>
  </si>
  <si>
    <t>B = -0.786528088402544</t>
  </si>
  <si>
    <t>C = 2573786560.22227</t>
  </si>
  <si>
    <t>帧率(一定要大于16, 一般至少24)</t>
  </si>
  <si>
    <t>D = 0.00919735093582598</t>
  </si>
  <si>
    <t>H265码率比H264码率</t>
  </si>
  <si>
    <t>y</t>
  </si>
  <si>
    <t>Y = a + b·X</t>
  </si>
  <si>
    <t>a = 715.872706312686</t>
  </si>
  <si>
    <t>30000/1001</t>
  </si>
  <si>
    <t>b = 1.50015254465255</t>
  </si>
  <si>
    <t>H264码率比H265码率</t>
  </si>
  <si>
    <t>a = -476.583490781486</t>
  </si>
  <si>
    <t>b = 0.666598782182615</t>
  </si>
  <si>
    <t>按拟合公式1计算 192x144 的目标码率
x=27648</t>
  </si>
  <si>
    <t>y=179740</t>
  </si>
  <si>
    <t>看起来比较连贯，应该是合适的</t>
  </si>
  <si>
    <t>144p</t>
  </si>
  <si>
    <t>288p</t>
  </si>
  <si>
    <t>360p</t>
  </si>
  <si>
    <t>480p</t>
  </si>
  <si>
    <t>2048x1536</t>
  </si>
  <si>
    <t>2560x1600</t>
  </si>
  <si>
    <t>标清=448x336</t>
  </si>
  <si>
    <t>高清=576x432</t>
  </si>
  <si>
    <t>超清=1104x622</t>
  </si>
  <si>
    <t>720P分辨率1280x720像素</t>
  </si>
  <si>
    <t>“P”全拼为Progressive译为逐行扫描，几P则表示纵向有多少行像素</t>
  </si>
  <si>
    <t>1080P分辨率1920*1080像素</t>
  </si>
  <si>
    <t>帧率一般可表示在p后面，如1080p30，意思是30Hz,  又可分别表示为720/60P，720/50P，720/30P，720/24P，720/25P。</t>
  </si>
  <si>
    <t>2k分辨率2560*1440像素</t>
  </si>
  <si>
    <t>4k分辨率3840*2160像素</t>
  </si>
  <si>
    <t>8K分辨率7680×4320像素</t>
  </si>
  <si>
    <t>Format</t>
  </si>
  <si>
    <t>Video Resolution</t>
  </si>
  <si>
    <t>Storage aspect ratio (SAR)</t>
  </si>
  <si>
    <t>SQCIF</t>
  </si>
  <si>
    <t>128 × 96</t>
  </si>
  <si>
    <t>QCIF</t>
  </si>
  <si>
    <t>176 × 144</t>
  </si>
  <si>
    <t>SIF(525)</t>
  </si>
  <si>
    <t>352 x 240</t>
  </si>
  <si>
    <t>22:15 (≈13:9)</t>
  </si>
  <si>
    <t>CIF/SIF(625)</t>
  </si>
  <si>
    <t>352 × 288</t>
  </si>
  <si>
    <t>4SIF(525)</t>
  </si>
  <si>
    <t>704 x 480</t>
  </si>
  <si>
    <t>4CIF/4SIF(625)</t>
  </si>
  <si>
    <t>704 × 576</t>
  </si>
  <si>
    <t>9CIF</t>
  </si>
  <si>
    <t>1056 × 864</t>
  </si>
  <si>
    <t>16CIF</t>
  </si>
  <si>
    <t>1408 × 1152</t>
  </si>
  <si>
    <t>https://en.wikipedia.org/wiki/List_of_common_resolutions</t>
  </si>
  <si>
    <t>爱奇艺视频码率</t>
  </si>
  <si>
    <t>规格</t>
  </si>
  <si>
    <t>文件码率</t>
  </si>
  <si>
    <t>分辨率</t>
  </si>
  <si>
    <t>视频编码格式</t>
  </si>
  <si>
    <t>视频编码码率</t>
  </si>
  <si>
    <t>视频帧率</t>
  </si>
  <si>
    <t>音频编码格式</t>
  </si>
  <si>
    <t>音频编码码率</t>
  </si>
  <si>
    <t>音频编码通道</t>
  </si>
  <si>
    <t>4K</t>
  </si>
  <si>
    <t>5966kbps</t>
  </si>
  <si>
    <t>3840x2160</t>
  </si>
  <si>
    <t>h264</t>
  </si>
  <si>
    <t>5862kbps</t>
  </si>
  <si>
    <t>25fps</t>
  </si>
  <si>
    <t>aac</t>
  </si>
  <si>
    <t>185kbps</t>
  </si>
  <si>
    <t>2ch</t>
  </si>
  <si>
    <t>1080P</t>
  </si>
  <si>
    <t>2327kbps</t>
  </si>
  <si>
    <t>1920x1080</t>
  </si>
  <si>
    <t>2569kbps</t>
  </si>
  <si>
    <t>62kbps</t>
  </si>
  <si>
    <t>720P</t>
  </si>
  <si>
    <t>1247kbps</t>
  </si>
  <si>
    <t>1280x720</t>
  </si>
  <si>
    <t>983kbps</t>
  </si>
  <si>
    <t>125kbps</t>
  </si>
  <si>
    <t>高清</t>
  </si>
  <si>
    <t>590kbps</t>
  </si>
  <si>
    <t>896x504</t>
  </si>
  <si>
    <t>542kbps</t>
  </si>
  <si>
    <t>64kbps</t>
  </si>
  <si>
    <t>流畅</t>
  </si>
  <si>
    <t>330kbps</t>
  </si>
  <si>
    <t>640x360</t>
  </si>
  <si>
    <t>316kbps</t>
  </si>
  <si>
    <t>47kbps</t>
  </si>
  <si>
    <t>简单说，这个输出拟合表已经是最低质量两倍，极端情况下可以直接除2</t>
  </si>
  <si>
    <t>Designation</t>
  </si>
  <si>
    <t>Total Pixels</t>
  </si>
  <si>
    <t>ratio</t>
  </si>
  <si>
    <t>QQVGA</t>
  </si>
  <si>
    <r>
      <rPr>
        <sz val="11"/>
        <color rgb="FFFF0000"/>
        <rFont val="Calibri"/>
        <charset val="134"/>
        <scheme val="minor"/>
      </rPr>
      <t>QCIF</t>
    </r>
    <r>
      <rPr>
        <sz val="11"/>
        <color theme="1"/>
        <rFont val="Calibri"/>
        <charset val="134"/>
        <scheme val="minor"/>
      </rPr>
      <t xml:space="preserve"> NTSC</t>
    </r>
  </si>
  <si>
    <t>22:15</t>
  </si>
  <si>
    <r>
      <rPr>
        <sz val="11"/>
        <color rgb="FFFF0000"/>
        <rFont val="Calibri"/>
        <charset val="134"/>
        <scheme val="minor"/>
      </rPr>
      <t>QCIF</t>
    </r>
    <r>
      <rPr>
        <sz val="11"/>
        <rFont val="Calibri"/>
        <charset val="134"/>
        <scheme val="minor"/>
      </rPr>
      <t xml:space="preserve"> PAL</t>
    </r>
  </si>
  <si>
    <t>HQVGA</t>
  </si>
  <si>
    <t>CGA</t>
  </si>
  <si>
    <t>8:5</t>
  </si>
  <si>
    <t>QVGA</t>
  </si>
  <si>
    <r>
      <rPr>
        <sz val="11"/>
        <color rgb="FFFF0000"/>
        <rFont val="Calibri"/>
        <charset val="134"/>
        <scheme val="minor"/>
      </rPr>
      <t>CIF</t>
    </r>
    <r>
      <rPr>
        <sz val="11"/>
        <color theme="1"/>
        <rFont val="Calibri"/>
        <charset val="134"/>
        <scheme val="minor"/>
      </rPr>
      <t>(FCIF) NTSC/240i/240p/SIF(525)</t>
    </r>
  </si>
  <si>
    <t>WQVGA</t>
  </si>
  <si>
    <r>
      <rPr>
        <sz val="11"/>
        <color rgb="FFFF0000"/>
        <rFont val="Calibri"/>
        <charset val="134"/>
        <scheme val="minor"/>
      </rPr>
      <t>CIF</t>
    </r>
    <r>
      <rPr>
        <sz val="11"/>
        <color theme="1"/>
        <rFont val="Calibri"/>
        <charset val="134"/>
        <scheme val="minor"/>
      </rPr>
      <t>(FCIF) PAL/288i/288p/SIF(625)</t>
    </r>
  </si>
  <si>
    <t>9:5</t>
  </si>
  <si>
    <t>480:234</t>
  </si>
  <si>
    <t>QSVGA</t>
  </si>
  <si>
    <t>16:5</t>
  </si>
  <si>
    <t>HVGA</t>
  </si>
  <si>
    <t>8:3</t>
  </si>
  <si>
    <r>
      <rPr>
        <sz val="11"/>
        <color rgb="FFFF0000"/>
        <rFont val="Calibri"/>
        <charset val="134"/>
        <scheme val="minor"/>
      </rPr>
      <t>DCIF</t>
    </r>
    <r>
      <rPr>
        <sz val="11"/>
        <color theme="1"/>
        <rFont val="Calibri"/>
        <charset val="134"/>
        <scheme val="minor"/>
      </rPr>
      <t xml:space="preserve"> NTSC</t>
    </r>
  </si>
  <si>
    <t>33:20</t>
  </si>
  <si>
    <r>
      <rPr>
        <sz val="11"/>
        <color rgb="FFFF0000"/>
        <rFont val="Calibri"/>
        <charset val="134"/>
        <scheme val="minor"/>
      </rPr>
      <t>HD1</t>
    </r>
    <r>
      <rPr>
        <sz val="11"/>
        <color theme="1"/>
        <rFont val="Calibri"/>
        <charset val="134"/>
        <scheme val="minor"/>
      </rPr>
      <t>/Half D1/</t>
    </r>
    <r>
      <rPr>
        <sz val="11"/>
        <color rgb="FFFF0000"/>
        <rFont val="Calibri"/>
        <charset val="134"/>
        <scheme val="minor"/>
      </rPr>
      <t>2CIF</t>
    </r>
    <r>
      <rPr>
        <sz val="11"/>
        <color theme="1"/>
        <rFont val="Calibri"/>
        <charset val="134"/>
        <scheme val="minor"/>
      </rPr>
      <t xml:space="preserve"> NTSC</t>
    </r>
  </si>
  <si>
    <t>44:15</t>
  </si>
  <si>
    <r>
      <rPr>
        <sz val="11"/>
        <color rgb="FFFF0000"/>
        <rFont val="Calibri"/>
        <charset val="134"/>
        <scheme val="minor"/>
      </rPr>
      <t>DCIF</t>
    </r>
    <r>
      <rPr>
        <sz val="11"/>
        <color theme="1"/>
        <rFont val="Calibri"/>
        <charset val="134"/>
        <scheme val="minor"/>
      </rPr>
      <t xml:space="preserve"> PAL</t>
    </r>
  </si>
  <si>
    <t>11:8</t>
  </si>
  <si>
    <r>
      <rPr>
        <sz val="11"/>
        <color rgb="FFFF0000"/>
        <rFont val="Calibri"/>
        <charset val="134"/>
        <scheme val="minor"/>
      </rPr>
      <t>HD1</t>
    </r>
    <r>
      <rPr>
        <sz val="11"/>
        <color theme="1"/>
        <rFont val="Calibri"/>
        <charset val="134"/>
        <scheme val="minor"/>
      </rPr>
      <t>/Half D1/</t>
    </r>
    <r>
      <rPr>
        <sz val="11"/>
        <color rgb="FFFF0000"/>
        <rFont val="Calibri"/>
        <charset val="134"/>
        <scheme val="minor"/>
      </rPr>
      <t>2CIF</t>
    </r>
    <r>
      <rPr>
        <sz val="11"/>
        <color theme="1"/>
        <rFont val="Calibri"/>
        <charset val="134"/>
        <scheme val="minor"/>
      </rPr>
      <t xml:space="preserve"> PAL</t>
    </r>
  </si>
  <si>
    <t>22:9</t>
  </si>
  <si>
    <t>EGA</t>
  </si>
  <si>
    <t>640:350</t>
  </si>
  <si>
    <t>NHD</t>
  </si>
  <si>
    <t>VGA</t>
  </si>
  <si>
    <r>
      <rPr>
        <sz val="11"/>
        <color rgb="FFFF0000"/>
        <rFont val="Calibri"/>
        <charset val="134"/>
        <scheme val="minor"/>
      </rPr>
      <t>D1</t>
    </r>
    <r>
      <rPr>
        <sz val="11"/>
        <color theme="1"/>
        <rFont val="Calibri"/>
        <charset val="134"/>
        <scheme val="minor"/>
      </rPr>
      <t xml:space="preserve"> NTSC/4CIF/4SIF(525)</t>
    </r>
  </si>
  <si>
    <r>
      <rPr>
        <sz val="11"/>
        <color rgb="FFFF0000"/>
        <rFont val="Calibri"/>
        <charset val="134"/>
        <scheme val="minor"/>
      </rPr>
      <t>Full D1</t>
    </r>
    <r>
      <rPr>
        <sz val="11"/>
        <color theme="1"/>
        <rFont val="Calibri"/>
        <charset val="134"/>
        <scheme val="minor"/>
      </rPr>
      <t xml:space="preserve">(480i/525i) </t>
    </r>
    <r>
      <rPr>
        <sz val="11"/>
        <color rgb="FFFF0000"/>
        <rFont val="Calibri"/>
        <charset val="134"/>
        <scheme val="minor"/>
      </rPr>
      <t>NTSC</t>
    </r>
    <r>
      <rPr>
        <sz val="11"/>
        <color theme="1"/>
        <rFont val="Calibri"/>
        <charset val="134"/>
        <scheme val="minor"/>
      </rPr>
      <t>/D2(480p/525p)</t>
    </r>
  </si>
  <si>
    <t>WVGA</t>
  </si>
  <si>
    <r>
      <rPr>
        <sz val="11"/>
        <color rgb="FF00B0F0"/>
        <rFont val="Calibri"/>
        <charset val="134"/>
        <scheme val="minor"/>
      </rPr>
      <t>WVGA</t>
    </r>
    <r>
      <rPr>
        <sz val="11"/>
        <color theme="1"/>
        <rFont val="Calibri"/>
        <charset val="134"/>
        <scheme val="minor"/>
      </rPr>
      <t>/WGA</t>
    </r>
  </si>
  <si>
    <r>
      <rPr>
        <sz val="11"/>
        <color rgb="FFFF0000"/>
        <rFont val="Calibri"/>
        <charset val="134"/>
        <scheme val="minor"/>
      </rPr>
      <t>D1</t>
    </r>
    <r>
      <rPr>
        <sz val="11"/>
        <color theme="1"/>
        <rFont val="Calibri"/>
        <charset val="134"/>
        <scheme val="minor"/>
      </rPr>
      <t xml:space="preserve"> PAL/4CIF/4SIF(625)</t>
    </r>
  </si>
  <si>
    <t>WPAL</t>
  </si>
  <si>
    <t>FWVGA</t>
  </si>
  <si>
    <r>
      <rPr>
        <sz val="11"/>
        <color rgb="FFFF0000"/>
        <rFont val="Calibri"/>
        <charset val="134"/>
        <scheme val="minor"/>
      </rPr>
      <t>Full D1</t>
    </r>
    <r>
      <rPr>
        <sz val="11"/>
        <color theme="1"/>
        <rFont val="Calibri"/>
        <charset val="134"/>
        <scheme val="minor"/>
      </rPr>
      <t xml:space="preserve">(576i/625i) </t>
    </r>
    <r>
      <rPr>
        <sz val="11"/>
        <color rgb="FFFF0000"/>
        <rFont val="Calibri"/>
        <charset val="134"/>
        <scheme val="minor"/>
      </rPr>
      <t>PAL</t>
    </r>
    <r>
      <rPr>
        <sz val="11"/>
        <color theme="1"/>
        <rFont val="Calibri"/>
        <charset val="134"/>
        <scheme val="minor"/>
      </rPr>
      <t>/D2(576p/625p)</t>
    </r>
  </si>
  <si>
    <r>
      <rPr>
        <sz val="11"/>
        <color rgb="FFFF0000"/>
        <rFont val="Calibri"/>
        <charset val="134"/>
        <scheme val="minor"/>
      </rPr>
      <t>WD1/960H</t>
    </r>
    <r>
      <rPr>
        <sz val="11"/>
        <color theme="1"/>
        <rFont val="Calibri"/>
        <charset val="134"/>
        <scheme val="minor"/>
      </rPr>
      <t xml:space="preserve"> NTSC</t>
    </r>
  </si>
  <si>
    <t>2:1</t>
  </si>
  <si>
    <t>SVGA</t>
  </si>
  <si>
    <t>QHD</t>
  </si>
  <si>
    <r>
      <rPr>
        <sz val="11"/>
        <color rgb="FFFF0000"/>
        <rFont val="Calibri"/>
        <charset val="134"/>
        <scheme val="minor"/>
      </rPr>
      <t>WD1/960H</t>
    </r>
    <r>
      <rPr>
        <sz val="11"/>
        <color theme="1"/>
        <rFont val="Calibri"/>
        <charset val="134"/>
        <scheme val="minor"/>
      </rPr>
      <t xml:space="preserve"> PAL</t>
    </r>
  </si>
  <si>
    <t>WSVGA</t>
  </si>
  <si>
    <t>DVGA</t>
  </si>
  <si>
    <t>XGA</t>
  </si>
  <si>
    <r>
      <rPr>
        <sz val="11"/>
        <color rgb="FFFF0000"/>
        <rFont val="Calibri"/>
        <charset val="134"/>
        <scheme val="minor"/>
      </rPr>
      <t>HD/720P(D4/750P)/720I/HD-SDI</t>
    </r>
    <r>
      <rPr>
        <sz val="11"/>
        <color theme="1"/>
        <rFont val="Calibri"/>
        <charset val="134"/>
        <scheme val="minor"/>
      </rPr>
      <t>(WXGA)</t>
    </r>
  </si>
  <si>
    <t>WXGA</t>
  </si>
  <si>
    <t>XGA+</t>
  </si>
  <si>
    <r>
      <rPr>
        <sz val="11"/>
        <color theme="9"/>
        <rFont val="Calibri"/>
        <charset val="134"/>
        <scheme val="minor"/>
      </rPr>
      <t>FWXGA</t>
    </r>
    <r>
      <rPr>
        <sz val="11"/>
        <color theme="1"/>
        <rFont val="Calibri"/>
        <charset val="134"/>
        <scheme val="minor"/>
      </rPr>
      <t>/WXGA HD</t>
    </r>
  </si>
  <si>
    <r>
      <rPr>
        <sz val="11"/>
        <color rgb="FF00B0F0"/>
        <rFont val="Calibri"/>
        <charset val="134"/>
        <scheme val="minor"/>
      </rPr>
      <t>QuadVGA</t>
    </r>
    <r>
      <rPr>
        <sz val="11"/>
        <color theme="1"/>
        <rFont val="Calibri"/>
        <charset val="134"/>
        <scheme val="minor"/>
      </rPr>
      <t>/SXGA-/</t>
    </r>
    <r>
      <rPr>
        <sz val="11"/>
        <color rgb="FFFF0000"/>
        <rFont val="Calibri"/>
        <charset val="134"/>
        <scheme val="minor"/>
      </rPr>
      <t>960P</t>
    </r>
  </si>
  <si>
    <r>
      <rPr>
        <sz val="11"/>
        <color theme="9"/>
        <rFont val="Calibri"/>
        <charset val="134"/>
        <scheme val="minor"/>
      </rPr>
      <t>WXGA+</t>
    </r>
    <r>
      <rPr>
        <sz val="11"/>
        <color theme="1"/>
        <rFont val="Calibri"/>
        <charset val="134"/>
        <scheme val="minor"/>
      </rPr>
      <t>/WSXGA</t>
    </r>
  </si>
  <si>
    <r>
      <rPr>
        <sz val="11"/>
        <color theme="9"/>
        <rFont val="Calibri"/>
        <charset val="134"/>
        <scheme val="minor"/>
      </rPr>
      <t>SXGA</t>
    </r>
    <r>
      <rPr>
        <sz val="11"/>
        <color theme="1"/>
        <rFont val="Calibri"/>
        <charset val="134"/>
        <scheme val="minor"/>
      </rPr>
      <t>/1MP/1.3MP</t>
    </r>
  </si>
  <si>
    <t>HD+</t>
  </si>
  <si>
    <t>SXGA+</t>
  </si>
  <si>
    <t>FHD Lite/HDV 1080i</t>
  </si>
  <si>
    <t>WSXGA</t>
  </si>
  <si>
    <t>25:16</t>
  </si>
  <si>
    <t>WSXGA+</t>
  </si>
  <si>
    <r>
      <rPr>
        <sz val="11"/>
        <color theme="9"/>
        <rFont val="Calibri"/>
        <charset val="134"/>
        <scheme val="minor"/>
      </rPr>
      <t>UXGA</t>
    </r>
    <r>
      <rPr>
        <sz val="11"/>
        <color theme="1"/>
        <rFont val="Calibri"/>
        <charset val="134"/>
        <scheme val="minor"/>
      </rPr>
      <t>/2MP</t>
    </r>
  </si>
  <si>
    <t>FHD/1080P(D5/1125P)/1080I(D3/1125i)</t>
  </si>
  <si>
    <t>DCI 2K</t>
  </si>
  <si>
    <t>1.9:1</t>
  </si>
  <si>
    <t>WUXGA</t>
  </si>
  <si>
    <t>QWXGA</t>
  </si>
  <si>
    <t>FHD+</t>
  </si>
  <si>
    <t>CWSXGA</t>
  </si>
  <si>
    <t>TXGA</t>
  </si>
  <si>
    <t>7:5</t>
  </si>
  <si>
    <t>UWFHD</t>
  </si>
  <si>
    <t>21:9</t>
  </si>
  <si>
    <r>
      <rPr>
        <sz val="11"/>
        <color theme="9"/>
        <rFont val="Calibri"/>
        <charset val="134"/>
        <scheme val="minor"/>
      </rPr>
      <t>QXGA</t>
    </r>
    <r>
      <rPr>
        <sz val="11"/>
        <color theme="1"/>
        <rFont val="Calibri"/>
        <charset val="134"/>
        <scheme val="minor"/>
      </rPr>
      <t>/3MP</t>
    </r>
  </si>
  <si>
    <t>SQFHD</t>
  </si>
  <si>
    <t>1:1</t>
  </si>
  <si>
    <r>
      <rPr>
        <sz val="11"/>
        <color rgb="FF00B050"/>
        <rFont val="Calibri"/>
        <charset val="134"/>
        <scheme val="minor"/>
      </rPr>
      <t>2K</t>
    </r>
    <r>
      <rPr>
        <sz val="11"/>
        <color rgb="FFFF0000"/>
        <rFont val="Calibri"/>
        <charset val="134"/>
        <scheme val="minor"/>
      </rPr>
      <t>/QHD</t>
    </r>
    <r>
      <rPr>
        <sz val="11"/>
        <color theme="1"/>
        <rFont val="Calibri"/>
        <charset val="134"/>
        <scheme val="minor"/>
      </rPr>
      <t>/WQHD</t>
    </r>
  </si>
  <si>
    <t>4MP</t>
  </si>
  <si>
    <t>WQXGA</t>
  </si>
  <si>
    <t>UWQHD</t>
  </si>
  <si>
    <t>5MP</t>
  </si>
  <si>
    <t>WQXGA+</t>
  </si>
  <si>
    <t>QSXGA</t>
  </si>
  <si>
    <r>
      <rPr>
        <sz val="11"/>
        <color rgb="FFFF0000"/>
        <rFont val="Calibri"/>
        <charset val="134"/>
        <scheme val="minor"/>
      </rPr>
      <t>QHD+</t>
    </r>
    <r>
      <rPr>
        <sz val="11"/>
        <color theme="1"/>
        <rFont val="Calibri"/>
        <charset val="134"/>
        <scheme val="minor"/>
      </rPr>
      <t>/WQXGA+</t>
    </r>
  </si>
  <si>
    <t>QSXGA+</t>
  </si>
  <si>
    <t>3K</t>
  </si>
  <si>
    <r>
      <rPr>
        <sz val="11"/>
        <color rgb="FFFF0000"/>
        <rFont val="Calibri"/>
        <charset val="134"/>
        <scheme val="minor"/>
      </rPr>
      <t>WQHD+</t>
    </r>
    <r>
      <rPr>
        <sz val="11"/>
        <color theme="1"/>
        <rFont val="Calibri"/>
        <charset val="134"/>
        <scheme val="minor"/>
      </rPr>
      <t>/UW4K</t>
    </r>
  </si>
  <si>
    <t>12:5</t>
  </si>
  <si>
    <t>6MP</t>
  </si>
  <si>
    <t>WQSXGA</t>
  </si>
  <si>
    <t>DQHD</t>
  </si>
  <si>
    <t>32:9</t>
  </si>
  <si>
    <t>QUXGA</t>
  </si>
  <si>
    <r>
      <rPr>
        <sz val="11"/>
        <color rgb="FFFF0000"/>
        <rFont val="Calibri"/>
        <charset val="134"/>
        <scheme val="minor"/>
      </rPr>
      <t>4K UHD</t>
    </r>
    <r>
      <rPr>
        <sz val="11"/>
        <color theme="1"/>
        <rFont val="Calibri"/>
        <charset val="134"/>
        <scheme val="minor"/>
      </rPr>
      <t>-1/8MP</t>
    </r>
  </si>
  <si>
    <t>DCI 4K</t>
  </si>
  <si>
    <t>WQUXGA</t>
  </si>
  <si>
    <t>UW5K (WUHD)</t>
  </si>
  <si>
    <t>12MP</t>
  </si>
  <si>
    <t>HXGA</t>
  </si>
  <si>
    <r>
      <rPr>
        <sz val="11"/>
        <color theme="1"/>
        <rFont val="Calibri"/>
        <charset val="134"/>
        <scheme val="minor"/>
      </rPr>
      <t>5K/</t>
    </r>
    <r>
      <rPr>
        <sz val="11"/>
        <color rgb="FFFF0000"/>
        <rFont val="Calibri"/>
        <charset val="134"/>
        <scheme val="minor"/>
      </rPr>
      <t>UHD+</t>
    </r>
  </si>
  <si>
    <t>WHXGA</t>
  </si>
  <si>
    <t>6K</t>
  </si>
  <si>
    <t>HSXGA</t>
  </si>
  <si>
    <t>WHSXGA</t>
  </si>
  <si>
    <t>HUXGA</t>
  </si>
  <si>
    <r>
      <rPr>
        <sz val="11"/>
        <color rgb="FFFF0000"/>
        <rFont val="Calibri"/>
        <charset val="134"/>
        <scheme val="minor"/>
      </rPr>
      <t>8K UHD</t>
    </r>
    <r>
      <rPr>
        <sz val="11"/>
        <color theme="1"/>
        <rFont val="Calibri"/>
        <charset val="134"/>
        <scheme val="minor"/>
      </rPr>
      <t>-2</t>
    </r>
  </si>
  <si>
    <t>DCI 8K</t>
  </si>
  <si>
    <t>WHUXGA</t>
  </si>
  <si>
    <t>UW10K</t>
  </si>
  <si>
    <t>8K Fulldome</t>
  </si>
  <si>
    <t>16K</t>
  </si>
  <si>
    <t>DCI 16K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</si>
</sst>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rgb="FF4D4D4D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0.5"/>
      <color rgb="FF202122"/>
      <name val="Calibri"/>
      <charset val="134"/>
      <scheme val="minor"/>
    </font>
    <font>
      <b/>
      <sz val="10.5"/>
      <color rgb="FF3366CC"/>
      <name val="Calibri"/>
      <charset val="134"/>
      <scheme val="minor"/>
    </font>
    <font>
      <sz val="10.5"/>
      <color rgb="FF202122"/>
      <name val="Calibri"/>
      <charset val="134"/>
      <scheme val="minor"/>
    </font>
    <font>
      <sz val="10.5"/>
      <color rgb="FF3366CC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name val="Calibri"/>
      <charset val="134"/>
      <scheme val="minor"/>
    </font>
    <font>
      <vertAlign val="superscript"/>
      <sz val="11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6" fillId="0" borderId="0" xfId="48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20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2" xfId="0" applyBorder="1">
      <alignment vertical="center"/>
    </xf>
    <xf numFmtId="0" fontId="8" fillId="0" borderId="4" xfId="0" applyFont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 wrapText="1"/>
    </xf>
    <xf numFmtId="20" fontId="11" fillId="6" borderId="9" xfId="0" applyNumberFormat="1" applyFont="1" applyFill="1" applyBorder="1" applyAlignment="1">
      <alignment vertical="center" wrapText="1"/>
    </xf>
    <xf numFmtId="0" fontId="12" fillId="6" borderId="9" xfId="0" applyFont="1" applyFill="1" applyBorder="1" applyAlignment="1">
      <alignment vertical="center" wrapText="1"/>
    </xf>
    <xf numFmtId="0" fontId="0" fillId="0" borderId="3" xfId="0" applyBorder="1" quotePrefix="1">
      <alignment vertical="center"/>
    </xf>
    <xf numFmtId="20" fontId="0" fillId="0" borderId="3" xfId="0" applyNumberFormat="1" applyBorder="1" quotePrefix="1">
      <alignment vertical="center"/>
    </xf>
    <xf numFmtId="0" fontId="0" fillId="0" borderId="5" xfId="0" applyBorder="1" quotePrefix="1">
      <alignment vertical="center"/>
    </xf>
    <xf numFmtId="0" fontId="0" fillId="0" borderId="0" xfId="0" applyAlignment="1" quotePrefix="1">
      <alignment horizontal="center" vertical="center"/>
    </xf>
    <xf numFmtId="20" fontId="0" fillId="0" borderId="0" xfId="0" applyNumberFormat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77</xdr:row>
      <xdr:rowOff>0</xdr:rowOff>
    </xdr:from>
    <xdr:to>
      <xdr:col>8</xdr:col>
      <xdr:colOff>750570</xdr:colOff>
      <xdr:row>98</xdr:row>
      <xdr:rowOff>18415</xdr:rowOff>
    </xdr:to>
    <xdr:pic>
      <xdr:nvPicPr>
        <xdr:cNvPr id="4" name="Picture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008755" y="13223240"/>
          <a:ext cx="5126990" cy="3418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en.wikipedia.org/wiki/List_of_common_resolutions" TargetMode="External"/><Relationship Id="rId4" Type="http://schemas.openxmlformats.org/officeDocument/2006/relationships/hyperlink" Target="https://en.wikipedia.org/wiki/Source_Input_Format" TargetMode="External"/><Relationship Id="rId3" Type="http://schemas.openxmlformats.org/officeDocument/2006/relationships/hyperlink" Target="https://en.wikipedia.org/wiki/Aspect_ratio_(image)" TargetMode="External"/><Relationship Id="rId2" Type="http://schemas.openxmlformats.org/officeDocument/2006/relationships/hyperlink" Target="http://www.qinms.com/webapp/curvefit/cf.asp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0"/>
  <sheetViews>
    <sheetView zoomScale="85" zoomScaleNormal="85" zoomScaleSheetLayoutView="60" topLeftCell="A6" workbookViewId="0">
      <selection activeCell="F138" sqref="F138"/>
    </sheetView>
  </sheetViews>
  <sheetFormatPr defaultColWidth="8.92561983471074" defaultRowHeight="12.75"/>
  <cols>
    <col min="1" max="1" width="17.3388429752066" customWidth="1"/>
    <col min="2" max="2" width="11.7933884297521" customWidth="1"/>
    <col min="3" max="3" width="10.2314049586777" customWidth="1"/>
    <col min="4" max="4" width="7.32231404958678" customWidth="1"/>
    <col min="5" max="5" width="5.48760330578512" customWidth="1"/>
    <col min="6" max="6" width="19.8842975206612" customWidth="1"/>
    <col min="7" max="7" width="13.7355371900826" customWidth="1"/>
    <col min="8" max="8" width="23.3388429752066" customWidth="1"/>
    <col min="9" max="9" width="24.6776859504132" customWidth="1"/>
    <col min="10" max="10" width="25.7851239669421" customWidth="1"/>
    <col min="11" max="11" width="23.3388429752066" customWidth="1"/>
    <col min="12" max="12" width="22.7851239669421" customWidth="1"/>
    <col min="13" max="13" width="21.900826446281" customWidth="1"/>
  </cols>
  <sheetData>
    <row r="1" spans="1:4">
      <c r="A1" t="s">
        <v>0</v>
      </c>
      <c r="C1" t="s">
        <v>1</v>
      </c>
      <c r="D1" s="12" t="s">
        <v>2</v>
      </c>
    </row>
    <row r="2" s="10" customFormat="1" spans="1:13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</row>
    <row r="3" spans="1:13">
      <c r="A3" t="s">
        <v>16</v>
      </c>
      <c r="B3" t="s">
        <v>17</v>
      </c>
      <c r="C3" t="s">
        <v>18</v>
      </c>
      <c r="D3">
        <v>7680</v>
      </c>
      <c r="E3">
        <v>4320</v>
      </c>
      <c r="F3">
        <f t="shared" ref="F3:F27" si="0">D3/E3</f>
        <v>1.77777777777778</v>
      </c>
      <c r="G3">
        <f t="shared" ref="G3:G27" si="1">D3*E3</f>
        <v>33177600</v>
      </c>
      <c r="H3" s="22">
        <v>42.57</v>
      </c>
      <c r="I3">
        <f t="shared" ref="I3:I27" si="2">ROUND(H3*1024,0)</f>
        <v>43592</v>
      </c>
      <c r="J3">
        <f t="shared" ref="J3:J27" si="3">ROUND(H3*1024*1024,0)</f>
        <v>44637880</v>
      </c>
      <c r="K3" s="22">
        <v>63.86</v>
      </c>
      <c r="L3">
        <f t="shared" ref="L3:L27" si="4">ROUND(K3*1024,0)</f>
        <v>65393</v>
      </c>
      <c r="M3">
        <f t="shared" ref="M3:M27" si="5">ROUND(K3*1024*1024,0)</f>
        <v>66962063</v>
      </c>
    </row>
    <row r="4" spans="1:13">
      <c r="A4" t="s">
        <v>19</v>
      </c>
      <c r="B4" t="s">
        <v>20</v>
      </c>
      <c r="C4" t="s">
        <v>21</v>
      </c>
      <c r="D4">
        <v>4096</v>
      </c>
      <c r="E4">
        <v>2160</v>
      </c>
      <c r="F4">
        <f t="shared" si="0"/>
        <v>1.8962962962963</v>
      </c>
      <c r="G4">
        <f t="shared" si="1"/>
        <v>8847360</v>
      </c>
      <c r="H4" s="22">
        <v>15.14</v>
      </c>
      <c r="I4">
        <f t="shared" si="2"/>
        <v>15503</v>
      </c>
      <c r="J4">
        <f t="shared" si="3"/>
        <v>15875441</v>
      </c>
      <c r="K4" s="22">
        <v>22.72</v>
      </c>
      <c r="L4">
        <f t="shared" si="4"/>
        <v>23265</v>
      </c>
      <c r="M4">
        <f t="shared" si="5"/>
        <v>23823647</v>
      </c>
    </row>
    <row r="5" s="11" customFormat="1" spans="1:13">
      <c r="A5" s="11" t="s">
        <v>22</v>
      </c>
      <c r="B5" s="11" t="s">
        <v>23</v>
      </c>
      <c r="C5" s="11" t="s">
        <v>24</v>
      </c>
      <c r="D5" s="11">
        <v>3840</v>
      </c>
      <c r="E5" s="11">
        <v>2160</v>
      </c>
      <c r="F5" s="11">
        <f t="shared" si="0"/>
        <v>1.77777777777778</v>
      </c>
      <c r="G5" s="11">
        <f t="shared" si="1"/>
        <v>8294400</v>
      </c>
      <c r="H5" s="23">
        <v>14.4</v>
      </c>
      <c r="I5" s="11">
        <f t="shared" si="2"/>
        <v>14746</v>
      </c>
      <c r="J5" s="11">
        <f t="shared" si="3"/>
        <v>15099494</v>
      </c>
      <c r="K5" s="23">
        <v>21.6</v>
      </c>
      <c r="L5" s="11">
        <f t="shared" si="4"/>
        <v>22118</v>
      </c>
      <c r="M5" s="11">
        <f t="shared" si="5"/>
        <v>22649242</v>
      </c>
    </row>
    <row r="6" spans="1:13">
      <c r="A6" t="s">
        <v>25</v>
      </c>
      <c r="B6" t="s">
        <v>26</v>
      </c>
      <c r="C6" t="s">
        <v>27</v>
      </c>
      <c r="D6">
        <v>2560</v>
      </c>
      <c r="E6">
        <v>1440</v>
      </c>
      <c r="F6">
        <f t="shared" si="0"/>
        <v>1.77777777777778</v>
      </c>
      <c r="G6">
        <f t="shared" si="1"/>
        <v>3686400</v>
      </c>
      <c r="H6" s="22">
        <v>7.64</v>
      </c>
      <c r="I6">
        <f t="shared" si="2"/>
        <v>7823</v>
      </c>
      <c r="J6">
        <f t="shared" si="3"/>
        <v>8011121</v>
      </c>
      <c r="K6" s="22">
        <v>11.46</v>
      </c>
      <c r="L6">
        <f t="shared" si="4"/>
        <v>11735</v>
      </c>
      <c r="M6">
        <f t="shared" si="5"/>
        <v>12016681</v>
      </c>
    </row>
    <row r="7" s="11" customFormat="1" spans="1:13">
      <c r="A7" s="11" t="s">
        <v>28</v>
      </c>
      <c r="B7" s="11" t="s">
        <v>29</v>
      </c>
      <c r="C7" s="11" t="s">
        <v>30</v>
      </c>
      <c r="D7" s="11">
        <v>1920</v>
      </c>
      <c r="E7" s="11">
        <v>1080</v>
      </c>
      <c r="F7" s="11">
        <f t="shared" si="0"/>
        <v>1.77777777777778</v>
      </c>
      <c r="G7" s="11">
        <f t="shared" si="1"/>
        <v>2073600</v>
      </c>
      <c r="H7" s="23">
        <v>4.87</v>
      </c>
      <c r="I7" s="11">
        <f t="shared" si="2"/>
        <v>4987</v>
      </c>
      <c r="J7" s="11">
        <f t="shared" si="3"/>
        <v>5106565</v>
      </c>
      <c r="K7" s="23">
        <v>7.31</v>
      </c>
      <c r="L7" s="11">
        <f t="shared" si="4"/>
        <v>7485</v>
      </c>
      <c r="M7" s="11">
        <f t="shared" si="5"/>
        <v>7665091</v>
      </c>
    </row>
    <row r="8" s="11" customFormat="1" spans="1:13">
      <c r="A8" s="11" t="s">
        <v>31</v>
      </c>
      <c r="B8" s="11" t="s">
        <v>32</v>
      </c>
      <c r="C8" s="11" t="s">
        <v>33</v>
      </c>
      <c r="D8" s="11">
        <v>1280</v>
      </c>
      <c r="E8" s="11">
        <v>720</v>
      </c>
      <c r="F8" s="11">
        <f t="shared" si="0"/>
        <v>1.77777777777778</v>
      </c>
      <c r="G8" s="11">
        <f t="shared" si="1"/>
        <v>921600</v>
      </c>
      <c r="H8" s="23">
        <v>2.58</v>
      </c>
      <c r="I8" s="11">
        <f t="shared" si="2"/>
        <v>2642</v>
      </c>
      <c r="J8" s="11">
        <f t="shared" si="3"/>
        <v>2705326</v>
      </c>
      <c r="K8" s="23">
        <v>3.88</v>
      </c>
      <c r="L8" s="11">
        <f t="shared" si="4"/>
        <v>3973</v>
      </c>
      <c r="M8" s="11">
        <f t="shared" si="5"/>
        <v>4068475</v>
      </c>
    </row>
    <row r="9" spans="1:13">
      <c r="A9" t="s">
        <v>34</v>
      </c>
      <c r="B9" t="s">
        <v>35</v>
      </c>
      <c r="C9" t="s">
        <v>36</v>
      </c>
      <c r="D9">
        <v>1024</v>
      </c>
      <c r="E9">
        <v>768</v>
      </c>
      <c r="F9">
        <f t="shared" si="0"/>
        <v>1.33333333333333</v>
      </c>
      <c r="G9">
        <f t="shared" si="1"/>
        <v>786432</v>
      </c>
      <c r="H9" s="22">
        <v>2.28</v>
      </c>
      <c r="I9">
        <f t="shared" si="2"/>
        <v>2335</v>
      </c>
      <c r="J9">
        <f t="shared" si="3"/>
        <v>2390753</v>
      </c>
      <c r="K9" s="22">
        <v>3.42</v>
      </c>
      <c r="L9">
        <f t="shared" si="4"/>
        <v>3502</v>
      </c>
      <c r="M9">
        <f t="shared" si="5"/>
        <v>3586130</v>
      </c>
    </row>
    <row r="10" spans="1:13">
      <c r="A10" t="s">
        <v>37</v>
      </c>
      <c r="B10" t="s">
        <v>38</v>
      </c>
      <c r="C10" t="s">
        <v>39</v>
      </c>
      <c r="D10">
        <v>960</v>
      </c>
      <c r="E10">
        <v>540</v>
      </c>
      <c r="F10">
        <f t="shared" si="0"/>
        <v>1.77777777777778</v>
      </c>
      <c r="G10">
        <f t="shared" si="1"/>
        <v>518400</v>
      </c>
      <c r="H10" s="22">
        <v>1.65</v>
      </c>
      <c r="I10">
        <f t="shared" si="2"/>
        <v>1690</v>
      </c>
      <c r="J10">
        <f t="shared" si="3"/>
        <v>1730150</v>
      </c>
      <c r="K10" s="22">
        <v>2.47</v>
      </c>
      <c r="L10">
        <f t="shared" si="4"/>
        <v>2529</v>
      </c>
      <c r="M10">
        <f t="shared" si="5"/>
        <v>2589983</v>
      </c>
    </row>
    <row r="11" spans="1:13">
      <c r="A11" t="s">
        <v>40</v>
      </c>
      <c r="B11" t="s">
        <v>41</v>
      </c>
      <c r="C11" t="s">
        <v>42</v>
      </c>
      <c r="D11">
        <v>800</v>
      </c>
      <c r="E11">
        <v>600</v>
      </c>
      <c r="F11">
        <f t="shared" si="0"/>
        <v>1.33333333333333</v>
      </c>
      <c r="G11">
        <f t="shared" si="1"/>
        <v>480000</v>
      </c>
      <c r="H11" s="22">
        <v>1.55</v>
      </c>
      <c r="I11">
        <f t="shared" si="2"/>
        <v>1587</v>
      </c>
      <c r="J11">
        <f t="shared" si="3"/>
        <v>1625293</v>
      </c>
      <c r="K11" s="22">
        <v>2.33</v>
      </c>
      <c r="L11">
        <f t="shared" si="4"/>
        <v>2386</v>
      </c>
      <c r="M11">
        <f t="shared" si="5"/>
        <v>2443182</v>
      </c>
    </row>
    <row r="12" spans="1:13">
      <c r="A12" t="s">
        <v>43</v>
      </c>
      <c r="B12" t="s">
        <v>44</v>
      </c>
      <c r="C12" t="s">
        <v>45</v>
      </c>
      <c r="D12">
        <v>720</v>
      </c>
      <c r="E12">
        <v>576</v>
      </c>
      <c r="F12">
        <f t="shared" si="0"/>
        <v>1.25</v>
      </c>
      <c r="G12">
        <f t="shared" si="1"/>
        <v>414720</v>
      </c>
      <c r="H12" s="22">
        <v>1.38</v>
      </c>
      <c r="I12">
        <f t="shared" si="2"/>
        <v>1413</v>
      </c>
      <c r="J12">
        <f t="shared" si="3"/>
        <v>1447035</v>
      </c>
      <c r="K12" s="22">
        <v>2.08</v>
      </c>
      <c r="L12">
        <f t="shared" si="4"/>
        <v>2130</v>
      </c>
      <c r="M12">
        <f t="shared" si="5"/>
        <v>2181038</v>
      </c>
    </row>
    <row r="13" s="11" customFormat="1" spans="1:13">
      <c r="A13" s="11" t="s">
        <v>46</v>
      </c>
      <c r="B13" s="11" t="s">
        <v>47</v>
      </c>
      <c r="C13" s="11" t="s">
        <v>48</v>
      </c>
      <c r="D13" s="11">
        <v>856</v>
      </c>
      <c r="E13" s="11">
        <v>480</v>
      </c>
      <c r="F13" s="11">
        <f t="shared" si="0"/>
        <v>1.78333333333333</v>
      </c>
      <c r="G13" s="11">
        <f t="shared" si="1"/>
        <v>410880</v>
      </c>
      <c r="H13" s="23">
        <v>1.37</v>
      </c>
      <c r="I13" s="11">
        <f t="shared" si="2"/>
        <v>1403</v>
      </c>
      <c r="J13" s="11">
        <f t="shared" si="3"/>
        <v>1436549</v>
      </c>
      <c r="K13" s="23">
        <v>2.05</v>
      </c>
      <c r="L13" s="11">
        <f t="shared" si="4"/>
        <v>2099</v>
      </c>
      <c r="M13" s="11">
        <f t="shared" si="5"/>
        <v>2149581</v>
      </c>
    </row>
    <row r="14" spans="1:13">
      <c r="A14" t="s">
        <v>49</v>
      </c>
      <c r="B14" t="s">
        <v>50</v>
      </c>
      <c r="C14" t="s">
        <v>51</v>
      </c>
      <c r="D14">
        <v>800</v>
      </c>
      <c r="E14">
        <v>480</v>
      </c>
      <c r="F14">
        <f t="shared" si="0"/>
        <v>1.66666666666667</v>
      </c>
      <c r="G14">
        <f t="shared" si="1"/>
        <v>384000</v>
      </c>
      <c r="H14" s="22">
        <v>1.3</v>
      </c>
      <c r="I14">
        <f t="shared" si="2"/>
        <v>1331</v>
      </c>
      <c r="J14">
        <f t="shared" si="3"/>
        <v>1363149</v>
      </c>
      <c r="K14" s="22">
        <v>1.95</v>
      </c>
      <c r="L14">
        <f t="shared" si="4"/>
        <v>1997</v>
      </c>
      <c r="M14">
        <f t="shared" si="5"/>
        <v>2044723</v>
      </c>
    </row>
    <row r="15" spans="1:13">
      <c r="A15" t="s">
        <v>52</v>
      </c>
      <c r="B15" t="s">
        <v>53</v>
      </c>
      <c r="C15" t="s">
        <v>54</v>
      </c>
      <c r="D15" s="13">
        <v>720</v>
      </c>
      <c r="E15" s="13">
        <v>480</v>
      </c>
      <c r="F15">
        <f t="shared" si="0"/>
        <v>1.5</v>
      </c>
      <c r="G15">
        <f t="shared" si="1"/>
        <v>345600</v>
      </c>
      <c r="H15" s="22">
        <v>1.2</v>
      </c>
      <c r="I15">
        <f t="shared" si="2"/>
        <v>1229</v>
      </c>
      <c r="J15">
        <f t="shared" si="3"/>
        <v>1258291</v>
      </c>
      <c r="K15" s="22">
        <v>1.8</v>
      </c>
      <c r="L15">
        <f t="shared" si="4"/>
        <v>1843</v>
      </c>
      <c r="M15">
        <f t="shared" si="5"/>
        <v>1887437</v>
      </c>
    </row>
    <row r="16" s="11" customFormat="1" spans="1:13">
      <c r="A16" s="11" t="s">
        <v>55</v>
      </c>
      <c r="B16" s="11" t="s">
        <v>56</v>
      </c>
      <c r="C16" s="11" t="s">
        <v>57</v>
      </c>
      <c r="D16" s="11">
        <v>640</v>
      </c>
      <c r="E16" s="11">
        <v>480</v>
      </c>
      <c r="F16" s="11">
        <f t="shared" si="0"/>
        <v>1.33333333333333</v>
      </c>
      <c r="G16" s="11">
        <f t="shared" si="1"/>
        <v>307200</v>
      </c>
      <c r="H16" s="23">
        <v>1.09</v>
      </c>
      <c r="I16" s="11">
        <f t="shared" si="2"/>
        <v>1116</v>
      </c>
      <c r="J16" s="11">
        <f t="shared" si="3"/>
        <v>1142948</v>
      </c>
      <c r="K16" s="23">
        <v>1.64</v>
      </c>
      <c r="L16" s="11">
        <f t="shared" si="4"/>
        <v>1679</v>
      </c>
      <c r="M16" s="11">
        <f t="shared" si="5"/>
        <v>1719665</v>
      </c>
    </row>
    <row r="17" spans="1:13">
      <c r="A17" t="s">
        <v>58</v>
      </c>
      <c r="B17" t="s">
        <v>59</v>
      </c>
      <c r="C17" t="s">
        <v>60</v>
      </c>
      <c r="D17">
        <v>720</v>
      </c>
      <c r="E17">
        <v>408</v>
      </c>
      <c r="F17">
        <f t="shared" si="0"/>
        <v>1.76470588235294</v>
      </c>
      <c r="G17">
        <f t="shared" si="1"/>
        <v>293760</v>
      </c>
      <c r="H17" s="22">
        <v>1.05</v>
      </c>
      <c r="I17">
        <f t="shared" si="2"/>
        <v>1075</v>
      </c>
      <c r="J17">
        <f t="shared" si="3"/>
        <v>1101005</v>
      </c>
      <c r="K17" s="22">
        <v>1.58</v>
      </c>
      <c r="L17">
        <f t="shared" si="4"/>
        <v>1618</v>
      </c>
      <c r="M17">
        <f t="shared" si="5"/>
        <v>1656750</v>
      </c>
    </row>
    <row r="18" spans="1:13">
      <c r="A18" t="s">
        <v>61</v>
      </c>
      <c r="B18" t="s">
        <v>62</v>
      </c>
      <c r="C18" t="s">
        <v>63</v>
      </c>
      <c r="D18">
        <v>640</v>
      </c>
      <c r="E18">
        <v>360</v>
      </c>
      <c r="F18">
        <f t="shared" si="0"/>
        <v>1.77777777777778</v>
      </c>
      <c r="G18">
        <f t="shared" si="1"/>
        <v>230400</v>
      </c>
      <c r="H18" s="22">
        <v>0.874</v>
      </c>
      <c r="I18">
        <f t="shared" si="2"/>
        <v>895</v>
      </c>
      <c r="J18">
        <f t="shared" si="3"/>
        <v>916455</v>
      </c>
      <c r="K18" s="22">
        <v>1.31</v>
      </c>
      <c r="L18">
        <f t="shared" si="4"/>
        <v>1341</v>
      </c>
      <c r="M18">
        <f t="shared" si="5"/>
        <v>1373635</v>
      </c>
    </row>
    <row r="19" spans="1:13">
      <c r="A19" t="s">
        <v>64</v>
      </c>
      <c r="B19" t="s">
        <v>65</v>
      </c>
      <c r="C19" t="s">
        <v>66</v>
      </c>
      <c r="D19">
        <v>480</v>
      </c>
      <c r="E19">
        <v>360</v>
      </c>
      <c r="F19">
        <f t="shared" si="0"/>
        <v>1.33333333333333</v>
      </c>
      <c r="G19">
        <f t="shared" si="1"/>
        <v>172800</v>
      </c>
      <c r="H19" s="22">
        <v>0.697</v>
      </c>
      <c r="I19">
        <f t="shared" si="2"/>
        <v>714</v>
      </c>
      <c r="J19">
        <f t="shared" si="3"/>
        <v>730857</v>
      </c>
      <c r="K19" s="22">
        <v>1.05</v>
      </c>
      <c r="L19">
        <f t="shared" si="4"/>
        <v>1075</v>
      </c>
      <c r="M19">
        <f t="shared" si="5"/>
        <v>1101005</v>
      </c>
    </row>
    <row r="20" spans="1:13">
      <c r="A20" t="s">
        <v>67</v>
      </c>
      <c r="B20" t="s">
        <v>68</v>
      </c>
      <c r="C20" t="s">
        <v>69</v>
      </c>
      <c r="D20">
        <v>480</v>
      </c>
      <c r="E20">
        <v>272</v>
      </c>
      <c r="F20">
        <f t="shared" si="0"/>
        <v>1.76470588235294</v>
      </c>
      <c r="G20">
        <f t="shared" si="1"/>
        <v>130560</v>
      </c>
      <c r="H20" s="22">
        <v>0.561</v>
      </c>
      <c r="I20">
        <f t="shared" si="2"/>
        <v>574</v>
      </c>
      <c r="J20">
        <f t="shared" si="3"/>
        <v>588251</v>
      </c>
      <c r="K20" s="22">
        <v>0.841</v>
      </c>
      <c r="L20">
        <f t="shared" si="4"/>
        <v>861</v>
      </c>
      <c r="M20">
        <f t="shared" si="5"/>
        <v>881852</v>
      </c>
    </row>
    <row r="21" spans="1:13">
      <c r="A21" t="s">
        <v>70</v>
      </c>
      <c r="B21" t="s">
        <v>71</v>
      </c>
      <c r="C21" t="s">
        <v>72</v>
      </c>
      <c r="D21">
        <v>480</v>
      </c>
      <c r="E21">
        <v>320</v>
      </c>
      <c r="F21">
        <f t="shared" si="0"/>
        <v>1.5</v>
      </c>
      <c r="G21">
        <f t="shared" si="1"/>
        <v>153600</v>
      </c>
      <c r="H21" s="22">
        <v>0.637</v>
      </c>
      <c r="I21">
        <f t="shared" si="2"/>
        <v>652</v>
      </c>
      <c r="J21">
        <f t="shared" si="3"/>
        <v>667943</v>
      </c>
      <c r="K21" s="22">
        <v>0.954</v>
      </c>
      <c r="L21">
        <f t="shared" si="4"/>
        <v>977</v>
      </c>
      <c r="M21">
        <f t="shared" si="5"/>
        <v>1000342</v>
      </c>
    </row>
    <row r="22" spans="1:13">
      <c r="A22" t="s">
        <v>73</v>
      </c>
      <c r="B22" t="s">
        <v>74</v>
      </c>
      <c r="C22" t="s">
        <v>75</v>
      </c>
      <c r="D22">
        <v>400</v>
      </c>
      <c r="E22">
        <v>240</v>
      </c>
      <c r="F22">
        <f t="shared" si="0"/>
        <v>1.66666666666667</v>
      </c>
      <c r="G22">
        <f t="shared" si="1"/>
        <v>96000</v>
      </c>
      <c r="H22" s="22">
        <v>0.44</v>
      </c>
      <c r="I22">
        <f t="shared" si="2"/>
        <v>451</v>
      </c>
      <c r="J22">
        <f t="shared" si="3"/>
        <v>461373</v>
      </c>
      <c r="K22" s="22">
        <v>0.661</v>
      </c>
      <c r="L22">
        <f t="shared" si="4"/>
        <v>677</v>
      </c>
      <c r="M22">
        <f t="shared" si="5"/>
        <v>693109</v>
      </c>
    </row>
    <row r="23" spans="1:13">
      <c r="A23" t="s">
        <v>76</v>
      </c>
      <c r="B23" t="s">
        <v>77</v>
      </c>
      <c r="C23" t="s">
        <v>78</v>
      </c>
      <c r="D23">
        <v>352</v>
      </c>
      <c r="E23">
        <v>228</v>
      </c>
      <c r="F23">
        <f t="shared" si="0"/>
        <v>1.54385964912281</v>
      </c>
      <c r="G23">
        <f t="shared" si="1"/>
        <v>80256</v>
      </c>
      <c r="H23" s="22">
        <v>0.46</v>
      </c>
      <c r="I23">
        <f t="shared" si="2"/>
        <v>471</v>
      </c>
      <c r="J23">
        <f t="shared" si="3"/>
        <v>482345</v>
      </c>
      <c r="K23" s="22">
        <v>0.689</v>
      </c>
      <c r="L23">
        <f t="shared" si="4"/>
        <v>706</v>
      </c>
      <c r="M23">
        <f t="shared" si="5"/>
        <v>722469</v>
      </c>
    </row>
    <row r="24" spans="1:13">
      <c r="A24" t="s">
        <v>79</v>
      </c>
      <c r="B24" t="s">
        <v>80</v>
      </c>
      <c r="C24" t="s">
        <v>81</v>
      </c>
      <c r="D24">
        <v>320</v>
      </c>
      <c r="E24">
        <v>240</v>
      </c>
      <c r="F24">
        <f t="shared" si="0"/>
        <v>1.33333333333333</v>
      </c>
      <c r="G24">
        <f t="shared" si="1"/>
        <v>76800</v>
      </c>
      <c r="H24" s="22">
        <v>0.37</v>
      </c>
      <c r="I24">
        <f t="shared" si="2"/>
        <v>379</v>
      </c>
      <c r="J24">
        <f t="shared" si="3"/>
        <v>387973</v>
      </c>
      <c r="K24" s="22">
        <v>0.555</v>
      </c>
      <c r="L24">
        <f t="shared" si="4"/>
        <v>568</v>
      </c>
      <c r="M24">
        <f t="shared" si="5"/>
        <v>581960</v>
      </c>
    </row>
    <row r="25" spans="1:13">
      <c r="A25" t="s">
        <v>82</v>
      </c>
      <c r="B25" t="s">
        <v>83</v>
      </c>
      <c r="C25" t="s">
        <v>84</v>
      </c>
      <c r="D25">
        <v>176</v>
      </c>
      <c r="E25" s="24">
        <v>144</v>
      </c>
      <c r="F25">
        <f t="shared" si="0"/>
        <v>1.22222222222222</v>
      </c>
      <c r="G25">
        <f t="shared" si="1"/>
        <v>25344</v>
      </c>
      <c r="H25" s="22">
        <v>0.155</v>
      </c>
      <c r="I25">
        <f t="shared" si="2"/>
        <v>159</v>
      </c>
      <c r="J25">
        <f t="shared" si="3"/>
        <v>162529</v>
      </c>
      <c r="K25" s="22">
        <v>0.233</v>
      </c>
      <c r="L25">
        <f t="shared" si="4"/>
        <v>239</v>
      </c>
      <c r="M25">
        <f t="shared" si="5"/>
        <v>244318</v>
      </c>
    </row>
    <row r="26" spans="1:13">
      <c r="A26" t="s">
        <v>85</v>
      </c>
      <c r="B26" t="s">
        <v>86</v>
      </c>
      <c r="C26" t="s">
        <v>87</v>
      </c>
      <c r="D26">
        <v>160</v>
      </c>
      <c r="E26">
        <v>120</v>
      </c>
      <c r="F26">
        <f t="shared" si="0"/>
        <v>1.33333333333333</v>
      </c>
      <c r="G26">
        <f t="shared" si="1"/>
        <v>19200</v>
      </c>
      <c r="H26" s="22">
        <v>0.125</v>
      </c>
      <c r="I26">
        <f t="shared" si="2"/>
        <v>128</v>
      </c>
      <c r="J26">
        <f t="shared" si="3"/>
        <v>131072</v>
      </c>
      <c r="K26" s="22">
        <v>0.1875</v>
      </c>
      <c r="L26">
        <f t="shared" si="4"/>
        <v>192</v>
      </c>
      <c r="M26">
        <f t="shared" si="5"/>
        <v>196608</v>
      </c>
    </row>
    <row r="27" spans="1:13">
      <c r="A27" t="s">
        <v>88</v>
      </c>
      <c r="B27" t="s">
        <v>89</v>
      </c>
      <c r="C27" t="s">
        <v>90</v>
      </c>
      <c r="D27">
        <v>128</v>
      </c>
      <c r="E27">
        <v>96</v>
      </c>
      <c r="F27">
        <f t="shared" si="0"/>
        <v>1.33333333333333</v>
      </c>
      <c r="G27">
        <f t="shared" si="1"/>
        <v>12288</v>
      </c>
      <c r="H27" s="22">
        <v>0.098</v>
      </c>
      <c r="I27">
        <f t="shared" si="2"/>
        <v>100</v>
      </c>
      <c r="J27">
        <f t="shared" si="3"/>
        <v>102760</v>
      </c>
      <c r="K27" s="22">
        <v>0.133</v>
      </c>
      <c r="L27">
        <f t="shared" si="4"/>
        <v>136</v>
      </c>
      <c r="M27">
        <f t="shared" si="5"/>
        <v>139461</v>
      </c>
    </row>
    <row r="29" spans="6:13">
      <c r="F29" s="25" t="s">
        <v>91</v>
      </c>
      <c r="G29" s="26" t="s">
        <v>92</v>
      </c>
      <c r="H29" s="26" t="s">
        <v>93</v>
      </c>
      <c r="I29" s="26"/>
      <c r="J29" s="26"/>
      <c r="K29" s="26" t="s">
        <v>94</v>
      </c>
      <c r="L29" s="26"/>
      <c r="M29" s="32"/>
    </row>
    <row r="30" ht="17.5" spans="6:13">
      <c r="F30" s="16" t="s">
        <v>95</v>
      </c>
      <c r="G30" s="27" t="s">
        <v>96</v>
      </c>
      <c r="M30" s="17"/>
    </row>
    <row r="31" spans="6:13">
      <c r="F31" s="16"/>
      <c r="H31" t="s">
        <v>97</v>
      </c>
      <c r="I31" t="s">
        <v>98</v>
      </c>
      <c r="J31" t="s">
        <v>99</v>
      </c>
      <c r="K31" t="s">
        <v>100</v>
      </c>
      <c r="L31" t="s">
        <v>101</v>
      </c>
      <c r="M31" s="17" t="s">
        <v>102</v>
      </c>
    </row>
    <row r="32" spans="6:13">
      <c r="F32" s="16"/>
      <c r="H32" t="s">
        <v>103</v>
      </c>
      <c r="I32" t="s">
        <v>104</v>
      </c>
      <c r="J32" t="s">
        <v>105</v>
      </c>
      <c r="K32" t="s">
        <v>106</v>
      </c>
      <c r="L32" t="s">
        <v>107</v>
      </c>
      <c r="M32" s="17" t="s">
        <v>108</v>
      </c>
    </row>
    <row r="33" spans="6:13">
      <c r="F33" s="16"/>
      <c r="H33" s="10" t="s">
        <v>109</v>
      </c>
      <c r="M33" s="17"/>
    </row>
    <row r="34" spans="1:13">
      <c r="A34" s="14" t="s">
        <v>110</v>
      </c>
      <c r="B34" s="15" t="s">
        <v>111</v>
      </c>
      <c r="F34" s="16"/>
      <c r="H34" s="10" t="s">
        <v>112</v>
      </c>
      <c r="M34" s="17"/>
    </row>
    <row r="35" ht="17.5" spans="1:13">
      <c r="A35" s="39" t="s">
        <v>113</v>
      </c>
      <c r="B35" s="17">
        <f>16/9</f>
        <v>1.77777777777778</v>
      </c>
      <c r="F35" s="16" t="s">
        <v>114</v>
      </c>
      <c r="G35" s="27" t="s">
        <v>115</v>
      </c>
      <c r="M35" s="17"/>
    </row>
    <row r="36" spans="1:13">
      <c r="A36" s="40" t="s">
        <v>116</v>
      </c>
      <c r="B36" s="17">
        <f>4/3</f>
        <v>1.33333333333333</v>
      </c>
      <c r="F36" s="16"/>
      <c r="H36" t="s">
        <v>117</v>
      </c>
      <c r="I36" t="s">
        <v>118</v>
      </c>
      <c r="J36" t="s">
        <v>119</v>
      </c>
      <c r="K36" t="s">
        <v>120</v>
      </c>
      <c r="L36" t="s">
        <v>121</v>
      </c>
      <c r="M36" s="17" t="s">
        <v>122</v>
      </c>
    </row>
    <row r="37" spans="1:13">
      <c r="A37" s="39" t="s">
        <v>123</v>
      </c>
      <c r="B37" s="17">
        <f>3/2</f>
        <v>1.5</v>
      </c>
      <c r="F37" s="16"/>
      <c r="H37" t="s">
        <v>124</v>
      </c>
      <c r="I37" t="s">
        <v>125</v>
      </c>
      <c r="J37" t="s">
        <v>126</v>
      </c>
      <c r="K37" t="s">
        <v>127</v>
      </c>
      <c r="L37" t="s">
        <v>128</v>
      </c>
      <c r="M37" s="17" t="s">
        <v>129</v>
      </c>
    </row>
    <row r="38" spans="1:13">
      <c r="A38" s="39" t="s">
        <v>130</v>
      </c>
      <c r="B38" s="17">
        <f>5/4</f>
        <v>1.25</v>
      </c>
      <c r="F38" s="16"/>
      <c r="H38" t="s">
        <v>131</v>
      </c>
      <c r="I38" t="s">
        <v>132</v>
      </c>
      <c r="J38" t="s">
        <v>133</v>
      </c>
      <c r="K38" t="s">
        <v>134</v>
      </c>
      <c r="L38" t="s">
        <v>135</v>
      </c>
      <c r="M38" s="17" t="s">
        <v>136</v>
      </c>
    </row>
    <row r="39" spans="1:13">
      <c r="A39" s="40" t="s">
        <v>137</v>
      </c>
      <c r="B39" s="17">
        <f>5/3</f>
        <v>1.66666666666667</v>
      </c>
      <c r="F39" s="16"/>
      <c r="H39" t="s">
        <v>138</v>
      </c>
      <c r="I39" t="s">
        <v>139</v>
      </c>
      <c r="J39" t="s">
        <v>140</v>
      </c>
      <c r="K39" t="s">
        <v>141</v>
      </c>
      <c r="L39" t="s">
        <v>142</v>
      </c>
      <c r="M39" s="17" t="s">
        <v>143</v>
      </c>
    </row>
    <row r="40" spans="1:13">
      <c r="A40" s="41" t="s">
        <v>144</v>
      </c>
      <c r="B40" s="20">
        <f>11/9</f>
        <v>1.22222222222222</v>
      </c>
      <c r="F40" s="16"/>
      <c r="H40" s="10" t="s">
        <v>145</v>
      </c>
      <c r="M40" s="17"/>
    </row>
    <row r="41" spans="6:13">
      <c r="F41" s="16"/>
      <c r="H41" s="10" t="s">
        <v>146</v>
      </c>
      <c r="M41" s="17"/>
    </row>
    <row r="42" spans="6:13">
      <c r="F42" s="16"/>
      <c r="H42" s="10" t="s">
        <v>147</v>
      </c>
      <c r="M42" s="17"/>
    </row>
    <row r="43" spans="1:13">
      <c r="A43" t="s">
        <v>148</v>
      </c>
      <c r="F43" s="19"/>
      <c r="G43" s="28"/>
      <c r="H43" s="29" t="s">
        <v>149</v>
      </c>
      <c r="I43" s="28"/>
      <c r="J43" s="28"/>
      <c r="K43" s="28"/>
      <c r="L43" s="28"/>
      <c r="M43" s="20"/>
    </row>
    <row r="44" spans="1:1">
      <c r="A44" s="1">
        <v>60</v>
      </c>
    </row>
    <row r="45" spans="1:1">
      <c r="A45" s="1">
        <v>50</v>
      </c>
    </row>
    <row r="46" spans="1:13">
      <c r="A46" s="1">
        <v>30</v>
      </c>
      <c r="F46" s="25" t="s">
        <v>150</v>
      </c>
      <c r="G46" s="26"/>
      <c r="H46" s="26"/>
      <c r="I46" s="26"/>
      <c r="J46" s="26" t="s">
        <v>92</v>
      </c>
      <c r="K46" s="26"/>
      <c r="L46" s="26"/>
      <c r="M46" s="32" t="s">
        <v>151</v>
      </c>
    </row>
    <row r="47" ht="17.5" spans="1:13">
      <c r="A47" s="1">
        <v>25</v>
      </c>
      <c r="F47" s="16"/>
      <c r="J47" s="31" t="s">
        <v>152</v>
      </c>
      <c r="M47" s="17"/>
    </row>
    <row r="48" spans="1:13">
      <c r="A48" s="1">
        <v>24</v>
      </c>
      <c r="F48" s="16"/>
      <c r="J48" t="s">
        <v>153</v>
      </c>
      <c r="M48" s="17"/>
    </row>
    <row r="49" spans="1:13">
      <c r="A49" s="1" t="s">
        <v>154</v>
      </c>
      <c r="F49" s="19"/>
      <c r="G49" s="28"/>
      <c r="H49" s="28"/>
      <c r="I49" s="28"/>
      <c r="J49" s="28" t="s">
        <v>155</v>
      </c>
      <c r="K49" s="28"/>
      <c r="L49" s="28"/>
      <c r="M49" s="20"/>
    </row>
    <row r="50" ht="15.45" spans="1:1">
      <c r="A50" s="21"/>
    </row>
    <row r="51" spans="6:13">
      <c r="F51" s="25" t="s">
        <v>156</v>
      </c>
      <c r="G51" s="26"/>
      <c r="H51" s="26"/>
      <c r="I51" s="26"/>
      <c r="J51" s="26" t="s">
        <v>151</v>
      </c>
      <c r="K51" s="26"/>
      <c r="L51" s="26"/>
      <c r="M51" s="32" t="s">
        <v>92</v>
      </c>
    </row>
    <row r="52" ht="17.5" spans="6:13">
      <c r="F52" s="16"/>
      <c r="M52" s="33" t="s">
        <v>152</v>
      </c>
    </row>
    <row r="53" spans="6:13">
      <c r="F53" s="16"/>
      <c r="M53" s="17" t="s">
        <v>157</v>
      </c>
    </row>
    <row r="54" spans="6:13">
      <c r="F54" s="19"/>
      <c r="G54" s="28"/>
      <c r="H54" s="28"/>
      <c r="I54" s="28"/>
      <c r="J54" s="28"/>
      <c r="K54" s="28"/>
      <c r="L54" s="28"/>
      <c r="M54" s="20" t="s">
        <v>158</v>
      </c>
    </row>
    <row r="58" ht="47.8" spans="6:8">
      <c r="F58" s="30" t="s">
        <v>159</v>
      </c>
      <c r="G58" s="30" t="s">
        <v>160</v>
      </c>
      <c r="H58" t="s">
        <v>161</v>
      </c>
    </row>
    <row r="60" spans="6:6">
      <c r="F60" t="s">
        <v>162</v>
      </c>
    </row>
    <row r="61" spans="6:6">
      <c r="F61" t="s">
        <v>163</v>
      </c>
    </row>
    <row r="62" spans="6:6">
      <c r="F62" t="s">
        <v>164</v>
      </c>
    </row>
    <row r="63" spans="6:6">
      <c r="F63" t="s">
        <v>165</v>
      </c>
    </row>
    <row r="64" spans="6:6">
      <c r="F64" t="s">
        <v>166</v>
      </c>
    </row>
    <row r="65" spans="6:6">
      <c r="F65" t="s">
        <v>167</v>
      </c>
    </row>
    <row r="66" spans="6:6">
      <c r="F66" t="s">
        <v>168</v>
      </c>
    </row>
    <row r="67" spans="6:6">
      <c r="F67" t="s">
        <v>169</v>
      </c>
    </row>
    <row r="68" spans="6:6">
      <c r="F68" t="s">
        <v>170</v>
      </c>
    </row>
    <row r="69" ht="15.45" spans="6:8">
      <c r="F69" t="s">
        <v>171</v>
      </c>
      <c r="H69" s="21" t="s">
        <v>172</v>
      </c>
    </row>
    <row r="70" spans="6:8">
      <c r="F70" t="s">
        <v>173</v>
      </c>
      <c r="H70" t="s">
        <v>174</v>
      </c>
    </row>
    <row r="71" spans="6:6">
      <c r="F71" t="s">
        <v>175</v>
      </c>
    </row>
    <row r="72" spans="6:6">
      <c r="F72" t="s">
        <v>176</v>
      </c>
    </row>
    <row r="73" spans="6:6">
      <c r="F73" t="s">
        <v>177</v>
      </c>
    </row>
    <row r="108" ht="13.5"/>
    <row r="109" ht="26.3" spans="6:8">
      <c r="F109" s="34" t="s">
        <v>178</v>
      </c>
      <c r="G109" s="34" t="s">
        <v>179</v>
      </c>
      <c r="H109" s="35" t="s">
        <v>180</v>
      </c>
    </row>
    <row r="110" ht="13.55" spans="6:8">
      <c r="F110" s="36" t="s">
        <v>181</v>
      </c>
      <c r="G110" s="36" t="s">
        <v>182</v>
      </c>
      <c r="H110" s="37">
        <v>0.16875</v>
      </c>
    </row>
    <row r="111" ht="13.55" spans="6:8">
      <c r="F111" s="36" t="s">
        <v>183</v>
      </c>
      <c r="G111" s="36" t="s">
        <v>184</v>
      </c>
      <c r="H111" s="37">
        <v>0.464583333333333</v>
      </c>
    </row>
    <row r="112" ht="13.55" spans="6:8">
      <c r="F112" s="38" t="s">
        <v>185</v>
      </c>
      <c r="G112" s="36" t="s">
        <v>186</v>
      </c>
      <c r="H112" s="36" t="s">
        <v>187</v>
      </c>
    </row>
    <row r="113" ht="13.55" spans="6:8">
      <c r="F113" s="36" t="s">
        <v>188</v>
      </c>
      <c r="G113" s="36" t="s">
        <v>189</v>
      </c>
      <c r="H113" s="37">
        <v>0.464583333333333</v>
      </c>
    </row>
    <row r="114" ht="13.55" spans="6:8">
      <c r="F114" s="36" t="s">
        <v>190</v>
      </c>
      <c r="G114" s="36" t="s">
        <v>191</v>
      </c>
      <c r="H114" s="36" t="s">
        <v>187</v>
      </c>
    </row>
    <row r="115" ht="13.55" spans="6:8">
      <c r="F115" s="36" t="s">
        <v>192</v>
      </c>
      <c r="G115" s="36" t="s">
        <v>193</v>
      </c>
      <c r="H115" s="37">
        <v>0.464583333333333</v>
      </c>
    </row>
    <row r="116" ht="13.55" spans="6:8">
      <c r="F116" s="36" t="s">
        <v>194</v>
      </c>
      <c r="G116" s="36" t="s">
        <v>195</v>
      </c>
      <c r="H116" s="37">
        <v>0.464583333333333</v>
      </c>
    </row>
    <row r="117" ht="13.55" spans="6:8">
      <c r="F117" s="36" t="s">
        <v>196</v>
      </c>
      <c r="G117" s="36" t="s">
        <v>197</v>
      </c>
      <c r="H117" s="37">
        <v>0.464583333333333</v>
      </c>
    </row>
    <row r="119" spans="6:6">
      <c r="F119" s="12" t="s">
        <v>198</v>
      </c>
    </row>
    <row r="124" spans="6:6">
      <c r="F124" t="s">
        <v>199</v>
      </c>
    </row>
    <row r="125" spans="6:14">
      <c r="F125" t="s">
        <v>200</v>
      </c>
      <c r="G125" t="s">
        <v>201</v>
      </c>
      <c r="H125" t="s">
        <v>202</v>
      </c>
      <c r="I125" t="s">
        <v>203</v>
      </c>
      <c r="J125" t="s">
        <v>204</v>
      </c>
      <c r="K125" t="s">
        <v>205</v>
      </c>
      <c r="L125" t="s">
        <v>206</v>
      </c>
      <c r="M125" t="s">
        <v>207</v>
      </c>
      <c r="N125" t="s">
        <v>208</v>
      </c>
    </row>
    <row r="126" spans="6:14">
      <c r="F126" t="s">
        <v>209</v>
      </c>
      <c r="G126" t="s">
        <v>210</v>
      </c>
      <c r="H126" t="s">
        <v>211</v>
      </c>
      <c r="I126" t="s">
        <v>212</v>
      </c>
      <c r="J126" t="s">
        <v>213</v>
      </c>
      <c r="K126" t="s">
        <v>214</v>
      </c>
      <c r="L126" t="s">
        <v>215</v>
      </c>
      <c r="M126" t="s">
        <v>216</v>
      </c>
      <c r="N126" t="s">
        <v>217</v>
      </c>
    </row>
    <row r="127" spans="6:14">
      <c r="F127" t="s">
        <v>218</v>
      </c>
      <c r="G127" t="s">
        <v>219</v>
      </c>
      <c r="H127" t="s">
        <v>220</v>
      </c>
      <c r="I127" t="s">
        <v>212</v>
      </c>
      <c r="J127" t="s">
        <v>221</v>
      </c>
      <c r="K127" t="s">
        <v>214</v>
      </c>
      <c r="L127" t="s">
        <v>215</v>
      </c>
      <c r="M127" t="s">
        <v>222</v>
      </c>
      <c r="N127" t="s">
        <v>217</v>
      </c>
    </row>
    <row r="128" spans="6:14">
      <c r="F128" t="s">
        <v>223</v>
      </c>
      <c r="G128" t="s">
        <v>224</v>
      </c>
      <c r="H128" t="s">
        <v>225</v>
      </c>
      <c r="I128" t="s">
        <v>212</v>
      </c>
      <c r="J128" t="s">
        <v>226</v>
      </c>
      <c r="K128" t="s">
        <v>214</v>
      </c>
      <c r="L128" t="s">
        <v>215</v>
      </c>
      <c r="M128" t="s">
        <v>227</v>
      </c>
      <c r="N128" t="s">
        <v>217</v>
      </c>
    </row>
    <row r="129" spans="6:14">
      <c r="F129" t="s">
        <v>228</v>
      </c>
      <c r="G129" t="s">
        <v>229</v>
      </c>
      <c r="H129" t="s">
        <v>230</v>
      </c>
      <c r="I129" t="s">
        <v>212</v>
      </c>
      <c r="J129" t="s">
        <v>231</v>
      </c>
      <c r="K129" t="s">
        <v>214</v>
      </c>
      <c r="L129" t="s">
        <v>215</v>
      </c>
      <c r="M129" t="s">
        <v>232</v>
      </c>
      <c r="N129" t="s">
        <v>217</v>
      </c>
    </row>
    <row r="130" spans="6:14">
      <c r="F130" t="s">
        <v>233</v>
      </c>
      <c r="G130" t="s">
        <v>234</v>
      </c>
      <c r="H130" t="s">
        <v>235</v>
      </c>
      <c r="I130" t="s">
        <v>212</v>
      </c>
      <c r="J130" t="s">
        <v>236</v>
      </c>
      <c r="K130" t="s">
        <v>214</v>
      </c>
      <c r="L130" t="s">
        <v>215</v>
      </c>
      <c r="M130" t="s">
        <v>237</v>
      </c>
      <c r="N130" t="s">
        <v>217</v>
      </c>
    </row>
  </sheetData>
  <hyperlinks>
    <hyperlink ref="D1" r:id="rId2" display="http://www.qinms.com/webapp/curvefit/cf.aspx"/>
    <hyperlink ref="H109" r:id="rId3" display="Storage aspect ratio (SAR)" tooltip="https://en.wikipedia.org/wiki/Aspect_ratio_(image)"/>
    <hyperlink ref="F112" r:id="rId4" display="SIF(525)" tooltip="https://en.wikipedia.org/wiki/Source_Input_Format"/>
    <hyperlink ref="F119" r:id="rId5" display="https://en.wikipedia.org/wiki/List_of_common_resolutions" tooltip="https://en.wikipedia.org/wiki/List_of_common_resolutions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105"/>
  <sheetViews>
    <sheetView tabSelected="1" workbookViewId="0">
      <selection activeCell="F3" sqref="F3"/>
    </sheetView>
  </sheetViews>
  <sheetFormatPr defaultColWidth="8.88429752066116" defaultRowHeight="12.75"/>
  <cols>
    <col min="1" max="1" width="8.88429752066116" style="1"/>
    <col min="2" max="2" width="32.4710743801653" style="1" customWidth="1"/>
    <col min="3" max="4" width="8.88429752066116" style="1"/>
    <col min="5" max="5" width="11.7851239669421" style="1" customWidth="1"/>
    <col min="6" max="6" width="11.2396694214876" style="1" customWidth="1"/>
    <col min="7" max="7" width="10.6694214876033" style="1" customWidth="1"/>
    <col min="8" max="8" width="10.3388429752066" style="1"/>
    <col min="9" max="9" width="11.4462809917355" style="1"/>
    <col min="10" max="16384" width="8.88429752066116" style="1"/>
  </cols>
  <sheetData>
    <row r="4" spans="2:2">
      <c r="B4" s="2" t="s">
        <v>238</v>
      </c>
    </row>
    <row r="6" spans="2:9">
      <c r="B6" s="3" t="s">
        <v>239</v>
      </c>
      <c r="C6" s="3" t="s">
        <v>6</v>
      </c>
      <c r="D6" s="3" t="s">
        <v>7</v>
      </c>
      <c r="E6" s="3" t="s">
        <v>8</v>
      </c>
      <c r="F6" s="3" t="s">
        <v>240</v>
      </c>
      <c r="G6" s="3" t="s">
        <v>12</v>
      </c>
      <c r="H6" s="3" t="s">
        <v>15</v>
      </c>
      <c r="I6" s="3" t="s">
        <v>241</v>
      </c>
    </row>
    <row r="7" spans="2:9">
      <c r="B7" s="4" t="s">
        <v>181</v>
      </c>
      <c r="C7" s="1">
        <v>128</v>
      </c>
      <c r="D7" s="1">
        <v>96</v>
      </c>
      <c r="E7" s="42" t="s">
        <v>116</v>
      </c>
      <c r="F7" s="1">
        <f t="shared" ref="F7:F46" si="0">C7*D7</f>
        <v>12288</v>
      </c>
      <c r="G7" s="1">
        <f>ROUND(65.06793038672*(POWER(F7,0.774772448862228)),0)</f>
        <v>95892</v>
      </c>
      <c r="H7" s="1">
        <f>ROUND(92.5173119717522*(POWER(F7,0.778681009572079)),0)</f>
        <v>141457</v>
      </c>
      <c r="I7" s="1">
        <f>ROUND(G7/H7*100,0)</f>
        <v>68</v>
      </c>
    </row>
    <row r="8" spans="2:9">
      <c r="B8" s="5" t="s">
        <v>242</v>
      </c>
      <c r="C8" s="1">
        <v>160</v>
      </c>
      <c r="D8" s="1">
        <v>120</v>
      </c>
      <c r="E8" s="42" t="s">
        <v>116</v>
      </c>
      <c r="F8" s="1">
        <f t="shared" si="0"/>
        <v>19200</v>
      </c>
      <c r="G8" s="1">
        <f t="shared" ref="G8:G39" si="1">ROUND(65.06793038672*(POWER(F8,0.774772448862228)),0)</f>
        <v>135504</v>
      </c>
      <c r="H8" s="1">
        <f t="shared" ref="H8:H39" si="2">ROUND(92.5173119717522*(POWER(F8,0.778681009572079)),0)</f>
        <v>200239</v>
      </c>
      <c r="I8" s="1">
        <f t="shared" ref="I8:I39" si="3">ROUND(G8/H8*100,0)</f>
        <v>68</v>
      </c>
    </row>
    <row r="9" ht="12.8" spans="2:9">
      <c r="B9" s="4" t="s">
        <v>243</v>
      </c>
      <c r="C9" s="1">
        <v>176</v>
      </c>
      <c r="D9" s="1">
        <v>120</v>
      </c>
      <c r="E9" s="42" t="s">
        <v>244</v>
      </c>
      <c r="F9" s="1">
        <f t="shared" si="0"/>
        <v>21120</v>
      </c>
      <c r="G9" s="1">
        <f t="shared" si="1"/>
        <v>145888</v>
      </c>
      <c r="H9" s="1">
        <f t="shared" si="2"/>
        <v>215665</v>
      </c>
      <c r="I9" s="1">
        <f t="shared" si="3"/>
        <v>68</v>
      </c>
    </row>
    <row r="10" ht="12.8" spans="2:9">
      <c r="B10" s="4" t="s">
        <v>245</v>
      </c>
      <c r="C10" s="1">
        <v>176</v>
      </c>
      <c r="D10" s="1">
        <v>144</v>
      </c>
      <c r="E10" s="42" t="s">
        <v>144</v>
      </c>
      <c r="F10" s="1">
        <f t="shared" si="0"/>
        <v>25344</v>
      </c>
      <c r="G10" s="1">
        <f t="shared" si="1"/>
        <v>168023</v>
      </c>
      <c r="H10" s="1">
        <f t="shared" si="2"/>
        <v>248563</v>
      </c>
      <c r="I10" s="1">
        <f t="shared" si="3"/>
        <v>68</v>
      </c>
    </row>
    <row r="11" spans="2:9">
      <c r="B11" s="5" t="s">
        <v>246</v>
      </c>
      <c r="C11" s="1">
        <v>240</v>
      </c>
      <c r="D11" s="1">
        <v>160</v>
      </c>
      <c r="E11" s="42" t="s">
        <v>123</v>
      </c>
      <c r="F11" s="1">
        <f t="shared" si="0"/>
        <v>38400</v>
      </c>
      <c r="G11" s="1">
        <f t="shared" si="1"/>
        <v>231836</v>
      </c>
      <c r="H11" s="1">
        <f t="shared" si="2"/>
        <v>343522</v>
      </c>
      <c r="I11" s="1">
        <f t="shared" si="3"/>
        <v>67</v>
      </c>
    </row>
    <row r="12" spans="2:9">
      <c r="B12" s="1" t="s">
        <v>247</v>
      </c>
      <c r="C12" s="1">
        <v>320</v>
      </c>
      <c r="D12" s="1">
        <v>200</v>
      </c>
      <c r="E12" s="42" t="s">
        <v>248</v>
      </c>
      <c r="F12" s="1">
        <f t="shared" si="0"/>
        <v>64000</v>
      </c>
      <c r="G12" s="1">
        <f t="shared" si="1"/>
        <v>344400</v>
      </c>
      <c r="H12" s="1">
        <f t="shared" si="2"/>
        <v>511333</v>
      </c>
      <c r="I12" s="1">
        <f t="shared" si="3"/>
        <v>67</v>
      </c>
    </row>
    <row r="13" spans="2:9">
      <c r="B13" s="5" t="s">
        <v>249</v>
      </c>
      <c r="C13" s="1">
        <v>320</v>
      </c>
      <c r="D13" s="1">
        <v>240</v>
      </c>
      <c r="E13" s="42" t="s">
        <v>116</v>
      </c>
      <c r="F13" s="1">
        <f t="shared" si="0"/>
        <v>76800</v>
      </c>
      <c r="G13" s="1">
        <f t="shared" si="1"/>
        <v>396653</v>
      </c>
      <c r="H13" s="1">
        <f t="shared" si="2"/>
        <v>589333</v>
      </c>
      <c r="I13" s="1">
        <f t="shared" si="3"/>
        <v>67</v>
      </c>
    </row>
    <row r="14" ht="12.8" spans="2:9">
      <c r="B14" s="4" t="s">
        <v>250</v>
      </c>
      <c r="C14" s="1">
        <v>352</v>
      </c>
      <c r="D14" s="1">
        <v>240</v>
      </c>
      <c r="E14" s="42" t="s">
        <v>244</v>
      </c>
      <c r="F14" s="1">
        <f t="shared" si="0"/>
        <v>84480</v>
      </c>
      <c r="G14" s="1">
        <f t="shared" si="1"/>
        <v>427051</v>
      </c>
      <c r="H14" s="1">
        <f t="shared" si="2"/>
        <v>634735</v>
      </c>
      <c r="I14" s="1">
        <f t="shared" si="3"/>
        <v>67</v>
      </c>
    </row>
    <row r="15" spans="2:9">
      <c r="B15" s="5" t="s">
        <v>251</v>
      </c>
      <c r="C15" s="1">
        <v>400</v>
      </c>
      <c r="D15" s="1">
        <v>240</v>
      </c>
      <c r="E15" s="42" t="s">
        <v>137</v>
      </c>
      <c r="F15" s="1">
        <f t="shared" si="0"/>
        <v>96000</v>
      </c>
      <c r="G15" s="1">
        <f t="shared" si="1"/>
        <v>471513</v>
      </c>
      <c r="H15" s="1">
        <f t="shared" si="2"/>
        <v>701169</v>
      </c>
      <c r="I15" s="1">
        <f t="shared" si="3"/>
        <v>67</v>
      </c>
    </row>
    <row r="16" ht="12.8" spans="2:9">
      <c r="B16" s="4" t="s">
        <v>252</v>
      </c>
      <c r="C16" s="1">
        <v>352</v>
      </c>
      <c r="D16" s="1">
        <v>288</v>
      </c>
      <c r="E16" s="42" t="s">
        <v>144</v>
      </c>
      <c r="F16" s="1">
        <f t="shared" si="0"/>
        <v>101376</v>
      </c>
      <c r="G16" s="1">
        <f t="shared" si="1"/>
        <v>491844</v>
      </c>
      <c r="H16" s="1">
        <f t="shared" si="2"/>
        <v>731559</v>
      </c>
      <c r="I16" s="1">
        <f t="shared" si="3"/>
        <v>67</v>
      </c>
    </row>
    <row r="17" spans="2:9">
      <c r="B17" s="1" t="s">
        <v>251</v>
      </c>
      <c r="C17" s="1">
        <v>432</v>
      </c>
      <c r="D17" s="1">
        <v>240</v>
      </c>
      <c r="E17" s="42" t="s">
        <v>253</v>
      </c>
      <c r="F17" s="1">
        <f t="shared" si="0"/>
        <v>103680</v>
      </c>
      <c r="G17" s="1">
        <f t="shared" si="1"/>
        <v>500483</v>
      </c>
      <c r="H17" s="1">
        <f t="shared" si="2"/>
        <v>744474</v>
      </c>
      <c r="I17" s="1">
        <f t="shared" si="3"/>
        <v>67</v>
      </c>
    </row>
    <row r="18" spans="2:9">
      <c r="B18" s="1" t="s">
        <v>251</v>
      </c>
      <c r="C18" s="1">
        <v>480</v>
      </c>
      <c r="D18" s="1">
        <v>234</v>
      </c>
      <c r="E18" s="42" t="s">
        <v>254</v>
      </c>
      <c r="F18" s="1">
        <f t="shared" si="0"/>
        <v>112320</v>
      </c>
      <c r="G18" s="1">
        <f t="shared" si="1"/>
        <v>532503</v>
      </c>
      <c r="H18" s="1">
        <f t="shared" si="2"/>
        <v>792352</v>
      </c>
      <c r="I18" s="1">
        <f t="shared" si="3"/>
        <v>67</v>
      </c>
    </row>
    <row r="19" spans="2:9">
      <c r="B19" s="1" t="s">
        <v>255</v>
      </c>
      <c r="C19" s="1">
        <v>400</v>
      </c>
      <c r="D19" s="1">
        <v>300</v>
      </c>
      <c r="E19" s="42" t="s">
        <v>116</v>
      </c>
      <c r="F19" s="1">
        <f t="shared" si="0"/>
        <v>120000</v>
      </c>
      <c r="G19" s="1">
        <f t="shared" si="1"/>
        <v>560501</v>
      </c>
      <c r="H19" s="1">
        <f t="shared" si="2"/>
        <v>834228</v>
      </c>
      <c r="I19" s="1">
        <f t="shared" si="3"/>
        <v>67</v>
      </c>
    </row>
    <row r="20" spans="2:9">
      <c r="B20" s="1" t="s">
        <v>247</v>
      </c>
      <c r="C20" s="1">
        <v>640</v>
      </c>
      <c r="D20" s="1">
        <v>200</v>
      </c>
      <c r="E20" s="42" t="s">
        <v>256</v>
      </c>
      <c r="F20" s="1">
        <f t="shared" si="0"/>
        <v>128000</v>
      </c>
      <c r="G20" s="1">
        <f t="shared" si="1"/>
        <v>589240</v>
      </c>
      <c r="H20" s="1">
        <f t="shared" si="2"/>
        <v>877224</v>
      </c>
      <c r="I20" s="1">
        <f t="shared" si="3"/>
        <v>67</v>
      </c>
    </row>
    <row r="21" spans="2:9">
      <c r="B21" s="5" t="s">
        <v>257</v>
      </c>
      <c r="C21" s="1">
        <v>480</v>
      </c>
      <c r="D21" s="1">
        <v>320</v>
      </c>
      <c r="E21" s="42" t="s">
        <v>123</v>
      </c>
      <c r="F21" s="1">
        <f t="shared" si="0"/>
        <v>153600</v>
      </c>
      <c r="G21" s="1">
        <f t="shared" si="1"/>
        <v>678641</v>
      </c>
      <c r="H21" s="1">
        <f t="shared" si="2"/>
        <v>1011038</v>
      </c>
      <c r="I21" s="1">
        <f t="shared" si="3"/>
        <v>67</v>
      </c>
    </row>
    <row r="22" spans="2:9">
      <c r="B22" s="1" t="s">
        <v>257</v>
      </c>
      <c r="C22" s="1">
        <v>640</v>
      </c>
      <c r="D22" s="1">
        <v>240</v>
      </c>
      <c r="E22" s="42" t="s">
        <v>258</v>
      </c>
      <c r="F22" s="1">
        <f t="shared" si="0"/>
        <v>153600</v>
      </c>
      <c r="G22" s="1">
        <f t="shared" si="1"/>
        <v>678641</v>
      </c>
      <c r="H22" s="1">
        <f t="shared" si="2"/>
        <v>1011038</v>
      </c>
      <c r="I22" s="1">
        <f t="shared" si="3"/>
        <v>67</v>
      </c>
    </row>
    <row r="23" ht="12.8" spans="2:9">
      <c r="B23" s="4" t="s">
        <v>259</v>
      </c>
      <c r="C23" s="1">
        <v>528</v>
      </c>
      <c r="D23" s="1">
        <v>320</v>
      </c>
      <c r="E23" s="42" t="s">
        <v>260</v>
      </c>
      <c r="F23" s="1">
        <f t="shared" si="0"/>
        <v>168960</v>
      </c>
      <c r="G23" s="1">
        <f t="shared" si="1"/>
        <v>730651</v>
      </c>
      <c r="H23" s="1">
        <f t="shared" si="2"/>
        <v>1088928</v>
      </c>
      <c r="I23" s="1">
        <f t="shared" si="3"/>
        <v>67</v>
      </c>
    </row>
    <row r="24" ht="12.8" spans="2:9">
      <c r="B24" s="4" t="s">
        <v>261</v>
      </c>
      <c r="C24" s="1">
        <v>704</v>
      </c>
      <c r="D24" s="1">
        <v>240</v>
      </c>
      <c r="E24" s="42" t="s">
        <v>262</v>
      </c>
      <c r="F24" s="1">
        <f t="shared" si="0"/>
        <v>168960</v>
      </c>
      <c r="G24" s="1">
        <f t="shared" si="1"/>
        <v>730651</v>
      </c>
      <c r="H24" s="1">
        <f t="shared" si="2"/>
        <v>1088928</v>
      </c>
      <c r="I24" s="1">
        <f t="shared" si="3"/>
        <v>67</v>
      </c>
    </row>
    <row r="25" ht="12.8" spans="2:9">
      <c r="B25" s="4" t="s">
        <v>263</v>
      </c>
      <c r="C25" s="1">
        <v>528</v>
      </c>
      <c r="D25" s="1">
        <v>384</v>
      </c>
      <c r="E25" s="42" t="s">
        <v>264</v>
      </c>
      <c r="F25" s="1">
        <f t="shared" si="0"/>
        <v>202752</v>
      </c>
      <c r="G25" s="1">
        <f t="shared" si="1"/>
        <v>841506</v>
      </c>
      <c r="H25" s="1">
        <f t="shared" si="2"/>
        <v>1255035</v>
      </c>
      <c r="I25" s="1">
        <f t="shared" si="3"/>
        <v>67</v>
      </c>
    </row>
    <row r="26" ht="12.8" spans="2:9">
      <c r="B26" s="4" t="s">
        <v>265</v>
      </c>
      <c r="C26" s="1">
        <v>704</v>
      </c>
      <c r="D26" s="1">
        <v>288</v>
      </c>
      <c r="E26" s="42" t="s">
        <v>266</v>
      </c>
      <c r="F26" s="1">
        <f t="shared" si="0"/>
        <v>202752</v>
      </c>
      <c r="G26" s="1">
        <f t="shared" si="1"/>
        <v>841506</v>
      </c>
      <c r="H26" s="1">
        <f t="shared" si="2"/>
        <v>1255035</v>
      </c>
      <c r="I26" s="1">
        <f t="shared" si="3"/>
        <v>67</v>
      </c>
    </row>
    <row r="27" spans="2:9">
      <c r="B27" s="1" t="s">
        <v>267</v>
      </c>
      <c r="C27" s="1">
        <v>640</v>
      </c>
      <c r="D27" s="1">
        <v>350</v>
      </c>
      <c r="E27" s="42" t="s">
        <v>268</v>
      </c>
      <c r="F27" s="1">
        <f t="shared" si="0"/>
        <v>224000</v>
      </c>
      <c r="G27" s="1">
        <f t="shared" si="1"/>
        <v>909058</v>
      </c>
      <c r="H27" s="1">
        <f t="shared" si="2"/>
        <v>1356312</v>
      </c>
      <c r="I27" s="1">
        <f t="shared" si="3"/>
        <v>67</v>
      </c>
    </row>
    <row r="28" spans="2:9">
      <c r="B28" s="4" t="s">
        <v>269</v>
      </c>
      <c r="C28" s="1">
        <v>640</v>
      </c>
      <c r="D28" s="1">
        <v>360</v>
      </c>
      <c r="E28" s="42" t="s">
        <v>113</v>
      </c>
      <c r="F28" s="1">
        <f t="shared" si="0"/>
        <v>230400</v>
      </c>
      <c r="G28" s="1">
        <f t="shared" si="1"/>
        <v>929118</v>
      </c>
      <c r="H28" s="1">
        <f t="shared" si="2"/>
        <v>1386393</v>
      </c>
      <c r="I28" s="1">
        <f t="shared" si="3"/>
        <v>67</v>
      </c>
    </row>
    <row r="29" spans="2:9">
      <c r="B29" s="5" t="s">
        <v>270</v>
      </c>
      <c r="C29" s="1">
        <v>640</v>
      </c>
      <c r="D29" s="1">
        <v>480</v>
      </c>
      <c r="E29" s="42" t="s">
        <v>116</v>
      </c>
      <c r="F29" s="1">
        <f t="shared" si="0"/>
        <v>307200</v>
      </c>
      <c r="G29" s="1">
        <f t="shared" si="1"/>
        <v>1161100</v>
      </c>
      <c r="H29" s="1">
        <f t="shared" si="2"/>
        <v>1734498</v>
      </c>
      <c r="I29" s="1">
        <f t="shared" si="3"/>
        <v>67</v>
      </c>
    </row>
    <row r="30" ht="12.8" spans="2:9">
      <c r="B30" s="4" t="s">
        <v>271</v>
      </c>
      <c r="C30" s="1">
        <v>704</v>
      </c>
      <c r="D30" s="1">
        <v>480</v>
      </c>
      <c r="E30" s="42" t="s">
        <v>244</v>
      </c>
      <c r="F30" s="1">
        <f t="shared" si="0"/>
        <v>337920</v>
      </c>
      <c r="G30" s="1">
        <f t="shared" si="1"/>
        <v>1250085</v>
      </c>
      <c r="H30" s="1">
        <f t="shared" si="2"/>
        <v>1868123</v>
      </c>
      <c r="I30" s="1">
        <f t="shared" si="3"/>
        <v>67</v>
      </c>
    </row>
    <row r="31" ht="12.8" spans="2:9">
      <c r="B31" s="4" t="s">
        <v>272</v>
      </c>
      <c r="C31" s="1">
        <v>720</v>
      </c>
      <c r="D31" s="1">
        <v>480</v>
      </c>
      <c r="E31" s="42" t="s">
        <v>123</v>
      </c>
      <c r="F31" s="1">
        <f t="shared" si="0"/>
        <v>345600</v>
      </c>
      <c r="G31" s="1">
        <f t="shared" si="1"/>
        <v>1272042</v>
      </c>
      <c r="H31" s="1">
        <f t="shared" si="2"/>
        <v>1901101</v>
      </c>
      <c r="I31" s="1">
        <f t="shared" si="3"/>
        <v>67</v>
      </c>
    </row>
    <row r="32" spans="2:9">
      <c r="B32" s="1" t="s">
        <v>273</v>
      </c>
      <c r="C32" s="1">
        <v>768</v>
      </c>
      <c r="D32" s="1">
        <v>480</v>
      </c>
      <c r="E32" s="42" t="s">
        <v>248</v>
      </c>
      <c r="F32" s="1">
        <f t="shared" si="0"/>
        <v>368640</v>
      </c>
      <c r="G32" s="1">
        <f t="shared" si="1"/>
        <v>1337264</v>
      </c>
      <c r="H32" s="1">
        <f t="shared" si="2"/>
        <v>1999082</v>
      </c>
      <c r="I32" s="1">
        <f t="shared" si="3"/>
        <v>67</v>
      </c>
    </row>
    <row r="33" ht="12.8" spans="2:9">
      <c r="B33" s="5" t="s">
        <v>274</v>
      </c>
      <c r="C33" s="1">
        <v>800</v>
      </c>
      <c r="D33" s="1">
        <v>480</v>
      </c>
      <c r="E33" s="42" t="s">
        <v>137</v>
      </c>
      <c r="F33" s="1">
        <f t="shared" si="0"/>
        <v>384000</v>
      </c>
      <c r="G33" s="1">
        <f t="shared" si="1"/>
        <v>1380235</v>
      </c>
      <c r="H33" s="1">
        <f t="shared" si="2"/>
        <v>2063648</v>
      </c>
      <c r="I33" s="1">
        <f t="shared" si="3"/>
        <v>67</v>
      </c>
    </row>
    <row r="34" ht="12.8" spans="2:9">
      <c r="B34" s="4" t="s">
        <v>275</v>
      </c>
      <c r="C34" s="1">
        <v>704</v>
      </c>
      <c r="D34" s="1">
        <v>576</v>
      </c>
      <c r="E34" s="42" t="s">
        <v>144</v>
      </c>
      <c r="F34" s="1">
        <f t="shared" si="0"/>
        <v>405504</v>
      </c>
      <c r="G34" s="1">
        <f t="shared" si="1"/>
        <v>1439750</v>
      </c>
      <c r="H34" s="1">
        <f t="shared" si="2"/>
        <v>2153091</v>
      </c>
      <c r="I34" s="1">
        <f t="shared" si="3"/>
        <v>67</v>
      </c>
    </row>
    <row r="35" spans="2:9">
      <c r="B35" s="1" t="s">
        <v>276</v>
      </c>
      <c r="C35" s="1">
        <v>848</v>
      </c>
      <c r="D35" s="1">
        <v>480</v>
      </c>
      <c r="E35" s="42" t="s">
        <v>113</v>
      </c>
      <c r="F35" s="1">
        <f t="shared" si="0"/>
        <v>407040</v>
      </c>
      <c r="G35" s="1">
        <f t="shared" si="1"/>
        <v>1443974</v>
      </c>
      <c r="H35" s="1">
        <f t="shared" si="2"/>
        <v>2159439</v>
      </c>
      <c r="I35" s="1">
        <f t="shared" si="3"/>
        <v>67</v>
      </c>
    </row>
    <row r="36" spans="2:9">
      <c r="B36" s="5" t="s">
        <v>277</v>
      </c>
      <c r="C36" s="1">
        <v>854</v>
      </c>
      <c r="D36" s="1">
        <v>480</v>
      </c>
      <c r="E36" s="42" t="s">
        <v>113</v>
      </c>
      <c r="F36" s="1">
        <f t="shared" si="0"/>
        <v>409920</v>
      </c>
      <c r="G36" s="1">
        <f t="shared" si="1"/>
        <v>1451883</v>
      </c>
      <c r="H36" s="1">
        <f t="shared" si="2"/>
        <v>2171327</v>
      </c>
      <c r="I36" s="1">
        <f t="shared" si="3"/>
        <v>67</v>
      </c>
    </row>
    <row r="37" ht="12.8" spans="2:9">
      <c r="B37" s="4" t="s">
        <v>278</v>
      </c>
      <c r="C37" s="1">
        <v>720</v>
      </c>
      <c r="D37" s="1">
        <v>576</v>
      </c>
      <c r="E37" s="42" t="s">
        <v>130</v>
      </c>
      <c r="F37" s="1">
        <f t="shared" si="0"/>
        <v>414720</v>
      </c>
      <c r="G37" s="1">
        <f t="shared" si="1"/>
        <v>1465038</v>
      </c>
      <c r="H37" s="1">
        <f t="shared" si="2"/>
        <v>2191100</v>
      </c>
      <c r="I37" s="1">
        <f t="shared" si="3"/>
        <v>67</v>
      </c>
    </row>
    <row r="38" ht="12.8" spans="2:9">
      <c r="B38" s="4" t="s">
        <v>279</v>
      </c>
      <c r="C38" s="1">
        <v>960</v>
      </c>
      <c r="D38" s="1">
        <v>480</v>
      </c>
      <c r="E38" s="43" t="s">
        <v>280</v>
      </c>
      <c r="F38" s="1">
        <f t="shared" si="0"/>
        <v>460800</v>
      </c>
      <c r="G38" s="1">
        <f t="shared" si="1"/>
        <v>1589646</v>
      </c>
      <c r="H38" s="1">
        <f t="shared" si="2"/>
        <v>2378442</v>
      </c>
      <c r="I38" s="1">
        <f t="shared" si="3"/>
        <v>67</v>
      </c>
    </row>
    <row r="39" spans="2:9">
      <c r="B39" s="5" t="s">
        <v>281</v>
      </c>
      <c r="C39" s="1">
        <v>800</v>
      </c>
      <c r="D39" s="1">
        <v>600</v>
      </c>
      <c r="E39" s="42" t="s">
        <v>116</v>
      </c>
      <c r="F39" s="1">
        <f t="shared" si="0"/>
        <v>480000</v>
      </c>
      <c r="G39" s="1">
        <f t="shared" si="1"/>
        <v>1640726</v>
      </c>
      <c r="H39" s="1">
        <f t="shared" si="2"/>
        <v>2455261</v>
      </c>
      <c r="I39" s="1">
        <f t="shared" si="3"/>
        <v>67</v>
      </c>
    </row>
    <row r="40" spans="2:9">
      <c r="B40" s="4" t="s">
        <v>282</v>
      </c>
      <c r="C40" s="1">
        <v>960</v>
      </c>
      <c r="D40" s="1">
        <v>540</v>
      </c>
      <c r="E40" s="42" t="s">
        <v>113</v>
      </c>
      <c r="F40" s="1">
        <f t="shared" si="0"/>
        <v>518400</v>
      </c>
      <c r="G40" s="1">
        <f t="shared" ref="G40:G71" si="4">ROUND(65.06793038672*(POWER(F40,0.774772448862228)),0)</f>
        <v>1741534</v>
      </c>
      <c r="H40" s="1">
        <f t="shared" ref="H40:H71" si="5">ROUND(92.5173119717522*(POWER(F40,0.778681009572079)),0)</f>
        <v>2606898</v>
      </c>
      <c r="I40" s="1">
        <f t="shared" ref="I40:I71" si="6">ROUND(G40/H40*100,0)</f>
        <v>67</v>
      </c>
    </row>
    <row r="41" ht="12.8" spans="2:9">
      <c r="B41" s="4" t="s">
        <v>283</v>
      </c>
      <c r="C41" s="1">
        <v>960</v>
      </c>
      <c r="D41" s="1">
        <v>576</v>
      </c>
      <c r="E41" s="42" t="s">
        <v>137</v>
      </c>
      <c r="F41" s="1">
        <f t="shared" si="0"/>
        <v>552960</v>
      </c>
      <c r="G41" s="1">
        <f t="shared" si="4"/>
        <v>1830829</v>
      </c>
      <c r="H41" s="1">
        <f t="shared" si="5"/>
        <v>2741256</v>
      </c>
      <c r="I41" s="1">
        <f t="shared" si="6"/>
        <v>67</v>
      </c>
    </row>
    <row r="42" spans="2:9">
      <c r="B42" s="5" t="s">
        <v>284</v>
      </c>
      <c r="C42" s="1">
        <v>1024</v>
      </c>
      <c r="D42" s="1">
        <v>576</v>
      </c>
      <c r="E42" s="42" t="s">
        <v>113</v>
      </c>
      <c r="F42" s="1">
        <f t="shared" si="0"/>
        <v>589824</v>
      </c>
      <c r="G42" s="1">
        <f t="shared" si="4"/>
        <v>1924703</v>
      </c>
      <c r="H42" s="1">
        <f t="shared" si="5"/>
        <v>2882538</v>
      </c>
      <c r="I42" s="1">
        <f t="shared" si="6"/>
        <v>67</v>
      </c>
    </row>
    <row r="43" spans="2:9">
      <c r="B43" s="5" t="s">
        <v>285</v>
      </c>
      <c r="C43" s="1">
        <v>960</v>
      </c>
      <c r="D43" s="1">
        <v>640</v>
      </c>
      <c r="E43" s="42" t="s">
        <v>123</v>
      </c>
      <c r="F43" s="1">
        <f t="shared" si="0"/>
        <v>614400</v>
      </c>
      <c r="G43" s="1">
        <f t="shared" si="4"/>
        <v>1986550</v>
      </c>
      <c r="H43" s="1">
        <f t="shared" si="5"/>
        <v>2975638</v>
      </c>
      <c r="I43" s="1">
        <f t="shared" si="6"/>
        <v>67</v>
      </c>
    </row>
    <row r="44" spans="2:9">
      <c r="B44" s="5" t="s">
        <v>284</v>
      </c>
      <c r="C44" s="1">
        <v>1024</v>
      </c>
      <c r="D44" s="1">
        <v>600</v>
      </c>
      <c r="E44" s="42" t="s">
        <v>113</v>
      </c>
      <c r="F44" s="1">
        <f t="shared" si="0"/>
        <v>614400</v>
      </c>
      <c r="G44" s="1">
        <f t="shared" si="4"/>
        <v>1986550</v>
      </c>
      <c r="H44" s="1">
        <f t="shared" si="5"/>
        <v>2975638</v>
      </c>
      <c r="I44" s="1">
        <f t="shared" si="6"/>
        <v>67</v>
      </c>
    </row>
    <row r="45" spans="2:9">
      <c r="B45" s="6" t="s">
        <v>286</v>
      </c>
      <c r="C45" s="1">
        <v>1024</v>
      </c>
      <c r="D45" s="1">
        <v>768</v>
      </c>
      <c r="E45" s="42" t="s">
        <v>116</v>
      </c>
      <c r="F45" s="1">
        <f t="shared" si="0"/>
        <v>786432</v>
      </c>
      <c r="G45" s="1">
        <f t="shared" si="4"/>
        <v>2405264</v>
      </c>
      <c r="H45" s="1">
        <f t="shared" si="5"/>
        <v>3606305</v>
      </c>
      <c r="I45" s="1">
        <f t="shared" si="6"/>
        <v>67</v>
      </c>
    </row>
    <row r="46" spans="2:9">
      <c r="B46" s="4" t="s">
        <v>194</v>
      </c>
      <c r="C46" s="1">
        <v>1056</v>
      </c>
      <c r="D46" s="1">
        <v>864</v>
      </c>
      <c r="E46" s="42" t="s">
        <v>144</v>
      </c>
      <c r="F46" s="1">
        <f t="shared" si="0"/>
        <v>912384</v>
      </c>
      <c r="G46" s="1">
        <f t="shared" si="4"/>
        <v>2698662</v>
      </c>
      <c r="H46" s="1">
        <f t="shared" si="5"/>
        <v>4048556</v>
      </c>
      <c r="I46" s="1">
        <f t="shared" si="6"/>
        <v>67</v>
      </c>
    </row>
    <row r="47" ht="12.8" spans="2:9">
      <c r="B47" s="4" t="s">
        <v>287</v>
      </c>
      <c r="C47" s="1">
        <v>1280</v>
      </c>
      <c r="D47" s="1">
        <v>720</v>
      </c>
      <c r="E47" s="42" t="s">
        <v>113</v>
      </c>
      <c r="F47" s="1">
        <f t="shared" ref="F47:F98" si="7">C47*D47</f>
        <v>921600</v>
      </c>
      <c r="G47" s="1">
        <f t="shared" si="4"/>
        <v>2719757</v>
      </c>
      <c r="H47" s="1">
        <f t="shared" si="5"/>
        <v>4080364</v>
      </c>
      <c r="I47" s="1">
        <f t="shared" si="6"/>
        <v>67</v>
      </c>
    </row>
    <row r="48" spans="2:9">
      <c r="B48" s="1" t="s">
        <v>288</v>
      </c>
      <c r="C48" s="1">
        <v>1280</v>
      </c>
      <c r="D48" s="1">
        <v>768</v>
      </c>
      <c r="E48" s="42" t="s">
        <v>137</v>
      </c>
      <c r="F48" s="1">
        <f t="shared" si="7"/>
        <v>983040</v>
      </c>
      <c r="G48" s="1">
        <f t="shared" si="4"/>
        <v>2859210</v>
      </c>
      <c r="H48" s="1">
        <f t="shared" si="5"/>
        <v>4290663</v>
      </c>
      <c r="I48" s="1">
        <f t="shared" si="6"/>
        <v>67</v>
      </c>
    </row>
    <row r="49" spans="2:9">
      <c r="B49" s="6" t="s">
        <v>289</v>
      </c>
      <c r="C49" s="1">
        <v>1152</v>
      </c>
      <c r="D49" s="1">
        <v>864</v>
      </c>
      <c r="E49" s="42" t="s">
        <v>116</v>
      </c>
      <c r="F49" s="1">
        <f t="shared" si="7"/>
        <v>995328</v>
      </c>
      <c r="G49" s="1">
        <f t="shared" si="4"/>
        <v>2886862</v>
      </c>
      <c r="H49" s="1">
        <f t="shared" si="5"/>
        <v>4332369</v>
      </c>
      <c r="I49" s="1">
        <f t="shared" si="6"/>
        <v>67</v>
      </c>
    </row>
    <row r="50" spans="2:9">
      <c r="B50" s="6" t="s">
        <v>288</v>
      </c>
      <c r="C50" s="1">
        <v>1280</v>
      </c>
      <c r="D50" s="1">
        <v>800</v>
      </c>
      <c r="E50" s="42" t="s">
        <v>248</v>
      </c>
      <c r="F50" s="1">
        <f t="shared" si="7"/>
        <v>1024000</v>
      </c>
      <c r="G50" s="1">
        <f t="shared" si="4"/>
        <v>2951086</v>
      </c>
      <c r="H50" s="1">
        <f t="shared" si="5"/>
        <v>4429242</v>
      </c>
      <c r="I50" s="1">
        <f t="shared" si="6"/>
        <v>67</v>
      </c>
    </row>
    <row r="51" ht="12.8" spans="2:9">
      <c r="B51" s="6" t="s">
        <v>290</v>
      </c>
      <c r="C51" s="1">
        <v>1366</v>
      </c>
      <c r="D51" s="1">
        <v>768</v>
      </c>
      <c r="E51" s="42" t="s">
        <v>113</v>
      </c>
      <c r="F51" s="1">
        <f t="shared" si="7"/>
        <v>1049088</v>
      </c>
      <c r="G51" s="1">
        <f t="shared" si="4"/>
        <v>3006950</v>
      </c>
      <c r="H51" s="1">
        <f t="shared" si="5"/>
        <v>4513515</v>
      </c>
      <c r="I51" s="1">
        <f t="shared" si="6"/>
        <v>67</v>
      </c>
    </row>
    <row r="52" ht="12.8" spans="2:9">
      <c r="B52" s="5" t="s">
        <v>291</v>
      </c>
      <c r="C52" s="1">
        <v>1280</v>
      </c>
      <c r="D52" s="1">
        <v>960</v>
      </c>
      <c r="E52" s="42" t="s">
        <v>116</v>
      </c>
      <c r="F52" s="1">
        <f t="shared" si="7"/>
        <v>1228800</v>
      </c>
      <c r="G52" s="1">
        <f t="shared" si="4"/>
        <v>3398829</v>
      </c>
      <c r="H52" s="1">
        <f t="shared" si="5"/>
        <v>5104890</v>
      </c>
      <c r="I52" s="1">
        <f t="shared" si="6"/>
        <v>67</v>
      </c>
    </row>
    <row r="53" ht="12.8" spans="2:9">
      <c r="B53" s="6" t="s">
        <v>292</v>
      </c>
      <c r="C53" s="1">
        <v>1440</v>
      </c>
      <c r="D53" s="1">
        <v>900</v>
      </c>
      <c r="E53" s="42" t="s">
        <v>248</v>
      </c>
      <c r="F53" s="1">
        <f t="shared" si="7"/>
        <v>1296000</v>
      </c>
      <c r="G53" s="1">
        <f t="shared" si="4"/>
        <v>3541970</v>
      </c>
      <c r="H53" s="1">
        <f t="shared" si="5"/>
        <v>5320990</v>
      </c>
      <c r="I53" s="1">
        <f t="shared" si="6"/>
        <v>67</v>
      </c>
    </row>
    <row r="54" ht="12.8" spans="2:9">
      <c r="B54" s="6" t="s">
        <v>293</v>
      </c>
      <c r="C54" s="1">
        <v>1280</v>
      </c>
      <c r="D54" s="1">
        <v>1024</v>
      </c>
      <c r="E54" s="42" t="s">
        <v>130</v>
      </c>
      <c r="F54" s="1">
        <f t="shared" si="7"/>
        <v>1310720</v>
      </c>
      <c r="G54" s="1">
        <f t="shared" si="4"/>
        <v>3573100</v>
      </c>
      <c r="H54" s="1">
        <f t="shared" si="5"/>
        <v>5367991</v>
      </c>
      <c r="I54" s="1">
        <f t="shared" si="6"/>
        <v>67</v>
      </c>
    </row>
    <row r="55" spans="2:9">
      <c r="B55" s="4" t="s">
        <v>294</v>
      </c>
      <c r="C55" s="1">
        <v>1600</v>
      </c>
      <c r="D55" s="1">
        <v>900</v>
      </c>
      <c r="E55" s="42" t="s">
        <v>113</v>
      </c>
      <c r="F55" s="1">
        <f t="shared" si="7"/>
        <v>1440000</v>
      </c>
      <c r="G55" s="1">
        <f t="shared" si="4"/>
        <v>3843232</v>
      </c>
      <c r="H55" s="1">
        <f t="shared" si="5"/>
        <v>5775943</v>
      </c>
      <c r="I55" s="1">
        <f t="shared" si="6"/>
        <v>67</v>
      </c>
    </row>
    <row r="56" spans="2:9">
      <c r="B56" s="6" t="s">
        <v>295</v>
      </c>
      <c r="C56" s="1">
        <v>1400</v>
      </c>
      <c r="D56" s="1">
        <v>1050</v>
      </c>
      <c r="E56" s="42" t="s">
        <v>116</v>
      </c>
      <c r="F56" s="1">
        <f t="shared" si="7"/>
        <v>1470000</v>
      </c>
      <c r="G56" s="1">
        <f t="shared" si="4"/>
        <v>3905121</v>
      </c>
      <c r="H56" s="1">
        <f t="shared" si="5"/>
        <v>5869430</v>
      </c>
      <c r="I56" s="1">
        <f t="shared" si="6"/>
        <v>67</v>
      </c>
    </row>
    <row r="57" spans="2:9">
      <c r="B57" s="1" t="s">
        <v>296</v>
      </c>
      <c r="C57" s="1">
        <v>1440</v>
      </c>
      <c r="D57" s="1">
        <v>1080</v>
      </c>
      <c r="E57" s="42" t="s">
        <v>116</v>
      </c>
      <c r="F57" s="1">
        <f t="shared" si="7"/>
        <v>1555200</v>
      </c>
      <c r="G57" s="1">
        <f t="shared" si="4"/>
        <v>4079363</v>
      </c>
      <c r="H57" s="1">
        <f t="shared" si="5"/>
        <v>6132667</v>
      </c>
      <c r="I57" s="1">
        <f t="shared" si="6"/>
        <v>67</v>
      </c>
    </row>
    <row r="58" spans="2:9">
      <c r="B58" s="4" t="s">
        <v>196</v>
      </c>
      <c r="C58" s="1">
        <v>1408</v>
      </c>
      <c r="D58" s="1">
        <v>1152</v>
      </c>
      <c r="E58" s="42" t="s">
        <v>144</v>
      </c>
      <c r="F58" s="1">
        <f t="shared" si="7"/>
        <v>1622016</v>
      </c>
      <c r="G58" s="1">
        <f t="shared" si="4"/>
        <v>4214505</v>
      </c>
      <c r="H58" s="1">
        <f t="shared" si="5"/>
        <v>6336873</v>
      </c>
      <c r="I58" s="1">
        <f t="shared" si="6"/>
        <v>67</v>
      </c>
    </row>
    <row r="59" spans="2:9">
      <c r="B59" s="6" t="s">
        <v>297</v>
      </c>
      <c r="C59" s="1">
        <v>1600</v>
      </c>
      <c r="D59" s="1">
        <v>1024</v>
      </c>
      <c r="E59" s="42" t="s">
        <v>298</v>
      </c>
      <c r="F59" s="1">
        <f t="shared" si="7"/>
        <v>1638400</v>
      </c>
      <c r="G59" s="1">
        <f t="shared" si="4"/>
        <v>4247451</v>
      </c>
      <c r="H59" s="1">
        <f t="shared" si="5"/>
        <v>6386660</v>
      </c>
      <c r="I59" s="1">
        <f t="shared" si="6"/>
        <v>67</v>
      </c>
    </row>
    <row r="60" spans="2:9">
      <c r="B60" s="6" t="s">
        <v>299</v>
      </c>
      <c r="C60" s="1">
        <v>1680</v>
      </c>
      <c r="D60" s="1">
        <v>1050</v>
      </c>
      <c r="E60" s="42" t="s">
        <v>248</v>
      </c>
      <c r="F60" s="1">
        <f t="shared" si="7"/>
        <v>1764000</v>
      </c>
      <c r="G60" s="1">
        <f t="shared" si="4"/>
        <v>4497612</v>
      </c>
      <c r="H60" s="1">
        <f t="shared" si="5"/>
        <v>6764767</v>
      </c>
      <c r="I60" s="1">
        <f t="shared" si="6"/>
        <v>66</v>
      </c>
    </row>
    <row r="61" ht="12.8" spans="2:9">
      <c r="B61" s="6" t="s">
        <v>300</v>
      </c>
      <c r="C61" s="1">
        <v>1600</v>
      </c>
      <c r="D61" s="1">
        <v>1200</v>
      </c>
      <c r="E61" s="42" t="s">
        <v>116</v>
      </c>
      <c r="F61" s="1">
        <f t="shared" si="7"/>
        <v>1920000</v>
      </c>
      <c r="G61" s="1">
        <f t="shared" si="4"/>
        <v>4802813</v>
      </c>
      <c r="H61" s="1">
        <f t="shared" si="5"/>
        <v>7226206</v>
      </c>
      <c r="I61" s="1">
        <f t="shared" si="6"/>
        <v>66</v>
      </c>
    </row>
    <row r="62" spans="2:9">
      <c r="B62" s="4" t="s">
        <v>301</v>
      </c>
      <c r="C62" s="1">
        <v>1920</v>
      </c>
      <c r="D62" s="1">
        <v>1080</v>
      </c>
      <c r="E62" s="42" t="s">
        <v>113</v>
      </c>
      <c r="F62" s="1">
        <f t="shared" si="7"/>
        <v>2073600</v>
      </c>
      <c r="G62" s="1">
        <f t="shared" si="4"/>
        <v>5097902</v>
      </c>
      <c r="H62" s="1">
        <f t="shared" si="5"/>
        <v>7672498</v>
      </c>
      <c r="I62" s="1">
        <f t="shared" si="6"/>
        <v>66</v>
      </c>
    </row>
    <row r="63" spans="2:9">
      <c r="B63" s="1" t="s">
        <v>302</v>
      </c>
      <c r="C63" s="1">
        <v>2048</v>
      </c>
      <c r="D63" s="1">
        <v>1080</v>
      </c>
      <c r="E63" s="42" t="s">
        <v>303</v>
      </c>
      <c r="F63" s="1">
        <f t="shared" si="7"/>
        <v>2211840</v>
      </c>
      <c r="G63" s="1">
        <f t="shared" si="4"/>
        <v>5359291</v>
      </c>
      <c r="H63" s="1">
        <f t="shared" si="5"/>
        <v>8067932</v>
      </c>
      <c r="I63" s="1">
        <f t="shared" si="6"/>
        <v>66</v>
      </c>
    </row>
    <row r="64" spans="2:9">
      <c r="B64" s="6" t="s">
        <v>304</v>
      </c>
      <c r="C64" s="1">
        <v>1920</v>
      </c>
      <c r="D64" s="1">
        <v>1200</v>
      </c>
      <c r="E64" s="42" t="s">
        <v>248</v>
      </c>
      <c r="F64" s="1">
        <f t="shared" si="7"/>
        <v>2304000</v>
      </c>
      <c r="G64" s="1">
        <f t="shared" si="4"/>
        <v>5531503</v>
      </c>
      <c r="H64" s="1">
        <f t="shared" si="5"/>
        <v>8328509</v>
      </c>
      <c r="I64" s="1">
        <f t="shared" si="6"/>
        <v>66</v>
      </c>
    </row>
    <row r="65" spans="2:9">
      <c r="B65" s="6" t="s">
        <v>305</v>
      </c>
      <c r="C65" s="1">
        <v>2048</v>
      </c>
      <c r="D65" s="1">
        <v>1152</v>
      </c>
      <c r="E65" s="42" t="s">
        <v>113</v>
      </c>
      <c r="F65" s="1">
        <f t="shared" si="7"/>
        <v>2359296</v>
      </c>
      <c r="G65" s="1">
        <f t="shared" si="4"/>
        <v>5634083</v>
      </c>
      <c r="H65" s="1">
        <f t="shared" si="5"/>
        <v>8483746</v>
      </c>
      <c r="I65" s="1">
        <f t="shared" si="6"/>
        <v>66</v>
      </c>
    </row>
    <row r="66" spans="2:9">
      <c r="B66" s="1" t="s">
        <v>306</v>
      </c>
      <c r="C66" s="1">
        <v>1920</v>
      </c>
      <c r="D66" s="1">
        <v>1280</v>
      </c>
      <c r="E66" s="42" t="s">
        <v>123</v>
      </c>
      <c r="F66" s="1">
        <f t="shared" si="7"/>
        <v>2457600</v>
      </c>
      <c r="G66" s="1">
        <f t="shared" si="4"/>
        <v>5815124</v>
      </c>
      <c r="H66" s="1">
        <f t="shared" si="5"/>
        <v>8757754</v>
      </c>
      <c r="I66" s="1">
        <f t="shared" si="6"/>
        <v>66</v>
      </c>
    </row>
    <row r="67" spans="2:9">
      <c r="B67" s="1" t="s">
        <v>307</v>
      </c>
      <c r="C67" s="1">
        <v>2880</v>
      </c>
      <c r="D67" s="1">
        <v>900</v>
      </c>
      <c r="E67" s="42" t="s">
        <v>256</v>
      </c>
      <c r="F67" s="1">
        <f t="shared" si="7"/>
        <v>2592000</v>
      </c>
      <c r="G67" s="1">
        <f t="shared" si="4"/>
        <v>6060029</v>
      </c>
      <c r="H67" s="1">
        <f t="shared" si="5"/>
        <v>9128487</v>
      </c>
      <c r="I67" s="1">
        <f t="shared" si="6"/>
        <v>66</v>
      </c>
    </row>
    <row r="68" spans="2:9">
      <c r="B68" s="1" t="s">
        <v>308</v>
      </c>
      <c r="C68" s="1">
        <v>1920</v>
      </c>
      <c r="D68" s="1">
        <v>1400</v>
      </c>
      <c r="E68" s="43" t="s">
        <v>309</v>
      </c>
      <c r="F68" s="1">
        <f t="shared" si="7"/>
        <v>2688000</v>
      </c>
      <c r="G68" s="1">
        <f t="shared" si="4"/>
        <v>6233208</v>
      </c>
      <c r="H68" s="1">
        <f t="shared" si="5"/>
        <v>9390689</v>
      </c>
      <c r="I68" s="1">
        <f t="shared" si="6"/>
        <v>66</v>
      </c>
    </row>
    <row r="69" spans="2:9">
      <c r="B69" s="4" t="s">
        <v>310</v>
      </c>
      <c r="C69" s="1">
        <v>2560</v>
      </c>
      <c r="D69" s="1">
        <v>1080</v>
      </c>
      <c r="E69" s="42" t="s">
        <v>311</v>
      </c>
      <c r="F69" s="1">
        <f t="shared" si="7"/>
        <v>2764800</v>
      </c>
      <c r="G69" s="1">
        <f t="shared" si="4"/>
        <v>6370750</v>
      </c>
      <c r="H69" s="1">
        <f t="shared" si="5"/>
        <v>9598961</v>
      </c>
      <c r="I69" s="1">
        <f t="shared" si="6"/>
        <v>66</v>
      </c>
    </row>
    <row r="70" ht="12.8" spans="2:9">
      <c r="B70" s="6" t="s">
        <v>312</v>
      </c>
      <c r="C70" s="1">
        <v>2048</v>
      </c>
      <c r="D70" s="1">
        <v>1536</v>
      </c>
      <c r="E70" s="42" t="s">
        <v>116</v>
      </c>
      <c r="F70" s="1">
        <f t="shared" si="7"/>
        <v>3145728</v>
      </c>
      <c r="G70" s="1">
        <f t="shared" si="4"/>
        <v>7040805</v>
      </c>
      <c r="H70" s="1">
        <f t="shared" si="5"/>
        <v>10613902</v>
      </c>
      <c r="I70" s="1">
        <f t="shared" si="6"/>
        <v>66</v>
      </c>
    </row>
    <row r="71" spans="2:9">
      <c r="B71" s="4" t="s">
        <v>313</v>
      </c>
      <c r="C71" s="1">
        <v>1920</v>
      </c>
      <c r="D71" s="1">
        <v>1920</v>
      </c>
      <c r="E71" s="43" t="s">
        <v>314</v>
      </c>
      <c r="F71" s="1">
        <f t="shared" si="7"/>
        <v>3686400</v>
      </c>
      <c r="G71" s="1">
        <f t="shared" si="4"/>
        <v>7961404</v>
      </c>
      <c r="H71" s="1">
        <f t="shared" si="5"/>
        <v>12009133</v>
      </c>
      <c r="I71" s="1">
        <f t="shared" si="6"/>
        <v>66</v>
      </c>
    </row>
    <row r="72" ht="12.8" spans="2:9">
      <c r="B72" s="8" t="s">
        <v>315</v>
      </c>
      <c r="C72" s="1">
        <v>2560</v>
      </c>
      <c r="D72" s="1">
        <v>1440</v>
      </c>
      <c r="E72" s="42" t="s">
        <v>113</v>
      </c>
      <c r="F72" s="1">
        <f t="shared" si="7"/>
        <v>3686400</v>
      </c>
      <c r="G72" s="1">
        <f t="shared" ref="G72:G105" si="8">ROUND(65.06793038672*(POWER(F72,0.774772448862228)),0)</f>
        <v>7961404</v>
      </c>
      <c r="H72" s="1">
        <f t="shared" ref="H72:H105" si="9">ROUND(92.5173119717522*(POWER(F72,0.778681009572079)),0)</f>
        <v>12009133</v>
      </c>
      <c r="I72" s="1">
        <f t="shared" ref="I72:I105" si="10">ROUND(G72/H72*100,0)</f>
        <v>66</v>
      </c>
    </row>
    <row r="73" spans="2:9">
      <c r="B73" s="9" t="s">
        <v>316</v>
      </c>
      <c r="C73" s="1">
        <v>2688</v>
      </c>
      <c r="D73" s="1">
        <v>1520</v>
      </c>
      <c r="E73" s="42" t="s">
        <v>113</v>
      </c>
      <c r="F73" s="1">
        <f t="shared" si="7"/>
        <v>4085760</v>
      </c>
      <c r="G73" s="1">
        <f t="shared" si="8"/>
        <v>8621822</v>
      </c>
      <c r="H73" s="1">
        <f t="shared" si="9"/>
        <v>13010549</v>
      </c>
      <c r="I73" s="1">
        <f t="shared" si="10"/>
        <v>66</v>
      </c>
    </row>
    <row r="74" spans="2:9">
      <c r="B74" s="6" t="s">
        <v>317</v>
      </c>
      <c r="C74" s="1">
        <v>2560</v>
      </c>
      <c r="D74" s="1">
        <v>1600</v>
      </c>
      <c r="E74" s="42" t="s">
        <v>248</v>
      </c>
      <c r="F74" s="1">
        <f t="shared" si="7"/>
        <v>4096000</v>
      </c>
      <c r="G74" s="1">
        <f t="shared" si="8"/>
        <v>8638559</v>
      </c>
      <c r="H74" s="1">
        <f t="shared" si="9"/>
        <v>13035933</v>
      </c>
      <c r="I74" s="1">
        <f t="shared" si="10"/>
        <v>66</v>
      </c>
    </row>
    <row r="75" spans="2:9">
      <c r="B75" s="1" t="s">
        <v>318</v>
      </c>
      <c r="C75" s="1">
        <v>3440</v>
      </c>
      <c r="D75" s="1">
        <v>1440</v>
      </c>
      <c r="E75" s="42" t="s">
        <v>311</v>
      </c>
      <c r="F75" s="1">
        <f t="shared" si="7"/>
        <v>4953600</v>
      </c>
      <c r="G75" s="1">
        <f t="shared" si="8"/>
        <v>10009382</v>
      </c>
      <c r="H75" s="1">
        <f t="shared" si="9"/>
        <v>15115788</v>
      </c>
      <c r="I75" s="1">
        <f t="shared" si="10"/>
        <v>66</v>
      </c>
    </row>
    <row r="76" spans="2:9">
      <c r="B76" s="1" t="s">
        <v>319</v>
      </c>
      <c r="C76" s="1">
        <v>2592</v>
      </c>
      <c r="D76" s="1">
        <v>1944</v>
      </c>
      <c r="E76" s="42" t="s">
        <v>116</v>
      </c>
      <c r="F76" s="1">
        <f t="shared" si="7"/>
        <v>5038848</v>
      </c>
      <c r="G76" s="1">
        <f t="shared" si="8"/>
        <v>10142584</v>
      </c>
      <c r="H76" s="1">
        <f t="shared" si="9"/>
        <v>15317965</v>
      </c>
      <c r="I76" s="1">
        <f t="shared" si="10"/>
        <v>66</v>
      </c>
    </row>
    <row r="77" spans="2:9">
      <c r="B77" s="6" t="s">
        <v>320</v>
      </c>
      <c r="C77" s="1">
        <v>2880</v>
      </c>
      <c r="D77" s="1">
        <v>1800</v>
      </c>
      <c r="E77" s="42" t="s">
        <v>248</v>
      </c>
      <c r="F77" s="1">
        <f t="shared" si="7"/>
        <v>5184000</v>
      </c>
      <c r="G77" s="1">
        <f t="shared" si="8"/>
        <v>10368225</v>
      </c>
      <c r="H77" s="1">
        <f t="shared" si="9"/>
        <v>15660482</v>
      </c>
      <c r="I77" s="1">
        <f t="shared" si="10"/>
        <v>66</v>
      </c>
    </row>
    <row r="78" spans="2:9">
      <c r="B78" s="6" t="s">
        <v>321</v>
      </c>
      <c r="C78" s="1">
        <v>2560</v>
      </c>
      <c r="D78" s="1">
        <v>2048</v>
      </c>
      <c r="E78" s="42" t="s">
        <v>130</v>
      </c>
      <c r="F78" s="1">
        <f t="shared" si="7"/>
        <v>5242880</v>
      </c>
      <c r="G78" s="1">
        <f t="shared" si="8"/>
        <v>10459349</v>
      </c>
      <c r="H78" s="1">
        <f t="shared" si="9"/>
        <v>15798814</v>
      </c>
      <c r="I78" s="1">
        <f t="shared" si="10"/>
        <v>66</v>
      </c>
    </row>
    <row r="79" ht="12.8" spans="2:9">
      <c r="B79" s="4" t="s">
        <v>322</v>
      </c>
      <c r="C79" s="1">
        <v>3200</v>
      </c>
      <c r="D79" s="1">
        <v>1800</v>
      </c>
      <c r="E79" s="42" t="s">
        <v>113</v>
      </c>
      <c r="F79" s="1">
        <f t="shared" si="7"/>
        <v>5760000</v>
      </c>
      <c r="G79" s="1">
        <f t="shared" si="8"/>
        <v>11250092</v>
      </c>
      <c r="H79" s="1">
        <f t="shared" si="9"/>
        <v>16999479</v>
      </c>
      <c r="I79" s="1">
        <f t="shared" si="10"/>
        <v>66</v>
      </c>
    </row>
    <row r="80" spans="2:9">
      <c r="B80" s="6" t="s">
        <v>323</v>
      </c>
      <c r="C80" s="1">
        <v>2800</v>
      </c>
      <c r="D80" s="1">
        <v>2100</v>
      </c>
      <c r="E80" s="42" t="s">
        <v>116</v>
      </c>
      <c r="F80" s="1">
        <f t="shared" si="7"/>
        <v>5880000</v>
      </c>
      <c r="G80" s="1">
        <f t="shared" si="8"/>
        <v>11431258</v>
      </c>
      <c r="H80" s="1">
        <f t="shared" si="9"/>
        <v>17274623</v>
      </c>
      <c r="I80" s="1">
        <f t="shared" si="10"/>
        <v>66</v>
      </c>
    </row>
    <row r="81" spans="2:9">
      <c r="B81" s="1" t="s">
        <v>324</v>
      </c>
      <c r="C81" s="1">
        <v>3000</v>
      </c>
      <c r="D81" s="1">
        <v>2000</v>
      </c>
      <c r="E81" s="42" t="s">
        <v>123</v>
      </c>
      <c r="F81" s="1">
        <f t="shared" si="7"/>
        <v>6000000</v>
      </c>
      <c r="G81" s="1">
        <f t="shared" si="8"/>
        <v>11611594</v>
      </c>
      <c r="H81" s="1">
        <f t="shared" si="9"/>
        <v>17548527</v>
      </c>
      <c r="I81" s="1">
        <f t="shared" si="10"/>
        <v>66</v>
      </c>
    </row>
    <row r="82" ht="12.8" spans="2:9">
      <c r="B82" s="4" t="s">
        <v>325</v>
      </c>
      <c r="C82" s="1">
        <v>3840</v>
      </c>
      <c r="D82" s="1">
        <v>1600</v>
      </c>
      <c r="E82" s="42" t="s">
        <v>326</v>
      </c>
      <c r="F82" s="1">
        <f t="shared" si="7"/>
        <v>6144000</v>
      </c>
      <c r="G82" s="1">
        <f t="shared" si="8"/>
        <v>11826928</v>
      </c>
      <c r="H82" s="1">
        <f t="shared" si="9"/>
        <v>17875617</v>
      </c>
      <c r="I82" s="1">
        <f t="shared" si="10"/>
        <v>66</v>
      </c>
    </row>
    <row r="83" spans="2:9">
      <c r="B83" s="1" t="s">
        <v>327</v>
      </c>
      <c r="C83" s="1">
        <v>3072</v>
      </c>
      <c r="D83" s="1">
        <v>2048</v>
      </c>
      <c r="E83" s="42" t="s">
        <v>123</v>
      </c>
      <c r="F83" s="1">
        <f t="shared" si="7"/>
        <v>6291456</v>
      </c>
      <c r="G83" s="1">
        <f t="shared" si="8"/>
        <v>12046256</v>
      </c>
      <c r="H83" s="1">
        <f t="shared" si="9"/>
        <v>18208804</v>
      </c>
      <c r="I83" s="1">
        <f t="shared" si="10"/>
        <v>66</v>
      </c>
    </row>
    <row r="84" spans="2:9">
      <c r="B84" s="6" t="s">
        <v>328</v>
      </c>
      <c r="C84" s="1">
        <v>3200</v>
      </c>
      <c r="D84" s="1">
        <v>2048</v>
      </c>
      <c r="E84" s="42" t="s">
        <v>298</v>
      </c>
      <c r="F84" s="1">
        <f t="shared" si="7"/>
        <v>6553600</v>
      </c>
      <c r="G84" s="1">
        <f t="shared" si="8"/>
        <v>12433341</v>
      </c>
      <c r="H84" s="1">
        <f t="shared" si="9"/>
        <v>18796911</v>
      </c>
      <c r="I84" s="1">
        <f t="shared" si="10"/>
        <v>66</v>
      </c>
    </row>
    <row r="85" spans="2:9">
      <c r="B85" s="1" t="s">
        <v>329</v>
      </c>
      <c r="C85" s="1">
        <v>5120</v>
      </c>
      <c r="D85" s="1">
        <v>1440</v>
      </c>
      <c r="E85" s="42" t="s">
        <v>330</v>
      </c>
      <c r="F85" s="1">
        <f t="shared" si="7"/>
        <v>7372800</v>
      </c>
      <c r="G85" s="1">
        <f t="shared" si="8"/>
        <v>13621327</v>
      </c>
      <c r="H85" s="1">
        <f t="shared" si="9"/>
        <v>20602408</v>
      </c>
      <c r="I85" s="1">
        <f t="shared" si="10"/>
        <v>66</v>
      </c>
    </row>
    <row r="86" spans="2:9">
      <c r="B86" s="6" t="s">
        <v>331</v>
      </c>
      <c r="C86" s="1">
        <v>3200</v>
      </c>
      <c r="D86" s="1">
        <v>2400</v>
      </c>
      <c r="E86" s="42" t="s">
        <v>116</v>
      </c>
      <c r="F86" s="1">
        <f t="shared" si="7"/>
        <v>7680000</v>
      </c>
      <c r="G86" s="1">
        <f t="shared" si="8"/>
        <v>14059024</v>
      </c>
      <c r="H86" s="1">
        <f t="shared" si="9"/>
        <v>21267823</v>
      </c>
      <c r="I86" s="1">
        <f t="shared" si="10"/>
        <v>66</v>
      </c>
    </row>
    <row r="87" ht="12.8" spans="2:9">
      <c r="B87" s="4" t="s">
        <v>332</v>
      </c>
      <c r="C87" s="1">
        <v>3840</v>
      </c>
      <c r="D87" s="1">
        <v>2160</v>
      </c>
      <c r="E87" s="42" t="s">
        <v>113</v>
      </c>
      <c r="F87" s="1">
        <f t="shared" si="7"/>
        <v>8294400</v>
      </c>
      <c r="G87" s="1">
        <f t="shared" si="8"/>
        <v>14922822</v>
      </c>
      <c r="H87" s="1">
        <f t="shared" si="9"/>
        <v>22581328</v>
      </c>
      <c r="I87" s="1">
        <f t="shared" si="10"/>
        <v>66</v>
      </c>
    </row>
    <row r="88" spans="2:9">
      <c r="B88" s="1" t="s">
        <v>333</v>
      </c>
      <c r="C88" s="1">
        <v>4096</v>
      </c>
      <c r="D88" s="1">
        <v>2160</v>
      </c>
      <c r="E88" s="42" t="s">
        <v>303</v>
      </c>
      <c r="F88" s="1">
        <f t="shared" si="7"/>
        <v>8847360</v>
      </c>
      <c r="G88" s="1">
        <f t="shared" si="8"/>
        <v>15687974</v>
      </c>
      <c r="H88" s="1">
        <f t="shared" si="9"/>
        <v>23745150</v>
      </c>
      <c r="I88" s="1">
        <f t="shared" si="10"/>
        <v>66</v>
      </c>
    </row>
    <row r="89" spans="2:9">
      <c r="B89" s="6" t="s">
        <v>334</v>
      </c>
      <c r="C89" s="1">
        <v>3840</v>
      </c>
      <c r="D89" s="1">
        <v>2400</v>
      </c>
      <c r="E89" s="42" t="s">
        <v>248</v>
      </c>
      <c r="F89" s="1">
        <f t="shared" si="7"/>
        <v>9216000</v>
      </c>
      <c r="G89" s="1">
        <f t="shared" si="8"/>
        <v>16192079</v>
      </c>
      <c r="H89" s="1">
        <f t="shared" si="9"/>
        <v>24512069</v>
      </c>
      <c r="I89" s="1">
        <f t="shared" si="10"/>
        <v>66</v>
      </c>
    </row>
    <row r="90" spans="2:9">
      <c r="B90" s="1" t="s">
        <v>335</v>
      </c>
      <c r="C90" s="1">
        <v>5120</v>
      </c>
      <c r="D90" s="1">
        <v>2160</v>
      </c>
      <c r="E90" s="42" t="s">
        <v>311</v>
      </c>
      <c r="F90" s="1">
        <f t="shared" si="7"/>
        <v>11059200</v>
      </c>
      <c r="G90" s="1">
        <f t="shared" si="8"/>
        <v>18648764</v>
      </c>
      <c r="H90" s="1">
        <f t="shared" si="9"/>
        <v>28251200</v>
      </c>
      <c r="I90" s="1">
        <f t="shared" si="10"/>
        <v>66</v>
      </c>
    </row>
    <row r="91" spans="2:9">
      <c r="B91" s="1" t="s">
        <v>336</v>
      </c>
      <c r="C91" s="1">
        <v>4000</v>
      </c>
      <c r="D91" s="1">
        <v>3000</v>
      </c>
      <c r="E91" s="42" t="s">
        <v>116</v>
      </c>
      <c r="F91" s="1">
        <f t="shared" si="7"/>
        <v>12000000</v>
      </c>
      <c r="G91" s="1">
        <f t="shared" si="8"/>
        <v>19866510</v>
      </c>
      <c r="H91" s="1">
        <f t="shared" si="9"/>
        <v>30105581</v>
      </c>
      <c r="I91" s="1">
        <f t="shared" si="10"/>
        <v>66</v>
      </c>
    </row>
    <row r="92" spans="2:9">
      <c r="B92" s="1" t="s">
        <v>337</v>
      </c>
      <c r="C92" s="1">
        <v>4096</v>
      </c>
      <c r="D92" s="1">
        <v>3072</v>
      </c>
      <c r="E92" s="42" t="s">
        <v>116</v>
      </c>
      <c r="F92" s="1">
        <f t="shared" si="7"/>
        <v>12582912</v>
      </c>
      <c r="G92" s="1">
        <f t="shared" si="8"/>
        <v>20610182</v>
      </c>
      <c r="H92" s="1">
        <f t="shared" si="9"/>
        <v>31238327</v>
      </c>
      <c r="I92" s="1">
        <f t="shared" si="10"/>
        <v>66</v>
      </c>
    </row>
    <row r="93" ht="12.8" spans="2:9">
      <c r="B93" s="9" t="s">
        <v>338</v>
      </c>
      <c r="C93" s="1">
        <v>5120</v>
      </c>
      <c r="D93" s="1">
        <v>2880</v>
      </c>
      <c r="E93" s="42" t="s">
        <v>113</v>
      </c>
      <c r="F93" s="1">
        <f t="shared" si="7"/>
        <v>14745600</v>
      </c>
      <c r="G93" s="1">
        <f t="shared" si="8"/>
        <v>23305002</v>
      </c>
      <c r="H93" s="1">
        <f t="shared" si="9"/>
        <v>35344702</v>
      </c>
      <c r="I93" s="1">
        <f t="shared" si="10"/>
        <v>66</v>
      </c>
    </row>
    <row r="94" spans="2:9">
      <c r="B94" s="1" t="s">
        <v>339</v>
      </c>
      <c r="C94" s="1">
        <v>5120</v>
      </c>
      <c r="D94" s="1">
        <v>3200</v>
      </c>
      <c r="E94" s="42" t="s">
        <v>248</v>
      </c>
      <c r="F94" s="1">
        <f t="shared" si="7"/>
        <v>16384000</v>
      </c>
      <c r="G94" s="1">
        <f t="shared" si="8"/>
        <v>25287203</v>
      </c>
      <c r="H94" s="1">
        <f t="shared" si="9"/>
        <v>38366732</v>
      </c>
      <c r="I94" s="1">
        <f t="shared" si="10"/>
        <v>66</v>
      </c>
    </row>
    <row r="95" spans="2:9">
      <c r="B95" s="1" t="s">
        <v>340</v>
      </c>
      <c r="C95" s="1">
        <v>6016</v>
      </c>
      <c r="D95" s="1">
        <v>3384</v>
      </c>
      <c r="E95" s="42" t="s">
        <v>113</v>
      </c>
      <c r="F95" s="1">
        <f t="shared" si="7"/>
        <v>20358144</v>
      </c>
      <c r="G95" s="1">
        <f t="shared" si="8"/>
        <v>29920991</v>
      </c>
      <c r="H95" s="1">
        <f t="shared" si="9"/>
        <v>45435847</v>
      </c>
      <c r="I95" s="1">
        <f t="shared" si="10"/>
        <v>66</v>
      </c>
    </row>
    <row r="96" spans="2:9">
      <c r="B96" s="1" t="s">
        <v>341</v>
      </c>
      <c r="C96" s="1">
        <v>5120</v>
      </c>
      <c r="D96" s="1">
        <v>4096</v>
      </c>
      <c r="E96" s="42" t="s">
        <v>130</v>
      </c>
      <c r="F96" s="1">
        <f t="shared" si="7"/>
        <v>20971520</v>
      </c>
      <c r="G96" s="1">
        <f t="shared" si="8"/>
        <v>30617105</v>
      </c>
      <c r="H96" s="1">
        <f t="shared" si="9"/>
        <v>46498311</v>
      </c>
      <c r="I96" s="1">
        <f t="shared" si="10"/>
        <v>66</v>
      </c>
    </row>
    <row r="97" spans="2:9">
      <c r="B97" s="1" t="s">
        <v>342</v>
      </c>
      <c r="C97" s="1">
        <v>6400</v>
      </c>
      <c r="D97" s="1">
        <v>4096</v>
      </c>
      <c r="E97" s="42" t="s">
        <v>298</v>
      </c>
      <c r="F97" s="1">
        <f t="shared" si="7"/>
        <v>26214400</v>
      </c>
      <c r="G97" s="1">
        <f t="shared" si="8"/>
        <v>36395470</v>
      </c>
      <c r="H97" s="1">
        <f t="shared" si="9"/>
        <v>55322164</v>
      </c>
      <c r="I97" s="1">
        <f t="shared" si="10"/>
        <v>66</v>
      </c>
    </row>
    <row r="98" spans="2:9">
      <c r="B98" s="1" t="s">
        <v>343</v>
      </c>
      <c r="C98" s="1">
        <v>6400</v>
      </c>
      <c r="D98" s="1">
        <v>4800</v>
      </c>
      <c r="E98" s="42" t="s">
        <v>116</v>
      </c>
      <c r="F98" s="1">
        <f t="shared" si="7"/>
        <v>30720000</v>
      </c>
      <c r="G98" s="1">
        <f t="shared" si="8"/>
        <v>41154247</v>
      </c>
      <c r="H98" s="1">
        <f t="shared" si="9"/>
        <v>62594434</v>
      </c>
      <c r="I98" s="1">
        <f t="shared" si="10"/>
        <v>66</v>
      </c>
    </row>
    <row r="99" ht="12.8" spans="2:9">
      <c r="B99" s="4" t="s">
        <v>344</v>
      </c>
      <c r="C99" s="1">
        <v>7680</v>
      </c>
      <c r="D99" s="1">
        <v>4320</v>
      </c>
      <c r="E99" s="42" t="s">
        <v>113</v>
      </c>
      <c r="F99" s="1">
        <f t="shared" ref="F99:F105" si="11">C99*D99</f>
        <v>33177600</v>
      </c>
      <c r="G99" s="1">
        <f t="shared" si="8"/>
        <v>43682800</v>
      </c>
      <c r="H99" s="1">
        <f t="shared" si="9"/>
        <v>66460279</v>
      </c>
      <c r="I99" s="1">
        <f t="shared" si="10"/>
        <v>66</v>
      </c>
    </row>
    <row r="100" spans="2:9">
      <c r="B100" s="1" t="s">
        <v>345</v>
      </c>
      <c r="C100" s="1">
        <v>8192</v>
      </c>
      <c r="D100" s="1">
        <v>4320</v>
      </c>
      <c r="E100" s="42" t="s">
        <v>303</v>
      </c>
      <c r="F100" s="1">
        <f t="shared" si="11"/>
        <v>35389440</v>
      </c>
      <c r="G100" s="1">
        <f t="shared" si="8"/>
        <v>45922587</v>
      </c>
      <c r="H100" s="1">
        <f t="shared" si="9"/>
        <v>69885583</v>
      </c>
      <c r="I100" s="1">
        <f t="shared" si="10"/>
        <v>66</v>
      </c>
    </row>
    <row r="101" spans="2:9">
      <c r="B101" s="1" t="s">
        <v>346</v>
      </c>
      <c r="C101" s="1">
        <v>7680</v>
      </c>
      <c r="D101" s="1">
        <v>4800</v>
      </c>
      <c r="E101" s="42" t="s">
        <v>248</v>
      </c>
      <c r="F101" s="1">
        <f t="shared" si="11"/>
        <v>36864000</v>
      </c>
      <c r="G101" s="1">
        <f t="shared" si="8"/>
        <v>47398228</v>
      </c>
      <c r="H101" s="1">
        <f t="shared" si="9"/>
        <v>72142742</v>
      </c>
      <c r="I101" s="1">
        <f t="shared" si="10"/>
        <v>66</v>
      </c>
    </row>
    <row r="102" spans="2:9">
      <c r="B102" s="1" t="s">
        <v>347</v>
      </c>
      <c r="C102" s="1">
        <v>10240</v>
      </c>
      <c r="D102" s="1">
        <v>4320</v>
      </c>
      <c r="E102" s="42" t="s">
        <v>311</v>
      </c>
      <c r="F102" s="1">
        <f t="shared" si="11"/>
        <v>44236800</v>
      </c>
      <c r="G102" s="1">
        <f t="shared" si="8"/>
        <v>54589555</v>
      </c>
      <c r="H102" s="1">
        <f t="shared" si="9"/>
        <v>83147573</v>
      </c>
      <c r="I102" s="1">
        <f t="shared" si="10"/>
        <v>66</v>
      </c>
    </row>
    <row r="103" spans="2:9">
      <c r="B103" s="1" t="s">
        <v>348</v>
      </c>
      <c r="C103" s="1">
        <v>8192</v>
      </c>
      <c r="D103" s="1">
        <v>8192</v>
      </c>
      <c r="E103" s="42" t="s">
        <v>314</v>
      </c>
      <c r="F103" s="1">
        <f t="shared" si="11"/>
        <v>67108864</v>
      </c>
      <c r="G103" s="1">
        <f t="shared" si="8"/>
        <v>75394630</v>
      </c>
      <c r="H103" s="1">
        <f t="shared" si="9"/>
        <v>115023842</v>
      </c>
      <c r="I103" s="1">
        <f t="shared" si="10"/>
        <v>66</v>
      </c>
    </row>
    <row r="104" spans="2:9">
      <c r="B104" s="1" t="s">
        <v>349</v>
      </c>
      <c r="C104" s="1">
        <v>15360</v>
      </c>
      <c r="D104" s="1">
        <v>8640</v>
      </c>
      <c r="E104" s="42" t="s">
        <v>113</v>
      </c>
      <c r="F104" s="1">
        <f t="shared" si="11"/>
        <v>132710400</v>
      </c>
      <c r="G104" s="1">
        <f t="shared" si="8"/>
        <v>127870381</v>
      </c>
      <c r="H104" s="1">
        <f t="shared" si="9"/>
        <v>195602697</v>
      </c>
      <c r="I104" s="1">
        <f t="shared" si="10"/>
        <v>65</v>
      </c>
    </row>
    <row r="105" spans="2:9">
      <c r="B105" s="1" t="s">
        <v>350</v>
      </c>
      <c r="C105" s="1">
        <v>16384</v>
      </c>
      <c r="D105" s="1">
        <v>8640</v>
      </c>
      <c r="E105" s="42" t="s">
        <v>303</v>
      </c>
      <c r="F105" s="1">
        <f t="shared" si="11"/>
        <v>141557760</v>
      </c>
      <c r="G105" s="1">
        <f t="shared" si="8"/>
        <v>134426794</v>
      </c>
      <c r="H105" s="1">
        <f t="shared" si="9"/>
        <v>205683889</v>
      </c>
      <c r="I105" s="1">
        <f t="shared" si="10"/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</cp:lastModifiedBy>
  <dcterms:created xsi:type="dcterms:W3CDTF">2024-01-26T19:31:00Z</dcterms:created>
  <dcterms:modified xsi:type="dcterms:W3CDTF">2024-01-29T10:24:43Z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