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anyuanliang/Library/CloudStorage/GoogleDrive-rockgeochemistry@gmail.com/My Drive/Experimental Geochemistry/Yuanyuan/Zircon project/Matlab Figure/D_T_SiO2_naturalZirconFromNoah/FitsForPaperAllData/FitsForPaper_V10_NM/"/>
    </mc:Choice>
  </mc:AlternateContent>
  <xr:revisionPtr revIDLastSave="0" documentId="13_ncr:1_{DE27F445-7ADA-AC45-BAD8-71D9CB90375E}" xr6:coauthVersionLast="47" xr6:coauthVersionMax="47" xr10:uidLastSave="{00000000-0000-0000-0000-000000000000}"/>
  <bookViews>
    <workbookView xWindow="0" yWindow="500" windowWidth="16360" windowHeight="15700" xr2:uid="{0BCD7AD7-C4A9-1B4E-9AF0-20066F7AA637}"/>
  </bookViews>
  <sheets>
    <sheet name="Sheet1" sheetId="1" r:id="rId1"/>
    <sheet name="deleted info" sheetId="2" r:id="rId2"/>
    <sheet name="SiO2 affect on DU without T" sheetId="3" r:id="rId3"/>
    <sheet name="Luo and Ayers, 2009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2" i="2" l="1"/>
  <c r="X21" i="2"/>
  <c r="X20" i="2"/>
  <c r="X19" i="2"/>
  <c r="X18" i="2"/>
  <c r="X17" i="2"/>
  <c r="X16" i="2"/>
  <c r="X15" i="2"/>
  <c r="E62" i="4"/>
  <c r="F62" i="4"/>
  <c r="G62" i="4"/>
  <c r="H62" i="4"/>
  <c r="I62" i="4"/>
  <c r="J62" i="4"/>
  <c r="D62" i="4"/>
  <c r="J51" i="4"/>
  <c r="J52" i="4"/>
  <c r="J53" i="4"/>
  <c r="J54" i="4"/>
  <c r="J55" i="4"/>
  <c r="J56" i="4"/>
  <c r="J57" i="4"/>
  <c r="J58" i="4"/>
  <c r="J59" i="4"/>
  <c r="J60" i="4"/>
  <c r="J61" i="4"/>
  <c r="J50" i="4"/>
  <c r="H51" i="4"/>
  <c r="H52" i="4"/>
  <c r="H53" i="4"/>
  <c r="H54" i="4"/>
  <c r="H55" i="4"/>
  <c r="H56" i="4"/>
  <c r="H57" i="4"/>
  <c r="H58" i="4"/>
  <c r="H59" i="4"/>
  <c r="H60" i="4"/>
  <c r="H61" i="4"/>
  <c r="H50" i="4"/>
  <c r="F51" i="4"/>
  <c r="F52" i="4"/>
  <c r="F53" i="4"/>
  <c r="F54" i="4"/>
  <c r="F55" i="4"/>
  <c r="F56" i="4"/>
  <c r="F57" i="4"/>
  <c r="F58" i="4"/>
  <c r="F59" i="4"/>
  <c r="F60" i="4"/>
  <c r="F61" i="4"/>
  <c r="F50" i="4"/>
  <c r="D51" i="4"/>
  <c r="D52" i="4"/>
  <c r="D53" i="4"/>
  <c r="D54" i="4"/>
  <c r="D55" i="4"/>
  <c r="D56" i="4"/>
  <c r="D57" i="4"/>
  <c r="D58" i="4"/>
  <c r="D59" i="4"/>
  <c r="D60" i="4"/>
  <c r="D61" i="4"/>
  <c r="D50" i="4"/>
  <c r="AV40" i="1" l="1"/>
  <c r="AV38" i="1"/>
  <c r="AV39" i="1"/>
  <c r="AT40" i="1"/>
  <c r="AT38" i="1"/>
  <c r="AT39" i="1"/>
  <c r="AV37" i="1"/>
  <c r="AT37" i="1"/>
  <c r="BE51" i="1" l="1"/>
  <c r="BD23" i="1"/>
  <c r="BF23" i="1"/>
  <c r="BD24" i="1"/>
  <c r="BF24" i="1"/>
  <c r="BD25" i="1"/>
  <c r="BF25" i="1"/>
  <c r="BD26" i="1"/>
  <c r="BF26" i="1"/>
  <c r="BD27" i="1"/>
  <c r="BF27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45" i="1"/>
  <c r="BD46" i="1"/>
  <c r="BD47" i="1"/>
  <c r="BD48" i="1"/>
  <c r="BD49" i="1"/>
  <c r="BD50" i="1"/>
  <c r="BD51" i="1"/>
  <c r="BF51" i="1"/>
  <c r="BF22" i="1"/>
  <c r="BD22" i="1"/>
  <c r="BC23" i="1"/>
  <c r="BC24" i="1"/>
  <c r="BC25" i="1"/>
  <c r="BC26" i="1"/>
  <c r="BC27" i="1"/>
  <c r="BC32" i="1"/>
  <c r="BC33" i="1"/>
  <c r="BC34" i="1"/>
  <c r="BC35" i="1"/>
  <c r="BC36" i="1"/>
  <c r="BC45" i="1"/>
  <c r="BC46" i="1"/>
  <c r="BC47" i="1"/>
  <c r="BC48" i="1"/>
  <c r="BC49" i="1"/>
  <c r="BC50" i="1"/>
  <c r="BC51" i="1"/>
  <c r="BC22" i="1"/>
  <c r="BD52" i="1" l="1"/>
  <c r="BE52" i="1"/>
  <c r="BF52" i="1"/>
  <c r="BC52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AS43" i="1" l="1"/>
  <c r="BA43" i="1" s="1"/>
  <c r="AU43" i="1"/>
  <c r="BB43" i="1" s="1"/>
  <c r="AS44" i="1"/>
  <c r="BA44" i="1" s="1"/>
  <c r="AU44" i="1"/>
  <c r="BB44" i="1" s="1"/>
  <c r="AU42" i="1"/>
  <c r="BB42" i="1" s="1"/>
  <c r="AS42" i="1"/>
  <c r="BA42" i="1" s="1"/>
  <c r="BB41" i="1"/>
  <c r="BA41" i="1"/>
  <c r="BB39" i="1"/>
  <c r="BA40" i="1"/>
  <c r="BB40" i="1"/>
  <c r="AW38" i="1"/>
  <c r="BA38" i="1" s="1"/>
  <c r="AY38" i="1"/>
  <c r="BB38" i="1" s="1"/>
  <c r="AW39" i="1"/>
  <c r="BA39" i="1" s="1"/>
  <c r="AY39" i="1"/>
  <c r="AW40" i="1"/>
  <c r="AY40" i="1"/>
  <c r="AY37" i="1"/>
  <c r="BB37" i="1" s="1"/>
  <c r="AW37" i="1"/>
  <c r="BA37" i="1" s="1"/>
  <c r="BB23" i="1" l="1"/>
  <c r="BB24" i="1"/>
  <c r="BB25" i="1"/>
  <c r="BB26" i="1"/>
  <c r="BB27" i="1"/>
  <c r="BA32" i="1"/>
  <c r="BB32" i="1"/>
  <c r="BA33" i="1"/>
  <c r="BB33" i="1"/>
  <c r="BA34" i="1"/>
  <c r="BB34" i="1"/>
  <c r="BA35" i="1"/>
  <c r="BB35" i="1"/>
  <c r="BA36" i="1"/>
  <c r="BB36" i="1"/>
  <c r="BB22" i="1"/>
  <c r="AW27" i="1"/>
  <c r="BA27" i="1" s="1"/>
  <c r="AW23" i="1"/>
  <c r="BA23" i="1" s="1"/>
  <c r="AW24" i="1"/>
  <c r="BA24" i="1" s="1"/>
  <c r="AW25" i="1"/>
  <c r="BA25" i="1" s="1"/>
  <c r="AW26" i="1"/>
  <c r="BA26" i="1" s="1"/>
  <c r="AW22" i="1"/>
  <c r="BA22" i="1" s="1"/>
  <c r="X32" i="1"/>
  <c r="X33" i="1"/>
  <c r="X34" i="1"/>
  <c r="X35" i="1"/>
  <c r="X36" i="1"/>
  <c r="X37" i="1"/>
  <c r="Z37" i="1"/>
  <c r="X38" i="1"/>
  <c r="Z38" i="1"/>
  <c r="X39" i="1"/>
  <c r="Z39" i="1"/>
  <c r="X40" i="1"/>
  <c r="Z40" i="1"/>
  <c r="X41" i="1"/>
  <c r="Z41" i="1"/>
  <c r="D42" i="1"/>
  <c r="F42" i="1"/>
  <c r="X42" i="1"/>
  <c r="Z42" i="1"/>
  <c r="D43" i="1"/>
  <c r="F43" i="1"/>
  <c r="X43" i="1"/>
  <c r="Z43" i="1"/>
  <c r="D44" i="1"/>
  <c r="F44" i="1"/>
  <c r="Z44" i="1"/>
  <c r="D45" i="1"/>
  <c r="F45" i="1"/>
  <c r="D46" i="1"/>
  <c r="F46" i="1"/>
  <c r="D47" i="1"/>
  <c r="F47" i="1"/>
  <c r="D48" i="1"/>
  <c r="F48" i="1"/>
  <c r="Z48" i="1"/>
  <c r="D49" i="1"/>
  <c r="F49" i="1"/>
  <c r="Z49" i="1"/>
  <c r="D50" i="1"/>
  <c r="F50" i="1"/>
  <c r="Z53" i="1"/>
  <c r="Z54" i="1"/>
  <c r="T31" i="4" l="1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20" i="4"/>
  <c r="S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P20" i="4"/>
  <c r="O20" i="4"/>
  <c r="L3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K31" i="4"/>
  <c r="L31" i="4"/>
  <c r="L20" i="4"/>
  <c r="K20" i="4"/>
  <c r="X13" i="4"/>
  <c r="X12" i="4"/>
  <c r="X11" i="4"/>
  <c r="X10" i="4"/>
  <c r="X9" i="4"/>
  <c r="X8" i="4"/>
  <c r="X7" i="4"/>
  <c r="X6" i="4"/>
  <c r="X5" i="4"/>
  <c r="X4" i="4"/>
  <c r="X3" i="4"/>
  <c r="X2" i="4"/>
  <c r="Z52" i="1"/>
  <c r="Z55" i="1"/>
  <c r="Z56" i="1"/>
  <c r="Z57" i="1"/>
  <c r="Z58" i="1"/>
  <c r="Z59" i="1"/>
  <c r="Z60" i="1"/>
  <c r="Z61" i="1"/>
  <c r="Z62" i="1"/>
  <c r="Z63" i="1"/>
  <c r="Z64" i="1"/>
  <c r="Z65" i="1"/>
  <c r="Z51" i="1"/>
  <c r="F14" i="2"/>
  <c r="D14" i="2"/>
  <c r="X52" i="1"/>
  <c r="X51" i="1" l="1"/>
  <c r="F13" i="2"/>
  <c r="D13" i="2"/>
  <c r="Z12" i="2"/>
  <c r="X12" i="2"/>
  <c r="Z11" i="2"/>
  <c r="X11" i="2"/>
  <c r="X10" i="2"/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" i="3"/>
  <c r="X29" i="1"/>
  <c r="N15" i="3"/>
  <c r="N16" i="3" s="1"/>
  <c r="N13" i="3"/>
  <c r="N11" i="3"/>
  <c r="N12" i="3" s="1"/>
  <c r="N9" i="3"/>
  <c r="N5" i="3"/>
  <c r="N3" i="3"/>
  <c r="N4" i="3" s="1"/>
  <c r="M9" i="3"/>
  <c r="M11" i="3"/>
  <c r="M12" i="3" s="1"/>
  <c r="M13" i="3"/>
  <c r="M5" i="3"/>
  <c r="M15" i="3"/>
  <c r="M16" i="3"/>
  <c r="M3" i="3"/>
  <c r="M4" i="3" s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2" i="3"/>
  <c r="F9" i="3" l="1"/>
  <c r="G9" i="3" s="1"/>
  <c r="F8" i="3"/>
  <c r="G8" i="3" s="1"/>
  <c r="F52" i="3"/>
  <c r="G52" i="3" s="1"/>
  <c r="F3" i="3"/>
  <c r="G3" i="3" s="1"/>
  <c r="F4" i="3"/>
  <c r="G4" i="3" s="1"/>
  <c r="F5" i="3"/>
  <c r="G5" i="3" s="1"/>
  <c r="F6" i="3"/>
  <c r="G6" i="3" s="1"/>
  <c r="F7" i="3"/>
  <c r="G7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G48" i="3" s="1"/>
  <c r="F49" i="3"/>
  <c r="G49" i="3" s="1"/>
  <c r="F50" i="3"/>
  <c r="G50" i="3" s="1"/>
  <c r="F51" i="3"/>
  <c r="G51" i="3" s="1"/>
  <c r="F2" i="3"/>
  <c r="G2" i="3" s="1"/>
  <c r="Z3" i="2" l="1"/>
  <c r="X3" i="2"/>
  <c r="X2" i="2"/>
  <c r="X28" i="1"/>
  <c r="X30" i="1"/>
  <c r="X31" i="1"/>
  <c r="X10" i="1"/>
</calcChain>
</file>

<file path=xl/sharedStrings.xml><?xml version="1.0" encoding="utf-8"?>
<sst xmlns="http://schemas.openxmlformats.org/spreadsheetml/2006/main" count="441" uniqueCount="191">
  <si>
    <t>J085</t>
  </si>
  <si>
    <t>H099</t>
  </si>
  <si>
    <t>H102</t>
  </si>
  <si>
    <t>J088</t>
  </si>
  <si>
    <t>J089</t>
  </si>
  <si>
    <t>H109</t>
  </si>
  <si>
    <t>H110</t>
  </si>
  <si>
    <t>J095</t>
  </si>
  <si>
    <t>J096</t>
  </si>
  <si>
    <t>J097</t>
  </si>
  <si>
    <t>J098</t>
  </si>
  <si>
    <t>J100</t>
  </si>
  <si>
    <t>H123</t>
  </si>
  <si>
    <t>H173</t>
  </si>
  <si>
    <t>J148</t>
  </si>
  <si>
    <t>J152</t>
  </si>
  <si>
    <t>J151</t>
  </si>
  <si>
    <t>H175</t>
  </si>
  <si>
    <t>H178</t>
  </si>
  <si>
    <t>J153</t>
  </si>
  <si>
    <t>exp</t>
  </si>
  <si>
    <t>z-01</t>
  </si>
  <si>
    <t>z-03</t>
  </si>
  <si>
    <t>z-04</t>
  </si>
  <si>
    <t>z-c-09</t>
  </si>
  <si>
    <t>z-02</t>
  </si>
  <si>
    <t>z-05</t>
  </si>
  <si>
    <t>z-c-07</t>
  </si>
  <si>
    <t>z=09</t>
  </si>
  <si>
    <t>z-07</t>
  </si>
  <si>
    <t>z-8(2)</t>
  </si>
  <si>
    <t>z-06</t>
  </si>
  <si>
    <t>z-p-10</t>
  </si>
  <si>
    <t>our exp</t>
  </si>
  <si>
    <t>Luo and Ayers, 2009</t>
  </si>
  <si>
    <t>DU MC w gls std err</t>
  </si>
  <si>
    <t>DU errpr w gls std err</t>
  </si>
  <si>
    <t>DTh MC w gls std err</t>
  </si>
  <si>
    <t>DTh error w gls std err</t>
  </si>
  <si>
    <t xml:space="preserve">   TOTAL</t>
  </si>
  <si>
    <t xml:space="preserve">Si %ERR </t>
  </si>
  <si>
    <t xml:space="preserve">Zr %ERR </t>
  </si>
  <si>
    <t xml:space="preserve">Ti %ERR </t>
  </si>
  <si>
    <t xml:space="preserve">Th %ERR </t>
  </si>
  <si>
    <t xml:space="preserve"> U %ERR </t>
  </si>
  <si>
    <t xml:space="preserve">Al %ERR </t>
  </si>
  <si>
    <t xml:space="preserve">Fe %ERR </t>
  </si>
  <si>
    <t xml:space="preserve">Mn %ERR </t>
  </si>
  <si>
    <t xml:space="preserve">Mg %ERR </t>
  </si>
  <si>
    <t xml:space="preserve">Ca %ERR </t>
  </si>
  <si>
    <t xml:space="preserve">Na %ERR </t>
  </si>
  <si>
    <t xml:space="preserve"> K %ERR </t>
  </si>
  <si>
    <t xml:space="preserve">    SiO2</t>
  </si>
  <si>
    <t xml:space="preserve">    TiO2</t>
  </si>
  <si>
    <t xml:space="preserve">   Al2O3</t>
  </si>
  <si>
    <t xml:space="preserve">    ZrO2</t>
  </si>
  <si>
    <t xml:space="preserve">     FeO</t>
  </si>
  <si>
    <t xml:space="preserve">     MnO</t>
  </si>
  <si>
    <t xml:space="preserve">     MgO</t>
  </si>
  <si>
    <t xml:space="preserve">     CaO</t>
  </si>
  <si>
    <t xml:space="preserve">    Na2O</t>
  </si>
  <si>
    <t xml:space="preserve">     K2O</t>
  </si>
  <si>
    <t xml:space="preserve">    ThO2</t>
  </si>
  <si>
    <t xml:space="preserve">     UO2</t>
  </si>
  <si>
    <t>Burham&amp;Berry, 2012</t>
  </si>
  <si>
    <t>SIMS</t>
  </si>
  <si>
    <t>HfO2</t>
  </si>
  <si>
    <t>P2O5</t>
  </si>
  <si>
    <t>Rubatto &amp; Hermann, 2007, LAICPMS</t>
  </si>
  <si>
    <t>1 sigma for gls comp</t>
  </si>
  <si>
    <t>Hf %ERR</t>
  </si>
  <si>
    <t>n (gls)</t>
  </si>
  <si>
    <t>P %ERR</t>
  </si>
  <si>
    <t>1sigma for DU, DTh</t>
  </si>
  <si>
    <t>1 sigma for DU DTh</t>
  </si>
  <si>
    <t>1690A</t>
  </si>
  <si>
    <t>1640A</t>
  </si>
  <si>
    <t>1583A</t>
  </si>
  <si>
    <t>1605A</t>
  </si>
  <si>
    <t>Zr ppm</t>
  </si>
  <si>
    <t>Zr ppm 1 sig</t>
  </si>
  <si>
    <t>-</t>
  </si>
  <si>
    <t>Charlier &amp; Zellmer, 2000, whole rock, TIMS, T from estimation</t>
  </si>
  <si>
    <t>Fe2O3</t>
  </si>
  <si>
    <t>Nardi et al., 2012</t>
  </si>
  <si>
    <t>G1</t>
  </si>
  <si>
    <t>G2</t>
  </si>
  <si>
    <t>G3</t>
  </si>
  <si>
    <t>G4</t>
  </si>
  <si>
    <t>H2O</t>
  </si>
  <si>
    <t>Sawka, 1988, zir-mlt</t>
  </si>
  <si>
    <t>Mahood &amp; Hildreth, 1983, zir-mlt</t>
  </si>
  <si>
    <t>Fukuoka &amp; Kigoshi, 1974, zir-gls or whole rock, 1 std for DU, DTh</t>
  </si>
  <si>
    <t>no error info found on major elements and Zr, assuming 0.1% on major and 1% on Zr</t>
  </si>
  <si>
    <t>Pettke et al., 2005, LAICPMS, zir-mlt, no error info found on major elements and Zr, assuming 0.1% on major and 1% on Zr</t>
  </si>
  <si>
    <t>need error, submitted the request from the lib</t>
  </si>
  <si>
    <t>x1</t>
  </si>
  <si>
    <t>m</t>
  </si>
  <si>
    <t>y1</t>
  </si>
  <si>
    <t>ln(y1)</t>
  </si>
  <si>
    <t>x (T(K))</t>
  </si>
  <si>
    <t>soaking T(C)</t>
  </si>
  <si>
    <t>soaking T(K)</t>
  </si>
  <si>
    <t>zir sat T error (K)</t>
  </si>
  <si>
    <t>trendline</t>
  </si>
  <si>
    <t>starting T(C)</t>
  </si>
  <si>
    <t>starting T-soaking T</t>
  </si>
  <si>
    <t>Kirkland et al., 2014</t>
  </si>
  <si>
    <t>natural zir T 1 sigma</t>
  </si>
  <si>
    <t>natural zir T(K)</t>
  </si>
  <si>
    <t>HRL21</t>
  </si>
  <si>
    <t>HRL27</t>
  </si>
  <si>
    <t>KPST 01 (gls comp from Carley, 2010)</t>
  </si>
  <si>
    <t>Harsany ignimbrite</t>
  </si>
  <si>
    <t>Demjen ignimbrite</t>
  </si>
  <si>
    <t>mango ignimbrite</t>
  </si>
  <si>
    <t>their T is Ti zircon Temperature</t>
  </si>
  <si>
    <t>could find references about their WR and zir saturation T</t>
  </si>
  <si>
    <t>### Rosalie(RI15)</t>
  </si>
  <si>
    <t>### Mangaone P1565</t>
  </si>
  <si>
    <t>### KPT 21 Tuff</t>
  </si>
  <si>
    <t>### KPt 28 Tuff</t>
  </si>
  <si>
    <t>### Solfatara Plateau (YCV04)</t>
  </si>
  <si>
    <t>### YCV-12 Pitchstone Plateau</t>
  </si>
  <si>
    <t>### YCV 09 West Yellowstone Flow</t>
  </si>
  <si>
    <t>### 304B andesite pumice</t>
  </si>
  <si>
    <t>### P2143C</t>
  </si>
  <si>
    <t>### P2142D</t>
  </si>
  <si>
    <t>### P2166C</t>
  </si>
  <si>
    <t>### Kaharoa T1</t>
  </si>
  <si>
    <t>### Kaharoa T2</t>
  </si>
  <si>
    <t>consentration in ppm, and measured by SIM, should be ug/g</t>
  </si>
  <si>
    <t>U mol% in zircon</t>
  </si>
  <si>
    <t>U mol% in gls</t>
  </si>
  <si>
    <t>Th mol% in zircon</t>
  </si>
  <si>
    <t>Th mol% in gls</t>
  </si>
  <si>
    <t>1 sig</t>
  </si>
  <si>
    <t>DU mol%</t>
  </si>
  <si>
    <t>DTh mol%</t>
  </si>
  <si>
    <t>DU mol% / DU wt%</t>
  </si>
  <si>
    <t>DTh mol% / DTh wt%</t>
  </si>
  <si>
    <t>DTh wt%</t>
  </si>
  <si>
    <t>DU wt%</t>
  </si>
  <si>
    <t>DU 1 sig wt%</t>
  </si>
  <si>
    <t>DTh 1 sig wt%</t>
  </si>
  <si>
    <t>DU 1 sig mol%</t>
  </si>
  <si>
    <t>DTh 1 sig mol%</t>
  </si>
  <si>
    <t>got mol% for DTh and DU from the paper</t>
  </si>
  <si>
    <t>DU and DTh are in wt%</t>
  </si>
  <si>
    <t>1std error on Du and DTh</t>
  </si>
  <si>
    <t>### Rotoiti Bi-free P1747</t>
  </si>
  <si>
    <t xml:space="preserve">### Unit B P1839 </t>
  </si>
  <si>
    <t>from Frey et al (2018) to Storm et al (2012) DU and DTh error are standard error, which is standard deviation divided by the square root of number of analysis</t>
  </si>
  <si>
    <t>UwtZir</t>
  </si>
  <si>
    <t>ThwtZir</t>
  </si>
  <si>
    <t>UwtGls</t>
  </si>
  <si>
    <t>UwtZir1sigError</t>
  </si>
  <si>
    <t>ThwtZir1sigError</t>
  </si>
  <si>
    <t>UwtGls1sigError</t>
  </si>
  <si>
    <t>ThwtGls</t>
  </si>
  <si>
    <t>ThwtGls1sigError</t>
  </si>
  <si>
    <t>calculated DU based on U wt% in zir and gls</t>
  </si>
  <si>
    <t>calculated DTh based on Th wt% in zir and gls</t>
  </si>
  <si>
    <t xml:space="preserve">calculate what is a representative 1 sigma std for U mol% in zircon </t>
  </si>
  <si>
    <t xml:space="preserve">1 sigma stdv for Th mol in zircon </t>
  </si>
  <si>
    <t>1 sigma stdv U in glass</t>
  </si>
  <si>
    <t>I sigma stdv Th in glass</t>
  </si>
  <si>
    <t>These are the representative 1 sig stdv for U, Th in zircon and gls mol% we are gonna use in MC</t>
  </si>
  <si>
    <t>U ppm in gls</t>
  </si>
  <si>
    <t>Th ppm in gls</t>
  </si>
  <si>
    <t>U ppm in zircon</t>
  </si>
  <si>
    <t>Th ppm in zircon</t>
  </si>
  <si>
    <t>ave</t>
  </si>
  <si>
    <t>z-09</t>
  </si>
  <si>
    <t>delete them because exp were conducted at 800 C, temp too low to achieve equilibrium, more alkaline in the melting composition</t>
  </si>
  <si>
    <t>Charlier and Wilson, 2010, SIMS U–Th analyses by SHRIMP-RG (sensitive high-resolution ion) microprobe–reverse geometry), volcanic</t>
  </si>
  <si>
    <t>Bachmann et al. 2007, SHRIMP-RG, Tuff volcanic</t>
  </si>
  <si>
    <t>Stelten et al. 2013, SHRIMP-RG, caldera volcanic</t>
  </si>
  <si>
    <t xml:space="preserve">Coombs and Vazquez, 2014,  SIMS U–Th analyses by SHRIMP-RG, volcanic </t>
  </si>
  <si>
    <t xml:space="preserve">Baker et al. 2014,  SIMS U–Th analyses by SHRIMP-RG, volcanic </t>
  </si>
  <si>
    <t xml:space="preserve">Stelten et al. 2015, SHRIMP-RG, volcanic </t>
  </si>
  <si>
    <t xml:space="preserve">Storm et al. 2012, SIMS, volcanic </t>
  </si>
  <si>
    <t>LuKacs et al., 2021, volcanic, zir-melt, LAICPMS, DU DTh in wt%, no error on DU DTh</t>
  </si>
  <si>
    <t xml:space="preserve">Nardi et al., 2012, plutonic </t>
  </si>
  <si>
    <t>Pettke et al., 2005, plutonic, LAICPMS, zir-mlt, no error info found on major, elements and Zr, assuming 0.1% on major and 1% on Zr. DU, DTh in wt%, DU DTh 1tsd error</t>
  </si>
  <si>
    <t>Colombini et al., 2011, volcanic, zir-melt, LAICPMS, DU, DTh are in wt%, no error on DU DTh</t>
  </si>
  <si>
    <t xml:space="preserve">natural zir Ti therm volcanic (C) </t>
  </si>
  <si>
    <t xml:space="preserve">natural zir Ti therm volcanic (K) </t>
  </si>
  <si>
    <t>Frey et al. 2018, SHRIMP, volcanic, Ti thermo ranges from 815C - 845 C, which is higher than Tzr</t>
  </si>
  <si>
    <t>Tti is higher than Tzr</t>
  </si>
  <si>
    <t>The f ~3 values are from Bachmann et al. (2007), their Th in zircon is similar to U in zircon, which is weird because normally [Th] in zircon is one magnitude lower than [U] in zircon.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</si>
</sst>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/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7" fillId="0" borderId="0" xfId="0" applyFont="1"/>
  </cellXfs>
  <cellStyles count="2">
    <cellStyle name="Normal" xfId="0" builtinId="0"/>
    <cellStyle name="Normal 2" xfId="1" xr:uid="{7626DF1C-93DA-7645-9118-79235B8BB8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ln(DU) vs SiO2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'SiO2 affect on DU without T'!$G$1</c:f>
              <c:strCache>
                <c:ptCount val="1"/>
                <c:pt idx="0">
                  <c:v>ln(y1)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039272547578951"/>
                  <c:y val="-0.265309697250410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0.0334x - 1.6395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'SiO2 affect on DU without T'!$D$2:$D$57</c:f>
              <c:numCache>
                <c:formatCode>General</c:formatCode>
                <c:ptCount val="56"/>
                <c:pt idx="0">
                  <c:v>48.704471428571431</c:v>
                </c:pt>
                <c:pt idx="1">
                  <c:v>50.862317647058823</c:v>
                </c:pt>
                <c:pt idx="2">
                  <c:v>50.176923076923075</c:v>
                </c:pt>
                <c:pt idx="3">
                  <c:v>50.732243333333351</c:v>
                </c:pt>
                <c:pt idx="4">
                  <c:v>49.500043478260878</c:v>
                </c:pt>
                <c:pt idx="5">
                  <c:v>49.701300000000003</c:v>
                </c:pt>
                <c:pt idx="6">
                  <c:v>48.980211764705871</c:v>
                </c:pt>
                <c:pt idx="7">
                  <c:v>60.877019999999995</c:v>
                </c:pt>
                <c:pt idx="8">
                  <c:v>61.662078947368421</c:v>
                </c:pt>
                <c:pt idx="9">
                  <c:v>60.775033333333326</c:v>
                </c:pt>
                <c:pt idx="10">
                  <c:v>61.392779999999995</c:v>
                </c:pt>
                <c:pt idx="11">
                  <c:v>59.321093750000003</c:v>
                </c:pt>
                <c:pt idx="12">
                  <c:v>59.033392307692303</c:v>
                </c:pt>
                <c:pt idx="13">
                  <c:v>59.816862499999999</c:v>
                </c:pt>
                <c:pt idx="14">
                  <c:v>60.097976923076921</c:v>
                </c:pt>
                <c:pt idx="15">
                  <c:v>63.284036363636368</c:v>
                </c:pt>
                <c:pt idx="16">
                  <c:v>62.001538461538459</c:v>
                </c:pt>
                <c:pt idx="17">
                  <c:v>51.146716666666663</c:v>
                </c:pt>
                <c:pt idx="18">
                  <c:v>50.705961111111122</c:v>
                </c:pt>
                <c:pt idx="19">
                  <c:v>51.309608695652159</c:v>
                </c:pt>
                <c:pt idx="20">
                  <c:v>55.95</c:v>
                </c:pt>
                <c:pt idx="21">
                  <c:v>55.95</c:v>
                </c:pt>
                <c:pt idx="22">
                  <c:v>55.95</c:v>
                </c:pt>
                <c:pt idx="23">
                  <c:v>55.95</c:v>
                </c:pt>
                <c:pt idx="24">
                  <c:v>55.95</c:v>
                </c:pt>
                <c:pt idx="25">
                  <c:v>55.95</c:v>
                </c:pt>
                <c:pt idx="26">
                  <c:v>80.5</c:v>
                </c:pt>
                <c:pt idx="27">
                  <c:v>80.900000000000006</c:v>
                </c:pt>
                <c:pt idx="28">
                  <c:v>81.900000000000006</c:v>
                </c:pt>
                <c:pt idx="29">
                  <c:v>81.2</c:v>
                </c:pt>
                <c:pt idx="30">
                  <c:v>82.1</c:v>
                </c:pt>
                <c:pt idx="31">
                  <c:v>81.599999999999994</c:v>
                </c:pt>
                <c:pt idx="32">
                  <c:v>81.900000000000006</c:v>
                </c:pt>
                <c:pt idx="33">
                  <c:v>82.1</c:v>
                </c:pt>
                <c:pt idx="34">
                  <c:v>82.2</c:v>
                </c:pt>
                <c:pt idx="35">
                  <c:v>82.6</c:v>
                </c:pt>
                <c:pt idx="36">
                  <c:v>82.5</c:v>
                </c:pt>
                <c:pt idx="37">
                  <c:v>81.099999999999994</c:v>
                </c:pt>
                <c:pt idx="38">
                  <c:v>61.02</c:v>
                </c:pt>
                <c:pt idx="39">
                  <c:v>58.98</c:v>
                </c:pt>
                <c:pt idx="40">
                  <c:v>60.23</c:v>
                </c:pt>
                <c:pt idx="41">
                  <c:v>56.73</c:v>
                </c:pt>
                <c:pt idx="42">
                  <c:v>54.94</c:v>
                </c:pt>
                <c:pt idx="43">
                  <c:v>74.805000000000007</c:v>
                </c:pt>
                <c:pt idx="44">
                  <c:v>71.98</c:v>
                </c:pt>
                <c:pt idx="45">
                  <c:v>53.6</c:v>
                </c:pt>
                <c:pt idx="46">
                  <c:v>73.400000000000006</c:v>
                </c:pt>
                <c:pt idx="47">
                  <c:v>69.540000000000006</c:v>
                </c:pt>
                <c:pt idx="48">
                  <c:v>74.91</c:v>
                </c:pt>
                <c:pt idx="49">
                  <c:v>77.400000000000006</c:v>
                </c:pt>
                <c:pt idx="50">
                  <c:v>75.5</c:v>
                </c:pt>
              </c:numCache>
            </c:numRef>
          </c:xVal>
          <c:yVal>
            <c:numRef>
              <c:f>'SiO2 affect on DU without T'!$G$2:$G$57</c:f>
              <c:numCache>
                <c:formatCode>General</c:formatCode>
                <c:ptCount val="56"/>
                <c:pt idx="0">
                  <c:v>3.5939228621745707E-2</c:v>
                </c:pt>
                <c:pt idx="1">
                  <c:v>0.50539144238353217</c:v>
                </c:pt>
                <c:pt idx="2">
                  <c:v>0.20126390286836732</c:v>
                </c:pt>
                <c:pt idx="3">
                  <c:v>0.30529410570516585</c:v>
                </c:pt>
                <c:pt idx="4">
                  <c:v>-0.80671792174097068</c:v>
                </c:pt>
                <c:pt idx="5">
                  <c:v>0.23155218118709228</c:v>
                </c:pt>
                <c:pt idx="6">
                  <c:v>1.9076496025365292E-2</c:v>
                </c:pt>
                <c:pt idx="7">
                  <c:v>0.60959073114786122</c:v>
                </c:pt>
                <c:pt idx="8">
                  <c:v>0.24876269247195515</c:v>
                </c:pt>
                <c:pt idx="9">
                  <c:v>0.81437229882613238</c:v>
                </c:pt>
                <c:pt idx="10">
                  <c:v>-5.4665424432984562E-2</c:v>
                </c:pt>
                <c:pt idx="11">
                  <c:v>-0.28942908753293206</c:v>
                </c:pt>
                <c:pt idx="12">
                  <c:v>-0.57157714273528648</c:v>
                </c:pt>
                <c:pt idx="13">
                  <c:v>-0.50135503027850836</c:v>
                </c:pt>
                <c:pt idx="14">
                  <c:v>-0.36829933461019559</c:v>
                </c:pt>
                <c:pt idx="15">
                  <c:v>0.23107949593237465</c:v>
                </c:pt>
                <c:pt idx="16">
                  <c:v>-0.57400292668875674</c:v>
                </c:pt>
                <c:pt idx="17">
                  <c:v>7.7325019877675677E-2</c:v>
                </c:pt>
                <c:pt idx="18">
                  <c:v>-2.4885387621517967E-2</c:v>
                </c:pt>
                <c:pt idx="19">
                  <c:v>-0.83973520783841982</c:v>
                </c:pt>
                <c:pt idx="20">
                  <c:v>-1.1111912112364259</c:v>
                </c:pt>
                <c:pt idx="21">
                  <c:v>-0.24950324787241668</c:v>
                </c:pt>
                <c:pt idx="22">
                  <c:v>-0.81069568090967792</c:v>
                </c:pt>
                <c:pt idx="23">
                  <c:v>2.5574632428224303E-2</c:v>
                </c:pt>
                <c:pt idx="24">
                  <c:v>0.16163931540780144</c:v>
                </c:pt>
                <c:pt idx="25">
                  <c:v>0.30621332641889848</c:v>
                </c:pt>
                <c:pt idx="26">
                  <c:v>1.0198266939463054</c:v>
                </c:pt>
                <c:pt idx="27">
                  <c:v>1.1285543807425897</c:v>
                </c:pt>
                <c:pt idx="28">
                  <c:v>0.82527056544378796</c:v>
                </c:pt>
                <c:pt idx="29">
                  <c:v>0.17736739400687704</c:v>
                </c:pt>
                <c:pt idx="30">
                  <c:v>0.17735715641970043</c:v>
                </c:pt>
                <c:pt idx="31">
                  <c:v>1.0972302697283214</c:v>
                </c:pt>
                <c:pt idx="32">
                  <c:v>1.2429580888861838</c:v>
                </c:pt>
                <c:pt idx="33">
                  <c:v>0.8252315793161199</c:v>
                </c:pt>
                <c:pt idx="34">
                  <c:v>1.0414277944791521</c:v>
                </c:pt>
                <c:pt idx="35">
                  <c:v>1.0198047898391291</c:v>
                </c:pt>
                <c:pt idx="36">
                  <c:v>0.76089006056123087</c:v>
                </c:pt>
                <c:pt idx="37">
                  <c:v>-0.29837523154730722</c:v>
                </c:pt>
                <c:pt idx="38">
                  <c:v>1.6326959371383256</c:v>
                </c:pt>
                <c:pt idx="39">
                  <c:v>1.1561958631989682</c:v>
                </c:pt>
                <c:pt idx="40">
                  <c:v>1.1427379029430043</c:v>
                </c:pt>
                <c:pt idx="41">
                  <c:v>1.061360305070506</c:v>
                </c:pt>
                <c:pt idx="42">
                  <c:v>0.99622094721433518</c:v>
                </c:pt>
                <c:pt idx="43">
                  <c:v>1.6176257082165699</c:v>
                </c:pt>
                <c:pt idx="44">
                  <c:v>1.8721904392985582</c:v>
                </c:pt>
                <c:pt idx="45">
                  <c:v>1.5777029534450424</c:v>
                </c:pt>
                <c:pt idx="46">
                  <c:v>1.5475707219294039</c:v>
                </c:pt>
                <c:pt idx="47">
                  <c:v>1.6375126675209375</c:v>
                </c:pt>
                <c:pt idx="48">
                  <c:v>1.8361975236611803</c:v>
                </c:pt>
                <c:pt idx="49">
                  <c:v>1.7829943571813875</c:v>
                </c:pt>
                <c:pt idx="50">
                  <c:v>1.7398958381741583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5-B248-A512-F0BCEAE47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149376"/>
        <c:axId val="1669197296"/>
      </c:scatterChart>
      <c:valAx>
        <c:axId val="170714937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197296"/>
        <c:crosses val="autoZero"/>
        <c:crossBetween val="midCat"/>
      </c:valAx>
      <c:valAx>
        <c:axId val="16691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14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zircon</a:t>
            </a:r>
            <a:r>
              <a:rPr lang="en-US" baseline="0"/>
              <a:t> saturation T vs soaking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our exp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Ref>
                <c:f>'SiO2 affect on DU without T'!$L$2:$L$21</c:f>
                <c:numCache>
                  <c:formatCode>General</c:formatCode>
                  <c:ptCount val="20"/>
                  <c:pt idx="0">
                    <c:v>100</c:v>
                  </c:pt>
                  <c:pt idx="1">
                    <c:v>100</c:v>
                  </c:pt>
                  <c:pt idx="2">
                    <c:v>100</c:v>
                  </c:pt>
                  <c:pt idx="3">
                    <c:v>100</c:v>
                  </c:pt>
                  <c:pt idx="4">
                    <c:v>100</c:v>
                  </c:pt>
                  <c:pt idx="5">
                    <c:v>100</c:v>
                  </c:pt>
                  <c:pt idx="6">
                    <c:v>100</c:v>
                  </c:pt>
                  <c:pt idx="7">
                    <c:v>100</c:v>
                  </c:pt>
                  <c:pt idx="8">
                    <c:v>75</c:v>
                  </c:pt>
                  <c:pt idx="9">
                    <c:v>65</c:v>
                  </c:pt>
                  <c:pt idx="10">
                    <c:v>65</c:v>
                  </c:pt>
                  <c:pt idx="11">
                    <c:v>65</c:v>
                  </c:pt>
                  <c:pt idx="12">
                    <c:v>65</c:v>
                  </c:pt>
                  <c:pt idx="13">
                    <c:v>90</c:v>
                  </c:pt>
                  <c:pt idx="14">
                    <c:v>93</c:v>
                  </c:pt>
                  <c:pt idx="15">
                    <c:v>65</c:v>
                  </c:pt>
                  <c:pt idx="16">
                    <c:v>65</c:v>
                  </c:pt>
                  <c:pt idx="17">
                    <c:v>90</c:v>
                  </c:pt>
                  <c:pt idx="18">
                    <c:v>66</c:v>
                  </c:pt>
                  <c:pt idx="19">
                    <c:v>66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'SiO2 affect on DU without T'!$K$2:$K$44</c:f>
                <c:numCache>
                  <c:formatCode>General</c:formatCode>
                  <c:ptCount val="43"/>
                  <c:pt idx="0">
                    <c:v>54.712735592765199</c:v>
                  </c:pt>
                  <c:pt idx="1">
                    <c:v>46.946857349303102</c:v>
                  </c:pt>
                  <c:pt idx="2">
                    <c:v>54.229114195468</c:v>
                  </c:pt>
                  <c:pt idx="3">
                    <c:v>54.148815697235499</c:v>
                  </c:pt>
                  <c:pt idx="4">
                    <c:v>58.157336610507897</c:v>
                  </c:pt>
                  <c:pt idx="5">
                    <c:v>50.071762099265698</c:v>
                  </c:pt>
                  <c:pt idx="6">
                    <c:v>50.8403992917019</c:v>
                  </c:pt>
                  <c:pt idx="7">
                    <c:v>33.830226814739603</c:v>
                  </c:pt>
                  <c:pt idx="8">
                    <c:v>32.529269006005698</c:v>
                  </c:pt>
                  <c:pt idx="9">
                    <c:v>36.202312664791101</c:v>
                  </c:pt>
                  <c:pt idx="10">
                    <c:v>40.811581042161301</c:v>
                  </c:pt>
                  <c:pt idx="11">
                    <c:v>43.374299316726599</c:v>
                  </c:pt>
                  <c:pt idx="12">
                    <c:v>43.474173811231502</c:v>
                  </c:pt>
                  <c:pt idx="13">
                    <c:v>35.714945849094597</c:v>
                  </c:pt>
                  <c:pt idx="14">
                    <c:v>33.680066149540004</c:v>
                  </c:pt>
                  <c:pt idx="15">
                    <c:v>22.563287370205899</c:v>
                  </c:pt>
                  <c:pt idx="16">
                    <c:v>22.634909270019701</c:v>
                  </c:pt>
                  <c:pt idx="17">
                    <c:v>56.834388570719099</c:v>
                  </c:pt>
                  <c:pt idx="18">
                    <c:v>54.075594769184299</c:v>
                  </c:pt>
                  <c:pt idx="19">
                    <c:v>50.135638244994198</c:v>
                  </c:pt>
                  <c:pt idx="20">
                    <c:v>61.612131099396201</c:v>
                  </c:pt>
                  <c:pt idx="21">
                    <c:v>61.612131099396201</c:v>
                  </c:pt>
                  <c:pt idx="22">
                    <c:v>61.612131099396201</c:v>
                  </c:pt>
                  <c:pt idx="23">
                    <c:v>61.612131099396201</c:v>
                  </c:pt>
                  <c:pt idx="24">
                    <c:v>61.612131099396201</c:v>
                  </c:pt>
                  <c:pt idx="25">
                    <c:v>61.612131099396201</c:v>
                  </c:pt>
                  <c:pt idx="26">
                    <c:v>65.169865921493596</c:v>
                  </c:pt>
                  <c:pt idx="27">
                    <c:v>64.043542833511594</c:v>
                  </c:pt>
                  <c:pt idx="28">
                    <c:v>57.450438909693901</c:v>
                  </c:pt>
                  <c:pt idx="29">
                    <c:v>60.922250730820203</c:v>
                  </c:pt>
                  <c:pt idx="30">
                    <c:v>55.684184829222097</c:v>
                  </c:pt>
                  <c:pt idx="31">
                    <c:v>58.475410780847902</c:v>
                  </c:pt>
                  <c:pt idx="32">
                    <c:v>56.693184689090899</c:v>
                  </c:pt>
                  <c:pt idx="33">
                    <c:v>49.4710958975772</c:v>
                  </c:pt>
                  <c:pt idx="34">
                    <c:v>51.744241645085303</c:v>
                  </c:pt>
                  <c:pt idx="35">
                    <c:v>49.758092523130003</c:v>
                  </c:pt>
                  <c:pt idx="36">
                    <c:v>50.787121214233501</c:v>
                  </c:pt>
                  <c:pt idx="37">
                    <c:v>60.739494202040099</c:v>
                  </c:pt>
                  <c:pt idx="38">
                    <c:v>11.0903003340925</c:v>
                  </c:pt>
                  <c:pt idx="39">
                    <c:v>13.0762598578225</c:v>
                  </c:pt>
                  <c:pt idx="40">
                    <c:v>14.979627333301</c:v>
                  </c:pt>
                  <c:pt idx="41">
                    <c:v>17.250212630770001</c:v>
                  </c:pt>
                  <c:pt idx="42">
                    <c:v>19.214621977727301</c:v>
                  </c:pt>
                </c:numCache>
              </c:numRef>
            </c:plus>
            <c:minus>
              <c:numRef>
                <c:f>'SiO2 affect on DU without T'!$K$2:$K$44</c:f>
                <c:numCache>
                  <c:formatCode>General</c:formatCode>
                  <c:ptCount val="43"/>
                  <c:pt idx="0">
                    <c:v>54.712735592765199</c:v>
                  </c:pt>
                  <c:pt idx="1">
                    <c:v>46.946857349303102</c:v>
                  </c:pt>
                  <c:pt idx="2">
                    <c:v>54.229114195468</c:v>
                  </c:pt>
                  <c:pt idx="3">
                    <c:v>54.148815697235499</c:v>
                  </c:pt>
                  <c:pt idx="4">
                    <c:v>58.157336610507897</c:v>
                  </c:pt>
                  <c:pt idx="5">
                    <c:v>50.071762099265698</c:v>
                  </c:pt>
                  <c:pt idx="6">
                    <c:v>50.8403992917019</c:v>
                  </c:pt>
                  <c:pt idx="7">
                    <c:v>33.830226814739603</c:v>
                  </c:pt>
                  <c:pt idx="8">
                    <c:v>32.529269006005698</c:v>
                  </c:pt>
                  <c:pt idx="9">
                    <c:v>36.202312664791101</c:v>
                  </c:pt>
                  <c:pt idx="10">
                    <c:v>40.811581042161301</c:v>
                  </c:pt>
                  <c:pt idx="11">
                    <c:v>43.374299316726599</c:v>
                  </c:pt>
                  <c:pt idx="12">
                    <c:v>43.474173811231502</c:v>
                  </c:pt>
                  <c:pt idx="13">
                    <c:v>35.714945849094597</c:v>
                  </c:pt>
                  <c:pt idx="14">
                    <c:v>33.680066149540004</c:v>
                  </c:pt>
                  <c:pt idx="15">
                    <c:v>22.563287370205899</c:v>
                  </c:pt>
                  <c:pt idx="16">
                    <c:v>22.634909270019701</c:v>
                  </c:pt>
                  <c:pt idx="17">
                    <c:v>56.834388570719099</c:v>
                  </c:pt>
                  <c:pt idx="18">
                    <c:v>54.075594769184299</c:v>
                  </c:pt>
                  <c:pt idx="19">
                    <c:v>50.135638244994198</c:v>
                  </c:pt>
                  <c:pt idx="20">
                    <c:v>61.612131099396201</c:v>
                  </c:pt>
                  <c:pt idx="21">
                    <c:v>61.612131099396201</c:v>
                  </c:pt>
                  <c:pt idx="22">
                    <c:v>61.612131099396201</c:v>
                  </c:pt>
                  <c:pt idx="23">
                    <c:v>61.612131099396201</c:v>
                  </c:pt>
                  <c:pt idx="24">
                    <c:v>61.612131099396201</c:v>
                  </c:pt>
                  <c:pt idx="25">
                    <c:v>61.612131099396201</c:v>
                  </c:pt>
                  <c:pt idx="26">
                    <c:v>65.169865921493596</c:v>
                  </c:pt>
                  <c:pt idx="27">
                    <c:v>64.043542833511594</c:v>
                  </c:pt>
                  <c:pt idx="28">
                    <c:v>57.450438909693901</c:v>
                  </c:pt>
                  <c:pt idx="29">
                    <c:v>60.922250730820203</c:v>
                  </c:pt>
                  <c:pt idx="30">
                    <c:v>55.684184829222097</c:v>
                  </c:pt>
                  <c:pt idx="31">
                    <c:v>58.475410780847902</c:v>
                  </c:pt>
                  <c:pt idx="32">
                    <c:v>56.693184689090899</c:v>
                  </c:pt>
                  <c:pt idx="33">
                    <c:v>49.4710958975772</c:v>
                  </c:pt>
                  <c:pt idx="34">
                    <c:v>51.744241645085303</c:v>
                  </c:pt>
                  <c:pt idx="35">
                    <c:v>49.758092523130003</c:v>
                  </c:pt>
                  <c:pt idx="36">
                    <c:v>50.787121214233501</c:v>
                  </c:pt>
                  <c:pt idx="37">
                    <c:v>60.739494202040099</c:v>
                  </c:pt>
                  <c:pt idx="38">
                    <c:v>11.0903003340925</c:v>
                  </c:pt>
                  <c:pt idx="39">
                    <c:v>13.0762598578225</c:v>
                  </c:pt>
                  <c:pt idx="40">
                    <c:v>14.979627333301</c:v>
                  </c:pt>
                  <c:pt idx="41">
                    <c:v>17.250212630770001</c:v>
                  </c:pt>
                  <c:pt idx="42">
                    <c:v>19.214621977727301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'SiO2 affect on DU without T'!$J$2:$J$21</c:f>
              <c:numCache>
                <c:formatCode>General</c:formatCode>
                <c:ptCount val="20"/>
                <c:pt idx="0">
                  <c:v>1498.15</c:v>
                </c:pt>
                <c:pt idx="1">
                  <c:v>1498.15</c:v>
                </c:pt>
                <c:pt idx="2">
                  <c:v>1498.15</c:v>
                </c:pt>
                <c:pt idx="3">
                  <c:v>1498.15</c:v>
                </c:pt>
                <c:pt idx="4">
                  <c:v>1498.15</c:v>
                </c:pt>
                <c:pt idx="5">
                  <c:v>1498.15</c:v>
                </c:pt>
                <c:pt idx="6">
                  <c:v>1498.15</c:v>
                </c:pt>
                <c:pt idx="7">
                  <c:v>1523.15</c:v>
                </c:pt>
                <c:pt idx="8">
                  <c:v>1598.15</c:v>
                </c:pt>
                <c:pt idx="9">
                  <c:v>1608.15</c:v>
                </c:pt>
                <c:pt idx="10">
                  <c:v>1608.15</c:v>
                </c:pt>
                <c:pt idx="11">
                  <c:v>1608.15</c:v>
                </c:pt>
                <c:pt idx="12">
                  <c:v>1608.15</c:v>
                </c:pt>
                <c:pt idx="13">
                  <c:v>1563.15</c:v>
                </c:pt>
                <c:pt idx="14">
                  <c:v>1560.15</c:v>
                </c:pt>
                <c:pt idx="15">
                  <c:v>1498.15</c:v>
                </c:pt>
                <c:pt idx="16">
                  <c:v>1498.15</c:v>
                </c:pt>
                <c:pt idx="17">
                  <c:v>1563.15</c:v>
                </c:pt>
                <c:pt idx="18">
                  <c:v>1497.15</c:v>
                </c:pt>
                <c:pt idx="19">
                  <c:v>1497.15</c:v>
                </c:pt>
              </c:numCache>
            </c:numRef>
          </c:xVal>
          <c:yVal>
            <c:numRef>
              <c:f>'SiO2 affect on DU without T'!$E$2:$E$21</c:f>
              <c:numCache>
                <c:formatCode>General</c:formatCode>
                <c:ptCount val="20"/>
                <c:pt idx="0">
                  <c:v>1414.45559821855</c:v>
                </c:pt>
                <c:pt idx="1">
                  <c:v>1468.0298757924199</c:v>
                </c:pt>
                <c:pt idx="2">
                  <c:v>1466.5315986994499</c:v>
                </c:pt>
                <c:pt idx="3">
                  <c:v>1438.7249908911499</c:v>
                </c:pt>
                <c:pt idx="4">
                  <c:v>1425.1191513994299</c:v>
                </c:pt>
                <c:pt idx="5">
                  <c:v>1463.5458494126599</c:v>
                </c:pt>
                <c:pt idx="6">
                  <c:v>1498.3554607057999</c:v>
                </c:pt>
                <c:pt idx="7">
                  <c:v>1530.26194213128</c:v>
                </c:pt>
                <c:pt idx="8">
                  <c:v>1631.7000863333899</c:v>
                </c:pt>
                <c:pt idx="9">
                  <c:v>1608.1593127164599</c:v>
                </c:pt>
                <c:pt idx="10">
                  <c:v>1652.23126409575</c:v>
                </c:pt>
                <c:pt idx="11">
                  <c:v>1580.63348667171</c:v>
                </c:pt>
                <c:pt idx="12">
                  <c:v>1576.2248577158</c:v>
                </c:pt>
                <c:pt idx="13">
                  <c:v>1621.0340448129</c:v>
                </c:pt>
                <c:pt idx="14">
                  <c:v>1584.4011949452599</c:v>
                </c:pt>
                <c:pt idx="15">
                  <c:v>1560.1523120986201</c:v>
                </c:pt>
                <c:pt idx="16">
                  <c:v>1571.69390316514</c:v>
                </c:pt>
                <c:pt idx="17">
                  <c:v>1553.0749672689501</c:v>
                </c:pt>
                <c:pt idx="18">
                  <c:v>1406.20697630175</c:v>
                </c:pt>
                <c:pt idx="19">
                  <c:v>1437.50353643828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B9-2840-A597-6BF18853FB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'SiO2 affect on DU without T'!$M$2:$M$16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xVal>
          <c:yVal>
            <c:numRef>
              <c:f>'SiO2 affect on DU without T'!$N$2:$N$16</c:f>
              <c:numCache>
                <c:formatCode>General</c:formatCode>
                <c:ptCount val="15"/>
                <c:pt idx="0">
                  <c:v>1000</c:v>
                </c:pt>
                <c:pt idx="1">
                  <c:v>1050</c:v>
                </c:pt>
                <c:pt idx="2">
                  <c:v>1100</c:v>
                </c:pt>
                <c:pt idx="3">
                  <c:v>1150</c:v>
                </c:pt>
                <c:pt idx="4">
                  <c:v>1200</c:v>
                </c:pt>
                <c:pt idx="5">
                  <c:v>1250</c:v>
                </c:pt>
                <c:pt idx="6">
                  <c:v>1300</c:v>
                </c:pt>
                <c:pt idx="7">
                  <c:v>1350</c:v>
                </c:pt>
                <c:pt idx="8">
                  <c:v>1400</c:v>
                </c:pt>
                <c:pt idx="9">
                  <c:v>1450</c:v>
                </c:pt>
                <c:pt idx="10">
                  <c:v>1500</c:v>
                </c:pt>
                <c:pt idx="11">
                  <c:v>1550</c:v>
                </c:pt>
                <c:pt idx="12">
                  <c:v>1600</c:v>
                </c:pt>
                <c:pt idx="13">
                  <c:v>1650</c:v>
                </c:pt>
                <c:pt idx="14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B9-2840-A597-6BF18853FB7D}"/>
            </c:ext>
          </c:extLst>
        </c:ser>
        <c:ser>
          <c:idx val="2"/>
          <c:order val="2"/>
          <c:tx>
            <c:strRef>
              <c:f>'SiO2 affect on DU without T'!$A$22</c:f>
              <c:strCache>
                <c:ptCount val="1"/>
                <c:pt idx="0">
                  <c:v>Burham&amp;Berry, 2012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135</c:v>
                </c:pt>
              </c:numLit>
            </c:plus>
            <c:minus>
              <c:numLit>
                <c:formatCode>General</c:formatCode>
                <c:ptCount val="1"/>
                <c:pt idx="0">
                  <c:v>135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'SiO2 affect on DU without T'!$K$22:$K$27</c:f>
                <c:numCache>
                  <c:formatCode>General</c:formatCode>
                  <c:ptCount val="6"/>
                  <c:pt idx="0">
                    <c:v>61.612131099396201</c:v>
                  </c:pt>
                  <c:pt idx="1">
                    <c:v>61.612131099396201</c:v>
                  </c:pt>
                  <c:pt idx="2">
                    <c:v>61.612131099396201</c:v>
                  </c:pt>
                  <c:pt idx="3">
                    <c:v>61.612131099396201</c:v>
                  </c:pt>
                  <c:pt idx="4">
                    <c:v>61.612131099396201</c:v>
                  </c:pt>
                  <c:pt idx="5">
                    <c:v>61.612131099396201</c:v>
                  </c:pt>
                </c:numCache>
              </c:numRef>
            </c:plus>
            <c:minus>
              <c:numRef>
                <c:f>'SiO2 affect on DU without T'!$K$22:$K$27</c:f>
                <c:numCache>
                  <c:formatCode>General</c:formatCode>
                  <c:ptCount val="6"/>
                  <c:pt idx="0">
                    <c:v>61.612131099396201</c:v>
                  </c:pt>
                  <c:pt idx="1">
                    <c:v>61.612131099396201</c:v>
                  </c:pt>
                  <c:pt idx="2">
                    <c:v>61.612131099396201</c:v>
                  </c:pt>
                  <c:pt idx="3">
                    <c:v>61.612131099396201</c:v>
                  </c:pt>
                  <c:pt idx="4">
                    <c:v>61.612131099396201</c:v>
                  </c:pt>
                  <c:pt idx="5">
                    <c:v>61.612131099396201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'SiO2 affect on DU without T'!$J$22:$J$27</c:f>
              <c:numCache>
                <c:formatCode>General</c:formatCode>
                <c:ptCount val="6"/>
                <c:pt idx="0">
                  <c:v>1538.15</c:v>
                </c:pt>
                <c:pt idx="1">
                  <c:v>1538.15</c:v>
                </c:pt>
                <c:pt idx="2">
                  <c:v>1538.15</c:v>
                </c:pt>
                <c:pt idx="3">
                  <c:v>1538.15</c:v>
                </c:pt>
                <c:pt idx="4">
                  <c:v>1538.15</c:v>
                </c:pt>
                <c:pt idx="5">
                  <c:v>1538.15</c:v>
                </c:pt>
              </c:numCache>
            </c:numRef>
          </c:xVal>
          <c:yVal>
            <c:numRef>
              <c:f>'SiO2 affect on DU without T'!$E$22:$E$27</c:f>
              <c:numCache>
                <c:formatCode>General</c:formatCode>
                <c:ptCount val="6"/>
                <c:pt idx="0">
                  <c:v>1279.72344797506</c:v>
                </c:pt>
                <c:pt idx="1">
                  <c:v>1279.72344797506</c:v>
                </c:pt>
                <c:pt idx="2">
                  <c:v>1279.72344797506</c:v>
                </c:pt>
                <c:pt idx="3">
                  <c:v>1279.72344797506</c:v>
                </c:pt>
                <c:pt idx="4">
                  <c:v>1279.72344797506</c:v>
                </c:pt>
                <c:pt idx="5">
                  <c:v>1279.72344797506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B9-2840-A597-6BF18853FB7D}"/>
            </c:ext>
          </c:extLst>
        </c:ser>
        <c:ser>
          <c:idx val="3"/>
          <c:order val="3"/>
          <c:tx>
            <c:strRef>
              <c:f>'SiO2 affect on DU without T'!$A$28</c:f>
              <c:strCache>
                <c:ptCount val="1"/>
                <c:pt idx="0">
                  <c:v>Luo and Ayers, 2009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'SiO2 affect on DU without T'!$K$28:$K$39</c:f>
                <c:numCache>
                  <c:formatCode>General</c:formatCode>
                  <c:ptCount val="12"/>
                  <c:pt idx="0">
                    <c:v>65.169865921493596</c:v>
                  </c:pt>
                  <c:pt idx="1">
                    <c:v>64.043542833511594</c:v>
                  </c:pt>
                  <c:pt idx="2">
                    <c:v>57.450438909693901</c:v>
                  </c:pt>
                  <c:pt idx="3">
                    <c:v>60.922250730820203</c:v>
                  </c:pt>
                  <c:pt idx="4">
                    <c:v>55.684184829222097</c:v>
                  </c:pt>
                  <c:pt idx="5">
                    <c:v>58.475410780847902</c:v>
                  </c:pt>
                  <c:pt idx="6">
                    <c:v>56.693184689090899</c:v>
                  </c:pt>
                  <c:pt idx="7">
                    <c:v>49.4710958975772</c:v>
                  </c:pt>
                  <c:pt idx="8">
                    <c:v>51.744241645085303</c:v>
                  </c:pt>
                  <c:pt idx="9">
                    <c:v>49.758092523130003</c:v>
                  </c:pt>
                  <c:pt idx="10">
                    <c:v>50.787121214233501</c:v>
                  </c:pt>
                  <c:pt idx="11">
                    <c:v>60.739494202040099</c:v>
                  </c:pt>
                </c:numCache>
              </c:numRef>
            </c:plus>
            <c:minus>
              <c:numRef>
                <c:f>'SiO2 affect on DU without T'!$K$28:$K$39</c:f>
                <c:numCache>
                  <c:formatCode>General</c:formatCode>
                  <c:ptCount val="12"/>
                  <c:pt idx="0">
                    <c:v>65.169865921493596</c:v>
                  </c:pt>
                  <c:pt idx="1">
                    <c:v>64.043542833511594</c:v>
                  </c:pt>
                  <c:pt idx="2">
                    <c:v>57.450438909693901</c:v>
                  </c:pt>
                  <c:pt idx="3">
                    <c:v>60.922250730820203</c:v>
                  </c:pt>
                  <c:pt idx="4">
                    <c:v>55.684184829222097</c:v>
                  </c:pt>
                  <c:pt idx="5">
                    <c:v>58.475410780847902</c:v>
                  </c:pt>
                  <c:pt idx="6">
                    <c:v>56.693184689090899</c:v>
                  </c:pt>
                  <c:pt idx="7">
                    <c:v>49.4710958975772</c:v>
                  </c:pt>
                  <c:pt idx="8">
                    <c:v>51.744241645085303</c:v>
                  </c:pt>
                  <c:pt idx="9">
                    <c:v>49.758092523130003</c:v>
                  </c:pt>
                  <c:pt idx="10">
                    <c:v>50.787121214233501</c:v>
                  </c:pt>
                  <c:pt idx="11">
                    <c:v>60.739494202040099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'SiO2 affect on DU without T'!$J$28:$J$39</c:f>
              <c:numCache>
                <c:formatCode>General</c:formatCode>
                <c:ptCount val="12"/>
                <c:pt idx="0">
                  <c:v>1073.1500000000001</c:v>
                </c:pt>
                <c:pt idx="1">
                  <c:v>1073.1500000000001</c:v>
                </c:pt>
                <c:pt idx="2">
                  <c:v>1073.1500000000001</c:v>
                </c:pt>
                <c:pt idx="3">
                  <c:v>1073.1500000000001</c:v>
                </c:pt>
                <c:pt idx="4">
                  <c:v>1073.1500000000001</c:v>
                </c:pt>
                <c:pt idx="5">
                  <c:v>1073.1500000000001</c:v>
                </c:pt>
                <c:pt idx="6">
                  <c:v>1073.1500000000001</c:v>
                </c:pt>
                <c:pt idx="7">
                  <c:v>1173.1500000000001</c:v>
                </c:pt>
                <c:pt idx="8">
                  <c:v>1273.1500000000001</c:v>
                </c:pt>
                <c:pt idx="9">
                  <c:v>1373.15</c:v>
                </c:pt>
                <c:pt idx="10">
                  <c:v>1473.15</c:v>
                </c:pt>
                <c:pt idx="11">
                  <c:v>1573.15</c:v>
                </c:pt>
              </c:numCache>
            </c:numRef>
          </c:xVal>
          <c:yVal>
            <c:numRef>
              <c:f>'SiO2 affect on DU without T'!$E$28:$E$39</c:f>
              <c:numCache>
                <c:formatCode>General</c:formatCode>
                <c:ptCount val="12"/>
                <c:pt idx="0">
                  <c:v>1709.58721764389</c:v>
                </c:pt>
                <c:pt idx="1">
                  <c:v>1746.8296656539401</c:v>
                </c:pt>
                <c:pt idx="2">
                  <c:v>1688.8256362403199</c:v>
                </c:pt>
                <c:pt idx="3">
                  <c:v>1758.54926060762</c:v>
                </c:pt>
                <c:pt idx="4">
                  <c:v>1730.7114350710799</c:v>
                </c:pt>
                <c:pt idx="5">
                  <c:v>1707.53700496959</c:v>
                </c:pt>
                <c:pt idx="6">
                  <c:v>1686.36699927172</c:v>
                </c:pt>
                <c:pt idx="7">
                  <c:v>1518.1248835020299</c:v>
                </c:pt>
                <c:pt idx="8">
                  <c:v>1552.0058340621699</c:v>
                </c:pt>
                <c:pt idx="9">
                  <c:v>1586.34859594619</c:v>
                </c:pt>
                <c:pt idx="10">
                  <c:v>1685.07446230867</c:v>
                </c:pt>
                <c:pt idx="11">
                  <c:v>1626.45218605491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B9-2840-A597-6BF18853FB7D}"/>
            </c:ext>
          </c:extLst>
        </c:ser>
        <c:ser>
          <c:idx val="4"/>
          <c:order val="4"/>
          <c:tx>
            <c:strRef>
              <c:f>'SiO2 affect on DU without T'!$A$40</c:f>
              <c:strCache>
                <c:ptCount val="1"/>
                <c:pt idx="0">
                  <c:v>Rubatto &amp; Hermann, 2007, LAICPMS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0"/>
            <c:plus>
              <c:numRef>
                <c:f>'SiO2 affect on DU without T'!$L$40:$L$44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150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'SiO2 affect on DU without T'!$L$40:$L$44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150</c:v>
                  </c:pt>
                  <c:pt idx="2">
                    <c:v>100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'SiO2 affect on DU without T'!$K$40:$K$44</c:f>
                <c:numCache>
                  <c:formatCode>General</c:formatCode>
                  <c:ptCount val="5"/>
                  <c:pt idx="0">
                    <c:v>11.0903003340925</c:v>
                  </c:pt>
                  <c:pt idx="1">
                    <c:v>13.0762598578225</c:v>
                  </c:pt>
                  <c:pt idx="2">
                    <c:v>14.979627333301</c:v>
                  </c:pt>
                  <c:pt idx="3">
                    <c:v>17.250212630770001</c:v>
                  </c:pt>
                  <c:pt idx="4">
                    <c:v>19.214621977727301</c:v>
                  </c:pt>
                </c:numCache>
              </c:numRef>
            </c:plus>
            <c:minus>
              <c:numRef>
                <c:f>'SiO2 affect on DU without T'!$K$40:$K$44</c:f>
                <c:numCache>
                  <c:formatCode>General</c:formatCode>
                  <c:ptCount val="5"/>
                  <c:pt idx="0">
                    <c:v>11.0903003340925</c:v>
                  </c:pt>
                  <c:pt idx="1">
                    <c:v>13.0762598578225</c:v>
                  </c:pt>
                  <c:pt idx="2">
                    <c:v>14.979627333301</c:v>
                  </c:pt>
                  <c:pt idx="3">
                    <c:v>17.250212630770001</c:v>
                  </c:pt>
                  <c:pt idx="4">
                    <c:v>19.214621977727301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'SiO2 affect on DU without T'!$J$40:$J$44</c:f>
              <c:numCache>
                <c:formatCode>General</c:formatCode>
                <c:ptCount val="5"/>
                <c:pt idx="0">
                  <c:v>1073.1500000000001</c:v>
                </c:pt>
                <c:pt idx="1">
                  <c:v>1173.1500000000001</c:v>
                </c:pt>
                <c:pt idx="2">
                  <c:v>1223.1500000000001</c:v>
                </c:pt>
                <c:pt idx="3">
                  <c:v>1273.1500000000001</c:v>
                </c:pt>
                <c:pt idx="4">
                  <c:v>1323.15</c:v>
                </c:pt>
              </c:numCache>
            </c:numRef>
          </c:xVal>
          <c:yVal>
            <c:numRef>
              <c:f>'SiO2 affect on DU without T'!$E$40:$E$44</c:f>
              <c:numCache>
                <c:formatCode>General</c:formatCode>
                <c:ptCount val="5"/>
                <c:pt idx="0">
                  <c:v>1070.8759558176</c:v>
                </c:pt>
                <c:pt idx="1">
                  <c:v>1172.6933407653901</c:v>
                </c:pt>
                <c:pt idx="2">
                  <c:v>1260.169021872</c:v>
                </c:pt>
                <c:pt idx="3">
                  <c:v>1365.1805318649799</c:v>
                </c:pt>
                <c:pt idx="4">
                  <c:v>1439.02017475919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1B9-2840-A597-6BF18853F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1168"/>
        <c:axId val="1615097456"/>
      </c:scatterChart>
      <c:valAx>
        <c:axId val="1705411168"/>
        <c:scaling>
          <c:orientation val="minMax"/>
          <c:max val="17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Soaking</a:t>
                </a:r>
                <a:r>
                  <a:rPr lang="en-US" baseline="0"/>
                  <a:t> T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97456"/>
        <c:crosses val="autoZero"/>
        <c:crossBetween val="midCat"/>
      </c:valAx>
      <c:valAx>
        <c:axId val="1615097456"/>
        <c:scaling>
          <c:orientation val="minMax"/>
          <c:max val="17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Zircon</a:t>
                </a:r>
                <a:r>
                  <a:rPr lang="en-US" baseline="0"/>
                  <a:t> Saturation T(K)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183571</xdr:colOff>
      <xdr:row>41</xdr:row>
      <xdr:rowOff>42007</xdr:rowOff>
    </xdr:from>
    <xdr:to>
      <xdr:col>23</xdr:col>
      <xdr:colOff>451814</xdr:colOff>
      <xdr:row>70</xdr:row>
      <xdr:rowOff>86457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99925-92CD-F149-B0BD-3E4F94911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646645</xdr:colOff>
      <xdr:row>8</xdr:row>
      <xdr:rowOff>81827</xdr:rowOff>
    </xdr:from>
    <xdr:to>
      <xdr:col>26</xdr:col>
      <xdr:colOff>565324</xdr:colOff>
      <xdr:row>39</xdr:row>
      <xdr:rowOff>93094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2A3A7-7C8A-E944-9A3E-95765BAC5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207B1-6CCC-C647-84AB-AD1F309ED0BA}">
  <dimension ref="A1:BG81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A59" sqref="A59"/>
    </sheetView>
  </sheetViews>
  <sheetFormatPr baseColWidth="10" defaultRowHeight="16" x14ac:dyDescent="0.2"/>
  <cols>
    <col min="1" max="1" width="26.1640625" customWidth="1"/>
    <col min="2" max="2" width="18.83203125" customWidth="1"/>
    <col min="5" max="5" width="15.6640625" customWidth="1"/>
    <col min="6" max="6" width="14.33203125" customWidth="1"/>
    <col min="43" max="43" width="12.33203125" style="13" customWidth="1"/>
    <col min="44" max="44" width="10.83203125" style="13"/>
    <col min="45" max="45" width="10.6640625" style="8" customWidth="1"/>
    <col min="46" max="46" width="10.6640625" customWidth="1"/>
    <col min="47" max="47" width="10.83203125" style="8"/>
    <col min="49" max="49" width="10.83203125" style="8"/>
    <col min="51" max="51" width="10.83203125" style="8"/>
  </cols>
  <sheetData>
    <row r="1" spans="1:58" x14ac:dyDescent="0.2">
      <c r="B1" t="s">
        <v>20</v>
      </c>
      <c r="C1" t="s">
        <v>35</v>
      </c>
      <c r="D1" t="s">
        <v>36</v>
      </c>
      <c r="E1" t="s">
        <v>37</v>
      </c>
      <c r="F1" t="s">
        <v>38</v>
      </c>
      <c r="G1" t="s">
        <v>71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83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67</v>
      </c>
      <c r="V1" s="2" t="s">
        <v>66</v>
      </c>
      <c r="W1" s="2" t="s">
        <v>89</v>
      </c>
      <c r="X1" t="s">
        <v>39</v>
      </c>
      <c r="Y1" s="2" t="s">
        <v>79</v>
      </c>
      <c r="Z1" s="2" t="s">
        <v>80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70</v>
      </c>
      <c r="AN1" t="s">
        <v>72</v>
      </c>
      <c r="AO1" t="s">
        <v>105</v>
      </c>
      <c r="AP1" t="s">
        <v>101</v>
      </c>
      <c r="AQ1" s="13" t="s">
        <v>186</v>
      </c>
      <c r="AR1" s="13" t="s">
        <v>187</v>
      </c>
      <c r="AS1" s="8" t="s">
        <v>153</v>
      </c>
      <c r="AT1" t="s">
        <v>156</v>
      </c>
      <c r="AU1" s="8" t="s">
        <v>154</v>
      </c>
      <c r="AV1" t="s">
        <v>157</v>
      </c>
      <c r="AW1" s="8" t="s">
        <v>155</v>
      </c>
      <c r="AX1" t="s">
        <v>158</v>
      </c>
      <c r="AY1" s="8" t="s">
        <v>159</v>
      </c>
      <c r="AZ1" t="s">
        <v>160</v>
      </c>
      <c r="BA1" s="8" t="s">
        <v>161</v>
      </c>
      <c r="BB1" s="8" t="s">
        <v>162</v>
      </c>
      <c r="BC1" s="11" t="s">
        <v>163</v>
      </c>
      <c r="BD1" s="11" t="s">
        <v>164</v>
      </c>
      <c r="BE1" s="11" t="s">
        <v>165</v>
      </c>
      <c r="BF1" s="11" t="s">
        <v>166</v>
      </c>
    </row>
    <row r="2" spans="1:58" x14ac:dyDescent="0.2">
      <c r="A2" t="s">
        <v>33</v>
      </c>
      <c r="B2" t="s">
        <v>2</v>
      </c>
      <c r="C2">
        <v>2.8197000000000001</v>
      </c>
      <c r="D2">
        <v>1.3351999999999999</v>
      </c>
      <c r="E2">
        <v>3.2122000000000002</v>
      </c>
      <c r="F2">
        <v>1.6675</v>
      </c>
      <c r="G2">
        <v>14</v>
      </c>
      <c r="H2" s="3">
        <v>48.704471428571431</v>
      </c>
      <c r="I2" s="3">
        <v>0.57356099999999999</v>
      </c>
      <c r="J2" s="3">
        <v>16.183399999999999</v>
      </c>
      <c r="K2" s="3">
        <v>2.503371428571429</v>
      </c>
      <c r="L2" s="3"/>
      <c r="M2" s="3">
        <v>8.3071407142857137</v>
      </c>
      <c r="N2" s="3">
        <v>0.22081492857142856</v>
      </c>
      <c r="O2" s="3">
        <v>10.159037142857143</v>
      </c>
      <c r="P2" s="3">
        <v>9.3127885714285714</v>
      </c>
      <c r="Q2" s="3">
        <v>1.9245185714285715</v>
      </c>
      <c r="R2" s="3">
        <v>0.25040028571428574</v>
      </c>
      <c r="S2" s="3">
        <v>0.27882100000000004</v>
      </c>
      <c r="T2" s="3">
        <v>0.12874014285714289</v>
      </c>
      <c r="U2" s="3"/>
      <c r="V2" s="3"/>
      <c r="W2" s="3"/>
      <c r="X2" s="3">
        <v>98.547042857142841</v>
      </c>
      <c r="Y2" s="3"/>
      <c r="Z2" s="3"/>
      <c r="AA2" s="4">
        <v>0.27</v>
      </c>
      <c r="AB2" s="4">
        <v>0.05</v>
      </c>
      <c r="AC2" s="4">
        <v>0.02</v>
      </c>
      <c r="AD2" s="4">
        <v>0.02</v>
      </c>
      <c r="AE2" s="4">
        <v>0.01</v>
      </c>
      <c r="AF2" s="4">
        <v>0.11</v>
      </c>
      <c r="AG2" s="4">
        <v>0.12</v>
      </c>
      <c r="AH2" s="4">
        <v>0.02</v>
      </c>
      <c r="AI2" s="4">
        <v>0.14000000000000001</v>
      </c>
      <c r="AJ2" s="4">
        <v>0.09</v>
      </c>
      <c r="AK2" s="4">
        <v>0.06</v>
      </c>
      <c r="AL2" s="4">
        <v>0.01</v>
      </c>
      <c r="AO2">
        <v>1325</v>
      </c>
      <c r="AP2">
        <v>1225</v>
      </c>
    </row>
    <row r="3" spans="1:58" x14ac:dyDescent="0.2">
      <c r="B3" t="s">
        <v>0</v>
      </c>
      <c r="C3">
        <v>5.2469000000000001</v>
      </c>
      <c r="D3">
        <v>2.0463</v>
      </c>
      <c r="E3">
        <v>2.4260999999999999</v>
      </c>
      <c r="F3">
        <v>1.4541999999999999</v>
      </c>
      <c r="G3">
        <v>17</v>
      </c>
      <c r="H3">
        <v>50.862317647058823</v>
      </c>
      <c r="I3">
        <v>0.59190182352941179</v>
      </c>
      <c r="J3">
        <v>17.246723529411764</v>
      </c>
      <c r="K3">
        <v>2.0381452941176472</v>
      </c>
      <c r="M3">
        <v>5.6571058823529405</v>
      </c>
      <c r="N3">
        <v>0.22405641176470589</v>
      </c>
      <c r="O3">
        <v>10.83550588235294</v>
      </c>
      <c r="P3">
        <v>9.8250935294117649</v>
      </c>
      <c r="Q3">
        <v>0.72785117647058839</v>
      </c>
      <c r="R3">
        <v>0.18136688235294118</v>
      </c>
      <c r="S3">
        <v>0.29180347058823536</v>
      </c>
      <c r="T3">
        <v>0.13744447058823528</v>
      </c>
      <c r="X3">
        <v>98.619347058823536</v>
      </c>
      <c r="AA3" s="4">
        <v>0.76</v>
      </c>
      <c r="AB3">
        <v>0.12</v>
      </c>
      <c r="AC3" s="4">
        <v>0.03</v>
      </c>
      <c r="AD3" s="4">
        <v>0.01</v>
      </c>
      <c r="AE3" s="4">
        <v>0.01</v>
      </c>
      <c r="AF3" s="4">
        <v>0.12</v>
      </c>
      <c r="AG3" s="4">
        <v>0.3</v>
      </c>
      <c r="AH3" s="4">
        <v>0.01</v>
      </c>
      <c r="AI3" s="4">
        <v>0.19</v>
      </c>
      <c r="AJ3" s="4">
        <v>0.08</v>
      </c>
      <c r="AK3">
        <v>0.04</v>
      </c>
      <c r="AL3">
        <v>0.01</v>
      </c>
      <c r="AO3">
        <v>1325</v>
      </c>
      <c r="AP3">
        <v>1225</v>
      </c>
    </row>
    <row r="4" spans="1:58" x14ac:dyDescent="0.2">
      <c r="B4" t="s">
        <v>1</v>
      </c>
      <c r="C4">
        <v>3.3972000000000002</v>
      </c>
      <c r="D4">
        <v>1.0840000000000001</v>
      </c>
      <c r="E4">
        <v>2.3146</v>
      </c>
      <c r="F4">
        <v>1.0526</v>
      </c>
      <c r="G4">
        <v>13</v>
      </c>
      <c r="H4">
        <v>50.176923076923075</v>
      </c>
      <c r="I4">
        <v>0.56179638461538461</v>
      </c>
      <c r="J4">
        <v>16.703200000000002</v>
      </c>
      <c r="K4">
        <v>2.7385592307692308</v>
      </c>
      <c r="M4">
        <v>7.4449253846153827</v>
      </c>
      <c r="N4">
        <v>0.21970000000000001</v>
      </c>
      <c r="O4">
        <v>10.460784615384615</v>
      </c>
      <c r="P4">
        <v>9.2768515384615391</v>
      </c>
      <c r="Q4">
        <v>1.8130800000000002</v>
      </c>
      <c r="R4">
        <v>0.24764430769230772</v>
      </c>
      <c r="S4">
        <v>0.28413446153846156</v>
      </c>
      <c r="T4">
        <v>0.14381953846153844</v>
      </c>
      <c r="X4">
        <v>100.07143846153846</v>
      </c>
      <c r="AA4" s="4">
        <v>0.52</v>
      </c>
      <c r="AB4">
        <v>0.19</v>
      </c>
      <c r="AC4" s="4">
        <v>0.02</v>
      </c>
      <c r="AD4" s="4">
        <v>0.01</v>
      </c>
      <c r="AE4" s="4">
        <v>0.01</v>
      </c>
      <c r="AF4" s="4">
        <v>0.11</v>
      </c>
      <c r="AG4" s="4">
        <v>0.08</v>
      </c>
      <c r="AH4" s="4">
        <v>0.01</v>
      </c>
      <c r="AI4" s="4">
        <v>0.12</v>
      </c>
      <c r="AJ4" s="4">
        <v>0.05</v>
      </c>
      <c r="AK4">
        <v>0.04</v>
      </c>
      <c r="AL4">
        <v>0.01</v>
      </c>
      <c r="AO4">
        <v>1325</v>
      </c>
      <c r="AP4">
        <v>1225</v>
      </c>
    </row>
    <row r="5" spans="1:58" x14ac:dyDescent="0.2">
      <c r="B5" t="s">
        <v>3</v>
      </c>
      <c r="C5">
        <v>3.8847</v>
      </c>
      <c r="D5">
        <v>1.8845000000000001</v>
      </c>
      <c r="E5">
        <v>2.2671000000000001</v>
      </c>
      <c r="F5">
        <v>1.3831</v>
      </c>
      <c r="G5">
        <v>30</v>
      </c>
      <c r="H5" s="3">
        <v>50.732243333333351</v>
      </c>
      <c r="I5" s="3">
        <v>0.62069073333333324</v>
      </c>
      <c r="J5" s="3">
        <v>16.205626666666667</v>
      </c>
      <c r="K5" s="3">
        <v>2.5896413333333337</v>
      </c>
      <c r="L5" s="3"/>
      <c r="M5" s="3">
        <v>6.5577326666666655</v>
      </c>
      <c r="N5" s="3">
        <v>0.18830443333333333</v>
      </c>
      <c r="O5" s="3">
        <v>10.478803333333333</v>
      </c>
      <c r="P5" s="3">
        <v>9.7189826666666672</v>
      </c>
      <c r="Q5" s="3">
        <v>1.4840913333333332</v>
      </c>
      <c r="R5" s="3">
        <v>0.29916549999999992</v>
      </c>
      <c r="S5" s="3">
        <v>0.29875716666666663</v>
      </c>
      <c r="T5" s="3">
        <v>0.146061</v>
      </c>
      <c r="U5" s="3"/>
      <c r="V5" s="3"/>
      <c r="W5" s="3"/>
      <c r="X5" s="3">
        <v>99.320099999999982</v>
      </c>
      <c r="Y5" s="3"/>
      <c r="Z5" s="3"/>
      <c r="AA5" s="4">
        <v>0.3</v>
      </c>
      <c r="AB5">
        <v>0.16</v>
      </c>
      <c r="AC5" s="4">
        <v>0.03</v>
      </c>
      <c r="AD5" s="4">
        <v>0.01</v>
      </c>
      <c r="AE5" s="4">
        <v>0.01</v>
      </c>
      <c r="AF5" s="4">
        <v>0.11</v>
      </c>
      <c r="AG5" s="4">
        <v>0.1</v>
      </c>
      <c r="AH5" s="4">
        <v>0.01</v>
      </c>
      <c r="AI5" s="4">
        <v>0.06</v>
      </c>
      <c r="AJ5" s="4">
        <v>0.14000000000000001</v>
      </c>
      <c r="AK5">
        <v>0.01</v>
      </c>
      <c r="AL5">
        <v>0.01</v>
      </c>
      <c r="AO5">
        <v>1325</v>
      </c>
      <c r="AP5">
        <v>1225</v>
      </c>
    </row>
    <row r="6" spans="1:58" x14ac:dyDescent="0.2">
      <c r="B6" t="s">
        <v>5</v>
      </c>
      <c r="C6">
        <v>1.5626</v>
      </c>
      <c r="D6">
        <v>0.66320000000000001</v>
      </c>
      <c r="E6">
        <v>3.1164000000000001</v>
      </c>
      <c r="F6">
        <v>1.2955000000000001</v>
      </c>
      <c r="G6">
        <v>23</v>
      </c>
      <c r="H6">
        <v>49.500043478260878</v>
      </c>
      <c r="I6">
        <v>0.61495417391304352</v>
      </c>
      <c r="J6">
        <v>15.46107391304348</v>
      </c>
      <c r="K6">
        <v>2.968314782608696</v>
      </c>
      <c r="M6">
        <v>8.532564782608695</v>
      </c>
      <c r="N6">
        <v>0.18484117391304344</v>
      </c>
      <c r="O6">
        <v>10.262247826086956</v>
      </c>
      <c r="P6">
        <v>9.2779569565217379</v>
      </c>
      <c r="Q6">
        <v>1.9079447826086957</v>
      </c>
      <c r="R6">
        <v>0.3109490434782608</v>
      </c>
      <c r="S6">
        <v>0.29440513043478267</v>
      </c>
      <c r="T6">
        <v>0.13455826086956521</v>
      </c>
      <c r="X6">
        <v>99.449856521739136</v>
      </c>
      <c r="AA6" s="4">
        <v>0.21</v>
      </c>
      <c r="AB6">
        <v>0.25</v>
      </c>
      <c r="AC6" s="4">
        <v>0.03</v>
      </c>
      <c r="AD6" s="4">
        <v>0.01</v>
      </c>
      <c r="AE6" s="4">
        <v>0.01</v>
      </c>
      <c r="AF6" s="4">
        <v>0.11</v>
      </c>
      <c r="AG6" s="4">
        <v>0.1</v>
      </c>
      <c r="AH6" s="4">
        <v>0.01</v>
      </c>
      <c r="AI6" s="4">
        <v>0.04</v>
      </c>
      <c r="AJ6" s="4">
        <v>0.05</v>
      </c>
      <c r="AK6">
        <v>0.02</v>
      </c>
      <c r="AL6">
        <v>0.01</v>
      </c>
      <c r="AO6">
        <v>1325</v>
      </c>
      <c r="AP6">
        <v>1225</v>
      </c>
    </row>
    <row r="7" spans="1:58" x14ac:dyDescent="0.2">
      <c r="B7" t="s">
        <v>4</v>
      </c>
      <c r="C7">
        <v>3.5274000000000001</v>
      </c>
      <c r="D7">
        <v>1.9049</v>
      </c>
      <c r="E7">
        <v>1.9014</v>
      </c>
      <c r="F7">
        <v>0.94310000000000005</v>
      </c>
      <c r="G7">
        <v>28</v>
      </c>
      <c r="H7">
        <v>49.701300000000003</v>
      </c>
      <c r="I7">
        <v>0.61431607142857148</v>
      </c>
      <c r="J7">
        <v>16.526775000000004</v>
      </c>
      <c r="K7">
        <v>2.2818964285714287</v>
      </c>
      <c r="M7">
        <v>7.1564396428571424</v>
      </c>
      <c r="N7">
        <v>0.19011421428571432</v>
      </c>
      <c r="O7">
        <v>10.722203571428574</v>
      </c>
      <c r="P7">
        <v>9.6967878571428567</v>
      </c>
      <c r="Q7">
        <v>0.78706485714285723</v>
      </c>
      <c r="R7">
        <v>0.17397550000000003</v>
      </c>
      <c r="S7">
        <v>0.30852271428571415</v>
      </c>
      <c r="T7">
        <v>0.14805007142857146</v>
      </c>
      <c r="X7">
        <v>98.307435714285731</v>
      </c>
      <c r="AA7" s="4">
        <v>0.55000000000000004</v>
      </c>
      <c r="AB7">
        <v>0.16</v>
      </c>
      <c r="AC7" s="4">
        <v>0.03</v>
      </c>
      <c r="AD7" s="4">
        <v>0.01</v>
      </c>
      <c r="AE7" s="4">
        <v>0.01</v>
      </c>
      <c r="AF7" s="4">
        <v>0.09</v>
      </c>
      <c r="AG7" s="4">
        <v>7.0000000000000007E-2</v>
      </c>
      <c r="AH7" s="4">
        <v>0.01</v>
      </c>
      <c r="AI7" s="4">
        <v>0.06</v>
      </c>
      <c r="AJ7" s="4">
        <v>0.1</v>
      </c>
      <c r="AK7">
        <v>0.02</v>
      </c>
      <c r="AL7">
        <v>0.01</v>
      </c>
      <c r="AO7">
        <v>1325</v>
      </c>
      <c r="AP7">
        <v>1225</v>
      </c>
    </row>
    <row r="8" spans="1:58" x14ac:dyDescent="0.2">
      <c r="B8" t="s">
        <v>6</v>
      </c>
      <c r="C8">
        <v>2.7711000000000001</v>
      </c>
      <c r="D8">
        <v>1.3511</v>
      </c>
      <c r="E8">
        <v>1.7501</v>
      </c>
      <c r="F8">
        <v>1.2821</v>
      </c>
      <c r="G8">
        <v>17</v>
      </c>
      <c r="H8">
        <v>48.980211764705871</v>
      </c>
      <c r="I8">
        <v>0.56602094117647062</v>
      </c>
      <c r="J8">
        <v>17.553782352941177</v>
      </c>
      <c r="K8">
        <v>2.4936699999999998</v>
      </c>
      <c r="M8">
        <v>7.2289652941176472</v>
      </c>
      <c r="N8">
        <v>0.18600017647058822</v>
      </c>
      <c r="O8">
        <v>10.02408294117647</v>
      </c>
      <c r="P8">
        <v>8.7407652941176472</v>
      </c>
      <c r="Q8">
        <v>1.9165741176470585</v>
      </c>
      <c r="R8">
        <v>0.32470382352941174</v>
      </c>
      <c r="S8">
        <v>0.28443135294117644</v>
      </c>
      <c r="T8">
        <v>0.1375244117647059</v>
      </c>
      <c r="X8">
        <v>98.43671176470589</v>
      </c>
      <c r="AA8" s="4">
        <v>0.57999999999999996</v>
      </c>
      <c r="AB8">
        <v>0.16</v>
      </c>
      <c r="AC8" s="4">
        <v>0.04</v>
      </c>
      <c r="AD8" s="4">
        <v>0.01</v>
      </c>
      <c r="AE8" s="4">
        <v>0.01</v>
      </c>
      <c r="AF8" s="4">
        <v>0.17</v>
      </c>
      <c r="AG8" s="4">
        <v>0.09</v>
      </c>
      <c r="AH8" s="4">
        <v>0.01</v>
      </c>
      <c r="AI8" s="4">
        <v>0.19</v>
      </c>
      <c r="AJ8" s="4">
        <v>0.08</v>
      </c>
      <c r="AK8">
        <v>0.05</v>
      </c>
      <c r="AL8">
        <v>0.01</v>
      </c>
      <c r="AO8">
        <v>1325</v>
      </c>
      <c r="AP8">
        <v>1225</v>
      </c>
    </row>
    <row r="9" spans="1:58" x14ac:dyDescent="0.2">
      <c r="B9" t="s">
        <v>7</v>
      </c>
      <c r="C9">
        <v>6.2942999999999998</v>
      </c>
      <c r="D9">
        <v>6.5095000000000001</v>
      </c>
      <c r="E9">
        <v>1.8132999999999999</v>
      </c>
      <c r="F9">
        <v>1.6675</v>
      </c>
      <c r="G9">
        <v>10</v>
      </c>
      <c r="H9" s="3">
        <v>60.877019999999995</v>
      </c>
      <c r="I9" s="3">
        <v>0.7594649</v>
      </c>
      <c r="J9" s="3">
        <v>19.32255</v>
      </c>
      <c r="K9" s="3">
        <v>1.3127340000000001</v>
      </c>
      <c r="L9" s="3"/>
      <c r="M9" s="3">
        <v>4.0226930000000003</v>
      </c>
      <c r="N9" s="3">
        <v>4.2218699999999998E-2</v>
      </c>
      <c r="O9" s="3">
        <v>2.8139339999999997</v>
      </c>
      <c r="P9" s="3">
        <v>7.7864729999999991</v>
      </c>
      <c r="Q9" s="3">
        <v>2.2057700000000002</v>
      </c>
      <c r="R9" s="3">
        <v>1.1928480000000001</v>
      </c>
      <c r="S9" s="3">
        <v>0.2374289</v>
      </c>
      <c r="T9" s="3">
        <v>2.9872400000000004E-2</v>
      </c>
      <c r="U9" s="3"/>
      <c r="V9" s="3"/>
      <c r="W9" s="3"/>
      <c r="X9" s="3">
        <v>100.6031</v>
      </c>
      <c r="Y9" s="3"/>
      <c r="Z9" s="3"/>
      <c r="AA9" s="4">
        <v>1.62</v>
      </c>
      <c r="AB9">
        <v>0.14000000000000001</v>
      </c>
      <c r="AC9" s="4">
        <v>0.03</v>
      </c>
      <c r="AD9" s="4">
        <v>0.02</v>
      </c>
      <c r="AE9" s="4">
        <v>0.02</v>
      </c>
      <c r="AF9" s="4">
        <v>0.15</v>
      </c>
      <c r="AG9" s="4">
        <v>0.93</v>
      </c>
      <c r="AH9" s="4" t="s">
        <v>81</v>
      </c>
      <c r="AI9" s="4">
        <v>0.22</v>
      </c>
      <c r="AJ9" s="4">
        <v>0.25</v>
      </c>
      <c r="AK9">
        <v>0.3</v>
      </c>
      <c r="AL9">
        <v>0.04</v>
      </c>
      <c r="AO9">
        <v>1350</v>
      </c>
      <c r="AP9">
        <v>1250</v>
      </c>
    </row>
    <row r="10" spans="1:58" x14ac:dyDescent="0.2">
      <c r="B10" t="s">
        <v>8</v>
      </c>
      <c r="C10">
        <v>3.6051000000000002</v>
      </c>
      <c r="D10">
        <v>1.9014</v>
      </c>
      <c r="E10">
        <v>2.3715000000000002</v>
      </c>
      <c r="F10">
        <v>1.6077999999999999</v>
      </c>
      <c r="G10">
        <v>28</v>
      </c>
      <c r="H10">
        <v>61.662078947368421</v>
      </c>
      <c r="I10">
        <v>0.73960200000000009</v>
      </c>
      <c r="J10">
        <v>19.212978947368423</v>
      </c>
      <c r="K10">
        <v>1.5376899999999996</v>
      </c>
      <c r="M10">
        <v>2.598190526315789</v>
      </c>
      <c r="N10">
        <v>3.5388315789473677E-2</v>
      </c>
      <c r="O10">
        <v>2.4471947368421056</v>
      </c>
      <c r="P10">
        <v>7.2639315789473686</v>
      </c>
      <c r="Q10">
        <v>1.7562431578947364</v>
      </c>
      <c r="R10">
        <v>1.2090952631578944</v>
      </c>
      <c r="X10">
        <f>SUM(H10:R10)</f>
        <v>98.462393473684202</v>
      </c>
      <c r="AA10" s="4">
        <v>1.29</v>
      </c>
      <c r="AB10">
        <v>0.13</v>
      </c>
      <c r="AC10" s="4">
        <v>0.03</v>
      </c>
      <c r="AD10" s="4">
        <v>0.01</v>
      </c>
      <c r="AE10" s="4">
        <v>0.01</v>
      </c>
      <c r="AF10" s="4">
        <v>0.34</v>
      </c>
      <c r="AG10" s="4">
        <v>0.41</v>
      </c>
      <c r="AH10" s="4" t="s">
        <v>81</v>
      </c>
      <c r="AI10" s="4">
        <v>0.16</v>
      </c>
      <c r="AJ10" s="4">
        <v>0.28000000000000003</v>
      </c>
      <c r="AK10">
        <v>0.27</v>
      </c>
      <c r="AL10">
        <v>7.0000000000000007E-2</v>
      </c>
      <c r="AO10">
        <v>1400</v>
      </c>
      <c r="AP10">
        <v>1325</v>
      </c>
    </row>
    <row r="11" spans="1:58" x14ac:dyDescent="0.2">
      <c r="B11" t="s">
        <v>9</v>
      </c>
      <c r="C11">
        <v>9.5609000000000002</v>
      </c>
      <c r="D11">
        <v>11.7288</v>
      </c>
      <c r="E11">
        <v>1.2565999999999999</v>
      </c>
      <c r="F11">
        <v>1.1037999999999999</v>
      </c>
      <c r="G11">
        <v>15</v>
      </c>
      <c r="H11" s="3">
        <v>60.775033333333326</v>
      </c>
      <c r="I11" s="3">
        <v>0.75024653333333335</v>
      </c>
      <c r="J11" s="3">
        <v>19.185746666666667</v>
      </c>
      <c r="K11" s="3">
        <v>1.7600959999999997</v>
      </c>
      <c r="L11" s="3"/>
      <c r="M11" s="3">
        <v>3.6817419999999994</v>
      </c>
      <c r="N11" s="3">
        <v>3.8255999999999998E-2</v>
      </c>
      <c r="O11" s="3">
        <v>2.6474133333333336</v>
      </c>
      <c r="P11" s="3">
        <v>7.5786066666666683</v>
      </c>
      <c r="Q11" s="3">
        <v>2.2913360000000003</v>
      </c>
      <c r="R11" s="3">
        <v>1.1928786666666664</v>
      </c>
      <c r="S11" s="3">
        <v>0.23009186666666667</v>
      </c>
      <c r="T11" s="3">
        <v>2.2422333333333332E-2</v>
      </c>
      <c r="U11" s="3"/>
      <c r="V11" s="3"/>
      <c r="W11" s="3"/>
      <c r="X11" s="3">
        <v>100.15388666666666</v>
      </c>
      <c r="Y11" s="3"/>
      <c r="Z11" s="3"/>
      <c r="AA11" s="4">
        <v>0.52</v>
      </c>
      <c r="AB11">
        <v>0.08</v>
      </c>
      <c r="AC11" s="4">
        <v>0.04</v>
      </c>
      <c r="AD11" s="4">
        <v>0.02</v>
      </c>
      <c r="AE11" s="4">
        <v>0.01</v>
      </c>
      <c r="AF11" s="4">
        <v>0.17</v>
      </c>
      <c r="AG11" s="4">
        <v>0.13</v>
      </c>
      <c r="AH11" s="4" t="s">
        <v>81</v>
      </c>
      <c r="AI11" s="4">
        <v>0.08</v>
      </c>
      <c r="AJ11" s="4">
        <v>0.13</v>
      </c>
      <c r="AK11">
        <v>0.04</v>
      </c>
      <c r="AL11">
        <v>0.04</v>
      </c>
      <c r="AO11">
        <v>1400</v>
      </c>
      <c r="AP11">
        <v>1335</v>
      </c>
    </row>
    <row r="12" spans="1:58" x14ac:dyDescent="0.2">
      <c r="B12" t="s">
        <v>10</v>
      </c>
      <c r="C12">
        <v>2.5771999999999999</v>
      </c>
      <c r="D12">
        <v>2.7481</v>
      </c>
      <c r="E12">
        <v>2.2399</v>
      </c>
      <c r="F12">
        <v>1.9106000000000001</v>
      </c>
      <c r="G12">
        <v>15</v>
      </c>
      <c r="H12" s="3">
        <v>61.392779999999995</v>
      </c>
      <c r="I12" s="3">
        <v>0.69533340000000021</v>
      </c>
      <c r="J12" s="3">
        <v>18.323773333333335</v>
      </c>
      <c r="K12" s="3">
        <v>2.274198666666666</v>
      </c>
      <c r="L12" s="3"/>
      <c r="M12" s="3">
        <v>3.4950666666666672</v>
      </c>
      <c r="N12" s="3">
        <v>3.6124000000000003E-2</v>
      </c>
      <c r="O12" s="3">
        <v>2.3214860000000006</v>
      </c>
      <c r="P12" s="3">
        <v>6.9192246666666666</v>
      </c>
      <c r="Q12" s="3">
        <v>2.9677680000000004</v>
      </c>
      <c r="R12" s="3">
        <v>1.4199533333333334</v>
      </c>
      <c r="S12" s="3">
        <v>0.16781046666666669</v>
      </c>
      <c r="T12" s="3">
        <v>7.4063799999999985E-2</v>
      </c>
      <c r="U12" s="3"/>
      <c r="V12" s="3"/>
      <c r="W12" s="3"/>
      <c r="X12" s="3">
        <v>100.08754666666665</v>
      </c>
      <c r="Y12" s="3"/>
      <c r="Z12" s="3"/>
      <c r="AA12" s="4">
        <v>0.89</v>
      </c>
      <c r="AB12">
        <v>0.13</v>
      </c>
      <c r="AC12" s="4">
        <v>0.02</v>
      </c>
      <c r="AD12" s="4">
        <v>0.02</v>
      </c>
      <c r="AE12" s="4">
        <v>0.02</v>
      </c>
      <c r="AF12" s="4">
        <v>0.1</v>
      </c>
      <c r="AG12" s="4">
        <v>0.47</v>
      </c>
      <c r="AH12" s="4" t="s">
        <v>81</v>
      </c>
      <c r="AI12" s="4">
        <v>0.17</v>
      </c>
      <c r="AJ12" s="4">
        <v>0.25</v>
      </c>
      <c r="AK12">
        <v>0.09</v>
      </c>
      <c r="AL12">
        <v>0.1</v>
      </c>
      <c r="AO12">
        <v>1400</v>
      </c>
      <c r="AP12">
        <v>1335</v>
      </c>
    </row>
    <row r="13" spans="1:58" x14ac:dyDescent="0.2">
      <c r="B13" t="s">
        <v>11</v>
      </c>
      <c r="C13">
        <v>2.1141000000000001</v>
      </c>
      <c r="D13">
        <v>0.87619999999999998</v>
      </c>
      <c r="E13">
        <v>1.7438</v>
      </c>
      <c r="F13">
        <v>1.2511000000000001</v>
      </c>
      <c r="G13">
        <v>16</v>
      </c>
      <c r="H13" s="3">
        <v>59.321093750000003</v>
      </c>
      <c r="I13" s="3">
        <v>0.71999918750000003</v>
      </c>
      <c r="J13" s="3">
        <v>18.399262500000003</v>
      </c>
      <c r="K13" s="3">
        <v>2.1655856250000003</v>
      </c>
      <c r="L13" s="3"/>
      <c r="M13" s="3">
        <v>4.7770056250000001</v>
      </c>
      <c r="N13" s="3">
        <v>3.5931062500000006E-2</v>
      </c>
      <c r="O13" s="3">
        <v>2.5329687500000007</v>
      </c>
      <c r="P13" s="3">
        <v>7.2317418750000009</v>
      </c>
      <c r="Q13" s="3">
        <v>3.4187356249999996</v>
      </c>
      <c r="R13" s="3">
        <v>1.4399631250000002</v>
      </c>
      <c r="S13" s="3">
        <v>0.17985250000000003</v>
      </c>
      <c r="T13" s="3">
        <v>6.6193250000000009E-2</v>
      </c>
      <c r="U13" s="3"/>
      <c r="V13" s="3"/>
      <c r="W13" s="3"/>
      <c r="X13" s="3">
        <v>100.28823125</v>
      </c>
      <c r="Y13" s="3"/>
      <c r="Z13" s="3"/>
      <c r="AA13" s="4">
        <v>0.9</v>
      </c>
      <c r="AB13">
        <v>0.04</v>
      </c>
      <c r="AC13" s="4">
        <v>0.42</v>
      </c>
      <c r="AD13" s="4">
        <v>0.01</v>
      </c>
      <c r="AE13" s="4">
        <v>0.01</v>
      </c>
      <c r="AF13" s="4">
        <v>0.28000000000000003</v>
      </c>
      <c r="AG13" s="4">
        <v>7.0000000000000007E-2</v>
      </c>
      <c r="AH13" s="4" t="s">
        <v>81</v>
      </c>
      <c r="AI13" s="4">
        <v>0.14000000000000001</v>
      </c>
      <c r="AJ13" s="4">
        <v>0.24</v>
      </c>
      <c r="AK13">
        <v>0.06</v>
      </c>
      <c r="AL13">
        <v>0.02</v>
      </c>
      <c r="AO13">
        <v>1400</v>
      </c>
      <c r="AP13">
        <v>1335</v>
      </c>
    </row>
    <row r="14" spans="1:58" x14ac:dyDescent="0.2">
      <c r="B14" t="s">
        <v>12</v>
      </c>
      <c r="C14">
        <v>1.7586999999999999</v>
      </c>
      <c r="D14">
        <v>0.60570000000000002</v>
      </c>
      <c r="E14">
        <v>1.3393999999999999</v>
      </c>
      <c r="F14">
        <v>0.55820000000000003</v>
      </c>
      <c r="G14">
        <v>13</v>
      </c>
      <c r="H14" s="3">
        <v>59.033392307692303</v>
      </c>
      <c r="I14" s="3">
        <v>0.72291407692307696</v>
      </c>
      <c r="J14" s="3">
        <v>18.323361538461537</v>
      </c>
      <c r="K14" s="3">
        <v>2.1747584615384614</v>
      </c>
      <c r="L14" s="3"/>
      <c r="M14" s="3">
        <v>5.374105384615385</v>
      </c>
      <c r="N14" s="3">
        <v>3.6796538461538471E-2</v>
      </c>
      <c r="O14" s="3">
        <v>2.4925376923076925</v>
      </c>
      <c r="P14" s="3">
        <v>7.1197646153846161</v>
      </c>
      <c r="Q14" s="3">
        <v>3.526139230769231</v>
      </c>
      <c r="R14" s="3">
        <v>1.4389938461538458</v>
      </c>
      <c r="S14" s="3">
        <v>0.20983138461538464</v>
      </c>
      <c r="T14" s="3">
        <v>3.7727538461538465E-2</v>
      </c>
      <c r="U14" s="3"/>
      <c r="V14" s="3"/>
      <c r="W14" s="3"/>
      <c r="X14" s="3">
        <v>100.4902923076923</v>
      </c>
      <c r="Y14" s="3"/>
      <c r="Z14" s="3"/>
      <c r="AA14" s="4">
        <v>0.28000000000000003</v>
      </c>
      <c r="AB14">
        <v>0.09</v>
      </c>
      <c r="AC14" s="4">
        <v>3</v>
      </c>
      <c r="AD14" s="4">
        <v>0.01</v>
      </c>
      <c r="AE14" s="4">
        <v>0.01</v>
      </c>
      <c r="AF14" s="4">
        <v>0.08</v>
      </c>
      <c r="AG14" s="4">
        <v>0.05</v>
      </c>
      <c r="AH14" s="4" t="s">
        <v>81</v>
      </c>
      <c r="AI14" s="4">
        <v>0.02</v>
      </c>
      <c r="AJ14" s="4">
        <v>0.04</v>
      </c>
      <c r="AK14">
        <v>0.05</v>
      </c>
      <c r="AL14">
        <v>0.02</v>
      </c>
      <c r="AO14">
        <v>1400</v>
      </c>
      <c r="AP14">
        <v>1335</v>
      </c>
    </row>
    <row r="15" spans="1:58" x14ac:dyDescent="0.2">
      <c r="B15" t="s">
        <v>13</v>
      </c>
      <c r="C15">
        <v>1.8324</v>
      </c>
      <c r="D15">
        <v>0.86</v>
      </c>
      <c r="E15">
        <v>1.2073</v>
      </c>
      <c r="F15">
        <v>0.60529999999999995</v>
      </c>
      <c r="G15">
        <v>16</v>
      </c>
      <c r="H15">
        <v>59.816862499999999</v>
      </c>
      <c r="I15">
        <v>0.71866275000000002</v>
      </c>
      <c r="J15">
        <v>18.940256250000001</v>
      </c>
      <c r="K15">
        <v>1.7398568750000003</v>
      </c>
      <c r="M15">
        <v>4.327556875</v>
      </c>
      <c r="N15">
        <v>4.5087500000000003E-2</v>
      </c>
      <c r="O15">
        <v>2.5511081249999998</v>
      </c>
      <c r="P15">
        <v>6.5621612499999999</v>
      </c>
      <c r="Q15">
        <v>2.5252225000000004</v>
      </c>
      <c r="R15">
        <v>1.7665737500000001</v>
      </c>
      <c r="S15">
        <v>0.17233881249999999</v>
      </c>
      <c r="T15">
        <v>6.4999249999999995E-2</v>
      </c>
      <c r="X15">
        <v>99.23069375</v>
      </c>
      <c r="AA15" s="4">
        <v>0.88</v>
      </c>
      <c r="AB15">
        <v>0.21</v>
      </c>
      <c r="AC15" s="4">
        <v>0.03</v>
      </c>
      <c r="AD15" s="4">
        <v>0.01</v>
      </c>
      <c r="AE15" s="4">
        <v>0.01</v>
      </c>
      <c r="AF15" s="4">
        <v>0.2</v>
      </c>
      <c r="AG15" s="4">
        <v>0.4</v>
      </c>
      <c r="AH15" s="4" t="s">
        <v>81</v>
      </c>
      <c r="AI15" s="4">
        <v>0.17</v>
      </c>
      <c r="AJ15" s="4">
        <v>0.27</v>
      </c>
      <c r="AK15">
        <v>0.16</v>
      </c>
      <c r="AL15">
        <v>0.1</v>
      </c>
      <c r="AO15">
        <v>1380</v>
      </c>
      <c r="AP15">
        <v>1290</v>
      </c>
    </row>
    <row r="16" spans="1:58" x14ac:dyDescent="0.2">
      <c r="B16" t="s">
        <v>14</v>
      </c>
      <c r="C16">
        <v>1.9974000000000001</v>
      </c>
      <c r="D16">
        <v>0.65700000000000003</v>
      </c>
      <c r="E16">
        <v>1.5546</v>
      </c>
      <c r="F16">
        <v>0.55759999999999998</v>
      </c>
      <c r="G16">
        <v>13</v>
      </c>
      <c r="H16">
        <v>60.097976923076921</v>
      </c>
      <c r="I16">
        <v>0.74263123076923077</v>
      </c>
      <c r="J16">
        <v>18.847730769230768</v>
      </c>
      <c r="K16">
        <v>1.4590315384615384</v>
      </c>
      <c r="M16">
        <v>4.1871969230769235</v>
      </c>
      <c r="N16">
        <v>4.2834769230769232E-2</v>
      </c>
      <c r="O16">
        <v>2.4366807692307693</v>
      </c>
      <c r="P16">
        <v>6.3751638461538453</v>
      </c>
      <c r="Q16">
        <v>2.5742907692307693</v>
      </c>
      <c r="R16">
        <v>1.8057399999999999</v>
      </c>
      <c r="S16">
        <v>0.16848476923076922</v>
      </c>
      <c r="T16">
        <v>4.7045923076923075E-2</v>
      </c>
      <c r="X16">
        <v>98.784815384615385</v>
      </c>
      <c r="AA16" s="4">
        <v>1.28</v>
      </c>
      <c r="AB16">
        <v>0.2</v>
      </c>
      <c r="AC16" s="4">
        <v>0.02</v>
      </c>
      <c r="AD16" s="4">
        <v>0.01</v>
      </c>
      <c r="AE16" s="4">
        <v>0.01</v>
      </c>
      <c r="AF16" s="4">
        <v>0.16</v>
      </c>
      <c r="AG16" s="4">
        <v>0.85</v>
      </c>
      <c r="AH16" s="4" t="s">
        <v>81</v>
      </c>
      <c r="AI16" s="4">
        <v>0.19</v>
      </c>
      <c r="AJ16" s="4">
        <v>0.3</v>
      </c>
      <c r="AK16">
        <v>0.06</v>
      </c>
      <c r="AL16">
        <v>0.14000000000000001</v>
      </c>
      <c r="AO16">
        <v>1380</v>
      </c>
      <c r="AP16">
        <v>1287</v>
      </c>
    </row>
    <row r="17" spans="1:58" x14ac:dyDescent="0.2">
      <c r="B17" t="s">
        <v>15</v>
      </c>
      <c r="C17">
        <v>3.5251000000000001</v>
      </c>
      <c r="D17">
        <v>2.2827999999999999</v>
      </c>
      <c r="E17">
        <v>2.7946</v>
      </c>
      <c r="F17">
        <v>1.1053999999999999</v>
      </c>
      <c r="G17">
        <v>12</v>
      </c>
      <c r="H17">
        <v>63.284036363636368</v>
      </c>
      <c r="I17">
        <v>0.78696436363636368</v>
      </c>
      <c r="J17">
        <v>19.356054545454548</v>
      </c>
      <c r="K17">
        <v>0.63135309090909086</v>
      </c>
      <c r="M17">
        <v>4.438646363636364</v>
      </c>
      <c r="N17">
        <v>3.6135363636363632E-2</v>
      </c>
      <c r="O17">
        <v>2.0244918181818181</v>
      </c>
      <c r="P17">
        <v>3.0968772727272733</v>
      </c>
      <c r="Q17">
        <v>1.4108736363636363</v>
      </c>
      <c r="R17">
        <v>3.6700299999999997</v>
      </c>
      <c r="S17">
        <v>0.15247709090909092</v>
      </c>
      <c r="T17">
        <v>5.2528636363636368E-2</v>
      </c>
      <c r="X17">
        <v>98.940427272727263</v>
      </c>
      <c r="AA17" s="4">
        <v>1.53</v>
      </c>
      <c r="AB17">
        <v>7.0000000000000007E-2</v>
      </c>
      <c r="AC17" s="4">
        <v>0.03</v>
      </c>
      <c r="AD17" s="4">
        <v>0.01</v>
      </c>
      <c r="AE17" s="4">
        <v>0.01</v>
      </c>
      <c r="AF17" s="4">
        <v>0.27</v>
      </c>
      <c r="AG17" s="4">
        <v>1.06</v>
      </c>
      <c r="AH17" s="4" t="s">
        <v>81</v>
      </c>
      <c r="AI17" s="4">
        <v>0.26</v>
      </c>
      <c r="AJ17" s="4">
        <v>0.21</v>
      </c>
      <c r="AK17">
        <v>0.11</v>
      </c>
      <c r="AL17">
        <v>0.25</v>
      </c>
      <c r="AO17">
        <v>1290</v>
      </c>
      <c r="AP17">
        <v>1225</v>
      </c>
    </row>
    <row r="18" spans="1:58" x14ac:dyDescent="0.2">
      <c r="B18" t="s">
        <v>16</v>
      </c>
      <c r="C18">
        <v>1.7563</v>
      </c>
      <c r="D18">
        <v>0.61160000000000003</v>
      </c>
      <c r="E18">
        <v>2.1318999999999999</v>
      </c>
      <c r="F18">
        <v>0.83989999999999998</v>
      </c>
      <c r="G18">
        <v>13</v>
      </c>
      <c r="H18">
        <v>62.001538461538459</v>
      </c>
      <c r="I18">
        <v>0.7849336923076925</v>
      </c>
      <c r="J18">
        <v>19.369692307692308</v>
      </c>
      <c r="K18">
        <v>0.67173392307692315</v>
      </c>
      <c r="M18">
        <v>5.4111215384615381</v>
      </c>
      <c r="N18">
        <v>4.0337846153846155E-2</v>
      </c>
      <c r="O18">
        <v>2.2509576923076926</v>
      </c>
      <c r="P18">
        <v>3.2707261538461534</v>
      </c>
      <c r="Q18">
        <v>1.327859230769231</v>
      </c>
      <c r="R18">
        <v>3.4673546153846151</v>
      </c>
      <c r="S18">
        <v>0.16145884615384615</v>
      </c>
      <c r="T18">
        <v>4.9305076923076924E-2</v>
      </c>
      <c r="X18">
        <v>98.807015384615383</v>
      </c>
      <c r="AA18" s="4">
        <v>0.6</v>
      </c>
      <c r="AB18">
        <v>0.05</v>
      </c>
      <c r="AC18" s="4">
        <v>0.03</v>
      </c>
      <c r="AD18" s="4">
        <v>0.01</v>
      </c>
      <c r="AE18" s="4">
        <v>0.02</v>
      </c>
      <c r="AF18" s="4">
        <v>0.18</v>
      </c>
      <c r="AG18" s="4">
        <v>0.4</v>
      </c>
      <c r="AH18" s="4" t="s">
        <v>81</v>
      </c>
      <c r="AI18" s="4">
        <v>0.1</v>
      </c>
      <c r="AJ18" s="4">
        <v>0.08</v>
      </c>
      <c r="AK18">
        <v>0.12</v>
      </c>
      <c r="AL18">
        <v>0.1</v>
      </c>
      <c r="AO18">
        <v>1290</v>
      </c>
      <c r="AP18">
        <v>1225</v>
      </c>
    </row>
    <row r="19" spans="1:58" x14ac:dyDescent="0.2">
      <c r="B19" t="s">
        <v>17</v>
      </c>
      <c r="C19">
        <v>2.9457</v>
      </c>
      <c r="D19">
        <v>1.0459000000000001</v>
      </c>
      <c r="E19">
        <v>1.8934</v>
      </c>
      <c r="F19">
        <v>1.1271</v>
      </c>
      <c r="G19">
        <v>18</v>
      </c>
      <c r="H19">
        <v>51.146716666666663</v>
      </c>
      <c r="I19">
        <v>0.60603783333333328</v>
      </c>
      <c r="J19">
        <v>16.796272222222221</v>
      </c>
      <c r="K19">
        <v>3.4502216666666672</v>
      </c>
      <c r="M19">
        <v>7.0502772222222223</v>
      </c>
      <c r="N19">
        <v>0.17588033333333333</v>
      </c>
      <c r="O19">
        <v>8.8335866666666689</v>
      </c>
      <c r="P19">
        <v>8.59917388888889</v>
      </c>
      <c r="Q19">
        <v>2.1774077777777774</v>
      </c>
      <c r="R19">
        <v>0.59080500000000002</v>
      </c>
      <c r="S19">
        <v>0.19423644444444446</v>
      </c>
      <c r="T19">
        <v>7.6740555555555548E-2</v>
      </c>
      <c r="X19">
        <v>99.697333333333347</v>
      </c>
      <c r="AA19" s="4">
        <v>0.31</v>
      </c>
      <c r="AB19">
        <v>0.05</v>
      </c>
      <c r="AC19" s="4">
        <v>0.02</v>
      </c>
      <c r="AD19" s="4">
        <v>0</v>
      </c>
      <c r="AE19" s="4">
        <v>0</v>
      </c>
      <c r="AF19" s="4">
        <v>0.08</v>
      </c>
      <c r="AG19" s="4">
        <v>0.09</v>
      </c>
      <c r="AH19" s="4">
        <v>0.01</v>
      </c>
      <c r="AI19" s="4">
        <v>0.1</v>
      </c>
      <c r="AJ19" s="4">
        <v>0.06</v>
      </c>
      <c r="AK19">
        <v>0.05</v>
      </c>
      <c r="AL19">
        <v>0.03</v>
      </c>
      <c r="AO19">
        <v>1380</v>
      </c>
      <c r="AP19">
        <v>1290</v>
      </c>
    </row>
    <row r="20" spans="1:58" x14ac:dyDescent="0.2">
      <c r="B20" t="s">
        <v>18</v>
      </c>
      <c r="C20">
        <v>2.6524000000000001</v>
      </c>
      <c r="D20">
        <v>1.0014000000000001</v>
      </c>
      <c r="E20">
        <v>1.9805999999999999</v>
      </c>
      <c r="F20">
        <v>1.2195</v>
      </c>
      <c r="G20">
        <v>18</v>
      </c>
      <c r="H20">
        <v>50.705961111111122</v>
      </c>
      <c r="I20">
        <v>0.64161666666666672</v>
      </c>
      <c r="J20">
        <v>17.353311111111111</v>
      </c>
      <c r="K20">
        <v>2.4215994444444444</v>
      </c>
      <c r="M20">
        <v>7.0223772222222216</v>
      </c>
      <c r="N20">
        <v>0.18472083333333333</v>
      </c>
      <c r="O20">
        <v>9.1518161111111116</v>
      </c>
      <c r="P20">
        <v>8.9024472222222251</v>
      </c>
      <c r="Q20">
        <v>3.1762727777777777</v>
      </c>
      <c r="R20">
        <v>0.59751572222222227</v>
      </c>
      <c r="S20">
        <v>0.18929099999999999</v>
      </c>
      <c r="T20">
        <v>8.0458277777777754E-2</v>
      </c>
      <c r="X20">
        <v>100.42750555555553</v>
      </c>
      <c r="AA20" s="4">
        <v>0.35</v>
      </c>
      <c r="AB20">
        <v>7.0000000000000007E-2</v>
      </c>
      <c r="AC20" s="4">
        <v>0.03</v>
      </c>
      <c r="AD20" s="4">
        <v>0.01</v>
      </c>
      <c r="AE20" s="4">
        <v>0.01</v>
      </c>
      <c r="AF20" s="4">
        <v>0.4</v>
      </c>
      <c r="AG20" s="4">
        <v>0.76</v>
      </c>
      <c r="AH20" s="4">
        <v>0.01</v>
      </c>
      <c r="AI20" s="4">
        <v>0.21</v>
      </c>
      <c r="AJ20" s="4">
        <v>0.19</v>
      </c>
      <c r="AK20">
        <v>0.05</v>
      </c>
      <c r="AL20">
        <v>0.02</v>
      </c>
      <c r="AO20">
        <v>1290</v>
      </c>
      <c r="AP20">
        <v>1224</v>
      </c>
    </row>
    <row r="21" spans="1:58" x14ac:dyDescent="0.2">
      <c r="B21" t="s">
        <v>19</v>
      </c>
      <c r="C21">
        <v>1.5401</v>
      </c>
      <c r="D21">
        <v>0.62229999999999996</v>
      </c>
      <c r="E21">
        <v>2.5366</v>
      </c>
      <c r="F21">
        <v>1.3838999999999999</v>
      </c>
      <c r="G21">
        <v>23</v>
      </c>
      <c r="H21">
        <v>51.309608695652159</v>
      </c>
      <c r="I21">
        <v>0.64094230434782606</v>
      </c>
      <c r="J21">
        <v>17.508204347826084</v>
      </c>
      <c r="K21">
        <v>2.190349565217391</v>
      </c>
      <c r="M21">
        <v>7.3961295652173904</v>
      </c>
      <c r="N21">
        <v>0.18190691304347825</v>
      </c>
      <c r="O21">
        <v>8.9688656521739105</v>
      </c>
      <c r="P21">
        <v>8.7606504347826082</v>
      </c>
      <c r="Q21">
        <v>2.5305713043478262</v>
      </c>
      <c r="R21">
        <v>0.67181321739130428</v>
      </c>
      <c r="S21">
        <v>0.18479739130434786</v>
      </c>
      <c r="T21">
        <v>7.3657956521739121E-2</v>
      </c>
      <c r="X21">
        <v>100.41756086956524</v>
      </c>
      <c r="AA21" s="4">
        <v>0.33</v>
      </c>
      <c r="AB21">
        <v>0.04</v>
      </c>
      <c r="AC21" s="4">
        <v>0.02</v>
      </c>
      <c r="AD21" s="4">
        <v>0</v>
      </c>
      <c r="AE21" s="4">
        <v>0.01</v>
      </c>
      <c r="AF21" s="4">
        <v>0.09</v>
      </c>
      <c r="AG21" s="4">
        <v>0.21</v>
      </c>
      <c r="AH21" s="4">
        <v>0.01</v>
      </c>
      <c r="AI21" s="4">
        <v>0.14000000000000001</v>
      </c>
      <c r="AJ21" s="4">
        <v>0.1</v>
      </c>
      <c r="AK21">
        <v>7.0000000000000007E-2</v>
      </c>
      <c r="AL21">
        <v>0.01</v>
      </c>
      <c r="AO21">
        <v>1290</v>
      </c>
      <c r="AP21">
        <v>1224</v>
      </c>
    </row>
    <row r="22" spans="1:58" x14ac:dyDescent="0.2">
      <c r="A22" t="s">
        <v>64</v>
      </c>
      <c r="C22">
        <v>1.39</v>
      </c>
      <c r="D22">
        <v>0.67</v>
      </c>
      <c r="E22">
        <v>1.19</v>
      </c>
      <c r="F22">
        <v>0.67</v>
      </c>
      <c r="G22">
        <v>38</v>
      </c>
      <c r="H22">
        <v>55.95</v>
      </c>
      <c r="J22">
        <v>13.47</v>
      </c>
      <c r="K22">
        <v>2.91</v>
      </c>
      <c r="O22">
        <v>14.39</v>
      </c>
      <c r="P22">
        <v>13.16</v>
      </c>
      <c r="Q22">
        <v>0</v>
      </c>
      <c r="R22">
        <v>0</v>
      </c>
      <c r="V22">
        <v>7.0000000000000007E-2</v>
      </c>
      <c r="X22">
        <v>99.95</v>
      </c>
      <c r="AA22">
        <v>0.45</v>
      </c>
      <c r="AB22">
        <v>0.19</v>
      </c>
      <c r="AF22">
        <v>0.15</v>
      </c>
      <c r="AI22">
        <v>0.22</v>
      </c>
      <c r="AJ22">
        <v>0.12</v>
      </c>
      <c r="AK22">
        <v>0</v>
      </c>
      <c r="AL22">
        <v>0</v>
      </c>
      <c r="AM22">
        <v>1</v>
      </c>
      <c r="AO22">
        <v>1400</v>
      </c>
      <c r="AP22">
        <v>1265</v>
      </c>
      <c r="AS22" s="8">
        <v>40</v>
      </c>
      <c r="AT22">
        <v>21</v>
      </c>
      <c r="AU22" s="8">
        <v>43</v>
      </c>
      <c r="AV22">
        <v>2.4</v>
      </c>
      <c r="AW22" s="8">
        <f t="shared" ref="AW22:AW27" si="0">AS22/C22</f>
        <v>28.776978417266189</v>
      </c>
      <c r="AY22" s="8">
        <v>36.200000000000003</v>
      </c>
      <c r="AZ22">
        <v>2.1</v>
      </c>
      <c r="BA22">
        <f t="shared" ref="BA22:BA27" si="1">AS22/AW22</f>
        <v>1.39</v>
      </c>
      <c r="BB22">
        <f t="shared" ref="BB22:BB27" si="2">AU22/AY22</f>
        <v>1.1878453038674033</v>
      </c>
      <c r="BC22">
        <f t="shared" ref="BC22:BC27" si="3">AT22/AS22</f>
        <v>0.52500000000000002</v>
      </c>
      <c r="BD22">
        <f t="shared" ref="BD22:BD27" si="4">AV22/AU22</f>
        <v>5.5813953488372092E-2</v>
      </c>
      <c r="BF22">
        <f t="shared" ref="BF22:BF27" si="5">AZ22/AY22</f>
        <v>5.8011049723756904E-2</v>
      </c>
    </row>
    <row r="23" spans="1:58" x14ac:dyDescent="0.2">
      <c r="A23" t="s">
        <v>65</v>
      </c>
      <c r="C23">
        <v>2.1800000000000002</v>
      </c>
      <c r="D23">
        <v>0.63</v>
      </c>
      <c r="E23">
        <v>1.19</v>
      </c>
      <c r="F23">
        <v>0.67</v>
      </c>
      <c r="G23">
        <v>38</v>
      </c>
      <c r="H23">
        <v>55.95</v>
      </c>
      <c r="J23">
        <v>13.47</v>
      </c>
      <c r="K23">
        <v>2.91</v>
      </c>
      <c r="O23">
        <v>14.39</v>
      </c>
      <c r="P23">
        <v>13.16</v>
      </c>
      <c r="Q23">
        <v>0</v>
      </c>
      <c r="R23">
        <v>0</v>
      </c>
      <c r="V23">
        <v>7.0000000000000007E-2</v>
      </c>
      <c r="X23">
        <v>99.95</v>
      </c>
      <c r="AA23">
        <v>0.45</v>
      </c>
      <c r="AB23">
        <v>0.19</v>
      </c>
      <c r="AF23">
        <v>0.15</v>
      </c>
      <c r="AI23">
        <v>0.22</v>
      </c>
      <c r="AJ23">
        <v>0.12</v>
      </c>
      <c r="AK23">
        <v>0</v>
      </c>
      <c r="AL23">
        <v>0</v>
      </c>
      <c r="AM23">
        <v>1</v>
      </c>
      <c r="AO23">
        <v>1400</v>
      </c>
      <c r="AP23">
        <v>1265</v>
      </c>
      <c r="AS23" s="8">
        <v>65</v>
      </c>
      <c r="AT23">
        <v>19</v>
      </c>
      <c r="AU23" s="8">
        <v>43</v>
      </c>
      <c r="AV23">
        <v>2.4</v>
      </c>
      <c r="AW23" s="8">
        <f t="shared" si="0"/>
        <v>29.816513761467888</v>
      </c>
      <c r="AY23" s="8">
        <v>36.200000000000003</v>
      </c>
      <c r="AZ23">
        <v>2.1</v>
      </c>
      <c r="BA23">
        <f t="shared" si="1"/>
        <v>2.1800000000000002</v>
      </c>
      <c r="BB23">
        <f t="shared" si="2"/>
        <v>1.1878453038674033</v>
      </c>
      <c r="BC23">
        <f t="shared" si="3"/>
        <v>0.29230769230769232</v>
      </c>
      <c r="BD23">
        <f t="shared" si="4"/>
        <v>5.5813953488372092E-2</v>
      </c>
      <c r="BF23">
        <f t="shared" si="5"/>
        <v>5.8011049723756904E-2</v>
      </c>
    </row>
    <row r="24" spans="1:58" x14ac:dyDescent="0.2">
      <c r="A24" t="s">
        <v>69</v>
      </c>
      <c r="C24">
        <v>1.56</v>
      </c>
      <c r="D24">
        <v>0.52</v>
      </c>
      <c r="E24">
        <v>1.19</v>
      </c>
      <c r="F24">
        <v>0.67</v>
      </c>
      <c r="G24">
        <v>38</v>
      </c>
      <c r="H24">
        <v>55.95</v>
      </c>
      <c r="J24">
        <v>13.47</v>
      </c>
      <c r="K24">
        <v>2.91</v>
      </c>
      <c r="O24">
        <v>14.39</v>
      </c>
      <c r="P24">
        <v>13.16</v>
      </c>
      <c r="Q24">
        <v>0</v>
      </c>
      <c r="R24">
        <v>0</v>
      </c>
      <c r="V24">
        <v>7.0000000000000007E-2</v>
      </c>
      <c r="X24">
        <v>99.95</v>
      </c>
      <c r="AA24">
        <v>0.45</v>
      </c>
      <c r="AB24">
        <v>0.19</v>
      </c>
      <c r="AF24">
        <v>0.15</v>
      </c>
      <c r="AI24">
        <v>0.22</v>
      </c>
      <c r="AJ24">
        <v>0.12</v>
      </c>
      <c r="AK24">
        <v>0</v>
      </c>
      <c r="AL24">
        <v>0</v>
      </c>
      <c r="AM24">
        <v>1</v>
      </c>
      <c r="AO24">
        <v>1400</v>
      </c>
      <c r="AP24">
        <v>1265</v>
      </c>
      <c r="AS24" s="8">
        <v>53</v>
      </c>
      <c r="AT24">
        <v>18</v>
      </c>
      <c r="AU24" s="8">
        <v>43</v>
      </c>
      <c r="AV24">
        <v>2.4</v>
      </c>
      <c r="AW24" s="8">
        <f t="shared" si="0"/>
        <v>33.974358974358971</v>
      </c>
      <c r="AY24" s="8">
        <v>36.200000000000003</v>
      </c>
      <c r="AZ24">
        <v>2.1</v>
      </c>
      <c r="BA24">
        <f t="shared" si="1"/>
        <v>1.56</v>
      </c>
      <c r="BB24">
        <f t="shared" si="2"/>
        <v>1.1878453038674033</v>
      </c>
      <c r="BC24">
        <f t="shared" si="3"/>
        <v>0.33962264150943394</v>
      </c>
      <c r="BD24">
        <f t="shared" si="4"/>
        <v>5.5813953488372092E-2</v>
      </c>
      <c r="BF24">
        <f t="shared" si="5"/>
        <v>5.8011049723756904E-2</v>
      </c>
    </row>
    <row r="25" spans="1:58" x14ac:dyDescent="0.2">
      <c r="A25" t="s">
        <v>74</v>
      </c>
      <c r="C25">
        <v>2.79</v>
      </c>
      <c r="D25">
        <v>0.16</v>
      </c>
      <c r="E25">
        <v>1.19</v>
      </c>
      <c r="F25">
        <v>0.67</v>
      </c>
      <c r="G25">
        <v>38</v>
      </c>
      <c r="H25">
        <v>55.95</v>
      </c>
      <c r="J25">
        <v>13.47</v>
      </c>
      <c r="K25">
        <v>2.91</v>
      </c>
      <c r="O25">
        <v>14.39</v>
      </c>
      <c r="P25">
        <v>13.16</v>
      </c>
      <c r="Q25">
        <v>0</v>
      </c>
      <c r="R25">
        <v>0</v>
      </c>
      <c r="V25">
        <v>7.0000000000000007E-2</v>
      </c>
      <c r="X25">
        <v>99.95</v>
      </c>
      <c r="AA25">
        <v>0.45</v>
      </c>
      <c r="AB25">
        <v>0.19</v>
      </c>
      <c r="AF25">
        <v>0.15</v>
      </c>
      <c r="AI25">
        <v>0.22</v>
      </c>
      <c r="AJ25">
        <v>0.12</v>
      </c>
      <c r="AK25">
        <v>0</v>
      </c>
      <c r="AL25">
        <v>0</v>
      </c>
      <c r="AM25">
        <v>1</v>
      </c>
      <c r="AO25">
        <v>1400</v>
      </c>
      <c r="AP25">
        <v>1265</v>
      </c>
      <c r="AS25" s="8">
        <v>94</v>
      </c>
      <c r="AT25">
        <v>7</v>
      </c>
      <c r="AU25" s="8">
        <v>43</v>
      </c>
      <c r="AV25">
        <v>2.4</v>
      </c>
      <c r="AW25" s="8">
        <f t="shared" si="0"/>
        <v>33.691756272401435</v>
      </c>
      <c r="AY25" s="8">
        <v>36.200000000000003</v>
      </c>
      <c r="AZ25">
        <v>2.1</v>
      </c>
      <c r="BA25">
        <f t="shared" si="1"/>
        <v>2.79</v>
      </c>
      <c r="BB25">
        <f t="shared" si="2"/>
        <v>1.1878453038674033</v>
      </c>
      <c r="BC25">
        <f t="shared" si="3"/>
        <v>7.4468085106382975E-2</v>
      </c>
      <c r="BD25">
        <f t="shared" si="4"/>
        <v>5.5813953488372092E-2</v>
      </c>
      <c r="BF25">
        <f t="shared" si="5"/>
        <v>5.8011049723756904E-2</v>
      </c>
    </row>
    <row r="26" spans="1:58" x14ac:dyDescent="0.2">
      <c r="A26" t="s">
        <v>131</v>
      </c>
      <c r="C26">
        <v>3.24</v>
      </c>
      <c r="D26">
        <v>0.53</v>
      </c>
      <c r="E26">
        <v>1.19</v>
      </c>
      <c r="F26">
        <v>0.67</v>
      </c>
      <c r="G26">
        <v>38</v>
      </c>
      <c r="H26">
        <v>55.95</v>
      </c>
      <c r="J26">
        <v>13.47</v>
      </c>
      <c r="K26">
        <v>2.91</v>
      </c>
      <c r="O26">
        <v>14.39</v>
      </c>
      <c r="P26">
        <v>13.16</v>
      </c>
      <c r="Q26">
        <v>0</v>
      </c>
      <c r="R26">
        <v>0</v>
      </c>
      <c r="V26">
        <v>7.0000000000000007E-2</v>
      </c>
      <c r="X26">
        <v>99.95</v>
      </c>
      <c r="AA26">
        <v>0.45</v>
      </c>
      <c r="AB26">
        <v>0.19</v>
      </c>
      <c r="AF26">
        <v>0.15</v>
      </c>
      <c r="AI26">
        <v>0.22</v>
      </c>
      <c r="AJ26">
        <v>0.12</v>
      </c>
      <c r="AK26">
        <v>0</v>
      </c>
      <c r="AL26">
        <v>0</v>
      </c>
      <c r="AM26">
        <v>1</v>
      </c>
      <c r="AO26">
        <v>1400</v>
      </c>
      <c r="AP26">
        <v>1265</v>
      </c>
      <c r="AS26" s="8">
        <v>109</v>
      </c>
      <c r="AT26">
        <v>19</v>
      </c>
      <c r="AU26" s="8">
        <v>43</v>
      </c>
      <c r="AV26">
        <v>2.4</v>
      </c>
      <c r="AW26" s="8">
        <f t="shared" si="0"/>
        <v>33.641975308641975</v>
      </c>
      <c r="AY26" s="8">
        <v>36.200000000000003</v>
      </c>
      <c r="AZ26">
        <v>2.1</v>
      </c>
      <c r="BA26">
        <f t="shared" si="1"/>
        <v>3.24</v>
      </c>
      <c r="BB26">
        <f t="shared" si="2"/>
        <v>1.1878453038674033</v>
      </c>
      <c r="BC26">
        <f t="shared" si="3"/>
        <v>0.1743119266055046</v>
      </c>
      <c r="BD26">
        <f t="shared" si="4"/>
        <v>5.5813953488372092E-2</v>
      </c>
      <c r="BF26">
        <f t="shared" si="5"/>
        <v>5.8011049723756904E-2</v>
      </c>
    </row>
    <row r="27" spans="1:58" x14ac:dyDescent="0.2">
      <c r="C27">
        <v>3.89</v>
      </c>
      <c r="D27">
        <v>1.8</v>
      </c>
      <c r="E27">
        <v>1.19</v>
      </c>
      <c r="F27">
        <v>0.67</v>
      </c>
      <c r="G27">
        <v>38</v>
      </c>
      <c r="H27">
        <v>55.95</v>
      </c>
      <c r="J27">
        <v>13.47</v>
      </c>
      <c r="K27">
        <v>2.91</v>
      </c>
      <c r="O27">
        <v>14.39</v>
      </c>
      <c r="P27">
        <v>13.16</v>
      </c>
      <c r="Q27">
        <v>0</v>
      </c>
      <c r="R27">
        <v>0</v>
      </c>
      <c r="V27">
        <v>7.0000000000000007E-2</v>
      </c>
      <c r="X27">
        <v>99.95</v>
      </c>
      <c r="AA27">
        <v>0.45</v>
      </c>
      <c r="AB27">
        <v>0.19</v>
      </c>
      <c r="AF27">
        <v>0.15</v>
      </c>
      <c r="AI27">
        <v>0.22</v>
      </c>
      <c r="AJ27">
        <v>0.12</v>
      </c>
      <c r="AK27">
        <v>0</v>
      </c>
      <c r="AL27">
        <v>0</v>
      </c>
      <c r="AM27">
        <v>1</v>
      </c>
      <c r="AO27">
        <v>1400</v>
      </c>
      <c r="AP27">
        <v>1265</v>
      </c>
      <c r="AS27" s="8">
        <v>124</v>
      </c>
      <c r="AT27">
        <v>58</v>
      </c>
      <c r="AU27" s="8">
        <v>43</v>
      </c>
      <c r="AV27">
        <v>2.4</v>
      </c>
      <c r="AW27" s="8">
        <f t="shared" si="0"/>
        <v>31.876606683804628</v>
      </c>
      <c r="AY27" s="8">
        <v>36.200000000000003</v>
      </c>
      <c r="AZ27">
        <v>2.1</v>
      </c>
      <c r="BA27">
        <f t="shared" si="1"/>
        <v>3.89</v>
      </c>
      <c r="BB27">
        <f t="shared" si="2"/>
        <v>1.1878453038674033</v>
      </c>
      <c r="BC27">
        <f t="shared" si="3"/>
        <v>0.46774193548387094</v>
      </c>
      <c r="BD27">
        <f t="shared" si="4"/>
        <v>5.5813953488372092E-2</v>
      </c>
      <c r="BF27">
        <f t="shared" si="5"/>
        <v>5.8011049723756904E-2</v>
      </c>
    </row>
    <row r="28" spans="1:58" x14ac:dyDescent="0.2">
      <c r="A28" t="s">
        <v>34</v>
      </c>
      <c r="B28" s="1" t="s">
        <v>29</v>
      </c>
      <c r="C28" s="1">
        <v>22.368421052631582</v>
      </c>
      <c r="D28" s="1">
        <v>13.157894736842106</v>
      </c>
      <c r="E28" s="1">
        <v>11.666666666666668</v>
      </c>
      <c r="F28" s="1">
        <v>5.9629629629629637</v>
      </c>
      <c r="G28" s="1">
        <v>17</v>
      </c>
      <c r="H28">
        <v>70.900000000000006</v>
      </c>
      <c r="J28">
        <v>8.2799999999999994</v>
      </c>
      <c r="K28">
        <v>2.79</v>
      </c>
      <c r="P28">
        <v>0</v>
      </c>
      <c r="Q28">
        <v>5.21</v>
      </c>
      <c r="R28">
        <v>5.09</v>
      </c>
      <c r="U28">
        <v>0.17</v>
      </c>
      <c r="X28">
        <f>SUM(H28:U28)</f>
        <v>92.440000000000012</v>
      </c>
      <c r="AA28">
        <v>0.5</v>
      </c>
      <c r="AB28">
        <v>0.22</v>
      </c>
      <c r="AF28">
        <v>0.08</v>
      </c>
      <c r="AJ28">
        <v>0</v>
      </c>
      <c r="AK28">
        <v>0.09</v>
      </c>
      <c r="AL28">
        <v>0.09</v>
      </c>
      <c r="AN28">
        <v>7.0000000000000007E-2</v>
      </c>
      <c r="AO28">
        <v>1000</v>
      </c>
      <c r="AP28">
        <v>1000</v>
      </c>
      <c r="AS28" s="8">
        <v>4350</v>
      </c>
      <c r="AT28">
        <v>2460</v>
      </c>
      <c r="AU28" s="8">
        <v>3451</v>
      </c>
      <c r="AV28">
        <v>1779</v>
      </c>
      <c r="AW28" s="8">
        <v>260</v>
      </c>
      <c r="AX28">
        <v>35</v>
      </c>
      <c r="AY28" s="8">
        <v>385</v>
      </c>
      <c r="AZ28">
        <v>34</v>
      </c>
    </row>
    <row r="29" spans="1:58" x14ac:dyDescent="0.2">
      <c r="A29" t="s">
        <v>69</v>
      </c>
      <c r="B29" s="1" t="s">
        <v>30</v>
      </c>
      <c r="C29" s="1">
        <v>21.839080459770116</v>
      </c>
      <c r="D29" s="1">
        <v>8.1896551724137936</v>
      </c>
      <c r="E29" s="1">
        <v>15.454545454545457</v>
      </c>
      <c r="F29" s="1">
        <v>3.8636363636363642</v>
      </c>
      <c r="G29" s="1">
        <v>16</v>
      </c>
      <c r="H29">
        <v>70.3</v>
      </c>
      <c r="J29">
        <v>8.19</v>
      </c>
      <c r="K29">
        <v>2.69</v>
      </c>
      <c r="P29">
        <v>0</v>
      </c>
      <c r="Q29">
        <v>4.79</v>
      </c>
      <c r="R29">
        <v>4.93</v>
      </c>
      <c r="U29">
        <v>0.31</v>
      </c>
      <c r="X29">
        <f>SUM(H29:U29)</f>
        <v>91.210000000000008</v>
      </c>
      <c r="AA29">
        <v>0.5</v>
      </c>
      <c r="AB29">
        <v>0.38</v>
      </c>
      <c r="AF29">
        <v>0.09</v>
      </c>
      <c r="AJ29">
        <v>0</v>
      </c>
      <c r="AK29">
        <v>0.13</v>
      </c>
      <c r="AL29">
        <v>0.1</v>
      </c>
      <c r="AN29">
        <v>0.1</v>
      </c>
      <c r="AO29">
        <v>1100</v>
      </c>
      <c r="AP29">
        <v>1100</v>
      </c>
      <c r="AS29" s="8">
        <v>4867</v>
      </c>
      <c r="AT29">
        <v>1719</v>
      </c>
      <c r="AU29" s="8">
        <v>4176</v>
      </c>
      <c r="AV29">
        <v>911</v>
      </c>
      <c r="AW29" s="8">
        <v>295</v>
      </c>
      <c r="AX29">
        <v>6</v>
      </c>
      <c r="AY29" s="8">
        <v>356</v>
      </c>
      <c r="AZ29">
        <v>12</v>
      </c>
    </row>
    <row r="30" spans="1:58" x14ac:dyDescent="0.2">
      <c r="A30" t="s">
        <v>73</v>
      </c>
      <c r="B30" s="1" t="s">
        <v>31</v>
      </c>
      <c r="C30" s="1">
        <v>10.90909090909091</v>
      </c>
      <c r="D30" s="1">
        <v>8.4705882352941178</v>
      </c>
      <c r="E30" s="1">
        <v>6</v>
      </c>
      <c r="F30" s="1">
        <v>4.0434782608695654</v>
      </c>
      <c r="G30" s="1">
        <v>16</v>
      </c>
      <c r="H30">
        <v>68</v>
      </c>
      <c r="J30">
        <v>7.88</v>
      </c>
      <c r="K30">
        <v>3.24</v>
      </c>
      <c r="P30">
        <v>0</v>
      </c>
      <c r="Q30">
        <v>4.25</v>
      </c>
      <c r="R30">
        <v>4.66</v>
      </c>
      <c r="U30">
        <v>0.46</v>
      </c>
      <c r="X30">
        <f>SUM(H30:U30)</f>
        <v>88.489999999999981</v>
      </c>
      <c r="AA30">
        <v>0.4</v>
      </c>
      <c r="AB30">
        <v>0.25</v>
      </c>
      <c r="AF30">
        <v>0.05</v>
      </c>
      <c r="AJ30">
        <v>0</v>
      </c>
      <c r="AK30">
        <v>0.06</v>
      </c>
      <c r="AL30">
        <v>0.05</v>
      </c>
      <c r="AN30">
        <v>0.09</v>
      </c>
      <c r="AO30">
        <v>1200</v>
      </c>
      <c r="AP30">
        <v>1200</v>
      </c>
      <c r="AS30" s="8">
        <v>3008</v>
      </c>
      <c r="AT30">
        <v>2344</v>
      </c>
      <c r="AU30" s="8">
        <v>2166</v>
      </c>
      <c r="AV30">
        <v>1430</v>
      </c>
      <c r="AW30" s="8">
        <v>353</v>
      </c>
      <c r="AX30">
        <v>7</v>
      </c>
      <c r="AY30" s="8">
        <v>486</v>
      </c>
      <c r="AZ30">
        <v>6</v>
      </c>
    </row>
    <row r="31" spans="1:58" x14ac:dyDescent="0.2">
      <c r="A31" t="s">
        <v>147</v>
      </c>
      <c r="B31" s="1" t="s">
        <v>32</v>
      </c>
      <c r="C31" s="1">
        <v>4.5454545454545459</v>
      </c>
      <c r="D31" s="1">
        <v>5.6277056277056277</v>
      </c>
      <c r="E31" s="1">
        <v>2.9285714285714288</v>
      </c>
      <c r="F31" s="1">
        <v>2.1964285714285716</v>
      </c>
      <c r="G31" s="1">
        <v>16</v>
      </c>
      <c r="H31">
        <v>69.099999999999994</v>
      </c>
      <c r="J31">
        <v>7.82</v>
      </c>
      <c r="K31">
        <v>4.59</v>
      </c>
      <c r="P31">
        <v>0</v>
      </c>
      <c r="Q31">
        <v>5.44</v>
      </c>
      <c r="R31">
        <v>4.8</v>
      </c>
      <c r="U31">
        <v>0.47</v>
      </c>
      <c r="X31">
        <f>SUM(H31:U31)</f>
        <v>92.219999999999985</v>
      </c>
      <c r="AA31">
        <v>0.6</v>
      </c>
      <c r="AB31">
        <v>0.23</v>
      </c>
      <c r="AF31">
        <v>0.12</v>
      </c>
      <c r="AJ31">
        <v>0</v>
      </c>
      <c r="AK31">
        <v>0.11</v>
      </c>
      <c r="AL31">
        <v>0.08</v>
      </c>
      <c r="AN31">
        <v>0.06</v>
      </c>
      <c r="AO31">
        <v>1300</v>
      </c>
      <c r="AP31">
        <v>1300</v>
      </c>
      <c r="AS31" s="8">
        <v>1291</v>
      </c>
      <c r="AT31">
        <v>866</v>
      </c>
      <c r="AU31" s="8">
        <v>1032</v>
      </c>
      <c r="AV31">
        <v>743</v>
      </c>
      <c r="AW31" s="8">
        <v>368</v>
      </c>
      <c r="AX31">
        <v>44</v>
      </c>
      <c r="AY31" s="8">
        <v>451</v>
      </c>
      <c r="AZ31">
        <v>49</v>
      </c>
    </row>
    <row r="32" spans="1:58" x14ac:dyDescent="0.2">
      <c r="A32" t="s">
        <v>68</v>
      </c>
      <c r="B32">
        <v>1743</v>
      </c>
      <c r="C32">
        <v>167</v>
      </c>
      <c r="D32">
        <v>17</v>
      </c>
      <c r="E32">
        <v>41</v>
      </c>
      <c r="F32">
        <v>4</v>
      </c>
      <c r="G32" s="1">
        <v>5</v>
      </c>
      <c r="H32" s="1">
        <v>61.02</v>
      </c>
      <c r="J32">
        <v>13.88</v>
      </c>
      <c r="M32">
        <v>0.92</v>
      </c>
      <c r="O32">
        <v>0.64</v>
      </c>
      <c r="P32">
        <v>2.34</v>
      </c>
      <c r="Q32">
        <v>1.97</v>
      </c>
      <c r="R32">
        <v>3.18</v>
      </c>
      <c r="W32">
        <v>14</v>
      </c>
      <c r="X32">
        <f>SUM(H32:R32)</f>
        <v>83.950000000000017</v>
      </c>
      <c r="Y32">
        <v>82</v>
      </c>
      <c r="Z32">
        <v>2</v>
      </c>
      <c r="AA32">
        <v>0.33</v>
      </c>
      <c r="AF32">
        <v>0.11</v>
      </c>
      <c r="AG32">
        <v>0.08</v>
      </c>
      <c r="AI32">
        <v>0.06</v>
      </c>
      <c r="AJ32">
        <v>0.02</v>
      </c>
      <c r="AK32">
        <v>0.14000000000000001</v>
      </c>
      <c r="AL32">
        <v>0.11</v>
      </c>
      <c r="AO32">
        <v>800</v>
      </c>
      <c r="AP32">
        <v>800</v>
      </c>
      <c r="AS32" s="8">
        <v>18321</v>
      </c>
      <c r="AT32">
        <v>702</v>
      </c>
      <c r="AU32" s="8">
        <v>6157</v>
      </c>
      <c r="AV32">
        <v>287</v>
      </c>
      <c r="AW32" s="8">
        <v>110</v>
      </c>
      <c r="AX32">
        <v>7</v>
      </c>
      <c r="AY32" s="8">
        <v>151</v>
      </c>
      <c r="AZ32">
        <v>6</v>
      </c>
      <c r="BA32">
        <f>AS32/AW32</f>
        <v>166.55454545454546</v>
      </c>
      <c r="BB32">
        <f>AU32/AY32</f>
        <v>40.774834437086092</v>
      </c>
      <c r="BC32">
        <f>AT32/AS32</f>
        <v>3.8316685770427378E-2</v>
      </c>
      <c r="BD32">
        <f>AV32/AU32</f>
        <v>4.6613610524606136E-2</v>
      </c>
      <c r="BE32">
        <f t="shared" ref="BE32:BE36" si="6">AX32/AW32</f>
        <v>6.363636363636363E-2</v>
      </c>
      <c r="BF32">
        <f>AZ32/AY32</f>
        <v>3.9735099337748346E-2</v>
      </c>
    </row>
    <row r="33" spans="1:58" x14ac:dyDescent="0.2">
      <c r="A33" t="s">
        <v>74</v>
      </c>
      <c r="B33" s="1" t="s">
        <v>76</v>
      </c>
      <c r="C33">
        <v>24</v>
      </c>
      <c r="D33">
        <v>1</v>
      </c>
      <c r="E33">
        <v>9.4</v>
      </c>
      <c r="F33">
        <v>0.5</v>
      </c>
      <c r="G33" s="1">
        <v>4</v>
      </c>
      <c r="H33">
        <v>58.98</v>
      </c>
      <c r="J33">
        <v>14.3</v>
      </c>
      <c r="M33">
        <v>1.38</v>
      </c>
      <c r="O33">
        <v>0.78</v>
      </c>
      <c r="P33">
        <v>2.5</v>
      </c>
      <c r="Q33">
        <v>1.83</v>
      </c>
      <c r="R33">
        <v>3.01</v>
      </c>
      <c r="W33">
        <v>12</v>
      </c>
      <c r="X33">
        <f>SUM(H33:R33)</f>
        <v>82.78</v>
      </c>
      <c r="Y33">
        <v>178</v>
      </c>
      <c r="Z33">
        <v>5</v>
      </c>
      <c r="AA33">
        <v>0.11</v>
      </c>
      <c r="AF33">
        <v>7.0000000000000007E-2</v>
      </c>
      <c r="AG33">
        <v>0.06</v>
      </c>
      <c r="AI33">
        <v>7.0000000000000007E-2</v>
      </c>
      <c r="AJ33">
        <v>0.13</v>
      </c>
      <c r="AK33">
        <v>0.33</v>
      </c>
      <c r="AL33">
        <v>0.06</v>
      </c>
      <c r="AO33">
        <v>1050</v>
      </c>
      <c r="AP33">
        <v>900</v>
      </c>
      <c r="AS33" s="8">
        <v>7408</v>
      </c>
      <c r="AT33">
        <v>205</v>
      </c>
      <c r="AU33" s="8">
        <v>2762</v>
      </c>
      <c r="AV33">
        <v>87</v>
      </c>
      <c r="AW33" s="8">
        <v>308</v>
      </c>
      <c r="AX33">
        <v>10</v>
      </c>
      <c r="AY33" s="8">
        <v>284</v>
      </c>
      <c r="AZ33">
        <v>7</v>
      </c>
      <c r="BA33">
        <f>AS33/AW33</f>
        <v>24.051948051948052</v>
      </c>
      <c r="BB33">
        <f>AU33/AY33</f>
        <v>9.725352112676056</v>
      </c>
      <c r="BC33">
        <f>AT33/AS33</f>
        <v>2.7672786177105831E-2</v>
      </c>
      <c r="BD33">
        <f>AV33/AU33</f>
        <v>3.1498913830557564E-2</v>
      </c>
      <c r="BE33">
        <f t="shared" si="6"/>
        <v>3.2467532467532464E-2</v>
      </c>
      <c r="BF33">
        <f>AZ33/AY33</f>
        <v>2.464788732394366E-2</v>
      </c>
    </row>
    <row r="34" spans="1:58" x14ac:dyDescent="0.2">
      <c r="A34" t="s">
        <v>148</v>
      </c>
      <c r="B34" s="1" t="s">
        <v>77</v>
      </c>
      <c r="C34">
        <v>23</v>
      </c>
      <c r="D34">
        <v>2</v>
      </c>
      <c r="E34">
        <v>8.4</v>
      </c>
      <c r="F34">
        <v>1.8</v>
      </c>
      <c r="G34" s="1">
        <v>3</v>
      </c>
      <c r="H34">
        <v>60.23</v>
      </c>
      <c r="J34">
        <v>14.77</v>
      </c>
      <c r="M34">
        <v>2.82</v>
      </c>
      <c r="O34">
        <v>1.27</v>
      </c>
      <c r="P34">
        <v>2.5</v>
      </c>
      <c r="Q34">
        <v>1.87</v>
      </c>
      <c r="R34">
        <v>2.86</v>
      </c>
      <c r="W34">
        <v>12</v>
      </c>
      <c r="X34">
        <f>SUM(H34:R34)</f>
        <v>86.32</v>
      </c>
      <c r="Y34">
        <v>329</v>
      </c>
      <c r="Z34">
        <v>6</v>
      </c>
      <c r="AA34">
        <v>0.56999999999999995</v>
      </c>
      <c r="AF34">
        <v>0.61</v>
      </c>
      <c r="AG34">
        <v>0.15</v>
      </c>
      <c r="AI34">
        <v>0.23</v>
      </c>
      <c r="AJ34">
        <v>0.17</v>
      </c>
      <c r="AK34">
        <v>0.32</v>
      </c>
      <c r="AL34">
        <v>0.19</v>
      </c>
      <c r="AO34">
        <v>1050</v>
      </c>
      <c r="AP34">
        <v>950</v>
      </c>
      <c r="AS34" s="8">
        <v>7638</v>
      </c>
      <c r="AT34">
        <v>549</v>
      </c>
      <c r="AU34" s="8">
        <v>2667</v>
      </c>
      <c r="AV34">
        <v>526</v>
      </c>
      <c r="AW34" s="8">
        <v>331</v>
      </c>
      <c r="AX34">
        <v>7</v>
      </c>
      <c r="AY34" s="8">
        <v>317</v>
      </c>
      <c r="AZ34">
        <v>5</v>
      </c>
      <c r="BA34">
        <f>AS34/AW34</f>
        <v>23.075528700906343</v>
      </c>
      <c r="BB34">
        <f>AU34/AY34</f>
        <v>8.413249211356467</v>
      </c>
      <c r="BC34">
        <f>AT34/AS34</f>
        <v>7.1877454831107621E-2</v>
      </c>
      <c r="BD34">
        <f>AV34/AU34</f>
        <v>0.19722534683164605</v>
      </c>
      <c r="BE34">
        <f t="shared" si="6"/>
        <v>2.1148036253776436E-2</v>
      </c>
      <c r="BF34">
        <f>AZ34/AY34</f>
        <v>1.5772870662460567E-2</v>
      </c>
    </row>
    <row r="35" spans="1:58" x14ac:dyDescent="0.2">
      <c r="B35">
        <v>1589</v>
      </c>
      <c r="C35">
        <v>18</v>
      </c>
      <c r="D35">
        <v>1</v>
      </c>
      <c r="E35">
        <v>5.7</v>
      </c>
      <c r="F35">
        <v>0.3</v>
      </c>
      <c r="G35" s="1">
        <v>3</v>
      </c>
      <c r="H35" s="3">
        <v>56.73</v>
      </c>
      <c r="J35">
        <v>15.57</v>
      </c>
      <c r="M35">
        <v>3.49</v>
      </c>
      <c r="O35">
        <v>1.67</v>
      </c>
      <c r="P35">
        <v>2.68</v>
      </c>
      <c r="Q35">
        <v>1.71</v>
      </c>
      <c r="R35">
        <v>2.5499999999999998</v>
      </c>
      <c r="W35">
        <v>12</v>
      </c>
      <c r="X35">
        <f>SUM(H35:R35)</f>
        <v>84.399999999999991</v>
      </c>
      <c r="Y35">
        <v>566</v>
      </c>
      <c r="Z35">
        <v>5</v>
      </c>
      <c r="AA35">
        <v>0.19</v>
      </c>
      <c r="AF35">
        <v>0.14000000000000001</v>
      </c>
      <c r="AG35">
        <v>0.11</v>
      </c>
      <c r="AI35">
        <v>0.01</v>
      </c>
      <c r="AJ35">
        <v>0.09</v>
      </c>
      <c r="AK35">
        <v>0.54</v>
      </c>
      <c r="AL35">
        <v>0.11</v>
      </c>
      <c r="AO35">
        <v>1000</v>
      </c>
      <c r="AP35">
        <v>1000</v>
      </c>
      <c r="AS35" s="8">
        <v>6031</v>
      </c>
      <c r="AT35">
        <v>144</v>
      </c>
      <c r="AU35" s="8">
        <v>1878</v>
      </c>
      <c r="AV35">
        <v>86</v>
      </c>
      <c r="AW35" s="8">
        <v>341</v>
      </c>
      <c r="AX35">
        <v>5</v>
      </c>
      <c r="AY35" s="8">
        <v>331</v>
      </c>
      <c r="AZ35">
        <v>2</v>
      </c>
      <c r="BA35">
        <f>AS35/AW35</f>
        <v>17.686217008797655</v>
      </c>
      <c r="BB35">
        <f>AU35/AY35</f>
        <v>5.6737160120845918</v>
      </c>
      <c r="BC35">
        <f>AT35/AS35</f>
        <v>2.3876637373569889E-2</v>
      </c>
      <c r="BD35">
        <f>AV35/AU35</f>
        <v>4.5793397231096912E-2</v>
      </c>
      <c r="BE35">
        <f t="shared" si="6"/>
        <v>1.466275659824047E-2</v>
      </c>
      <c r="BF35">
        <f>AZ35/AY35</f>
        <v>6.0422960725075529E-3</v>
      </c>
    </row>
    <row r="36" spans="1:58" x14ac:dyDescent="0.2">
      <c r="B36" s="1" t="s">
        <v>78</v>
      </c>
      <c r="C36">
        <v>15</v>
      </c>
      <c r="D36">
        <v>1</v>
      </c>
      <c r="E36">
        <v>6.1</v>
      </c>
      <c r="F36">
        <v>0.4</v>
      </c>
      <c r="G36" s="1">
        <v>3</v>
      </c>
      <c r="H36" s="3">
        <v>54.94</v>
      </c>
      <c r="J36">
        <v>15.86</v>
      </c>
      <c r="M36">
        <v>3.51</v>
      </c>
      <c r="O36">
        <v>1.75</v>
      </c>
      <c r="P36">
        <v>2.52</v>
      </c>
      <c r="Q36">
        <v>2.02</v>
      </c>
      <c r="R36">
        <v>2.56</v>
      </c>
      <c r="W36">
        <v>11</v>
      </c>
      <c r="X36">
        <f>SUM(H36:R36)</f>
        <v>83.16</v>
      </c>
      <c r="Y36">
        <v>841</v>
      </c>
      <c r="Z36">
        <v>9</v>
      </c>
      <c r="AA36">
        <v>0.21</v>
      </c>
      <c r="AF36">
        <v>0.11</v>
      </c>
      <c r="AG36">
        <v>0.09</v>
      </c>
      <c r="AI36">
        <v>0.04</v>
      </c>
      <c r="AJ36">
        <v>0.04</v>
      </c>
      <c r="AK36">
        <v>0.1</v>
      </c>
      <c r="AL36">
        <v>0.1</v>
      </c>
      <c r="AO36">
        <v>1050</v>
      </c>
      <c r="AP36">
        <v>1050</v>
      </c>
      <c r="AS36" s="8">
        <v>5654</v>
      </c>
      <c r="AT36">
        <v>206</v>
      </c>
      <c r="AU36" s="8">
        <v>1998</v>
      </c>
      <c r="AV36">
        <v>94</v>
      </c>
      <c r="AW36" s="8">
        <v>369</v>
      </c>
      <c r="AX36">
        <v>3</v>
      </c>
      <c r="AY36" s="8">
        <v>331</v>
      </c>
      <c r="AZ36">
        <v>2</v>
      </c>
      <c r="BA36">
        <f>AS36/AW36</f>
        <v>15.322493224932249</v>
      </c>
      <c r="BB36">
        <f>AU36/AY36</f>
        <v>6.0362537764350455</v>
      </c>
      <c r="BC36">
        <f>AT36/AS36</f>
        <v>3.6434382737884685E-2</v>
      </c>
      <c r="BD36">
        <f>AV36/AU36</f>
        <v>4.7047047047047048E-2</v>
      </c>
      <c r="BE36">
        <f t="shared" si="6"/>
        <v>8.130081300813009E-3</v>
      </c>
      <c r="BF36">
        <f>AZ36/AY36</f>
        <v>6.0422960725075529E-3</v>
      </c>
    </row>
    <row r="37" spans="1:58" x14ac:dyDescent="0.2">
      <c r="A37" t="s">
        <v>183</v>
      </c>
      <c r="B37" s="1" t="s">
        <v>85</v>
      </c>
      <c r="C37">
        <v>154.66666666666666</v>
      </c>
      <c r="D37">
        <v>37.158818304378016</v>
      </c>
      <c r="E37">
        <v>41</v>
      </c>
      <c r="F37">
        <v>15.044378795195678</v>
      </c>
      <c r="H37">
        <v>74.805000000000007</v>
      </c>
      <c r="I37">
        <v>0.215</v>
      </c>
      <c r="J37">
        <v>12.5375</v>
      </c>
      <c r="L37">
        <v>0.71250000000000002</v>
      </c>
      <c r="M37">
        <v>1.4924999999999999</v>
      </c>
      <c r="N37">
        <v>3.2500000000000001E-2</v>
      </c>
      <c r="O37">
        <v>0.11</v>
      </c>
      <c r="P37">
        <v>0.53</v>
      </c>
      <c r="Q37">
        <v>4.2649999999999997</v>
      </c>
      <c r="R37">
        <v>4.6449999999999996</v>
      </c>
      <c r="U37">
        <v>5.7500000000000002E-2</v>
      </c>
      <c r="W37">
        <v>0.70499999999999996</v>
      </c>
      <c r="X37">
        <f>SUM(H37:W37)</f>
        <v>100.10750000000002</v>
      </c>
      <c r="Y37">
        <v>534</v>
      </c>
      <c r="Z37">
        <f t="shared" ref="Z37:Z44" si="7">Y37*0.01</f>
        <v>5.34</v>
      </c>
      <c r="AA37">
        <v>0.25</v>
      </c>
      <c r="AC37">
        <v>0.1</v>
      </c>
      <c r="AF37">
        <v>0.1</v>
      </c>
      <c r="AG37">
        <v>0.1</v>
      </c>
      <c r="AH37">
        <v>0.1</v>
      </c>
      <c r="AI37">
        <v>0.1</v>
      </c>
      <c r="AJ37">
        <v>0.1</v>
      </c>
      <c r="AK37">
        <v>0.1</v>
      </c>
      <c r="AL37">
        <v>0.1</v>
      </c>
      <c r="AN37">
        <v>0.1</v>
      </c>
      <c r="AS37" s="8">
        <v>717.67</v>
      </c>
      <c r="AT37">
        <f>AS37*BC37</f>
        <v>724.84669999999994</v>
      </c>
      <c r="AU37" s="8">
        <v>435</v>
      </c>
      <c r="AV37">
        <f>AU37*BD37</f>
        <v>459.65</v>
      </c>
      <c r="AW37" s="8">
        <f>AS37/C37</f>
        <v>4.6401077586206894</v>
      </c>
      <c r="AY37" s="8">
        <f>AU37/E37</f>
        <v>10.609756097560975</v>
      </c>
      <c r="BA37">
        <f t="shared" ref="BA37:BA41" si="8">AS37/AW37</f>
        <v>154.66666666666666</v>
      </c>
      <c r="BB37">
        <f t="shared" ref="BB37:BB41" si="9">AU37/AY37</f>
        <v>41</v>
      </c>
      <c r="BC37">
        <v>1.01</v>
      </c>
      <c r="BD37">
        <v>1.0566666666666666</v>
      </c>
    </row>
    <row r="38" spans="1:58" x14ac:dyDescent="0.2">
      <c r="A38" t="s">
        <v>93</v>
      </c>
      <c r="B38" s="1" t="s">
        <v>86</v>
      </c>
      <c r="C38">
        <v>667</v>
      </c>
      <c r="D38">
        <v>342.6665045395207</v>
      </c>
      <c r="E38">
        <v>46</v>
      </c>
      <c r="F38">
        <v>11.503622617824933</v>
      </c>
      <c r="H38">
        <v>71.98</v>
      </c>
      <c r="I38">
        <v>0.3</v>
      </c>
      <c r="J38">
        <v>13.73</v>
      </c>
      <c r="L38">
        <v>2.48</v>
      </c>
      <c r="N38">
        <v>4.3999999999999997E-2</v>
      </c>
      <c r="O38">
        <v>0.3</v>
      </c>
      <c r="P38">
        <v>1.37</v>
      </c>
      <c r="Q38">
        <v>2.2200000000000002</v>
      </c>
      <c r="R38">
        <v>6.28</v>
      </c>
      <c r="U38">
        <v>0.09</v>
      </c>
      <c r="W38">
        <v>0.83</v>
      </c>
      <c r="X38">
        <f>SUM(H38:W38)</f>
        <v>99.624000000000009</v>
      </c>
      <c r="Y38">
        <v>214</v>
      </c>
      <c r="Z38">
        <f t="shared" si="7"/>
        <v>2.14</v>
      </c>
      <c r="AA38">
        <v>0.25</v>
      </c>
      <c r="AC38">
        <v>0.1</v>
      </c>
      <c r="AF38">
        <v>0.1</v>
      </c>
      <c r="AG38">
        <v>0.1</v>
      </c>
      <c r="AH38">
        <v>0.1</v>
      </c>
      <c r="AI38">
        <v>0.1</v>
      </c>
      <c r="AJ38">
        <v>0.1</v>
      </c>
      <c r="AK38">
        <v>0.1</v>
      </c>
      <c r="AL38">
        <v>0.1</v>
      </c>
      <c r="AN38">
        <v>0.1</v>
      </c>
      <c r="AS38" s="8">
        <v>1785.3333333333333</v>
      </c>
      <c r="AT38">
        <f t="shared" ref="AT38:AT39" si="10">AS38*BC38</f>
        <v>1350.9022222222222</v>
      </c>
      <c r="AU38">
        <v>1081.3333333333333</v>
      </c>
      <c r="AV38">
        <f t="shared" ref="AV38:AV39" si="11">AU38*BD38</f>
        <v>681.24</v>
      </c>
      <c r="AW38" s="8">
        <f>AS38/C38</f>
        <v>2.676661669165417</v>
      </c>
      <c r="AY38" s="8">
        <f>AU38/E38</f>
        <v>23.507246376811594</v>
      </c>
      <c r="BA38">
        <f t="shared" si="8"/>
        <v>667</v>
      </c>
      <c r="BB38">
        <f t="shared" si="9"/>
        <v>46</v>
      </c>
      <c r="BC38">
        <v>0.75666666666666671</v>
      </c>
      <c r="BD38">
        <v>0.63</v>
      </c>
    </row>
    <row r="39" spans="1:58" x14ac:dyDescent="0.2">
      <c r="A39" t="s">
        <v>149</v>
      </c>
      <c r="B39" s="1" t="s">
        <v>87</v>
      </c>
      <c r="C39">
        <v>127</v>
      </c>
      <c r="D39">
        <v>31.953090617340916</v>
      </c>
      <c r="E39">
        <v>16.333333333333332</v>
      </c>
      <c r="F39">
        <v>1.666666666666665</v>
      </c>
      <c r="H39">
        <v>53.6</v>
      </c>
      <c r="I39">
        <v>0.9</v>
      </c>
      <c r="J39">
        <v>18.600000000000001</v>
      </c>
      <c r="L39">
        <v>2.4</v>
      </c>
      <c r="M39">
        <v>4.68</v>
      </c>
      <c r="N39">
        <v>7.0000000000000007E-2</v>
      </c>
      <c r="O39">
        <v>3.2</v>
      </c>
      <c r="P39">
        <v>6.5</v>
      </c>
      <c r="Q39">
        <v>4.2</v>
      </c>
      <c r="R39">
        <v>2.9</v>
      </c>
      <c r="U39">
        <v>0.36</v>
      </c>
      <c r="X39">
        <f>SUM(H39:W39)</f>
        <v>97.410000000000011</v>
      </c>
      <c r="Y39">
        <v>287</v>
      </c>
      <c r="Z39">
        <f t="shared" si="7"/>
        <v>2.87</v>
      </c>
      <c r="AA39">
        <v>0.25</v>
      </c>
      <c r="AC39">
        <v>0.1</v>
      </c>
      <c r="AF39">
        <v>0.1</v>
      </c>
      <c r="AG39">
        <v>0.1</v>
      </c>
      <c r="AH39">
        <v>0.1</v>
      </c>
      <c r="AI39">
        <v>0.1</v>
      </c>
      <c r="AJ39">
        <v>0.1</v>
      </c>
      <c r="AK39">
        <v>0.1</v>
      </c>
      <c r="AL39">
        <v>0.1</v>
      </c>
      <c r="AN39">
        <v>0.1</v>
      </c>
      <c r="AS39" s="8">
        <v>790</v>
      </c>
      <c r="AT39">
        <f t="shared" si="10"/>
        <v>181.70000000000002</v>
      </c>
      <c r="AU39" s="8">
        <v>252</v>
      </c>
      <c r="AV39">
        <f t="shared" si="11"/>
        <v>65.52</v>
      </c>
      <c r="AW39" s="8">
        <f>AS39/C39</f>
        <v>6.2204724409448815</v>
      </c>
      <c r="AY39" s="8">
        <f>AU39/E39</f>
        <v>15.428571428571429</v>
      </c>
      <c r="BA39">
        <f t="shared" si="8"/>
        <v>127.00000000000001</v>
      </c>
      <c r="BB39">
        <f t="shared" si="9"/>
        <v>16.333333333333332</v>
      </c>
      <c r="BC39">
        <v>0.23</v>
      </c>
      <c r="BD39">
        <v>0.26</v>
      </c>
    </row>
    <row r="40" spans="1:58" x14ac:dyDescent="0.2">
      <c r="A40" t="s">
        <v>148</v>
      </c>
      <c r="B40" s="1" t="s">
        <v>88</v>
      </c>
      <c r="C40">
        <v>110</v>
      </c>
      <c r="D40">
        <v>67</v>
      </c>
      <c r="E40">
        <v>19</v>
      </c>
      <c r="F40">
        <v>8</v>
      </c>
      <c r="H40">
        <v>73.400000000000006</v>
      </c>
      <c r="I40">
        <v>0.06</v>
      </c>
      <c r="J40">
        <v>14.46</v>
      </c>
      <c r="L40">
        <v>0.98</v>
      </c>
      <c r="N40">
        <v>0.01</v>
      </c>
      <c r="O40">
        <v>0.11</v>
      </c>
      <c r="P40">
        <v>0.54</v>
      </c>
      <c r="Q40">
        <v>4.4800000000000004</v>
      </c>
      <c r="R40">
        <v>5.47</v>
      </c>
      <c r="U40">
        <v>0.02</v>
      </c>
      <c r="W40">
        <v>0.39</v>
      </c>
      <c r="X40">
        <f>SUM(H40:W40)</f>
        <v>99.92000000000003</v>
      </c>
      <c r="Y40">
        <v>63</v>
      </c>
      <c r="Z40">
        <f t="shared" si="7"/>
        <v>0.63</v>
      </c>
      <c r="AA40">
        <v>0.25</v>
      </c>
      <c r="AC40">
        <v>0.1</v>
      </c>
      <c r="AF40">
        <v>0.1</v>
      </c>
      <c r="AG40">
        <v>0.1</v>
      </c>
      <c r="AH40">
        <v>0.1</v>
      </c>
      <c r="AI40">
        <v>0.1</v>
      </c>
      <c r="AJ40">
        <v>0.1</v>
      </c>
      <c r="AK40">
        <v>0.1</v>
      </c>
      <c r="AL40">
        <v>0.1</v>
      </c>
      <c r="AN40">
        <v>0.1</v>
      </c>
      <c r="AS40" s="8">
        <v>797</v>
      </c>
      <c r="AT40">
        <f>AS40*BC40</f>
        <v>470.22999999999996</v>
      </c>
      <c r="AU40" s="8">
        <v>449</v>
      </c>
      <c r="AV40">
        <f>AU40*BD40</f>
        <v>260.41999999999996</v>
      </c>
      <c r="AW40" s="8">
        <f>AS40/C40</f>
        <v>7.2454545454545451</v>
      </c>
      <c r="AY40" s="8">
        <f>AU40/E40</f>
        <v>23.631578947368421</v>
      </c>
      <c r="BA40">
        <f t="shared" si="8"/>
        <v>110</v>
      </c>
      <c r="BB40">
        <f t="shared" si="9"/>
        <v>19</v>
      </c>
      <c r="BC40">
        <v>0.59</v>
      </c>
      <c r="BD40">
        <v>0.57999999999999996</v>
      </c>
    </row>
    <row r="41" spans="1:58" x14ac:dyDescent="0.2">
      <c r="A41" t="s">
        <v>184</v>
      </c>
      <c r="C41">
        <v>530</v>
      </c>
      <c r="D41">
        <v>77.04702564602789</v>
      </c>
      <c r="E41">
        <v>77</v>
      </c>
      <c r="F41">
        <v>6.5984580326033342</v>
      </c>
      <c r="G41">
        <v>14</v>
      </c>
      <c r="H41">
        <v>74.91</v>
      </c>
      <c r="I41">
        <v>0.18</v>
      </c>
      <c r="J41">
        <v>13.64</v>
      </c>
      <c r="L41">
        <v>1.53</v>
      </c>
      <c r="N41">
        <v>0.03</v>
      </c>
      <c r="O41">
        <v>0.16</v>
      </c>
      <c r="P41">
        <v>0.61</v>
      </c>
      <c r="Q41">
        <v>2.56</v>
      </c>
      <c r="R41">
        <v>5.35</v>
      </c>
      <c r="U41">
        <v>0.02</v>
      </c>
      <c r="X41">
        <f>SUM(H41:W41)</f>
        <v>98.99</v>
      </c>
      <c r="Y41">
        <v>209</v>
      </c>
      <c r="Z41">
        <f t="shared" si="7"/>
        <v>2.09</v>
      </c>
      <c r="AA41">
        <v>0.25</v>
      </c>
      <c r="AC41">
        <v>0.1</v>
      </c>
      <c r="AF41">
        <v>0.1</v>
      </c>
      <c r="AG41">
        <v>0.1</v>
      </c>
      <c r="AH41">
        <v>0.1</v>
      </c>
      <c r="AI41">
        <v>0.1</v>
      </c>
      <c r="AJ41">
        <v>0.1</v>
      </c>
      <c r="AK41">
        <v>0.1</v>
      </c>
      <c r="AL41">
        <v>0.1</v>
      </c>
      <c r="AN41">
        <v>0.1</v>
      </c>
      <c r="AS41" s="8">
        <v>9000</v>
      </c>
      <c r="AU41" s="8">
        <v>3600</v>
      </c>
      <c r="AW41" s="8">
        <v>17</v>
      </c>
      <c r="AY41" s="8">
        <v>47</v>
      </c>
      <c r="BA41">
        <f t="shared" si="8"/>
        <v>529.41176470588232</v>
      </c>
      <c r="BB41">
        <f t="shared" si="9"/>
        <v>76.59574468085107</v>
      </c>
    </row>
    <row r="42" spans="1:58" x14ac:dyDescent="0.2">
      <c r="A42" t="s">
        <v>185</v>
      </c>
      <c r="B42" t="s">
        <v>110</v>
      </c>
      <c r="C42">
        <v>148</v>
      </c>
      <c r="D42">
        <f t="shared" ref="D42:D50" si="12">C42*0.1</f>
        <v>14.8</v>
      </c>
      <c r="E42">
        <v>50</v>
      </c>
      <c r="F42">
        <f t="shared" ref="F42:F50" si="13">E42*0.2</f>
        <v>10</v>
      </c>
      <c r="H42">
        <v>77.81</v>
      </c>
      <c r="I42">
        <v>0.12</v>
      </c>
      <c r="J42">
        <v>12.46</v>
      </c>
      <c r="L42">
        <v>0.5</v>
      </c>
      <c r="N42">
        <v>0.03</v>
      </c>
      <c r="O42">
        <v>0.05</v>
      </c>
      <c r="P42">
        <v>0.48</v>
      </c>
      <c r="Q42">
        <v>3.27</v>
      </c>
      <c r="R42">
        <v>5.27</v>
      </c>
      <c r="U42">
        <v>0.01</v>
      </c>
      <c r="X42">
        <f>SUM(H42:U42)</f>
        <v>100.00000000000001</v>
      </c>
      <c r="Y42">
        <v>80</v>
      </c>
      <c r="Z42">
        <f t="shared" si="7"/>
        <v>0.8</v>
      </c>
      <c r="AA42">
        <v>0.25</v>
      </c>
      <c r="AC42">
        <v>0.1</v>
      </c>
      <c r="AF42">
        <v>0.1</v>
      </c>
      <c r="AG42">
        <v>0.1</v>
      </c>
      <c r="AH42">
        <v>0.1</v>
      </c>
      <c r="AI42">
        <v>0.1</v>
      </c>
      <c r="AJ42">
        <v>0.1</v>
      </c>
      <c r="AK42">
        <v>0.1</v>
      </c>
      <c r="AL42">
        <v>0.1</v>
      </c>
      <c r="AN42">
        <v>0.1</v>
      </c>
      <c r="AQ42" s="13">
        <v>710</v>
      </c>
      <c r="AS42" s="8">
        <f>AW42*C42</f>
        <v>725.2</v>
      </c>
      <c r="AU42" s="8">
        <f>AY42*E42</f>
        <v>1150</v>
      </c>
      <c r="AW42" s="8">
        <v>4.9000000000000004</v>
      </c>
      <c r="AY42" s="8">
        <v>23</v>
      </c>
      <c r="BA42">
        <f t="shared" ref="BA42:BA50" si="14">AS42/AW42</f>
        <v>148</v>
      </c>
      <c r="BB42">
        <f t="shared" ref="BB42:BB50" si="15">AU42/AY42</f>
        <v>50</v>
      </c>
    </row>
    <row r="43" spans="1:58" x14ac:dyDescent="0.2">
      <c r="B43" t="s">
        <v>111</v>
      </c>
      <c r="C43">
        <v>16</v>
      </c>
      <c r="D43">
        <f t="shared" si="12"/>
        <v>1.6</v>
      </c>
      <c r="E43">
        <v>4.5</v>
      </c>
      <c r="F43">
        <f t="shared" si="13"/>
        <v>0.9</v>
      </c>
      <c r="H43">
        <v>75.56</v>
      </c>
      <c r="I43">
        <v>0.28000000000000003</v>
      </c>
      <c r="J43">
        <v>14.15</v>
      </c>
      <c r="L43">
        <v>0.24</v>
      </c>
      <c r="N43">
        <v>0.02</v>
      </c>
      <c r="O43">
        <v>0</v>
      </c>
      <c r="P43">
        <v>0.3</v>
      </c>
      <c r="Q43">
        <v>4.07</v>
      </c>
      <c r="R43">
        <v>5.35</v>
      </c>
      <c r="U43">
        <v>0.01</v>
      </c>
      <c r="X43">
        <f>SUM(H43:U43)</f>
        <v>99.98</v>
      </c>
      <c r="Y43">
        <v>276</v>
      </c>
      <c r="Z43">
        <f t="shared" si="7"/>
        <v>2.7600000000000002</v>
      </c>
      <c r="AA43">
        <v>0.25</v>
      </c>
      <c r="AC43">
        <v>0.1</v>
      </c>
      <c r="AF43">
        <v>0.1</v>
      </c>
      <c r="AG43">
        <v>0.1</v>
      </c>
      <c r="AH43">
        <v>0.1</v>
      </c>
      <c r="AI43">
        <v>0.1</v>
      </c>
      <c r="AJ43">
        <v>0.1</v>
      </c>
      <c r="AK43">
        <v>0.1</v>
      </c>
      <c r="AL43">
        <v>0.1</v>
      </c>
      <c r="AN43">
        <v>0.1</v>
      </c>
      <c r="AQ43" s="13">
        <v>710</v>
      </c>
      <c r="AS43" s="8">
        <f t="shared" ref="AS43:AS44" si="16">AW43*C43</f>
        <v>59.2</v>
      </c>
      <c r="AU43" s="8">
        <f t="shared" ref="AU43:AU44" si="17">AY43*E43</f>
        <v>81</v>
      </c>
      <c r="AW43" s="8">
        <v>3.7</v>
      </c>
      <c r="AY43" s="8">
        <v>18</v>
      </c>
      <c r="BA43">
        <f t="shared" si="14"/>
        <v>16</v>
      </c>
      <c r="BB43">
        <f t="shared" si="15"/>
        <v>4.5</v>
      </c>
    </row>
    <row r="44" spans="1:58" x14ac:dyDescent="0.2">
      <c r="B44" t="s">
        <v>112</v>
      </c>
      <c r="C44">
        <v>29</v>
      </c>
      <c r="D44">
        <f t="shared" si="12"/>
        <v>2.9000000000000004</v>
      </c>
      <c r="E44">
        <v>8.1</v>
      </c>
      <c r="F44">
        <f t="shared" si="13"/>
        <v>1.62</v>
      </c>
      <c r="H44">
        <v>76.7</v>
      </c>
      <c r="I44">
        <v>0.14000000000000001</v>
      </c>
      <c r="J44">
        <v>12.7</v>
      </c>
      <c r="M44">
        <v>0.69</v>
      </c>
      <c r="O44">
        <v>0.06</v>
      </c>
      <c r="P44">
        <v>0.42</v>
      </c>
      <c r="Q44">
        <v>3.3</v>
      </c>
      <c r="R44">
        <v>5.93</v>
      </c>
      <c r="Y44">
        <v>144</v>
      </c>
      <c r="Z44">
        <f t="shared" si="7"/>
        <v>1.44</v>
      </c>
      <c r="AA44">
        <v>0.25</v>
      </c>
      <c r="AC44">
        <v>0.1</v>
      </c>
      <c r="AF44">
        <v>0.1</v>
      </c>
      <c r="AG44">
        <v>0.1</v>
      </c>
      <c r="AI44">
        <v>0.1</v>
      </c>
      <c r="AJ44">
        <v>0.1</v>
      </c>
      <c r="AK44">
        <v>0.1</v>
      </c>
      <c r="AL44">
        <v>0.1</v>
      </c>
      <c r="AQ44" s="13">
        <v>710</v>
      </c>
      <c r="AS44" s="8">
        <f t="shared" si="16"/>
        <v>237.79999999999998</v>
      </c>
      <c r="AU44" s="8">
        <f t="shared" si="17"/>
        <v>315.89999999999998</v>
      </c>
      <c r="AW44" s="8">
        <v>8.1999999999999993</v>
      </c>
      <c r="AY44" s="8">
        <v>39</v>
      </c>
      <c r="BA44">
        <f t="shared" si="14"/>
        <v>29</v>
      </c>
      <c r="BB44">
        <f t="shared" si="15"/>
        <v>8.1</v>
      </c>
    </row>
    <row r="45" spans="1:58" x14ac:dyDescent="0.2">
      <c r="A45" t="s">
        <v>182</v>
      </c>
      <c r="B45" t="s">
        <v>113</v>
      </c>
      <c r="C45">
        <v>146</v>
      </c>
      <c r="D45">
        <f t="shared" si="12"/>
        <v>14.600000000000001</v>
      </c>
      <c r="E45">
        <v>17.68</v>
      </c>
      <c r="F45">
        <f t="shared" si="13"/>
        <v>3.536</v>
      </c>
      <c r="H45">
        <v>73.190000000000012</v>
      </c>
      <c r="I45">
        <v>0.15857142857142856</v>
      </c>
      <c r="J45">
        <v>12.905714285714286</v>
      </c>
      <c r="L45">
        <v>1.545714285714286</v>
      </c>
      <c r="N45">
        <v>3.5714285714285712E-2</v>
      </c>
      <c r="O45">
        <v>0.18285714285714286</v>
      </c>
      <c r="P45">
        <v>1.4771428571428571</v>
      </c>
      <c r="Q45">
        <v>2.8642857142857143</v>
      </c>
      <c r="R45">
        <v>4.5214285714285714</v>
      </c>
      <c r="U45">
        <v>3.8333333333333337E-2</v>
      </c>
      <c r="W45">
        <v>3.4728571428571433</v>
      </c>
      <c r="Y45">
        <v>147.6</v>
      </c>
      <c r="Z45">
        <v>19.600886763224814</v>
      </c>
      <c r="AA45">
        <v>0.66666547618941341</v>
      </c>
      <c r="AC45">
        <v>2.7725574529542173E-2</v>
      </c>
      <c r="AF45">
        <v>0.13555629902030242</v>
      </c>
      <c r="AG45">
        <v>0.16059201698206294</v>
      </c>
      <c r="AH45">
        <v>3.6885555678165881E-3</v>
      </c>
      <c r="AI45">
        <v>2.8428212488760568E-2</v>
      </c>
      <c r="AJ45">
        <v>0.15138588796459837</v>
      </c>
      <c r="AK45">
        <v>0.11765278097328592</v>
      </c>
      <c r="AL45">
        <v>0.24592322235307007</v>
      </c>
      <c r="AN45">
        <v>7.9232428826698075E-3</v>
      </c>
      <c r="AQ45" s="13">
        <v>710</v>
      </c>
      <c r="AR45" s="13">
        <v>25</v>
      </c>
      <c r="AS45" s="8">
        <v>627</v>
      </c>
      <c r="AT45">
        <v>206</v>
      </c>
      <c r="AU45" s="8">
        <v>213</v>
      </c>
      <c r="AV45">
        <v>72</v>
      </c>
      <c r="AW45" s="8">
        <v>4.3</v>
      </c>
      <c r="AY45" s="8">
        <v>12.02</v>
      </c>
      <c r="BA45">
        <f t="shared" si="14"/>
        <v>145.81395348837211</v>
      </c>
      <c r="BB45">
        <f t="shared" si="15"/>
        <v>17.720465890183029</v>
      </c>
      <c r="BC45">
        <f t="shared" ref="BC45:BC51" si="18">AT45/AS45</f>
        <v>0.32854864433811803</v>
      </c>
      <c r="BD45">
        <f t="shared" ref="BD45:BD51" si="19">AV45/AU45</f>
        <v>0.3380281690140845</v>
      </c>
    </row>
    <row r="46" spans="1:58" x14ac:dyDescent="0.2">
      <c r="B46" t="s">
        <v>114</v>
      </c>
      <c r="C46">
        <v>78</v>
      </c>
      <c r="D46">
        <f t="shared" si="12"/>
        <v>7.8000000000000007</v>
      </c>
      <c r="E46">
        <v>10.43</v>
      </c>
      <c r="F46">
        <f t="shared" si="13"/>
        <v>2.0859999999999999</v>
      </c>
      <c r="H46">
        <v>67.492499999999993</v>
      </c>
      <c r="I46">
        <v>0.25625000000000003</v>
      </c>
      <c r="J46">
        <v>14.857499999999998</v>
      </c>
      <c r="L46">
        <v>2.6174999999999997</v>
      </c>
      <c r="N46">
        <v>5.1250000000000004E-2</v>
      </c>
      <c r="O46">
        <v>0.64749999999999996</v>
      </c>
      <c r="P46">
        <v>2.7362499999999996</v>
      </c>
      <c r="Q46">
        <v>2.2349999999999999</v>
      </c>
      <c r="R46">
        <v>4.5062500000000005</v>
      </c>
      <c r="U46">
        <v>4.2499999999999996E-2</v>
      </c>
      <c r="W46">
        <v>4.4000000000000004</v>
      </c>
      <c r="Y46">
        <v>141.72500000000002</v>
      </c>
      <c r="Z46">
        <v>3.2246677569723583</v>
      </c>
      <c r="AA46">
        <v>0.48879498331538229</v>
      </c>
      <c r="AC46">
        <v>1.4508310426392473E-2</v>
      </c>
      <c r="AF46">
        <v>0.27353342705103828</v>
      </c>
      <c r="AG46">
        <v>0.10281311061477479</v>
      </c>
      <c r="AH46">
        <v>3.5038244411336682E-3</v>
      </c>
      <c r="AI46">
        <v>4.6088036873543972E-2</v>
      </c>
      <c r="AJ46">
        <v>0.1392702601316699</v>
      </c>
      <c r="AK46">
        <v>8.4346225252145787E-2</v>
      </c>
      <c r="AL46">
        <v>0.14865993672040323</v>
      </c>
      <c r="AN46">
        <v>3.6596252735570092E-3</v>
      </c>
      <c r="AQ46" s="13">
        <v>710</v>
      </c>
      <c r="AR46" s="13">
        <v>25</v>
      </c>
      <c r="AS46" s="8">
        <v>502</v>
      </c>
      <c r="AT46">
        <v>76</v>
      </c>
      <c r="AU46" s="8">
        <v>213</v>
      </c>
      <c r="AV46">
        <v>39</v>
      </c>
      <c r="AW46" s="8">
        <v>6.43</v>
      </c>
      <c r="AY46" s="8">
        <v>20.48</v>
      </c>
      <c r="BA46">
        <f t="shared" si="14"/>
        <v>78.071539657853819</v>
      </c>
      <c r="BB46">
        <f t="shared" si="15"/>
        <v>10.400390625</v>
      </c>
      <c r="BC46">
        <f t="shared" si="18"/>
        <v>0.15139442231075698</v>
      </c>
      <c r="BD46">
        <f t="shared" si="19"/>
        <v>0.18309859154929578</v>
      </c>
    </row>
    <row r="47" spans="1:58" x14ac:dyDescent="0.2">
      <c r="B47" t="s">
        <v>115</v>
      </c>
      <c r="C47">
        <v>154</v>
      </c>
      <c r="D47">
        <f t="shared" si="12"/>
        <v>15.4</v>
      </c>
      <c r="E47">
        <v>17.11</v>
      </c>
      <c r="F47">
        <f t="shared" si="13"/>
        <v>3.4220000000000002</v>
      </c>
      <c r="H47">
        <v>71.124545454545455</v>
      </c>
      <c r="I47">
        <v>0.18636363636363634</v>
      </c>
      <c r="J47">
        <v>13.727272727272727</v>
      </c>
      <c r="L47">
        <v>1.9000000000000006</v>
      </c>
      <c r="N47">
        <v>3.9090909090909093E-2</v>
      </c>
      <c r="O47">
        <v>0.35727272727272724</v>
      </c>
      <c r="P47">
        <v>1.8599999999999997</v>
      </c>
      <c r="Q47">
        <v>2.2809090909090908</v>
      </c>
      <c r="R47">
        <v>4.4345454545454537</v>
      </c>
      <c r="U47">
        <v>3.1818181818181808E-2</v>
      </c>
      <c r="W47">
        <v>3.8909090909090902</v>
      </c>
      <c r="Y47">
        <v>117.75454545454545</v>
      </c>
      <c r="Z47">
        <v>7.2055580016889067</v>
      </c>
      <c r="AA47">
        <v>0.41800035588580658</v>
      </c>
      <c r="AC47">
        <v>9.5605940546436077E-3</v>
      </c>
      <c r="AF47">
        <v>0.1718778155291554</v>
      </c>
      <c r="AG47">
        <v>7.4112935933796364E-2</v>
      </c>
      <c r="AH47">
        <v>2.5061906821982251E-3</v>
      </c>
      <c r="AI47">
        <v>2.119566461206417E-2</v>
      </c>
      <c r="AJ47">
        <v>0.10332649048701736</v>
      </c>
      <c r="AK47">
        <v>0.12410006626219425</v>
      </c>
      <c r="AL47">
        <v>0.13973587836514764</v>
      </c>
      <c r="AN47">
        <v>4.0041300991900527E-3</v>
      </c>
      <c r="AQ47" s="13">
        <v>710</v>
      </c>
      <c r="AR47" s="13">
        <v>25</v>
      </c>
      <c r="AS47" s="8">
        <v>663</v>
      </c>
      <c r="AT47">
        <v>138</v>
      </c>
      <c r="AU47" s="8">
        <v>300</v>
      </c>
      <c r="AV47">
        <v>112</v>
      </c>
      <c r="AW47" s="8">
        <v>4.3</v>
      </c>
      <c r="AY47" s="8">
        <v>17.53</v>
      </c>
      <c r="BA47">
        <f t="shared" si="14"/>
        <v>154.18604651162792</v>
      </c>
      <c r="BB47">
        <f t="shared" si="15"/>
        <v>17.113519680547633</v>
      </c>
      <c r="BC47">
        <f t="shared" si="18"/>
        <v>0.20814479638009051</v>
      </c>
      <c r="BD47">
        <f t="shared" si="19"/>
        <v>0.37333333333333335</v>
      </c>
    </row>
    <row r="48" spans="1:58" x14ac:dyDescent="0.2">
      <c r="C48">
        <v>86</v>
      </c>
      <c r="D48">
        <f t="shared" si="12"/>
        <v>8.6</v>
      </c>
      <c r="E48">
        <v>14.15</v>
      </c>
      <c r="F48">
        <f t="shared" si="13"/>
        <v>2.83</v>
      </c>
      <c r="H48">
        <v>72.91</v>
      </c>
      <c r="I48">
        <v>0.18</v>
      </c>
      <c r="J48">
        <v>13.64</v>
      </c>
      <c r="L48">
        <v>1.81</v>
      </c>
      <c r="N48">
        <v>0.03</v>
      </c>
      <c r="O48">
        <v>0.36</v>
      </c>
      <c r="P48">
        <v>1.95</v>
      </c>
      <c r="Q48">
        <v>2.69</v>
      </c>
      <c r="R48">
        <v>4.07</v>
      </c>
      <c r="U48">
        <v>0.03</v>
      </c>
      <c r="W48">
        <v>2.2000000000000002</v>
      </c>
      <c r="Y48">
        <v>100.8</v>
      </c>
      <c r="Z48">
        <f>Y48*0.01</f>
        <v>1.008</v>
      </c>
      <c r="AA48">
        <v>0.25</v>
      </c>
      <c r="AC48">
        <v>0.1</v>
      </c>
      <c r="AF48">
        <v>0.1</v>
      </c>
      <c r="AG48">
        <v>0.1</v>
      </c>
      <c r="AH48">
        <v>0.1</v>
      </c>
      <c r="AI48">
        <v>0.1</v>
      </c>
      <c r="AJ48">
        <v>0.1</v>
      </c>
      <c r="AK48">
        <v>0.1</v>
      </c>
      <c r="AL48">
        <v>0.1</v>
      </c>
      <c r="AN48">
        <v>0.1</v>
      </c>
      <c r="AQ48" s="13">
        <v>710</v>
      </c>
      <c r="AR48" s="13">
        <v>25</v>
      </c>
      <c r="AS48" s="8">
        <v>507</v>
      </c>
      <c r="AT48">
        <v>117</v>
      </c>
      <c r="AU48" s="8">
        <v>241</v>
      </c>
      <c r="AV48">
        <v>56</v>
      </c>
      <c r="AW48" s="8">
        <v>5.93</v>
      </c>
      <c r="AY48" s="8">
        <v>17.03</v>
      </c>
      <c r="BA48">
        <f t="shared" si="14"/>
        <v>85.49747048903879</v>
      </c>
      <c r="BB48">
        <f t="shared" si="15"/>
        <v>14.151497357604226</v>
      </c>
      <c r="BC48">
        <f t="shared" si="18"/>
        <v>0.23076923076923078</v>
      </c>
      <c r="BD48">
        <f t="shared" si="19"/>
        <v>0.23236514522821577</v>
      </c>
    </row>
    <row r="49" spans="1:59" x14ac:dyDescent="0.2">
      <c r="C49">
        <v>94</v>
      </c>
      <c r="D49">
        <f t="shared" si="12"/>
        <v>9.4</v>
      </c>
      <c r="E49">
        <v>15.37</v>
      </c>
      <c r="F49">
        <f t="shared" si="13"/>
        <v>3.0739999999999998</v>
      </c>
      <c r="H49">
        <v>70.599999999999994</v>
      </c>
      <c r="I49">
        <v>0.22</v>
      </c>
      <c r="J49">
        <v>14.11</v>
      </c>
      <c r="L49">
        <v>2.14</v>
      </c>
      <c r="N49">
        <v>0.04</v>
      </c>
      <c r="O49">
        <v>0.46</v>
      </c>
      <c r="P49">
        <v>2.2999999999999998</v>
      </c>
      <c r="Q49">
        <v>2.44</v>
      </c>
      <c r="R49">
        <v>4.07</v>
      </c>
      <c r="U49">
        <v>0.05</v>
      </c>
      <c r="W49">
        <v>3.4</v>
      </c>
      <c r="Y49">
        <v>112.7</v>
      </c>
      <c r="Z49">
        <f>Y49*0.01</f>
        <v>1.127</v>
      </c>
      <c r="AA49">
        <v>0.25</v>
      </c>
      <c r="AC49">
        <v>0.1</v>
      </c>
      <c r="AF49">
        <v>0.1</v>
      </c>
      <c r="AG49">
        <v>0.1</v>
      </c>
      <c r="AH49">
        <v>0.1</v>
      </c>
      <c r="AI49">
        <v>0.1</v>
      </c>
      <c r="AJ49">
        <v>0.1</v>
      </c>
      <c r="AK49">
        <v>0.1</v>
      </c>
      <c r="AL49">
        <v>0.1</v>
      </c>
      <c r="AN49">
        <v>0.1</v>
      </c>
      <c r="AQ49" s="13">
        <v>710</v>
      </c>
      <c r="AR49" s="13">
        <v>25</v>
      </c>
      <c r="AS49" s="8">
        <v>575</v>
      </c>
      <c r="AT49">
        <v>180</v>
      </c>
      <c r="AU49" s="8">
        <v>280</v>
      </c>
      <c r="AV49">
        <v>122</v>
      </c>
      <c r="AW49" s="8">
        <v>6.1</v>
      </c>
      <c r="AY49" s="8">
        <v>18.22</v>
      </c>
      <c r="BA49">
        <f t="shared" si="14"/>
        <v>94.262295081967224</v>
      </c>
      <c r="BB49">
        <f t="shared" si="15"/>
        <v>15.367727771679474</v>
      </c>
      <c r="BC49">
        <f t="shared" si="18"/>
        <v>0.31304347826086959</v>
      </c>
      <c r="BD49">
        <f t="shared" si="19"/>
        <v>0.43571428571428572</v>
      </c>
    </row>
    <row r="50" spans="1:59" x14ac:dyDescent="0.2">
      <c r="C50">
        <v>117</v>
      </c>
      <c r="D50">
        <f t="shared" si="12"/>
        <v>11.700000000000001</v>
      </c>
      <c r="E50">
        <v>16.850000000000001</v>
      </c>
      <c r="F50">
        <f t="shared" si="13"/>
        <v>3.3700000000000006</v>
      </c>
      <c r="H50">
        <v>71.124545454545455</v>
      </c>
      <c r="I50">
        <v>0.18636363636363634</v>
      </c>
      <c r="J50">
        <v>13.727272727272727</v>
      </c>
      <c r="L50">
        <v>1.9000000000000006</v>
      </c>
      <c r="N50">
        <v>3.9090909090909093E-2</v>
      </c>
      <c r="O50">
        <v>0.35727272727272724</v>
      </c>
      <c r="P50">
        <v>1.8599999999999997</v>
      </c>
      <c r="Q50">
        <v>2.2809090909090908</v>
      </c>
      <c r="R50">
        <v>4.4345454545454537</v>
      </c>
      <c r="U50">
        <v>3.1818181818181808E-2</v>
      </c>
      <c r="W50">
        <v>3.8909090909090902</v>
      </c>
      <c r="Y50">
        <v>117.75454545454545</v>
      </c>
      <c r="Z50">
        <v>7.2055580016889067</v>
      </c>
      <c r="AA50">
        <v>0.41800035588580658</v>
      </c>
      <c r="AC50">
        <v>9.5605940546436077E-3</v>
      </c>
      <c r="AF50">
        <v>0.1718778155291554</v>
      </c>
      <c r="AG50">
        <v>7.4112935933796364E-2</v>
      </c>
      <c r="AH50">
        <v>2.5061906821982251E-3</v>
      </c>
      <c r="AI50">
        <v>2.119566461206417E-2</v>
      </c>
      <c r="AJ50">
        <v>0.10332649048701736</v>
      </c>
      <c r="AK50">
        <v>0.12410006626219425</v>
      </c>
      <c r="AL50">
        <v>0.13973587836514764</v>
      </c>
      <c r="AN50">
        <v>4.0041300991900527E-3</v>
      </c>
      <c r="AQ50" s="13">
        <v>710</v>
      </c>
      <c r="AR50" s="13">
        <v>25</v>
      </c>
      <c r="AS50" s="8">
        <v>628</v>
      </c>
      <c r="AT50">
        <v>201</v>
      </c>
      <c r="AU50" s="8">
        <v>285</v>
      </c>
      <c r="AV50">
        <v>92</v>
      </c>
      <c r="AW50" s="8">
        <v>5.36</v>
      </c>
      <c r="AY50" s="8">
        <v>16.899999999999999</v>
      </c>
      <c r="BA50">
        <f t="shared" si="14"/>
        <v>117.16417910447761</v>
      </c>
      <c r="BB50">
        <f t="shared" si="15"/>
        <v>16.863905325443788</v>
      </c>
      <c r="BC50">
        <f t="shared" si="18"/>
        <v>0.32006369426751591</v>
      </c>
      <c r="BD50">
        <f t="shared" si="19"/>
        <v>0.32280701754385965</v>
      </c>
    </row>
    <row r="51" spans="1:59" x14ac:dyDescent="0.2">
      <c r="A51" t="s">
        <v>188</v>
      </c>
      <c r="B51" t="s">
        <v>118</v>
      </c>
      <c r="C51">
        <v>96.495726495726515</v>
      </c>
      <c r="D51">
        <v>11.767071577359779</v>
      </c>
      <c r="E51">
        <v>15.736434108527131</v>
      </c>
      <c r="F51">
        <v>2.1682342838034274</v>
      </c>
      <c r="G51">
        <v>10</v>
      </c>
      <c r="H51">
        <v>63.5</v>
      </c>
      <c r="I51">
        <v>0.54</v>
      </c>
      <c r="J51">
        <v>16.89</v>
      </c>
      <c r="M51">
        <v>6.11</v>
      </c>
      <c r="N51">
        <v>0.15</v>
      </c>
      <c r="O51">
        <v>2.12</v>
      </c>
      <c r="P51">
        <v>6.26</v>
      </c>
      <c r="Q51">
        <v>3.21</v>
      </c>
      <c r="R51">
        <v>1.52</v>
      </c>
      <c r="X51">
        <f>SUM(H51:R51)</f>
        <v>100.30000000000001</v>
      </c>
      <c r="Y51">
        <v>94.38</v>
      </c>
      <c r="Z51">
        <f>Y51*0.01</f>
        <v>0.94379999999999997</v>
      </c>
      <c r="AA51">
        <v>0.25</v>
      </c>
      <c r="AC51">
        <v>0.1</v>
      </c>
      <c r="AF51">
        <v>0.1</v>
      </c>
      <c r="AG51">
        <v>0.1</v>
      </c>
      <c r="AH51">
        <v>0.1</v>
      </c>
      <c r="AI51">
        <v>0.1</v>
      </c>
      <c r="AJ51">
        <v>0.1</v>
      </c>
      <c r="AK51">
        <v>0.1</v>
      </c>
      <c r="AL51">
        <v>0.1</v>
      </c>
      <c r="AQ51" s="13">
        <v>815</v>
      </c>
      <c r="AS51" s="8">
        <v>112.9</v>
      </c>
      <c r="AT51">
        <v>43.536574662383956</v>
      </c>
      <c r="AU51" s="8">
        <v>60.9</v>
      </c>
      <c r="AV51">
        <v>26.53488270183232</v>
      </c>
      <c r="AW51" s="8">
        <v>1.17</v>
      </c>
      <c r="AX51">
        <v>0.04</v>
      </c>
      <c r="AY51" s="8">
        <v>3.87</v>
      </c>
      <c r="AZ51">
        <v>0.18</v>
      </c>
      <c r="BC51">
        <f t="shared" si="18"/>
        <v>0.38562067902908725</v>
      </c>
      <c r="BD51">
        <f t="shared" si="19"/>
        <v>0.43571235963599869</v>
      </c>
      <c r="BE51">
        <f>AX51/AW51</f>
        <v>3.4188034188034191E-2</v>
      </c>
      <c r="BF51">
        <f>AZ51/AY51</f>
        <v>4.6511627906976744E-2</v>
      </c>
    </row>
    <row r="52" spans="1:59" x14ac:dyDescent="0.2">
      <c r="A52" t="s">
        <v>175</v>
      </c>
      <c r="B52" t="s">
        <v>119</v>
      </c>
      <c r="C52">
        <v>226.83982683982691</v>
      </c>
      <c r="D52">
        <v>40.533702482260729</v>
      </c>
      <c r="E52">
        <v>70.909090909090949</v>
      </c>
      <c r="F52">
        <v>14.406525696091949</v>
      </c>
      <c r="G52">
        <v>55</v>
      </c>
      <c r="H52">
        <v>74.63</v>
      </c>
      <c r="I52">
        <v>0.27300000000000002</v>
      </c>
      <c r="J52">
        <v>14.51</v>
      </c>
      <c r="L52">
        <v>1.73</v>
      </c>
      <c r="N52">
        <v>9.2999999999999999E-2</v>
      </c>
      <c r="O52">
        <v>0.26</v>
      </c>
      <c r="P52">
        <v>1.32</v>
      </c>
      <c r="Q52">
        <v>4.4000000000000004</v>
      </c>
      <c r="R52">
        <v>2.75</v>
      </c>
      <c r="U52">
        <v>3.3000000000000002E-2</v>
      </c>
      <c r="W52">
        <v>4.0599999999999996</v>
      </c>
      <c r="X52">
        <f>SUM(H52:W52)</f>
        <v>104.05900000000001</v>
      </c>
      <c r="Y52">
        <v>205</v>
      </c>
      <c r="Z52">
        <f t="shared" ref="Z52:Z65" si="20">Y52*0.01</f>
        <v>2.0499999999999998</v>
      </c>
      <c r="AA52">
        <v>0.25</v>
      </c>
      <c r="AC52">
        <v>0.1</v>
      </c>
      <c r="AF52">
        <v>0.1</v>
      </c>
      <c r="AG52">
        <v>0.1</v>
      </c>
      <c r="AH52">
        <v>0.1</v>
      </c>
      <c r="AI52">
        <v>0.1</v>
      </c>
      <c r="AJ52">
        <v>0.1</v>
      </c>
      <c r="AK52">
        <v>0.1</v>
      </c>
      <c r="AL52">
        <v>0.1</v>
      </c>
      <c r="AN52">
        <v>0.1</v>
      </c>
      <c r="AQ52" s="13">
        <v>795</v>
      </c>
      <c r="AS52" s="8">
        <v>476.36363636363637</v>
      </c>
      <c r="AU52" s="8">
        <v>638.18181818181813</v>
      </c>
      <c r="AW52" s="8">
        <v>2.1</v>
      </c>
      <c r="AY52" s="8">
        <v>9</v>
      </c>
      <c r="BC52" s="12">
        <f>AVERAGE(BC22:BC51)</f>
        <v>0.29981281090569617</v>
      </c>
      <c r="BD52" s="12">
        <f>AVERAGE(BD22:BD51)</f>
        <v>0.25230852750367849</v>
      </c>
      <c r="BE52" s="12">
        <f>AVERAGE(BE22:BE51)</f>
        <v>2.9038800740793364E-2</v>
      </c>
      <c r="BF52" s="12">
        <f>AVERAGE(BF22:BF51)</f>
        <v>4.0568197976557162E-2</v>
      </c>
      <c r="BG52" t="s">
        <v>167</v>
      </c>
    </row>
    <row r="53" spans="1:59" x14ac:dyDescent="0.2">
      <c r="B53" t="s">
        <v>150</v>
      </c>
      <c r="C53">
        <v>206.66666666666666</v>
      </c>
      <c r="D53">
        <v>31.646724183004334</v>
      </c>
      <c r="E53">
        <v>72.222222222222229</v>
      </c>
      <c r="F53">
        <v>14.730796054966582</v>
      </c>
      <c r="G53">
        <v>45</v>
      </c>
      <c r="H53">
        <v>77.02</v>
      </c>
      <c r="I53">
        <v>0.26</v>
      </c>
      <c r="J53">
        <v>12.39</v>
      </c>
      <c r="L53">
        <v>1.71</v>
      </c>
      <c r="N53">
        <v>7.0000000000000007E-2</v>
      </c>
      <c r="O53">
        <v>0.38</v>
      </c>
      <c r="P53">
        <v>1.64</v>
      </c>
      <c r="Q53">
        <v>3.89</v>
      </c>
      <c r="R53">
        <v>2.59</v>
      </c>
      <c r="U53">
        <v>0.05</v>
      </c>
      <c r="W53">
        <v>2.0099999999999998</v>
      </c>
      <c r="X53">
        <v>102.00999999999999</v>
      </c>
      <c r="Y53">
        <v>150</v>
      </c>
      <c r="Z53">
        <f t="shared" si="20"/>
        <v>1.5</v>
      </c>
      <c r="AA53">
        <v>0.25</v>
      </c>
      <c r="AC53">
        <v>0.1</v>
      </c>
      <c r="AF53">
        <v>0.1</v>
      </c>
      <c r="AG53">
        <v>0.1</v>
      </c>
      <c r="AH53">
        <v>0.1</v>
      </c>
      <c r="AI53">
        <v>0.1</v>
      </c>
      <c r="AJ53">
        <v>0.1</v>
      </c>
      <c r="AK53">
        <v>0.1</v>
      </c>
      <c r="AL53">
        <v>0.1</v>
      </c>
      <c r="AN53">
        <v>0.1</v>
      </c>
      <c r="AQ53" s="13">
        <v>712</v>
      </c>
      <c r="AS53" s="8">
        <v>413.33333333333331</v>
      </c>
      <c r="AU53" s="8">
        <v>577.77777777777783</v>
      </c>
      <c r="AW53" s="8">
        <v>2</v>
      </c>
      <c r="AY53" s="8">
        <v>8</v>
      </c>
    </row>
    <row r="54" spans="1:59" x14ac:dyDescent="0.2">
      <c r="A54" t="s">
        <v>189</v>
      </c>
      <c r="B54" t="s">
        <v>151</v>
      </c>
      <c r="C54">
        <v>337.2093023255814</v>
      </c>
      <c r="D54">
        <v>56.672521599744087</v>
      </c>
      <c r="E54">
        <v>56.589147286821699</v>
      </c>
      <c r="F54">
        <v>11.910254812851957</v>
      </c>
      <c r="G54">
        <v>44</v>
      </c>
      <c r="H54">
        <v>69.36</v>
      </c>
      <c r="I54">
        <v>0.61</v>
      </c>
      <c r="J54">
        <v>16.04</v>
      </c>
      <c r="L54">
        <v>3.81</v>
      </c>
      <c r="N54">
        <v>0.12</v>
      </c>
      <c r="O54">
        <v>0.96</v>
      </c>
      <c r="P54">
        <v>3.1</v>
      </c>
      <c r="Q54">
        <v>3.87</v>
      </c>
      <c r="R54">
        <v>1.97</v>
      </c>
      <c r="U54">
        <v>0.17</v>
      </c>
      <c r="W54">
        <v>4.87</v>
      </c>
      <c r="X54">
        <v>104.88</v>
      </c>
      <c r="Y54">
        <v>194</v>
      </c>
      <c r="Z54">
        <f t="shared" si="20"/>
        <v>1.94</v>
      </c>
      <c r="AA54">
        <v>0.25</v>
      </c>
      <c r="AC54">
        <v>0.1</v>
      </c>
      <c r="AF54">
        <v>0.1</v>
      </c>
      <c r="AG54">
        <v>0.1</v>
      </c>
      <c r="AH54">
        <v>0.1</v>
      </c>
      <c r="AI54">
        <v>0.1</v>
      </c>
      <c r="AJ54">
        <v>0.1</v>
      </c>
      <c r="AK54">
        <v>0.1</v>
      </c>
      <c r="AL54">
        <v>0.1</v>
      </c>
      <c r="AN54">
        <v>0.1</v>
      </c>
      <c r="AQ54" s="13">
        <v>925</v>
      </c>
      <c r="AS54" s="8">
        <v>337.2093023255814</v>
      </c>
      <c r="AU54" s="8">
        <v>339.53488372093022</v>
      </c>
      <c r="AW54" s="8">
        <v>1</v>
      </c>
      <c r="AY54" s="8">
        <v>6</v>
      </c>
    </row>
    <row r="55" spans="1:59" x14ac:dyDescent="0.2">
      <c r="A55" t="s">
        <v>176</v>
      </c>
      <c r="B55" t="s">
        <v>120</v>
      </c>
      <c r="C55">
        <v>98.957984378581372</v>
      </c>
      <c r="D55">
        <v>6.7849900971369665</v>
      </c>
      <c r="E55">
        <v>283.9955591913054</v>
      </c>
      <c r="F55">
        <v>55.861356399469223</v>
      </c>
      <c r="G55">
        <v>23</v>
      </c>
      <c r="H55">
        <v>75.510000000000005</v>
      </c>
      <c r="I55">
        <v>0.21</v>
      </c>
      <c r="J55">
        <v>13.73</v>
      </c>
      <c r="L55">
        <v>1.3</v>
      </c>
      <c r="N55">
        <v>0.06</v>
      </c>
      <c r="O55">
        <v>0.37</v>
      </c>
      <c r="P55">
        <v>1.37</v>
      </c>
      <c r="Q55">
        <v>3.52</v>
      </c>
      <c r="R55">
        <v>3.88</v>
      </c>
      <c r="U55">
        <v>0.05</v>
      </c>
      <c r="V55">
        <v>0</v>
      </c>
      <c r="W55">
        <v>2</v>
      </c>
      <c r="X55">
        <v>102</v>
      </c>
      <c r="Y55">
        <v>85</v>
      </c>
      <c r="Z55">
        <f t="shared" si="20"/>
        <v>0.85</v>
      </c>
      <c r="AA55">
        <v>0.25</v>
      </c>
      <c r="AC55">
        <v>0.1</v>
      </c>
      <c r="AF55">
        <v>0.1</v>
      </c>
      <c r="AG55">
        <v>0.1</v>
      </c>
      <c r="AH55">
        <v>0.1</v>
      </c>
      <c r="AI55">
        <v>0.1</v>
      </c>
      <c r="AJ55">
        <v>0.1</v>
      </c>
      <c r="AK55">
        <v>0.1</v>
      </c>
      <c r="AL55">
        <v>0.1</v>
      </c>
      <c r="AN55">
        <v>0.1</v>
      </c>
      <c r="AQ55" s="13">
        <v>710</v>
      </c>
      <c r="AS55" s="8">
        <v>1305.2558139534883</v>
      </c>
      <c r="AU55" s="8">
        <v>1130.3023255813953</v>
      </c>
      <c r="AW55" s="8">
        <v>13.19</v>
      </c>
      <c r="AY55" s="8">
        <v>3.98</v>
      </c>
    </row>
    <row r="56" spans="1:59" ht="21" x14ac:dyDescent="0.25">
      <c r="A56" s="16" t="s">
        <v>190</v>
      </c>
      <c r="B56" t="s">
        <v>121</v>
      </c>
      <c r="C56">
        <v>107.26847093753568</v>
      </c>
      <c r="D56">
        <v>12.854149192880836</v>
      </c>
      <c r="E56">
        <v>343.079200592154</v>
      </c>
      <c r="F56">
        <v>111.78210070328765</v>
      </c>
      <c r="G56">
        <v>14</v>
      </c>
      <c r="H56">
        <v>74.39</v>
      </c>
      <c r="I56">
        <v>0.2</v>
      </c>
      <c r="J56">
        <v>14.55</v>
      </c>
      <c r="L56">
        <v>1.24</v>
      </c>
      <c r="N56">
        <v>0.06</v>
      </c>
      <c r="O56">
        <v>0.34</v>
      </c>
      <c r="P56">
        <v>1.36</v>
      </c>
      <c r="Q56">
        <v>3.75</v>
      </c>
      <c r="R56">
        <v>4.08</v>
      </c>
      <c r="U56">
        <v>0.01</v>
      </c>
      <c r="W56">
        <v>2.41</v>
      </c>
      <c r="X56">
        <v>102.39</v>
      </c>
      <c r="Y56">
        <v>80</v>
      </c>
      <c r="Z56">
        <f t="shared" si="20"/>
        <v>0.8</v>
      </c>
      <c r="AA56">
        <v>0.25</v>
      </c>
      <c r="AC56">
        <v>0.1</v>
      </c>
      <c r="AF56">
        <v>0.1</v>
      </c>
      <c r="AG56">
        <v>0.1</v>
      </c>
      <c r="AH56">
        <v>0.1</v>
      </c>
      <c r="AI56">
        <v>0.1</v>
      </c>
      <c r="AJ56">
        <v>0.1</v>
      </c>
      <c r="AK56">
        <v>0.1</v>
      </c>
      <c r="AL56">
        <v>0.1</v>
      </c>
      <c r="AN56">
        <v>0.1</v>
      </c>
      <c r="AQ56" s="13">
        <v>710</v>
      </c>
      <c r="AS56" s="8">
        <v>1341.9285714285713</v>
      </c>
      <c r="AU56" s="8">
        <v>1324.2857142857142</v>
      </c>
      <c r="AW56" s="8">
        <v>12.51</v>
      </c>
      <c r="AY56" s="8">
        <v>3.86</v>
      </c>
    </row>
    <row r="57" spans="1:59" x14ac:dyDescent="0.2">
      <c r="A57" t="s">
        <v>177</v>
      </c>
      <c r="B57" t="s">
        <v>122</v>
      </c>
      <c r="C57">
        <v>56.352879248111883</v>
      </c>
      <c r="D57">
        <v>13.02041085597287</v>
      </c>
      <c r="E57">
        <v>8.0443521725531255</v>
      </c>
      <c r="F57">
        <v>2.3008320469271171</v>
      </c>
      <c r="G57">
        <v>65</v>
      </c>
      <c r="H57">
        <v>76.489999999999995</v>
      </c>
      <c r="I57">
        <v>0.155</v>
      </c>
      <c r="J57">
        <v>12.02</v>
      </c>
      <c r="M57">
        <v>1.67</v>
      </c>
      <c r="N57">
        <v>4.2000000000000003E-2</v>
      </c>
      <c r="O57">
        <v>7.0000000000000007E-2</v>
      </c>
      <c r="P57">
        <v>0.46</v>
      </c>
      <c r="Q57">
        <v>3.62</v>
      </c>
      <c r="R57">
        <v>5.14</v>
      </c>
      <c r="U57">
        <v>2.1999999999999999E-2</v>
      </c>
      <c r="W57">
        <v>0.31</v>
      </c>
      <c r="X57">
        <v>99.998999999999995</v>
      </c>
      <c r="Y57">
        <v>299</v>
      </c>
      <c r="Z57">
        <f t="shared" si="20"/>
        <v>2.99</v>
      </c>
      <c r="AA57">
        <v>0.25</v>
      </c>
      <c r="AC57">
        <v>0.1</v>
      </c>
      <c r="AF57">
        <v>0.1</v>
      </c>
      <c r="AG57">
        <v>0.1</v>
      </c>
      <c r="AH57">
        <v>0.1</v>
      </c>
      <c r="AI57">
        <v>0.1</v>
      </c>
      <c r="AJ57">
        <v>0.1</v>
      </c>
      <c r="AK57">
        <v>0.1</v>
      </c>
      <c r="AL57">
        <v>0.1</v>
      </c>
      <c r="AN57">
        <v>0.1</v>
      </c>
      <c r="AQ57" s="13">
        <v>720</v>
      </c>
      <c r="AS57" s="8">
        <v>309.94083586461539</v>
      </c>
      <c r="AU57" s="8">
        <v>206.73985083461537</v>
      </c>
      <c r="AW57" s="8">
        <v>5.5</v>
      </c>
      <c r="AY57" s="8">
        <v>25.7</v>
      </c>
    </row>
    <row r="58" spans="1:59" x14ac:dyDescent="0.2">
      <c r="B58" t="s">
        <v>123</v>
      </c>
      <c r="C58">
        <v>97.525423728813564</v>
      </c>
      <c r="D58">
        <v>10.44492225294325</v>
      </c>
      <c r="E58">
        <v>15.017811704834603</v>
      </c>
      <c r="F58">
        <v>2.5848671077858265</v>
      </c>
      <c r="G58">
        <v>15</v>
      </c>
      <c r="H58">
        <v>76.5</v>
      </c>
      <c r="I58">
        <v>0.13500000000000001</v>
      </c>
      <c r="J58">
        <v>12.03</v>
      </c>
      <c r="M58">
        <v>1.64</v>
      </c>
      <c r="N58">
        <v>4.3999999999999997E-2</v>
      </c>
      <c r="O58">
        <v>0.05</v>
      </c>
      <c r="P58">
        <v>0.46</v>
      </c>
      <c r="Q58">
        <v>3.65</v>
      </c>
      <c r="R58">
        <v>5.16</v>
      </c>
      <c r="U58">
        <v>2.5999999999999999E-2</v>
      </c>
      <c r="W58">
        <v>0.33</v>
      </c>
      <c r="X58">
        <v>100.02499999999999</v>
      </c>
      <c r="Y58">
        <v>288</v>
      </c>
      <c r="Z58">
        <f t="shared" si="20"/>
        <v>2.88</v>
      </c>
      <c r="AA58">
        <v>0.25</v>
      </c>
      <c r="AC58">
        <v>0.1</v>
      </c>
      <c r="AF58">
        <v>0.1</v>
      </c>
      <c r="AG58">
        <v>0.1</v>
      </c>
      <c r="AH58">
        <v>0.1</v>
      </c>
      <c r="AI58">
        <v>0.1</v>
      </c>
      <c r="AJ58">
        <v>0.1</v>
      </c>
      <c r="AK58">
        <v>0.1</v>
      </c>
      <c r="AL58">
        <v>0.1</v>
      </c>
      <c r="AN58">
        <v>0.1</v>
      </c>
      <c r="AQ58" s="13">
        <v>720</v>
      </c>
      <c r="AS58" s="8">
        <v>575.4</v>
      </c>
      <c r="AU58" s="8">
        <v>393.46666666666664</v>
      </c>
      <c r="AW58" s="8">
        <v>5.9</v>
      </c>
      <c r="AY58" s="8">
        <v>26.2</v>
      </c>
    </row>
    <row r="59" spans="1:59" x14ac:dyDescent="0.2">
      <c r="B59" t="s">
        <v>124</v>
      </c>
      <c r="C59">
        <v>81.018907563025209</v>
      </c>
      <c r="D59">
        <v>6.6373578919518463</v>
      </c>
      <c r="E59">
        <v>11.776377217553689</v>
      </c>
      <c r="F59">
        <v>1.2057096540656425</v>
      </c>
      <c r="G59">
        <v>17</v>
      </c>
      <c r="H59">
        <v>76.38</v>
      </c>
      <c r="I59">
        <v>0.155</v>
      </c>
      <c r="J59">
        <v>12.02</v>
      </c>
      <c r="M59">
        <v>1.67</v>
      </c>
      <c r="N59">
        <v>4.3999999999999997E-2</v>
      </c>
      <c r="O59">
        <v>0.06</v>
      </c>
      <c r="P59">
        <v>0.47</v>
      </c>
      <c r="Q59">
        <v>3.65</v>
      </c>
      <c r="R59">
        <v>5.22</v>
      </c>
      <c r="U59">
        <v>2.1999999999999999E-2</v>
      </c>
      <c r="W59">
        <v>0.32</v>
      </c>
      <c r="X59">
        <v>100.011</v>
      </c>
      <c r="Y59">
        <v>300</v>
      </c>
      <c r="Z59">
        <f t="shared" si="20"/>
        <v>3</v>
      </c>
      <c r="AA59" s="7">
        <v>0.25</v>
      </c>
      <c r="AB59" s="7"/>
      <c r="AC59" s="7">
        <v>0.1</v>
      </c>
      <c r="AD59" s="7"/>
      <c r="AE59" s="7"/>
      <c r="AF59" s="7">
        <v>0.1</v>
      </c>
      <c r="AG59" s="7">
        <v>0.1</v>
      </c>
      <c r="AH59" s="7">
        <v>0.1</v>
      </c>
      <c r="AI59" s="7">
        <v>0.1</v>
      </c>
      <c r="AJ59" s="7">
        <v>0.1</v>
      </c>
      <c r="AK59" s="7">
        <v>0.1</v>
      </c>
      <c r="AL59" s="7">
        <v>0.1</v>
      </c>
      <c r="AM59" s="7"/>
      <c r="AN59" s="7">
        <v>0.1</v>
      </c>
      <c r="AQ59" s="13">
        <v>720</v>
      </c>
      <c r="AS59" s="8">
        <v>453.70588235294116</v>
      </c>
      <c r="AU59" s="8">
        <v>296.76470588235293</v>
      </c>
      <c r="AW59" s="8">
        <v>5.6</v>
      </c>
      <c r="AY59" s="8">
        <v>25.2</v>
      </c>
    </row>
    <row r="60" spans="1:59" x14ac:dyDescent="0.2">
      <c r="A60" t="s">
        <v>178</v>
      </c>
      <c r="B60" t="s">
        <v>125</v>
      </c>
      <c r="C60">
        <v>158.98027321086991</v>
      </c>
      <c r="D60">
        <v>52.453333288650704</v>
      </c>
      <c r="E60">
        <v>41.535199411505815</v>
      </c>
      <c r="F60">
        <v>18.400450358108316</v>
      </c>
      <c r="G60">
        <v>4</v>
      </c>
      <c r="H60">
        <v>62.367728502993792</v>
      </c>
      <c r="I60">
        <v>0.55938735271372386</v>
      </c>
      <c r="J60">
        <v>16.77295298174489</v>
      </c>
      <c r="M60">
        <v>5.2767460884562274</v>
      </c>
      <c r="N60">
        <v>0.12368191580327913</v>
      </c>
      <c r="O60">
        <v>3.2281422968192826</v>
      </c>
      <c r="P60">
        <v>6.6969438707990072</v>
      </c>
      <c r="Q60">
        <v>3.8388506984313553</v>
      </c>
      <c r="R60">
        <v>1.0016664743889039</v>
      </c>
      <c r="U60">
        <v>0.13389981784953733</v>
      </c>
      <c r="Y60">
        <v>111.3</v>
      </c>
      <c r="Z60">
        <f t="shared" si="20"/>
        <v>1.113</v>
      </c>
      <c r="AA60" s="7">
        <v>0.25</v>
      </c>
      <c r="AB60" s="7"/>
      <c r="AC60" s="7">
        <v>0.1</v>
      </c>
      <c r="AD60" s="7"/>
      <c r="AE60" s="7"/>
      <c r="AF60" s="7">
        <v>0.1</v>
      </c>
      <c r="AG60" s="7">
        <v>0.1</v>
      </c>
      <c r="AH60" s="7">
        <v>0.1</v>
      </c>
      <c r="AI60" s="7">
        <v>0.1</v>
      </c>
      <c r="AJ60" s="7">
        <v>0.1</v>
      </c>
      <c r="AK60" s="7">
        <v>0.1</v>
      </c>
      <c r="AL60" s="7">
        <v>0.1</v>
      </c>
      <c r="AM60" s="7"/>
      <c r="AN60" s="7">
        <v>0.1</v>
      </c>
      <c r="AQ60" s="13">
        <v>720</v>
      </c>
      <c r="AS60" s="8">
        <v>91.792790699427854</v>
      </c>
      <c r="AU60" s="8">
        <v>146.26185135400033</v>
      </c>
      <c r="AW60" s="8">
        <v>0.92</v>
      </c>
      <c r="AY60" s="8">
        <v>2.21</v>
      </c>
    </row>
    <row r="61" spans="1:59" x14ac:dyDescent="0.2">
      <c r="A61" t="s">
        <v>179</v>
      </c>
      <c r="B61" t="s">
        <v>126</v>
      </c>
      <c r="C61">
        <v>429.67018881083919</v>
      </c>
      <c r="D61">
        <v>67.36927346862953</v>
      </c>
      <c r="E61">
        <v>117.34476081014822</v>
      </c>
      <c r="F61">
        <v>24.951866818368543</v>
      </c>
      <c r="G61">
        <v>39</v>
      </c>
      <c r="H61">
        <v>74.069999999999993</v>
      </c>
      <c r="I61">
        <v>0.28699999999999998</v>
      </c>
      <c r="J61">
        <v>14.05</v>
      </c>
      <c r="L61">
        <v>2.54</v>
      </c>
      <c r="N61">
        <v>6.6000000000000003E-2</v>
      </c>
      <c r="O61">
        <v>0.32</v>
      </c>
      <c r="P61">
        <v>1.9</v>
      </c>
      <c r="Q61">
        <v>3.89</v>
      </c>
      <c r="R61">
        <v>2.83</v>
      </c>
      <c r="U61">
        <v>0.04</v>
      </c>
      <c r="W61">
        <v>3.82</v>
      </c>
      <c r="X61">
        <v>103.813</v>
      </c>
      <c r="Y61">
        <v>236</v>
      </c>
      <c r="Z61">
        <f t="shared" si="20"/>
        <v>2.36</v>
      </c>
      <c r="AA61" s="7">
        <v>0.25</v>
      </c>
      <c r="AB61" s="7"/>
      <c r="AC61" s="7">
        <v>0.1</v>
      </c>
      <c r="AD61" s="7"/>
      <c r="AE61" s="7"/>
      <c r="AF61" s="7">
        <v>0.1</v>
      </c>
      <c r="AG61" s="7">
        <v>0.1</v>
      </c>
      <c r="AH61" s="7">
        <v>0.1</v>
      </c>
      <c r="AI61" s="7">
        <v>0.1</v>
      </c>
      <c r="AJ61" s="7">
        <v>0.1</v>
      </c>
      <c r="AK61" s="7">
        <v>0.1</v>
      </c>
      <c r="AL61" s="7">
        <v>0.1</v>
      </c>
      <c r="AM61" s="7"/>
      <c r="AN61" s="7">
        <v>0.1</v>
      </c>
      <c r="AQ61" s="13">
        <v>760</v>
      </c>
      <c r="AS61" s="8">
        <v>1020.5128205128206</v>
      </c>
      <c r="AU61" s="8">
        <v>1233.3333333333333</v>
      </c>
      <c r="AW61" s="8">
        <v>2.38</v>
      </c>
      <c r="AY61" s="8">
        <v>10.51</v>
      </c>
    </row>
    <row r="62" spans="1:59" x14ac:dyDescent="0.2">
      <c r="B62" t="s">
        <v>127</v>
      </c>
      <c r="C62">
        <v>411.93171317978101</v>
      </c>
      <c r="D62">
        <v>56.28515329528144</v>
      </c>
      <c r="E62">
        <v>98.994241932555099</v>
      </c>
      <c r="F62">
        <v>16.646592634250347</v>
      </c>
      <c r="G62">
        <v>62</v>
      </c>
      <c r="H62">
        <v>73.69</v>
      </c>
      <c r="I62">
        <v>0.29299999999999998</v>
      </c>
      <c r="J62">
        <v>14.12</v>
      </c>
      <c r="L62">
        <v>2.56</v>
      </c>
      <c r="N62">
        <v>6.6000000000000003E-2</v>
      </c>
      <c r="O62">
        <v>0.34</v>
      </c>
      <c r="P62">
        <v>1.99</v>
      </c>
      <c r="Q62">
        <v>4.08</v>
      </c>
      <c r="R62">
        <v>2.82</v>
      </c>
      <c r="U62">
        <v>0.04</v>
      </c>
      <c r="W62">
        <v>3.43</v>
      </c>
      <c r="X62">
        <v>103.42900000000002</v>
      </c>
      <c r="Y62">
        <v>234</v>
      </c>
      <c r="Z62">
        <f t="shared" si="20"/>
        <v>2.34</v>
      </c>
      <c r="AA62" s="7">
        <v>0.25</v>
      </c>
      <c r="AB62" s="7"/>
      <c r="AC62" s="7">
        <v>0.1</v>
      </c>
      <c r="AD62" s="7"/>
      <c r="AE62" s="7"/>
      <c r="AF62" s="7">
        <v>0.1</v>
      </c>
      <c r="AG62" s="7">
        <v>0.1</v>
      </c>
      <c r="AH62" s="7">
        <v>0.1</v>
      </c>
      <c r="AI62" s="7">
        <v>0.1</v>
      </c>
      <c r="AJ62" s="7">
        <v>0.1</v>
      </c>
      <c r="AK62" s="7">
        <v>0.1</v>
      </c>
      <c r="AL62" s="7">
        <v>0.1</v>
      </c>
      <c r="AM62" s="7"/>
      <c r="AN62" s="7">
        <v>0.1</v>
      </c>
      <c r="AQ62" s="13">
        <v>760</v>
      </c>
      <c r="AS62" s="8">
        <v>1037.0967741935483</v>
      </c>
      <c r="AU62" s="8">
        <v>1090.3225806451612</v>
      </c>
      <c r="AW62" s="8">
        <v>2.52</v>
      </c>
      <c r="AY62" s="8">
        <v>11.01</v>
      </c>
    </row>
    <row r="63" spans="1:59" x14ac:dyDescent="0.2">
      <c r="B63" t="s">
        <v>128</v>
      </c>
      <c r="C63">
        <v>348.34129642705039</v>
      </c>
      <c r="D63">
        <v>56.172687856037342</v>
      </c>
      <c r="E63">
        <v>108.12024168054023</v>
      </c>
      <c r="F63">
        <v>31.317761921113519</v>
      </c>
      <c r="G63">
        <v>49</v>
      </c>
      <c r="H63">
        <v>73.44</v>
      </c>
      <c r="I63">
        <v>0.29299999999999998</v>
      </c>
      <c r="J63">
        <v>14.57</v>
      </c>
      <c r="L63">
        <v>2.61</v>
      </c>
      <c r="N63">
        <v>7.1999999999999995E-2</v>
      </c>
      <c r="O63">
        <v>0.33</v>
      </c>
      <c r="P63">
        <v>1.9</v>
      </c>
      <c r="Q63">
        <v>4.0999999999999996</v>
      </c>
      <c r="R63">
        <v>2.67</v>
      </c>
      <c r="U63">
        <v>0.05</v>
      </c>
      <c r="W63">
        <v>3.96</v>
      </c>
      <c r="X63">
        <v>103.99499999999999</v>
      </c>
      <c r="Y63">
        <v>243</v>
      </c>
      <c r="Z63">
        <f t="shared" si="20"/>
        <v>2.4300000000000002</v>
      </c>
      <c r="AA63" s="7">
        <v>0.25</v>
      </c>
      <c r="AB63" s="7"/>
      <c r="AC63" s="7">
        <v>0.1</v>
      </c>
      <c r="AD63" s="7"/>
      <c r="AE63" s="7"/>
      <c r="AF63" s="7">
        <v>0.1</v>
      </c>
      <c r="AG63" s="7">
        <v>0.1</v>
      </c>
      <c r="AH63" s="7">
        <v>0.1</v>
      </c>
      <c r="AI63" s="7">
        <v>0.1</v>
      </c>
      <c r="AJ63" s="7">
        <v>0.1</v>
      </c>
      <c r="AK63" s="7">
        <v>0.1</v>
      </c>
      <c r="AL63" s="7">
        <v>0.1</v>
      </c>
      <c r="AM63" s="7"/>
      <c r="AN63" s="7">
        <v>0.1</v>
      </c>
      <c r="AQ63" s="13">
        <v>760</v>
      </c>
      <c r="AS63" s="8">
        <v>855.10204081632651</v>
      </c>
      <c r="AU63" s="8">
        <v>1179.591836734694</v>
      </c>
      <c r="AW63" s="8">
        <v>2.4500000000000002</v>
      </c>
      <c r="AY63" s="8">
        <v>10.91</v>
      </c>
    </row>
    <row r="64" spans="1:59" x14ac:dyDescent="0.2">
      <c r="A64" t="s">
        <v>180</v>
      </c>
      <c r="B64" t="s">
        <v>123</v>
      </c>
      <c r="C64">
        <v>66.272816166883956</v>
      </c>
      <c r="D64">
        <v>7.5512441031087931</v>
      </c>
      <c r="E64">
        <v>9.4311509101585465</v>
      </c>
      <c r="F64">
        <v>1.5640542096903236</v>
      </c>
      <c r="G64">
        <v>103</v>
      </c>
      <c r="H64">
        <v>76.5</v>
      </c>
      <c r="I64">
        <v>0.13500000000000001</v>
      </c>
      <c r="J64">
        <v>12.03</v>
      </c>
      <c r="M64">
        <v>1.64</v>
      </c>
      <c r="N64">
        <v>4.3999999999999997E-2</v>
      </c>
      <c r="O64">
        <v>0.05</v>
      </c>
      <c r="P64">
        <v>0.46</v>
      </c>
      <c r="Q64">
        <v>3.65</v>
      </c>
      <c r="R64">
        <v>5.16</v>
      </c>
      <c r="U64">
        <v>2.5999999999999999E-2</v>
      </c>
      <c r="W64">
        <v>0.33</v>
      </c>
      <c r="X64">
        <v>100.02499999999999</v>
      </c>
      <c r="Y64">
        <v>288</v>
      </c>
      <c r="Z64">
        <f t="shared" si="20"/>
        <v>2.88</v>
      </c>
      <c r="AA64" s="7">
        <v>0.25</v>
      </c>
      <c r="AB64" s="7"/>
      <c r="AC64" s="7">
        <v>0.1</v>
      </c>
      <c r="AD64" s="7"/>
      <c r="AE64" s="7"/>
      <c r="AF64" s="7">
        <v>0.1</v>
      </c>
      <c r="AG64" s="7">
        <v>0.1</v>
      </c>
      <c r="AH64" s="7">
        <v>0.1</v>
      </c>
      <c r="AI64" s="7">
        <v>0.1</v>
      </c>
      <c r="AJ64" s="7">
        <v>0.1</v>
      </c>
      <c r="AK64" s="7">
        <v>0.1</v>
      </c>
      <c r="AL64" s="7">
        <v>0.1</v>
      </c>
      <c r="AM64" s="7"/>
      <c r="AN64" s="7">
        <v>0.1</v>
      </c>
      <c r="AQ64" s="13">
        <v>766</v>
      </c>
      <c r="AS64" s="8">
        <v>391.00961538461536</v>
      </c>
      <c r="AU64" s="8">
        <v>247.09615384615384</v>
      </c>
      <c r="AW64" s="8">
        <v>5.9</v>
      </c>
      <c r="AY64" s="8">
        <v>26.2</v>
      </c>
    </row>
    <row r="65" spans="1:51" x14ac:dyDescent="0.2">
      <c r="B65" t="s">
        <v>124</v>
      </c>
      <c r="C65">
        <v>72.17321428571428</v>
      </c>
      <c r="D65">
        <v>8.5314514066632832</v>
      </c>
      <c r="E65">
        <v>10.713492063492065</v>
      </c>
      <c r="F65">
        <v>1.4678867781388929</v>
      </c>
      <c r="G65">
        <v>100</v>
      </c>
      <c r="H65">
        <v>76.38</v>
      </c>
      <c r="I65">
        <v>0.155</v>
      </c>
      <c r="J65">
        <v>12.02</v>
      </c>
      <c r="M65">
        <v>1.67</v>
      </c>
      <c r="N65">
        <v>4.3999999999999997E-2</v>
      </c>
      <c r="O65">
        <v>0.06</v>
      </c>
      <c r="P65">
        <v>0.47</v>
      </c>
      <c r="Q65">
        <v>3.65</v>
      </c>
      <c r="R65">
        <v>5.22</v>
      </c>
      <c r="U65">
        <v>2.1999999999999999E-2</v>
      </c>
      <c r="W65">
        <v>0.32</v>
      </c>
      <c r="X65">
        <v>100.011</v>
      </c>
      <c r="Y65">
        <v>300</v>
      </c>
      <c r="Z65">
        <f t="shared" si="20"/>
        <v>3</v>
      </c>
      <c r="AA65" s="7">
        <v>0.25</v>
      </c>
      <c r="AB65" s="7"/>
      <c r="AC65" s="7">
        <v>0.1</v>
      </c>
      <c r="AD65" s="7"/>
      <c r="AE65" s="7"/>
      <c r="AF65" s="7">
        <v>0.1</v>
      </c>
      <c r="AG65" s="7">
        <v>0.1</v>
      </c>
      <c r="AH65" s="7">
        <v>0.1</v>
      </c>
      <c r="AI65" s="7">
        <v>0.1</v>
      </c>
      <c r="AJ65" s="7">
        <v>0.1</v>
      </c>
      <c r="AK65" s="7">
        <v>0.1</v>
      </c>
      <c r="AL65" s="7">
        <v>0.1</v>
      </c>
      <c r="AM65" s="7"/>
      <c r="AN65" s="7">
        <v>0.1</v>
      </c>
      <c r="AQ65" s="13">
        <v>766</v>
      </c>
      <c r="AS65" s="8">
        <v>404.17</v>
      </c>
      <c r="AU65" s="8">
        <v>269.98</v>
      </c>
      <c r="AW65" s="8">
        <v>5.6</v>
      </c>
      <c r="AY65" s="8">
        <v>26.2</v>
      </c>
    </row>
    <row r="66" spans="1:51" x14ac:dyDescent="0.2">
      <c r="A66" t="s">
        <v>181</v>
      </c>
      <c r="B66" t="s">
        <v>129</v>
      </c>
      <c r="C66">
        <v>180.42031001589831</v>
      </c>
      <c r="D66">
        <v>15.610537573413307</v>
      </c>
      <c r="E66">
        <v>28.177284427284427</v>
      </c>
      <c r="F66">
        <v>2.8853757774542612</v>
      </c>
      <c r="G66">
        <v>64</v>
      </c>
      <c r="H66">
        <v>77.349999999999994</v>
      </c>
      <c r="I66">
        <v>0.11</v>
      </c>
      <c r="J66">
        <v>12.56</v>
      </c>
      <c r="L66">
        <v>1.0900000000000001</v>
      </c>
      <c r="N66">
        <v>0.06</v>
      </c>
      <c r="O66">
        <v>0.16</v>
      </c>
      <c r="P66">
        <v>0.81</v>
      </c>
      <c r="Q66">
        <v>4.05</v>
      </c>
      <c r="R66">
        <v>3.77</v>
      </c>
      <c r="U66">
        <v>0.02</v>
      </c>
      <c r="X66">
        <v>99.97999999999999</v>
      </c>
      <c r="Y66">
        <v>87</v>
      </c>
      <c r="Z66">
        <v>2</v>
      </c>
      <c r="AA66">
        <v>0.5</v>
      </c>
      <c r="AC66">
        <v>0.01</v>
      </c>
      <c r="AF66">
        <v>0.1</v>
      </c>
      <c r="AG66">
        <v>0.16</v>
      </c>
      <c r="AH66">
        <v>0.01</v>
      </c>
      <c r="AI66">
        <v>0.13</v>
      </c>
      <c r="AJ66">
        <v>0.2</v>
      </c>
      <c r="AK66">
        <v>0.14000000000000001</v>
      </c>
      <c r="AL66">
        <v>0.08</v>
      </c>
      <c r="AN66">
        <v>0.04</v>
      </c>
      <c r="AQ66" s="13">
        <v>724</v>
      </c>
      <c r="AS66" s="8">
        <v>490.74324324324323</v>
      </c>
      <c r="AU66" s="8">
        <v>331.36486486486484</v>
      </c>
      <c r="AW66" s="8">
        <v>2.72</v>
      </c>
      <c r="AY66" s="8">
        <v>11.76</v>
      </c>
    </row>
    <row r="67" spans="1:51" x14ac:dyDescent="0.2">
      <c r="B67" t="s">
        <v>130</v>
      </c>
      <c r="C67">
        <v>113.25699390215522</v>
      </c>
      <c r="D67">
        <v>7.8421837244270183</v>
      </c>
      <c r="E67">
        <v>20.62154712757123</v>
      </c>
      <c r="F67">
        <v>1.9402596779963066</v>
      </c>
      <c r="G67">
        <v>77</v>
      </c>
      <c r="H67">
        <v>76.209999999999994</v>
      </c>
      <c r="I67">
        <v>0.2</v>
      </c>
      <c r="J67">
        <v>12.95</v>
      </c>
      <c r="L67">
        <v>1.55</v>
      </c>
      <c r="N67">
        <v>0.06</v>
      </c>
      <c r="O67">
        <v>0.27</v>
      </c>
      <c r="P67">
        <v>1.3</v>
      </c>
      <c r="Q67">
        <v>4.2300000000000004</v>
      </c>
      <c r="R67">
        <v>3.18</v>
      </c>
      <c r="U67">
        <v>0.04</v>
      </c>
      <c r="X67">
        <v>99.990000000000009</v>
      </c>
      <c r="Y67">
        <v>138</v>
      </c>
      <c r="Z67">
        <v>4</v>
      </c>
      <c r="AA67">
        <v>0.18</v>
      </c>
      <c r="AC67">
        <v>0.01</v>
      </c>
      <c r="AF67">
        <v>7.0000000000000007E-2</v>
      </c>
      <c r="AG67">
        <v>7.0000000000000007E-2</v>
      </c>
      <c r="AH67">
        <v>0</v>
      </c>
      <c r="AI67">
        <v>0.02</v>
      </c>
      <c r="AJ67">
        <v>0.06</v>
      </c>
      <c r="AK67">
        <v>0.05</v>
      </c>
      <c r="AL67">
        <v>0.06</v>
      </c>
      <c r="AN67">
        <v>0.01</v>
      </c>
      <c r="AQ67" s="13">
        <v>724</v>
      </c>
      <c r="AS67" s="8">
        <v>315.98701298701297</v>
      </c>
      <c r="AU67" s="8">
        <v>222.50649350649351</v>
      </c>
      <c r="AW67" s="8">
        <v>2.79</v>
      </c>
      <c r="AY67" s="8">
        <v>10.79</v>
      </c>
    </row>
    <row r="75" spans="1:51" x14ac:dyDescent="0.2">
      <c r="A75" t="s">
        <v>152</v>
      </c>
    </row>
    <row r="79" spans="1:51" x14ac:dyDescent="0.2">
      <c r="AK79" s="5">
        <v>0.26743681305981648</v>
      </c>
      <c r="AL79" s="5">
        <v>1.0095799624993915</v>
      </c>
      <c r="AM79" s="5">
        <v>1</v>
      </c>
      <c r="AN79" s="5">
        <v>2.657066051117285</v>
      </c>
      <c r="AO79" s="5">
        <v>0.32623704916041951</v>
      </c>
      <c r="AP79" s="5">
        <v>0.21746647251166479</v>
      </c>
      <c r="AQ79" s="14">
        <v>10.413586755563445</v>
      </c>
      <c r="AR79" s="14">
        <v>31.174405165375099</v>
      </c>
      <c r="AS79" s="9">
        <v>12.281067781359264</v>
      </c>
      <c r="AT79" s="5"/>
    </row>
    <row r="80" spans="1:51" x14ac:dyDescent="0.2">
      <c r="AK80" s="6">
        <v>0.28284271247461867</v>
      </c>
      <c r="AL80" s="6">
        <v>0.8</v>
      </c>
      <c r="AM80" s="6" t="e">
        <v>#DIV/0!</v>
      </c>
      <c r="AN80" s="6">
        <v>3.6348388645755079</v>
      </c>
      <c r="AO80" s="6">
        <v>0.42257712736425823</v>
      </c>
      <c r="AP80" s="6">
        <v>0.26859422395661542</v>
      </c>
      <c r="AQ80" s="15">
        <v>4.7113370107190837</v>
      </c>
      <c r="AR80" s="15">
        <v>13.934076293133216</v>
      </c>
      <c r="AS80" s="10">
        <v>11.728471919710071</v>
      </c>
      <c r="AT80" s="6"/>
    </row>
    <row r="81" spans="37:46" x14ac:dyDescent="0.2">
      <c r="AK81" s="6">
        <v>0.46854795921297687</v>
      </c>
      <c r="AL81" s="6">
        <v>5.0000000000000044E-2</v>
      </c>
      <c r="AM81" s="6" t="e">
        <v>#DIV/0!</v>
      </c>
      <c r="AN81" s="6">
        <v>1.1156290150285419</v>
      </c>
      <c r="AO81" s="6">
        <v>0.14907119849998596</v>
      </c>
      <c r="AP81" s="6">
        <v>0.22119136473811724</v>
      </c>
      <c r="AQ81" s="15">
        <v>5.62584943081327</v>
      </c>
      <c r="AR81" s="15">
        <v>47.571016941963315</v>
      </c>
      <c r="AS81" s="10">
        <v>5.8237501762783817</v>
      </c>
      <c r="AT81" s="6"/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0A607-0C10-F44E-BFD5-BC5F831AF672}">
  <dimension ref="A1:AZ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RowHeight="16" x14ac:dyDescent="0.2"/>
  <cols>
    <col min="1" max="1" width="27.83203125" customWidth="1"/>
  </cols>
  <sheetData>
    <row r="1" spans="1:52" x14ac:dyDescent="0.2">
      <c r="B1" t="s">
        <v>20</v>
      </c>
      <c r="C1" t="s">
        <v>35</v>
      </c>
      <c r="D1" t="s">
        <v>36</v>
      </c>
      <c r="E1" t="s">
        <v>37</v>
      </c>
      <c r="F1" t="s">
        <v>38</v>
      </c>
      <c r="G1" t="s">
        <v>71</v>
      </c>
      <c r="H1" t="s">
        <v>52</v>
      </c>
      <c r="I1" t="s">
        <v>53</v>
      </c>
      <c r="J1" t="s">
        <v>54</v>
      </c>
      <c r="K1" t="s">
        <v>55</v>
      </c>
      <c r="L1" t="s">
        <v>83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67</v>
      </c>
      <c r="V1" t="s">
        <v>66</v>
      </c>
      <c r="W1" t="s">
        <v>89</v>
      </c>
      <c r="X1" t="s">
        <v>39</v>
      </c>
      <c r="Y1" t="s">
        <v>79</v>
      </c>
      <c r="Z1" t="s">
        <v>80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70</v>
      </c>
      <c r="AN1" t="s">
        <v>72</v>
      </c>
    </row>
    <row r="2" spans="1:52" x14ac:dyDescent="0.2">
      <c r="A2" t="s">
        <v>69</v>
      </c>
      <c r="B2" s="1" t="s">
        <v>75</v>
      </c>
      <c r="C2">
        <v>157</v>
      </c>
      <c r="D2">
        <v>51</v>
      </c>
      <c r="E2">
        <v>45</v>
      </c>
      <c r="F2">
        <v>5</v>
      </c>
      <c r="H2">
        <v>63.9</v>
      </c>
      <c r="J2">
        <v>13.25</v>
      </c>
      <c r="M2">
        <v>0.6</v>
      </c>
      <c r="O2">
        <v>0.42</v>
      </c>
      <c r="P2">
        <v>1.64</v>
      </c>
      <c r="Q2">
        <v>2.74</v>
      </c>
      <c r="R2">
        <v>3.76</v>
      </c>
      <c r="X2">
        <f>SUM(H2:R2)</f>
        <v>86.31</v>
      </c>
      <c r="Y2" t="s">
        <v>81</v>
      </c>
      <c r="Z2" t="s">
        <v>81</v>
      </c>
    </row>
    <row r="3" spans="1:52" x14ac:dyDescent="0.2">
      <c r="A3" t="s">
        <v>82</v>
      </c>
      <c r="C3">
        <v>58</v>
      </c>
      <c r="E3">
        <v>47.8</v>
      </c>
      <c r="H3">
        <v>71.790000000000006</v>
      </c>
      <c r="I3">
        <v>0.42</v>
      </c>
      <c r="J3">
        <v>14.69</v>
      </c>
      <c r="L3">
        <v>3.05</v>
      </c>
      <c r="N3">
        <v>0.1</v>
      </c>
      <c r="O3">
        <v>0.63</v>
      </c>
      <c r="P3">
        <v>2.5299999999999998</v>
      </c>
      <c r="Q3">
        <v>4.1500000000000004</v>
      </c>
      <c r="R3">
        <v>2.5499999999999998</v>
      </c>
      <c r="U3">
        <v>0.09</v>
      </c>
      <c r="X3">
        <f>SUM(H3:R3)</f>
        <v>99.91</v>
      </c>
      <c r="Y3">
        <v>282</v>
      </c>
      <c r="Z3">
        <f>Y3*0.01</f>
        <v>2.82</v>
      </c>
      <c r="AA3">
        <v>0.25</v>
      </c>
      <c r="AB3">
        <v>0.1</v>
      </c>
      <c r="AC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N3">
        <v>0.1</v>
      </c>
    </row>
    <row r="4" spans="1:52" x14ac:dyDescent="0.2">
      <c r="A4" t="s">
        <v>90</v>
      </c>
      <c r="C4">
        <v>173</v>
      </c>
      <c r="D4" t="s">
        <v>95</v>
      </c>
      <c r="E4">
        <v>15</v>
      </c>
    </row>
    <row r="5" spans="1:52" x14ac:dyDescent="0.2">
      <c r="B5" t="s">
        <v>20</v>
      </c>
      <c r="C5" t="s">
        <v>35</v>
      </c>
      <c r="D5" t="s">
        <v>36</v>
      </c>
      <c r="E5" t="s">
        <v>37</v>
      </c>
      <c r="F5" t="s">
        <v>38</v>
      </c>
      <c r="G5" t="s">
        <v>71</v>
      </c>
      <c r="H5" s="2" t="s">
        <v>52</v>
      </c>
      <c r="I5" s="2" t="s">
        <v>53</v>
      </c>
      <c r="J5" s="2" t="s">
        <v>54</v>
      </c>
      <c r="K5" s="2" t="s">
        <v>55</v>
      </c>
      <c r="L5" s="2" t="s">
        <v>83</v>
      </c>
      <c r="M5" s="2" t="s">
        <v>56</v>
      </c>
      <c r="N5" s="2" t="s">
        <v>57</v>
      </c>
      <c r="O5" s="2" t="s">
        <v>58</v>
      </c>
      <c r="P5" s="2" t="s">
        <v>59</v>
      </c>
      <c r="Q5" s="2" t="s">
        <v>60</v>
      </c>
      <c r="R5" s="2" t="s">
        <v>61</v>
      </c>
      <c r="S5" s="2" t="s">
        <v>62</v>
      </c>
      <c r="T5" s="2" t="s">
        <v>63</v>
      </c>
      <c r="U5" s="2" t="s">
        <v>67</v>
      </c>
      <c r="V5" s="2" t="s">
        <v>66</v>
      </c>
      <c r="W5" s="2" t="s">
        <v>89</v>
      </c>
      <c r="X5" t="s">
        <v>39</v>
      </c>
      <c r="Y5" s="2" t="s">
        <v>79</v>
      </c>
      <c r="Z5" s="2" t="s">
        <v>80</v>
      </c>
      <c r="AA5" t="s">
        <v>40</v>
      </c>
      <c r="AB5" t="s">
        <v>41</v>
      </c>
      <c r="AC5" t="s">
        <v>42</v>
      </c>
      <c r="AD5" t="s">
        <v>43</v>
      </c>
      <c r="AE5" t="s">
        <v>44</v>
      </c>
      <c r="AF5" t="s">
        <v>45</v>
      </c>
      <c r="AG5" t="s">
        <v>46</v>
      </c>
      <c r="AH5" t="s">
        <v>47</v>
      </c>
      <c r="AI5" t="s">
        <v>48</v>
      </c>
      <c r="AJ5" t="s">
        <v>49</v>
      </c>
      <c r="AK5" t="s">
        <v>50</v>
      </c>
      <c r="AL5" t="s">
        <v>51</v>
      </c>
      <c r="AM5" t="s">
        <v>70</v>
      </c>
      <c r="AN5" t="s">
        <v>72</v>
      </c>
      <c r="AO5" t="s">
        <v>105</v>
      </c>
      <c r="AP5" t="s">
        <v>101</v>
      </c>
      <c r="AQ5" t="s">
        <v>109</v>
      </c>
      <c r="AR5" t="s">
        <v>108</v>
      </c>
    </row>
    <row r="6" spans="1:52" x14ac:dyDescent="0.2">
      <c r="A6" t="s">
        <v>107</v>
      </c>
      <c r="C6">
        <v>15.065714285714284</v>
      </c>
      <c r="D6">
        <v>7.6044589291017664</v>
      </c>
      <c r="E6">
        <v>2.0871428571428572</v>
      </c>
      <c r="F6">
        <v>1.4130241903935554</v>
      </c>
      <c r="AQ6">
        <v>945.86428571428564</v>
      </c>
      <c r="AR6">
        <v>38.762449258624926</v>
      </c>
      <c r="AS6">
        <v>0.41620832200000002</v>
      </c>
      <c r="AT6">
        <v>0.45177930900000002</v>
      </c>
    </row>
    <row r="7" spans="1:52" x14ac:dyDescent="0.2">
      <c r="A7" t="s">
        <v>116</v>
      </c>
      <c r="C7">
        <v>352.93333333333334</v>
      </c>
      <c r="D7">
        <v>167.50090945026741</v>
      </c>
      <c r="E7">
        <v>56.19</v>
      </c>
      <c r="F7">
        <v>26.075977450519471</v>
      </c>
      <c r="AQ7">
        <v>984.31666666666661</v>
      </c>
      <c r="AR7">
        <v>23.301645149359445</v>
      </c>
      <c r="AS7">
        <v>0.23493931300000001</v>
      </c>
      <c r="AT7">
        <v>0.246332418</v>
      </c>
    </row>
    <row r="8" spans="1:52" x14ac:dyDescent="0.2">
      <c r="A8" t="s">
        <v>117</v>
      </c>
      <c r="C8">
        <v>659.1106666666667</v>
      </c>
      <c r="D8">
        <v>346.60215196153626</v>
      </c>
      <c r="E8">
        <v>76.946333333333328</v>
      </c>
      <c r="F8">
        <v>28.731560741520443</v>
      </c>
      <c r="AQ8">
        <v>1101.2166666666667</v>
      </c>
      <c r="AR8">
        <v>23.842780058532188</v>
      </c>
      <c r="AS8">
        <v>0.19244589300000001</v>
      </c>
      <c r="AT8">
        <v>0.20096372500000001</v>
      </c>
    </row>
    <row r="9" spans="1:52" x14ac:dyDescent="0.2">
      <c r="C9">
        <v>44.248571428571431</v>
      </c>
      <c r="D9">
        <v>16.199434587428666</v>
      </c>
      <c r="E9">
        <v>12.801428571428572</v>
      </c>
      <c r="F9">
        <v>2.4172948280493789</v>
      </c>
      <c r="AQ9">
        <v>936.72142857142853</v>
      </c>
      <c r="AR9">
        <v>33.856841469424076</v>
      </c>
      <c r="AS9">
        <v>0.37239635399999998</v>
      </c>
      <c r="AT9">
        <v>0.400325602</v>
      </c>
    </row>
    <row r="10" spans="1:52" x14ac:dyDescent="0.2">
      <c r="A10" t="s">
        <v>92</v>
      </c>
      <c r="C10">
        <v>171.16666666666666</v>
      </c>
      <c r="D10">
        <v>99.834696707440685</v>
      </c>
      <c r="E10">
        <v>56.216666666666669</v>
      </c>
      <c r="F10">
        <v>84.806967088009145</v>
      </c>
      <c r="G10">
        <v>9</v>
      </c>
      <c r="H10">
        <v>69.540000000000006</v>
      </c>
      <c r="I10">
        <v>0.74</v>
      </c>
      <c r="J10">
        <v>15.24</v>
      </c>
      <c r="L10">
        <v>2.67</v>
      </c>
      <c r="N10">
        <v>0.12</v>
      </c>
      <c r="O10">
        <v>0.62</v>
      </c>
      <c r="P10">
        <v>1.85</v>
      </c>
      <c r="Q10">
        <v>4.6399999999999997</v>
      </c>
      <c r="R10">
        <v>4.29</v>
      </c>
      <c r="U10">
        <v>0.13</v>
      </c>
      <c r="X10">
        <f>SUM(H10:W10)</f>
        <v>99.84</v>
      </c>
      <c r="Y10">
        <v>260.52</v>
      </c>
      <c r="Z10">
        <v>12.63</v>
      </c>
      <c r="AA10">
        <v>0.32</v>
      </c>
      <c r="AC10">
        <v>0.05</v>
      </c>
      <c r="AF10">
        <v>0.22</v>
      </c>
      <c r="AG10">
        <v>0.12</v>
      </c>
      <c r="AH10">
        <v>0.04</v>
      </c>
      <c r="AI10">
        <v>0.06</v>
      </c>
      <c r="AJ10">
        <v>0.1</v>
      </c>
      <c r="AK10">
        <v>0.16</v>
      </c>
      <c r="AL10">
        <v>0.14000000000000001</v>
      </c>
      <c r="AN10">
        <v>0.02</v>
      </c>
    </row>
    <row r="11" spans="1:52" x14ac:dyDescent="0.2">
      <c r="A11" t="s">
        <v>91</v>
      </c>
      <c r="C11">
        <v>383</v>
      </c>
      <c r="D11">
        <v>4</v>
      </c>
      <c r="E11">
        <v>91.2</v>
      </c>
      <c r="F11">
        <v>0.6</v>
      </c>
      <c r="H11">
        <v>77.400000000000006</v>
      </c>
      <c r="I11">
        <v>7.0000000000000007E-2</v>
      </c>
      <c r="J11">
        <v>12.3</v>
      </c>
      <c r="L11">
        <v>0.7</v>
      </c>
      <c r="N11">
        <v>0.04</v>
      </c>
      <c r="O11">
        <v>0.01</v>
      </c>
      <c r="P11">
        <v>0.45</v>
      </c>
      <c r="Q11">
        <v>3.9</v>
      </c>
      <c r="R11">
        <v>4.8</v>
      </c>
      <c r="U11">
        <v>0.01</v>
      </c>
      <c r="X11">
        <f>SUM(H11:W11)</f>
        <v>99.680000000000021</v>
      </c>
      <c r="Y11">
        <v>85</v>
      </c>
      <c r="Z11">
        <f>Y11*0.01</f>
        <v>0.85</v>
      </c>
      <c r="AA11">
        <v>0.25</v>
      </c>
      <c r="AC11">
        <v>0.1</v>
      </c>
      <c r="AF11">
        <v>0.1</v>
      </c>
      <c r="AG11">
        <v>0.1</v>
      </c>
      <c r="AH11">
        <v>0.1</v>
      </c>
      <c r="AI11">
        <v>0.1</v>
      </c>
      <c r="AJ11">
        <v>0.1</v>
      </c>
      <c r="AK11">
        <v>0.1</v>
      </c>
      <c r="AL11">
        <v>0.1</v>
      </c>
      <c r="AN11">
        <v>0.1</v>
      </c>
    </row>
    <row r="12" spans="1:52" x14ac:dyDescent="0.2">
      <c r="C12">
        <v>298</v>
      </c>
      <c r="D12">
        <v>4</v>
      </c>
      <c r="E12">
        <v>62.4</v>
      </c>
      <c r="F12">
        <v>0.5</v>
      </c>
      <c r="H12">
        <v>75.5</v>
      </c>
      <c r="I12">
        <v>0.21</v>
      </c>
      <c r="J12">
        <v>13</v>
      </c>
      <c r="L12">
        <v>1.1499999999999999</v>
      </c>
      <c r="N12">
        <v>0.02</v>
      </c>
      <c r="O12">
        <v>0.25</v>
      </c>
      <c r="P12">
        <v>0.95</v>
      </c>
      <c r="Q12">
        <v>3.55</v>
      </c>
      <c r="R12">
        <v>5.55</v>
      </c>
      <c r="U12">
        <v>0.06</v>
      </c>
      <c r="X12">
        <f>SUM(H12:W12)</f>
        <v>100.24</v>
      </c>
      <c r="Y12">
        <v>140</v>
      </c>
      <c r="Z12">
        <f>Y12*0.01</f>
        <v>1.4000000000000001</v>
      </c>
      <c r="AA12">
        <v>0.25</v>
      </c>
      <c r="AC12">
        <v>0.1</v>
      </c>
      <c r="AF12">
        <v>0.1</v>
      </c>
      <c r="AG12">
        <v>0.1</v>
      </c>
      <c r="AH12">
        <v>0.1</v>
      </c>
      <c r="AI12">
        <v>0.1</v>
      </c>
      <c r="AJ12">
        <v>0.1</v>
      </c>
      <c r="AK12">
        <v>0.1</v>
      </c>
      <c r="AL12">
        <v>0.1</v>
      </c>
      <c r="AN12">
        <v>0.1</v>
      </c>
    </row>
    <row r="13" spans="1:52" x14ac:dyDescent="0.2">
      <c r="A13" t="s">
        <v>90</v>
      </c>
      <c r="C13">
        <v>173</v>
      </c>
      <c r="D13">
        <f>C13*0.1</f>
        <v>17.3</v>
      </c>
      <c r="E13">
        <v>15</v>
      </c>
      <c r="F13">
        <f>E13*0.2</f>
        <v>3</v>
      </c>
      <c r="H13">
        <v>66.900000000000006</v>
      </c>
      <c r="AA13">
        <v>0.1</v>
      </c>
      <c r="AQ13">
        <v>910.89068990565238</v>
      </c>
      <c r="AR13">
        <v>31.40710864642358</v>
      </c>
      <c r="AS13">
        <v>0.36590935899999999</v>
      </c>
      <c r="AT13">
        <v>0.36823351500000001</v>
      </c>
    </row>
    <row r="14" spans="1:52" x14ac:dyDescent="0.2">
      <c r="A14" t="s">
        <v>82</v>
      </c>
      <c r="C14">
        <v>58</v>
      </c>
      <c r="D14">
        <f>C14*0.1</f>
        <v>5.8000000000000007</v>
      </c>
      <c r="E14">
        <v>47.8</v>
      </c>
      <c r="F14">
        <f>E14*0.2</f>
        <v>9.56</v>
      </c>
      <c r="AQ14">
        <v>871.61825826653717</v>
      </c>
      <c r="AR14">
        <v>36.502909318793854</v>
      </c>
      <c r="AS14">
        <v>0.46116608599999998</v>
      </c>
      <c r="AT14">
        <v>0.46409528700000002</v>
      </c>
    </row>
    <row r="15" spans="1:52" x14ac:dyDescent="0.2">
      <c r="A15" t="s">
        <v>34</v>
      </c>
      <c r="B15" t="s">
        <v>21</v>
      </c>
      <c r="C15">
        <v>23.63636363636364</v>
      </c>
      <c r="D15">
        <v>7.3863636363636376</v>
      </c>
      <c r="E15">
        <v>24.999999999999996</v>
      </c>
      <c r="F15">
        <v>4.1666666666666661</v>
      </c>
      <c r="G15">
        <v>16</v>
      </c>
      <c r="H15">
        <v>69.599999999999994</v>
      </c>
      <c r="J15">
        <v>7.83</v>
      </c>
      <c r="K15">
        <v>6.14</v>
      </c>
      <c r="P15">
        <v>0</v>
      </c>
      <c r="Q15">
        <v>5.38</v>
      </c>
      <c r="R15">
        <v>4.75</v>
      </c>
      <c r="U15">
        <v>0.42</v>
      </c>
      <c r="X15">
        <f t="shared" ref="X15:X22" si="0">SUM(H15:U15)</f>
        <v>94.11999999999999</v>
      </c>
      <c r="AA15">
        <v>0.8</v>
      </c>
      <c r="AB15">
        <v>0.42</v>
      </c>
      <c r="AF15">
        <v>7.0000000000000007E-2</v>
      </c>
      <c r="AJ15">
        <v>0</v>
      </c>
      <c r="AK15">
        <v>0.16</v>
      </c>
      <c r="AL15">
        <v>0.08</v>
      </c>
      <c r="AN15">
        <v>0.09</v>
      </c>
      <c r="AO15">
        <v>800</v>
      </c>
      <c r="AP15">
        <v>800</v>
      </c>
      <c r="AS15" s="8">
        <v>6373</v>
      </c>
      <c r="AT15">
        <v>1962</v>
      </c>
      <c r="AU15" s="8">
        <v>8470</v>
      </c>
      <c r="AV15">
        <v>1403</v>
      </c>
      <c r="AW15" s="8">
        <v>393</v>
      </c>
      <c r="AX15">
        <v>10</v>
      </c>
      <c r="AY15" s="8">
        <v>475</v>
      </c>
      <c r="AZ15">
        <v>12</v>
      </c>
    </row>
    <row r="16" spans="1:52" x14ac:dyDescent="0.2">
      <c r="A16" t="s">
        <v>69</v>
      </c>
      <c r="B16" t="s">
        <v>22</v>
      </c>
      <c r="C16">
        <v>28.461538461538463</v>
      </c>
      <c r="D16">
        <v>5.174825174825175</v>
      </c>
      <c r="E16">
        <v>24.375</v>
      </c>
      <c r="F16">
        <v>4.0625</v>
      </c>
      <c r="G16">
        <v>18</v>
      </c>
      <c r="H16">
        <v>69.900000000000006</v>
      </c>
      <c r="J16">
        <v>7.78</v>
      </c>
      <c r="K16">
        <v>6.08</v>
      </c>
      <c r="P16">
        <v>0</v>
      </c>
      <c r="Q16">
        <v>5.0599999999999996</v>
      </c>
      <c r="R16">
        <v>4.68</v>
      </c>
      <c r="U16">
        <v>0.42</v>
      </c>
      <c r="X16">
        <f t="shared" si="0"/>
        <v>93.92</v>
      </c>
      <c r="AA16">
        <v>1</v>
      </c>
      <c r="AB16">
        <v>0.39</v>
      </c>
      <c r="AF16">
        <v>0.13</v>
      </c>
      <c r="AJ16">
        <v>0</v>
      </c>
      <c r="AK16">
        <v>0.12</v>
      </c>
      <c r="AL16">
        <v>0.3</v>
      </c>
      <c r="AN16">
        <v>0.12</v>
      </c>
      <c r="AO16">
        <v>800</v>
      </c>
      <c r="AP16">
        <v>800</v>
      </c>
      <c r="AS16" s="8">
        <v>9451</v>
      </c>
      <c r="AT16">
        <v>1618</v>
      </c>
      <c r="AU16" s="8">
        <v>9693</v>
      </c>
      <c r="AV16">
        <v>1489</v>
      </c>
      <c r="AW16" s="8">
        <v>436</v>
      </c>
      <c r="AX16">
        <v>19</v>
      </c>
      <c r="AY16" s="8">
        <v>532</v>
      </c>
      <c r="AZ16">
        <v>23</v>
      </c>
    </row>
    <row r="17" spans="1:52" x14ac:dyDescent="0.2">
      <c r="A17" t="s">
        <v>73</v>
      </c>
      <c r="B17" s="1" t="s">
        <v>23</v>
      </c>
      <c r="C17" s="1">
        <v>13.076923076923078</v>
      </c>
      <c r="D17" s="1">
        <v>9.6075353218210378</v>
      </c>
      <c r="E17" s="1">
        <v>23.75</v>
      </c>
      <c r="F17" s="1">
        <v>4.1911764705882355</v>
      </c>
      <c r="G17" s="1">
        <v>16</v>
      </c>
      <c r="H17">
        <v>71.099999999999994</v>
      </c>
      <c r="J17">
        <v>8.0500000000000007</v>
      </c>
      <c r="K17">
        <v>4.3600000000000003</v>
      </c>
      <c r="P17">
        <v>0</v>
      </c>
      <c r="Q17">
        <v>5.05</v>
      </c>
      <c r="R17">
        <v>4.63</v>
      </c>
      <c r="U17">
        <v>0.28000000000000003</v>
      </c>
      <c r="X17">
        <f t="shared" si="0"/>
        <v>93.469999999999985</v>
      </c>
      <c r="AA17">
        <v>0.7</v>
      </c>
      <c r="AB17">
        <v>0.44</v>
      </c>
      <c r="AF17">
        <v>0.17</v>
      </c>
      <c r="AJ17">
        <v>0</v>
      </c>
      <c r="AK17">
        <v>1.22</v>
      </c>
      <c r="AL17">
        <v>0.54</v>
      </c>
      <c r="AN17">
        <v>0.1</v>
      </c>
      <c r="AO17">
        <v>800</v>
      </c>
      <c r="AP17">
        <v>800</v>
      </c>
      <c r="AS17" s="8">
        <v>4266</v>
      </c>
      <c r="AT17">
        <v>3075</v>
      </c>
      <c r="AU17" s="8">
        <v>9257</v>
      </c>
      <c r="AV17">
        <v>1076</v>
      </c>
      <c r="AW17" s="8">
        <v>433</v>
      </c>
      <c r="AX17">
        <v>57</v>
      </c>
      <c r="AY17" s="8">
        <v>540</v>
      </c>
      <c r="AZ17">
        <v>76</v>
      </c>
    </row>
    <row r="18" spans="1:52" x14ac:dyDescent="0.2">
      <c r="A18" t="s">
        <v>147</v>
      </c>
      <c r="B18" s="1" t="s">
        <v>24</v>
      </c>
      <c r="C18" s="1">
        <v>4.333333333333333</v>
      </c>
      <c r="D18" s="1">
        <v>1.5757575757575757</v>
      </c>
      <c r="E18" s="1">
        <v>16.666666666666668</v>
      </c>
      <c r="F18" s="1">
        <v>5.5555555555555562</v>
      </c>
      <c r="G18" s="1">
        <v>15</v>
      </c>
      <c r="H18">
        <v>69.7</v>
      </c>
      <c r="J18">
        <v>8.02</v>
      </c>
      <c r="K18">
        <v>5.5</v>
      </c>
      <c r="P18">
        <v>0</v>
      </c>
      <c r="Q18">
        <v>4.8099999999999996</v>
      </c>
      <c r="R18">
        <v>4.87</v>
      </c>
      <c r="U18">
        <v>0.17</v>
      </c>
      <c r="X18">
        <f t="shared" si="0"/>
        <v>93.070000000000007</v>
      </c>
      <c r="AA18">
        <v>0.6</v>
      </c>
      <c r="AB18">
        <v>0.4</v>
      </c>
      <c r="AF18">
        <v>0.14000000000000001</v>
      </c>
      <c r="AJ18">
        <v>0</v>
      </c>
      <c r="AK18">
        <v>0.31</v>
      </c>
      <c r="AL18">
        <v>7.0000000000000007E-2</v>
      </c>
      <c r="AN18">
        <v>0.12</v>
      </c>
      <c r="AO18">
        <v>800</v>
      </c>
      <c r="AP18">
        <v>800</v>
      </c>
      <c r="AS18" s="8">
        <v>1288</v>
      </c>
      <c r="AT18">
        <v>476</v>
      </c>
      <c r="AU18" s="8">
        <v>4896</v>
      </c>
      <c r="AV18">
        <v>1525</v>
      </c>
      <c r="AW18" s="8">
        <v>394</v>
      </c>
      <c r="AX18">
        <v>16</v>
      </c>
      <c r="AY18" s="8">
        <v>392</v>
      </c>
      <c r="AZ18">
        <v>27</v>
      </c>
    </row>
    <row r="19" spans="1:52" x14ac:dyDescent="0.2">
      <c r="A19" t="s">
        <v>174</v>
      </c>
      <c r="B19" s="1" t="s">
        <v>25</v>
      </c>
      <c r="C19" s="1">
        <v>4.5454545454545459</v>
      </c>
      <c r="D19" s="1">
        <v>3.8567493112947662</v>
      </c>
      <c r="E19" s="1">
        <v>22.307692307692307</v>
      </c>
      <c r="F19" s="1">
        <v>5.5769230769230766</v>
      </c>
      <c r="G19" s="1">
        <v>14</v>
      </c>
      <c r="H19">
        <v>69.2</v>
      </c>
      <c r="J19">
        <v>7.98</v>
      </c>
      <c r="K19">
        <v>4.24</v>
      </c>
      <c r="P19">
        <v>0</v>
      </c>
      <c r="Q19">
        <v>4.53</v>
      </c>
      <c r="R19">
        <v>4.7</v>
      </c>
      <c r="U19">
        <v>0.18</v>
      </c>
      <c r="X19">
        <f t="shared" si="0"/>
        <v>90.830000000000013</v>
      </c>
      <c r="AA19">
        <v>0.6</v>
      </c>
      <c r="AB19">
        <v>0.21</v>
      </c>
      <c r="AF19">
        <v>0.09</v>
      </c>
      <c r="AJ19">
        <v>0</v>
      </c>
      <c r="AK19">
        <v>1.02</v>
      </c>
      <c r="AL19">
        <v>0.32</v>
      </c>
      <c r="AN19">
        <v>0.11</v>
      </c>
      <c r="AO19">
        <v>800</v>
      </c>
      <c r="AP19">
        <v>800</v>
      </c>
      <c r="AS19" s="8">
        <v>1226</v>
      </c>
      <c r="AT19">
        <v>1037</v>
      </c>
      <c r="AU19" s="8">
        <v>6884</v>
      </c>
      <c r="AV19">
        <v>1855</v>
      </c>
      <c r="AW19" s="8">
        <v>375</v>
      </c>
      <c r="AX19">
        <v>19</v>
      </c>
      <c r="AY19" s="8">
        <v>436</v>
      </c>
      <c r="AZ19">
        <v>38</v>
      </c>
    </row>
    <row r="20" spans="1:52" x14ac:dyDescent="0.2">
      <c r="B20" s="1" t="s">
        <v>26</v>
      </c>
      <c r="C20" s="1">
        <v>28.235294117647054</v>
      </c>
      <c r="D20" s="1">
        <v>16.941176470588232</v>
      </c>
      <c r="E20" s="1">
        <v>18.181818181818183</v>
      </c>
      <c r="F20" s="1">
        <v>11.18881118881119</v>
      </c>
      <c r="G20" s="1">
        <v>15</v>
      </c>
      <c r="H20">
        <v>70.3</v>
      </c>
      <c r="J20">
        <v>8.06</v>
      </c>
      <c r="K20">
        <v>4.67</v>
      </c>
      <c r="P20">
        <v>0</v>
      </c>
      <c r="Q20">
        <v>4.97</v>
      </c>
      <c r="R20">
        <v>4.76</v>
      </c>
      <c r="U20">
        <v>0.2</v>
      </c>
      <c r="X20">
        <f t="shared" si="0"/>
        <v>92.960000000000008</v>
      </c>
      <c r="AA20">
        <v>0.7</v>
      </c>
      <c r="AB20">
        <v>0.33</v>
      </c>
      <c r="AF20">
        <v>0.16</v>
      </c>
      <c r="AJ20">
        <v>0</v>
      </c>
      <c r="AK20">
        <v>0.22</v>
      </c>
      <c r="AL20">
        <v>0.09</v>
      </c>
      <c r="AN20">
        <v>0.14000000000000001</v>
      </c>
      <c r="AO20">
        <v>800</v>
      </c>
      <c r="AP20">
        <v>800</v>
      </c>
      <c r="AS20" s="8">
        <v>5858</v>
      </c>
      <c r="AT20">
        <v>3610</v>
      </c>
      <c r="AU20" s="8">
        <v>4883</v>
      </c>
      <c r="AV20">
        <v>3109</v>
      </c>
      <c r="AW20" s="8">
        <v>291</v>
      </c>
      <c r="AX20">
        <v>17</v>
      </c>
      <c r="AY20" s="8">
        <v>369</v>
      </c>
      <c r="AZ20">
        <v>11</v>
      </c>
    </row>
    <row r="21" spans="1:52" x14ac:dyDescent="0.2">
      <c r="B21" s="1" t="s">
        <v>27</v>
      </c>
      <c r="C21" s="1">
        <v>43.835616438356162</v>
      </c>
      <c r="D21" s="1">
        <v>21.917808219178081</v>
      </c>
      <c r="E21" s="1">
        <v>19.09090909090909</v>
      </c>
      <c r="F21" s="1">
        <v>10.909090909090908</v>
      </c>
      <c r="G21" s="1">
        <v>19</v>
      </c>
      <c r="H21">
        <v>70</v>
      </c>
      <c r="J21">
        <v>8.06</v>
      </c>
      <c r="K21">
        <v>4.2300000000000004</v>
      </c>
      <c r="P21">
        <v>0</v>
      </c>
      <c r="Q21">
        <v>4.8600000000000003</v>
      </c>
      <c r="R21">
        <v>4.87</v>
      </c>
      <c r="U21">
        <v>0.12</v>
      </c>
      <c r="X21">
        <f t="shared" si="0"/>
        <v>92.140000000000015</v>
      </c>
      <c r="AA21">
        <v>0.5</v>
      </c>
      <c r="AB21">
        <v>0.25</v>
      </c>
      <c r="AF21">
        <v>0.1</v>
      </c>
      <c r="AJ21">
        <v>0</v>
      </c>
      <c r="AK21">
        <v>0.21</v>
      </c>
      <c r="AL21">
        <v>0.06</v>
      </c>
      <c r="AN21">
        <v>0.08</v>
      </c>
      <c r="AO21">
        <v>800</v>
      </c>
      <c r="AP21">
        <v>800</v>
      </c>
      <c r="AS21" s="8">
        <v>7831</v>
      </c>
      <c r="AT21">
        <v>3843</v>
      </c>
      <c r="AU21" s="8">
        <v>4996</v>
      </c>
      <c r="AV21">
        <v>2970</v>
      </c>
      <c r="AW21" s="8">
        <v>247</v>
      </c>
      <c r="AX21">
        <v>34</v>
      </c>
      <c r="AY21" s="8">
        <v>359</v>
      </c>
      <c r="AZ21">
        <v>32</v>
      </c>
    </row>
    <row r="22" spans="1:52" x14ac:dyDescent="0.2">
      <c r="B22" s="1" t="s">
        <v>173</v>
      </c>
      <c r="C22" s="1">
        <v>13.636363636363637</v>
      </c>
      <c r="D22" s="1">
        <v>7.2356215213358066</v>
      </c>
      <c r="E22" s="1">
        <v>5.666666666666667</v>
      </c>
      <c r="F22" s="1">
        <v>2.5038759689922481</v>
      </c>
      <c r="G22" s="1">
        <v>16</v>
      </c>
      <c r="H22">
        <v>70.400000000000006</v>
      </c>
      <c r="J22">
        <v>8.4</v>
      </c>
      <c r="K22">
        <v>2.35</v>
      </c>
      <c r="P22">
        <v>0</v>
      </c>
      <c r="Q22">
        <v>5.23</v>
      </c>
      <c r="R22">
        <v>5.13</v>
      </c>
      <c r="U22">
        <v>0.13</v>
      </c>
      <c r="X22">
        <f t="shared" si="0"/>
        <v>91.64</v>
      </c>
      <c r="AA22">
        <v>0.7</v>
      </c>
      <c r="AB22">
        <v>0.21</v>
      </c>
      <c r="AF22">
        <v>0.13</v>
      </c>
      <c r="AJ22">
        <v>0</v>
      </c>
      <c r="AK22">
        <v>0.41</v>
      </c>
      <c r="AL22">
        <v>0.09</v>
      </c>
      <c r="AN22">
        <v>0.08</v>
      </c>
      <c r="AO22">
        <v>900</v>
      </c>
      <c r="AP22">
        <v>900</v>
      </c>
      <c r="AS22" s="8">
        <v>3731</v>
      </c>
      <c r="AT22">
        <v>1966</v>
      </c>
      <c r="AU22" s="8">
        <v>2117</v>
      </c>
      <c r="AV22">
        <v>915</v>
      </c>
      <c r="AW22" s="8">
        <v>379</v>
      </c>
      <c r="AX22">
        <v>25</v>
      </c>
      <c r="AY22" s="8">
        <v>496</v>
      </c>
      <c r="AZ22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0B4F-7FA5-C946-8A3E-43CDE90ED4F5}">
  <dimension ref="A1:N57"/>
  <sheetViews>
    <sheetView zoomScale="125" workbookViewId="0">
      <selection activeCell="H28" sqref="H28:I44"/>
    </sheetView>
  </sheetViews>
  <sheetFormatPr baseColWidth="10" defaultRowHeight="16" x14ac:dyDescent="0.2"/>
  <sheetData>
    <row r="1" spans="1:14" x14ac:dyDescent="0.2">
      <c r="B1" t="s">
        <v>20</v>
      </c>
      <c r="C1" t="s">
        <v>35</v>
      </c>
      <c r="D1" s="2" t="s">
        <v>52</v>
      </c>
      <c r="E1" t="s">
        <v>100</v>
      </c>
      <c r="F1" t="s">
        <v>98</v>
      </c>
      <c r="G1" t="s">
        <v>99</v>
      </c>
      <c r="H1" t="s">
        <v>105</v>
      </c>
      <c r="I1" t="s">
        <v>101</v>
      </c>
      <c r="J1" t="s">
        <v>102</v>
      </c>
      <c r="K1" t="s">
        <v>103</v>
      </c>
      <c r="L1" t="s">
        <v>106</v>
      </c>
      <c r="M1" t="s">
        <v>104</v>
      </c>
    </row>
    <row r="2" spans="1:14" x14ac:dyDescent="0.2">
      <c r="A2" t="s">
        <v>33</v>
      </c>
      <c r="B2" t="s">
        <v>2</v>
      </c>
      <c r="C2">
        <v>2.8197000000000001</v>
      </c>
      <c r="D2" s="3">
        <v>48.704471428571431</v>
      </c>
      <c r="E2">
        <v>1414.45559821855</v>
      </c>
      <c r="F2">
        <f>LN(C2)-1.3365*((1/E2)-(1/1473.15))</f>
        <v>1.0365928494005865</v>
      </c>
      <c r="G2">
        <f>LN(F2)</f>
        <v>3.5939228621745707E-2</v>
      </c>
      <c r="H2">
        <v>1325</v>
      </c>
      <c r="I2">
        <v>1225</v>
      </c>
      <c r="J2">
        <f>I2+273.15</f>
        <v>1498.15</v>
      </c>
      <c r="K2">
        <v>54.712735592765199</v>
      </c>
      <c r="L2">
        <f>H2-I2</f>
        <v>100</v>
      </c>
      <c r="M2">
        <v>1000</v>
      </c>
      <c r="N2">
        <v>1000</v>
      </c>
    </row>
    <row r="3" spans="1:14" x14ac:dyDescent="0.2">
      <c r="B3" t="s">
        <v>0</v>
      </c>
      <c r="C3">
        <v>5.2469000000000001</v>
      </c>
      <c r="D3">
        <v>50.862317647058823</v>
      </c>
      <c r="E3">
        <v>1468.0298757924199</v>
      </c>
      <c r="F3">
        <f t="shared" ref="F3:F51" si="0">LN(C3)-1.3365*((1/E3)-(1/1473.15))</f>
        <v>1.6576342617866</v>
      </c>
      <c r="G3">
        <f t="shared" ref="G3:G52" si="1">LN(F3)</f>
        <v>0.50539144238353217</v>
      </c>
      <c r="H3">
        <v>1325</v>
      </c>
      <c r="I3">
        <v>1225</v>
      </c>
      <c r="J3">
        <f t="shared" ref="J3:J44" si="2">I3+273.15</f>
        <v>1498.15</v>
      </c>
      <c r="K3">
        <v>46.946857349303102</v>
      </c>
      <c r="L3">
        <f t="shared" ref="L3:L44" si="3">H3-I3</f>
        <v>100</v>
      </c>
      <c r="M3">
        <f>M2+50</f>
        <v>1050</v>
      </c>
      <c r="N3">
        <f>N2+50</f>
        <v>1050</v>
      </c>
    </row>
    <row r="4" spans="1:14" x14ac:dyDescent="0.2">
      <c r="B4" t="s">
        <v>1</v>
      </c>
      <c r="C4">
        <v>3.3972000000000002</v>
      </c>
      <c r="D4">
        <v>50.176923076923075</v>
      </c>
      <c r="E4">
        <v>1466.5315986994499</v>
      </c>
      <c r="F4">
        <f t="shared" si="0"/>
        <v>1.222947468585976</v>
      </c>
      <c r="G4">
        <f t="shared" si="1"/>
        <v>0.20126390286836732</v>
      </c>
      <c r="H4">
        <v>1325</v>
      </c>
      <c r="I4">
        <v>1225</v>
      </c>
      <c r="J4">
        <f t="shared" si="2"/>
        <v>1498.15</v>
      </c>
      <c r="K4">
        <v>54.229114195468</v>
      </c>
      <c r="L4">
        <f t="shared" si="3"/>
        <v>100</v>
      </c>
      <c r="M4">
        <f>M3+50</f>
        <v>1100</v>
      </c>
      <c r="N4">
        <f>N3+50</f>
        <v>1100</v>
      </c>
    </row>
    <row r="5" spans="1:14" x14ac:dyDescent="0.2">
      <c r="B5" t="s">
        <v>3</v>
      </c>
      <c r="C5">
        <v>3.8847</v>
      </c>
      <c r="D5" s="3">
        <v>50.732243333333351</v>
      </c>
      <c r="E5">
        <v>1438.7249908911499</v>
      </c>
      <c r="F5">
        <f t="shared" si="0"/>
        <v>1.3570240528379185</v>
      </c>
      <c r="G5">
        <f t="shared" si="1"/>
        <v>0.30529410570516585</v>
      </c>
      <c r="H5">
        <v>1325</v>
      </c>
      <c r="I5">
        <v>1225</v>
      </c>
      <c r="J5">
        <f t="shared" si="2"/>
        <v>1498.15</v>
      </c>
      <c r="K5">
        <v>54.148815697235499</v>
      </c>
      <c r="L5">
        <f t="shared" si="3"/>
        <v>100</v>
      </c>
      <c r="M5">
        <f>M2+150</f>
        <v>1150</v>
      </c>
      <c r="N5">
        <f>N2+150</f>
        <v>1150</v>
      </c>
    </row>
    <row r="6" spans="1:14" x14ac:dyDescent="0.2">
      <c r="B6" t="s">
        <v>5</v>
      </c>
      <c r="C6">
        <v>1.5626</v>
      </c>
      <c r="D6">
        <v>49.500043478260878</v>
      </c>
      <c r="E6">
        <v>1425.1191513994299</v>
      </c>
      <c r="F6">
        <f t="shared" si="0"/>
        <v>0.44632052384782916</v>
      </c>
      <c r="G6">
        <f t="shared" si="1"/>
        <v>-0.80671792174097068</v>
      </c>
      <c r="H6">
        <v>1325</v>
      </c>
      <c r="I6">
        <v>1225</v>
      </c>
      <c r="J6">
        <f t="shared" si="2"/>
        <v>1498.15</v>
      </c>
      <c r="K6">
        <v>58.157336610507897</v>
      </c>
      <c r="L6">
        <f t="shared" si="3"/>
        <v>100</v>
      </c>
      <c r="M6">
        <v>1200</v>
      </c>
      <c r="N6">
        <v>1200</v>
      </c>
    </row>
    <row r="7" spans="1:14" x14ac:dyDescent="0.2">
      <c r="B7" t="s">
        <v>4</v>
      </c>
      <c r="C7">
        <v>3.5274000000000001</v>
      </c>
      <c r="D7">
        <v>49.701300000000003</v>
      </c>
      <c r="E7">
        <v>1463.5458494126599</v>
      </c>
      <c r="F7">
        <f t="shared" si="0"/>
        <v>1.2605551021230974</v>
      </c>
      <c r="G7">
        <f t="shared" si="1"/>
        <v>0.23155218118709228</v>
      </c>
      <c r="H7">
        <v>1325</v>
      </c>
      <c r="I7">
        <v>1225</v>
      </c>
      <c r="J7">
        <f t="shared" si="2"/>
        <v>1498.15</v>
      </c>
      <c r="K7">
        <v>50.071762099265698</v>
      </c>
      <c r="L7">
        <f t="shared" si="3"/>
        <v>100</v>
      </c>
      <c r="M7">
        <v>1250</v>
      </c>
      <c r="N7">
        <v>1250</v>
      </c>
    </row>
    <row r="8" spans="1:14" x14ac:dyDescent="0.2">
      <c r="B8" t="s">
        <v>6</v>
      </c>
      <c r="C8">
        <v>2.7711000000000001</v>
      </c>
      <c r="D8">
        <v>48.980211764705871</v>
      </c>
      <c r="E8">
        <v>1498.3554607057999</v>
      </c>
      <c r="F8">
        <f>LN(C8)-1.3365*((1/E8)-(1/1473.15))</f>
        <v>1.0192596149446715</v>
      </c>
      <c r="G8">
        <f t="shared" si="1"/>
        <v>1.9076496025365292E-2</v>
      </c>
      <c r="H8">
        <v>1325</v>
      </c>
      <c r="I8">
        <v>1225</v>
      </c>
      <c r="J8">
        <f t="shared" si="2"/>
        <v>1498.15</v>
      </c>
      <c r="K8">
        <v>50.8403992917019</v>
      </c>
      <c r="L8">
        <f t="shared" si="3"/>
        <v>100</v>
      </c>
      <c r="M8">
        <v>1300</v>
      </c>
      <c r="N8">
        <v>1300</v>
      </c>
    </row>
    <row r="9" spans="1:14" x14ac:dyDescent="0.2">
      <c r="B9" t="s">
        <v>7</v>
      </c>
      <c r="C9">
        <v>6.2942999999999998</v>
      </c>
      <c r="D9" s="3">
        <v>60.877019999999995</v>
      </c>
      <c r="E9">
        <v>1530.26194213128</v>
      </c>
      <c r="F9">
        <f>LN(C9)-1.3365*((1/E9)-(1/1473.15))</f>
        <v>1.8396783216516359</v>
      </c>
      <c r="G9">
        <f t="shared" si="1"/>
        <v>0.60959073114786122</v>
      </c>
      <c r="H9">
        <v>1350</v>
      </c>
      <c r="I9">
        <v>1250</v>
      </c>
      <c r="J9">
        <f t="shared" si="2"/>
        <v>1523.15</v>
      </c>
      <c r="K9">
        <v>33.830226814739603</v>
      </c>
      <c r="L9">
        <f t="shared" si="3"/>
        <v>100</v>
      </c>
      <c r="M9">
        <f t="shared" ref="M9:N9" si="4">M6+150</f>
        <v>1350</v>
      </c>
      <c r="N9">
        <f t="shared" si="4"/>
        <v>1350</v>
      </c>
    </row>
    <row r="10" spans="1:14" x14ac:dyDescent="0.2">
      <c r="B10" t="s">
        <v>8</v>
      </c>
      <c r="C10">
        <v>3.6051000000000002</v>
      </c>
      <c r="D10">
        <v>61.662078947368421</v>
      </c>
      <c r="E10">
        <v>1631.7000863333899</v>
      </c>
      <c r="F10">
        <f t="shared" si="0"/>
        <v>1.2824376648446882</v>
      </c>
      <c r="G10">
        <f t="shared" si="1"/>
        <v>0.24876269247195515</v>
      </c>
      <c r="H10">
        <v>1400</v>
      </c>
      <c r="I10">
        <v>1325</v>
      </c>
      <c r="J10">
        <f t="shared" si="2"/>
        <v>1598.15</v>
      </c>
      <c r="K10">
        <v>32.529269006005698</v>
      </c>
      <c r="L10">
        <f t="shared" si="3"/>
        <v>75</v>
      </c>
      <c r="M10">
        <v>1400</v>
      </c>
      <c r="N10">
        <v>1400</v>
      </c>
    </row>
    <row r="11" spans="1:14" x14ac:dyDescent="0.2">
      <c r="B11" t="s">
        <v>9</v>
      </c>
      <c r="C11">
        <v>9.5609000000000002</v>
      </c>
      <c r="D11" s="3">
        <v>60.775033333333326</v>
      </c>
      <c r="E11">
        <v>1608.1593127164599</v>
      </c>
      <c r="F11">
        <f t="shared" si="0"/>
        <v>2.2577580301025928</v>
      </c>
      <c r="G11">
        <f t="shared" si="1"/>
        <v>0.81437229882613238</v>
      </c>
      <c r="H11">
        <v>1400</v>
      </c>
      <c r="I11">
        <v>1335</v>
      </c>
      <c r="J11">
        <f t="shared" si="2"/>
        <v>1608.15</v>
      </c>
      <c r="K11">
        <v>36.202312664791101</v>
      </c>
      <c r="L11">
        <f t="shared" si="3"/>
        <v>65</v>
      </c>
      <c r="M11">
        <f t="shared" ref="M11:N12" si="5">M10+50</f>
        <v>1450</v>
      </c>
      <c r="N11">
        <f t="shared" si="5"/>
        <v>1450</v>
      </c>
    </row>
    <row r="12" spans="1:14" x14ac:dyDescent="0.2">
      <c r="B12" t="s">
        <v>10</v>
      </c>
      <c r="C12">
        <v>2.5771999999999999</v>
      </c>
      <c r="D12" s="3">
        <v>61.392779999999995</v>
      </c>
      <c r="E12">
        <v>1652.23126409575</v>
      </c>
      <c r="F12">
        <f t="shared" si="0"/>
        <v>0.94680187173959773</v>
      </c>
      <c r="G12">
        <f t="shared" si="1"/>
        <v>-5.4665424432984562E-2</v>
      </c>
      <c r="H12">
        <v>1400</v>
      </c>
      <c r="I12">
        <v>1335</v>
      </c>
      <c r="J12">
        <f t="shared" si="2"/>
        <v>1608.15</v>
      </c>
      <c r="K12">
        <v>40.811581042161301</v>
      </c>
      <c r="L12">
        <f t="shared" si="3"/>
        <v>65</v>
      </c>
      <c r="M12">
        <f t="shared" si="5"/>
        <v>1500</v>
      </c>
      <c r="N12">
        <f t="shared" si="5"/>
        <v>1500</v>
      </c>
    </row>
    <row r="13" spans="1:14" x14ac:dyDescent="0.2">
      <c r="B13" t="s">
        <v>11</v>
      </c>
      <c r="C13">
        <v>2.1141000000000001</v>
      </c>
      <c r="D13" s="3">
        <v>59.321093750000003</v>
      </c>
      <c r="E13">
        <v>1580.63348667171</v>
      </c>
      <c r="F13">
        <f t="shared" si="0"/>
        <v>0.74869088254606309</v>
      </c>
      <c r="G13">
        <f t="shared" si="1"/>
        <v>-0.28942908753293206</v>
      </c>
      <c r="H13">
        <v>1400</v>
      </c>
      <c r="I13">
        <v>1335</v>
      </c>
      <c r="J13">
        <f t="shared" si="2"/>
        <v>1608.15</v>
      </c>
      <c r="K13">
        <v>43.374299316726599</v>
      </c>
      <c r="L13">
        <f t="shared" si="3"/>
        <v>65</v>
      </c>
      <c r="M13">
        <f t="shared" ref="M13:N13" si="6">M10+150</f>
        <v>1550</v>
      </c>
      <c r="N13">
        <f t="shared" si="6"/>
        <v>1550</v>
      </c>
    </row>
    <row r="14" spans="1:14" x14ac:dyDescent="0.2">
      <c r="B14" t="s">
        <v>12</v>
      </c>
      <c r="C14">
        <v>1.7586999999999999</v>
      </c>
      <c r="D14" s="3">
        <v>59.033392307692303</v>
      </c>
      <c r="E14">
        <v>1576.2248577158</v>
      </c>
      <c r="F14">
        <f t="shared" si="0"/>
        <v>0.56463422733077206</v>
      </c>
      <c r="G14">
        <f t="shared" si="1"/>
        <v>-0.57157714273528648</v>
      </c>
      <c r="H14">
        <v>1400</v>
      </c>
      <c r="I14">
        <v>1335</v>
      </c>
      <c r="J14">
        <f t="shared" si="2"/>
        <v>1608.15</v>
      </c>
      <c r="K14">
        <v>43.474173811231502</v>
      </c>
      <c r="L14">
        <f t="shared" si="3"/>
        <v>65</v>
      </c>
      <c r="M14">
        <v>1600</v>
      </c>
      <c r="N14">
        <v>1600</v>
      </c>
    </row>
    <row r="15" spans="1:14" x14ac:dyDescent="0.2">
      <c r="B15" t="s">
        <v>13</v>
      </c>
      <c r="C15">
        <v>1.8324</v>
      </c>
      <c r="D15">
        <v>59.816862499999999</v>
      </c>
      <c r="E15">
        <v>1621.0340448129</v>
      </c>
      <c r="F15">
        <f t="shared" si="0"/>
        <v>0.60570934888007011</v>
      </c>
      <c r="G15">
        <f t="shared" si="1"/>
        <v>-0.50135503027850836</v>
      </c>
      <c r="H15">
        <v>1380</v>
      </c>
      <c r="I15">
        <v>1290</v>
      </c>
      <c r="J15">
        <f t="shared" si="2"/>
        <v>1563.15</v>
      </c>
      <c r="K15">
        <v>35.714945849094597</v>
      </c>
      <c r="L15">
        <f t="shared" si="3"/>
        <v>90</v>
      </c>
      <c r="M15">
        <f t="shared" ref="M15:N16" si="7">M14+50</f>
        <v>1650</v>
      </c>
      <c r="N15">
        <f t="shared" si="7"/>
        <v>1650</v>
      </c>
    </row>
    <row r="16" spans="1:14" x14ac:dyDescent="0.2">
      <c r="B16" t="s">
        <v>14</v>
      </c>
      <c r="C16">
        <v>1.9974000000000001</v>
      </c>
      <c r="D16">
        <v>60.097976923076921</v>
      </c>
      <c r="E16">
        <v>1584.4011949452599</v>
      </c>
      <c r="F16">
        <f t="shared" si="0"/>
        <v>0.6919100380661144</v>
      </c>
      <c r="G16">
        <f t="shared" si="1"/>
        <v>-0.36829933461019559</v>
      </c>
      <c r="H16">
        <v>1380</v>
      </c>
      <c r="I16">
        <v>1287</v>
      </c>
      <c r="J16">
        <f t="shared" si="2"/>
        <v>1560.15</v>
      </c>
      <c r="K16">
        <v>33.680066149540004</v>
      </c>
      <c r="L16">
        <f t="shared" si="3"/>
        <v>93</v>
      </c>
      <c r="M16">
        <f t="shared" si="7"/>
        <v>1700</v>
      </c>
      <c r="N16">
        <f t="shared" si="7"/>
        <v>1700</v>
      </c>
    </row>
    <row r="17" spans="1:12" x14ac:dyDescent="0.2">
      <c r="B17" t="s">
        <v>15</v>
      </c>
      <c r="C17">
        <v>3.5251000000000001</v>
      </c>
      <c r="D17">
        <v>63.284036363636368</v>
      </c>
      <c r="E17">
        <v>1560.1523120986201</v>
      </c>
      <c r="F17">
        <f t="shared" si="0"/>
        <v>1.259959397115143</v>
      </c>
      <c r="G17">
        <f t="shared" si="1"/>
        <v>0.23107949593237465</v>
      </c>
      <c r="H17">
        <v>1290</v>
      </c>
      <c r="I17">
        <v>1225</v>
      </c>
      <c r="J17">
        <f t="shared" si="2"/>
        <v>1498.15</v>
      </c>
      <c r="K17">
        <v>22.563287370205899</v>
      </c>
      <c r="L17">
        <f t="shared" si="3"/>
        <v>65</v>
      </c>
    </row>
    <row r="18" spans="1:12" x14ac:dyDescent="0.2">
      <c r="B18" t="s">
        <v>16</v>
      </c>
      <c r="C18">
        <v>1.7563</v>
      </c>
      <c r="D18">
        <v>62.001538461538459</v>
      </c>
      <c r="E18">
        <v>1571.69390316514</v>
      </c>
      <c r="F18">
        <f t="shared" si="0"/>
        <v>0.56326620661471838</v>
      </c>
      <c r="G18">
        <f t="shared" si="1"/>
        <v>-0.57400292668875674</v>
      </c>
      <c r="H18">
        <v>1290</v>
      </c>
      <c r="I18">
        <v>1225</v>
      </c>
      <c r="J18">
        <f t="shared" si="2"/>
        <v>1498.15</v>
      </c>
      <c r="K18">
        <v>22.634909270019701</v>
      </c>
      <c r="L18">
        <f t="shared" si="3"/>
        <v>65</v>
      </c>
    </row>
    <row r="19" spans="1:12" x14ac:dyDescent="0.2">
      <c r="B19" t="s">
        <v>17</v>
      </c>
      <c r="C19">
        <v>2.9457</v>
      </c>
      <c r="D19">
        <v>51.146716666666663</v>
      </c>
      <c r="E19">
        <v>1553.0749672689501</v>
      </c>
      <c r="F19">
        <f t="shared" si="0"/>
        <v>1.0803931685890347</v>
      </c>
      <c r="G19">
        <f t="shared" si="1"/>
        <v>7.7325019877675677E-2</v>
      </c>
      <c r="H19">
        <v>1380</v>
      </c>
      <c r="I19">
        <v>1290</v>
      </c>
      <c r="J19">
        <f t="shared" si="2"/>
        <v>1563.15</v>
      </c>
      <c r="K19">
        <v>56.834388570719099</v>
      </c>
      <c r="L19">
        <f t="shared" si="3"/>
        <v>90</v>
      </c>
    </row>
    <row r="20" spans="1:12" x14ac:dyDescent="0.2">
      <c r="B20" t="s">
        <v>18</v>
      </c>
      <c r="C20">
        <v>2.6524000000000001</v>
      </c>
      <c r="D20">
        <v>50.705961111111122</v>
      </c>
      <c r="E20">
        <v>1406.20697630175</v>
      </c>
      <c r="F20">
        <f t="shared" si="0"/>
        <v>0.97542170102318626</v>
      </c>
      <c r="G20">
        <f t="shared" si="1"/>
        <v>-2.4885387621517967E-2</v>
      </c>
      <c r="H20">
        <v>1290</v>
      </c>
      <c r="I20">
        <v>1224</v>
      </c>
      <c r="J20">
        <f t="shared" si="2"/>
        <v>1497.15</v>
      </c>
      <c r="K20">
        <v>54.075594769184299</v>
      </c>
      <c r="L20">
        <f t="shared" si="3"/>
        <v>66</v>
      </c>
    </row>
    <row r="21" spans="1:12" x14ac:dyDescent="0.2">
      <c r="B21" t="s">
        <v>19</v>
      </c>
      <c r="C21">
        <v>1.5401</v>
      </c>
      <c r="D21">
        <v>51.309608695652159</v>
      </c>
      <c r="E21">
        <v>1437.50353643828</v>
      </c>
      <c r="F21">
        <f t="shared" si="0"/>
        <v>0.43182485212775901</v>
      </c>
      <c r="G21">
        <f t="shared" si="1"/>
        <v>-0.83973520783841982</v>
      </c>
      <c r="H21">
        <v>1290</v>
      </c>
      <c r="I21">
        <v>1224</v>
      </c>
      <c r="J21">
        <f t="shared" si="2"/>
        <v>1497.15</v>
      </c>
      <c r="K21">
        <v>50.135638244994198</v>
      </c>
      <c r="L21">
        <f t="shared" si="3"/>
        <v>66</v>
      </c>
    </row>
    <row r="22" spans="1:12" x14ac:dyDescent="0.2">
      <c r="A22" t="s">
        <v>64</v>
      </c>
      <c r="C22">
        <v>1.39</v>
      </c>
      <c r="D22">
        <v>55.95</v>
      </c>
      <c r="E22">
        <v>1279.72344797506</v>
      </c>
      <c r="F22">
        <f t="shared" si="0"/>
        <v>0.3291666204643573</v>
      </c>
      <c r="G22">
        <f t="shared" si="1"/>
        <v>-1.1111912112364259</v>
      </c>
      <c r="H22">
        <v>1400</v>
      </c>
      <c r="I22">
        <v>1265</v>
      </c>
      <c r="J22">
        <f t="shared" si="2"/>
        <v>1538.15</v>
      </c>
      <c r="K22">
        <v>61.612131099396201</v>
      </c>
      <c r="L22">
        <f t="shared" si="3"/>
        <v>135</v>
      </c>
    </row>
    <row r="23" spans="1:12" x14ac:dyDescent="0.2">
      <c r="A23" t="s">
        <v>65</v>
      </c>
      <c r="C23">
        <v>2.1800000000000002</v>
      </c>
      <c r="D23">
        <v>55.95</v>
      </c>
      <c r="E23">
        <v>1279.72344797506</v>
      </c>
      <c r="F23">
        <f t="shared" si="0"/>
        <v>0.77918775012275476</v>
      </c>
      <c r="G23">
        <f t="shared" si="1"/>
        <v>-0.24950324787241668</v>
      </c>
      <c r="H23">
        <v>1400</v>
      </c>
      <c r="I23">
        <v>1265</v>
      </c>
      <c r="J23">
        <f t="shared" si="2"/>
        <v>1538.15</v>
      </c>
      <c r="K23">
        <v>61.612131099396201</v>
      </c>
      <c r="L23">
        <f t="shared" si="3"/>
        <v>135</v>
      </c>
    </row>
    <row r="24" spans="1:12" x14ac:dyDescent="0.2">
      <c r="A24" t="s">
        <v>69</v>
      </c>
      <c r="C24">
        <v>1.56</v>
      </c>
      <c r="D24">
        <v>55.95</v>
      </c>
      <c r="E24">
        <v>1279.72344797506</v>
      </c>
      <c r="F24">
        <f t="shared" si="0"/>
        <v>0.44454869458320273</v>
      </c>
      <c r="G24">
        <f t="shared" si="1"/>
        <v>-0.81069568090967792</v>
      </c>
      <c r="H24">
        <v>1400</v>
      </c>
      <c r="I24">
        <v>1265</v>
      </c>
      <c r="J24">
        <f t="shared" si="2"/>
        <v>1538.15</v>
      </c>
      <c r="K24">
        <v>61.612131099396201</v>
      </c>
      <c r="L24">
        <f t="shared" si="3"/>
        <v>135</v>
      </c>
    </row>
    <row r="25" spans="1:12" x14ac:dyDescent="0.2">
      <c r="A25" t="s">
        <v>74</v>
      </c>
      <c r="C25">
        <v>2.79</v>
      </c>
      <c r="D25">
        <v>55.95</v>
      </c>
      <c r="E25">
        <v>1279.72344797506</v>
      </c>
      <c r="F25">
        <f t="shared" si="0"/>
        <v>1.0259044691550312</v>
      </c>
      <c r="G25">
        <f t="shared" si="1"/>
        <v>2.5574632428224303E-2</v>
      </c>
      <c r="H25">
        <v>1400</v>
      </c>
      <c r="I25">
        <v>1265</v>
      </c>
      <c r="J25">
        <f t="shared" si="2"/>
        <v>1538.15</v>
      </c>
      <c r="K25">
        <v>61.612131099396201</v>
      </c>
      <c r="L25">
        <f t="shared" si="3"/>
        <v>135</v>
      </c>
    </row>
    <row r="26" spans="1:12" x14ac:dyDescent="0.2">
      <c r="C26">
        <v>3.24</v>
      </c>
      <c r="D26">
        <v>55.95</v>
      </c>
      <c r="E26">
        <v>1279.72344797506</v>
      </c>
      <c r="F26">
        <f t="shared" si="0"/>
        <v>1.1754362031259951</v>
      </c>
      <c r="G26">
        <f t="shared" si="1"/>
        <v>0.16163931540780144</v>
      </c>
      <c r="H26">
        <v>1400</v>
      </c>
      <c r="I26">
        <v>1265</v>
      </c>
      <c r="J26">
        <f t="shared" si="2"/>
        <v>1538.15</v>
      </c>
      <c r="K26">
        <v>61.612131099396201</v>
      </c>
      <c r="L26">
        <f t="shared" si="3"/>
        <v>135</v>
      </c>
    </row>
    <row r="27" spans="1:12" x14ac:dyDescent="0.2">
      <c r="C27">
        <v>3.89</v>
      </c>
      <c r="D27">
        <v>55.95</v>
      </c>
      <c r="E27">
        <v>1279.72344797506</v>
      </c>
      <c r="F27">
        <f t="shared" si="0"/>
        <v>1.3582720309521119</v>
      </c>
      <c r="G27">
        <f t="shared" si="1"/>
        <v>0.30621332641889848</v>
      </c>
      <c r="H27">
        <v>1400</v>
      </c>
      <c r="I27">
        <v>1265</v>
      </c>
      <c r="J27">
        <f t="shared" si="2"/>
        <v>1538.15</v>
      </c>
      <c r="K27">
        <v>61.612131099396201</v>
      </c>
      <c r="L27">
        <f t="shared" si="3"/>
        <v>135</v>
      </c>
    </row>
    <row r="28" spans="1:12" x14ac:dyDescent="0.2">
      <c r="A28" t="s">
        <v>34</v>
      </c>
      <c r="B28" t="s">
        <v>21</v>
      </c>
      <c r="C28">
        <v>16</v>
      </c>
      <c r="D28">
        <v>80.5</v>
      </c>
      <c r="E28">
        <v>1709.58721764389</v>
      </c>
      <c r="F28">
        <f t="shared" si="0"/>
        <v>2.7727141941676594</v>
      </c>
      <c r="G28">
        <f t="shared" si="1"/>
        <v>1.0198266939463054</v>
      </c>
      <c r="H28">
        <v>800</v>
      </c>
      <c r="I28">
        <v>800</v>
      </c>
      <c r="J28">
        <f t="shared" si="2"/>
        <v>1073.1500000000001</v>
      </c>
      <c r="K28">
        <v>65.169865921493596</v>
      </c>
      <c r="L28">
        <f t="shared" si="3"/>
        <v>0</v>
      </c>
    </row>
    <row r="29" spans="1:12" x14ac:dyDescent="0.2">
      <c r="A29" t="s">
        <v>69</v>
      </c>
      <c r="B29" t="s">
        <v>22</v>
      </c>
      <c r="C29">
        <v>22</v>
      </c>
      <c r="D29">
        <v>80.900000000000006</v>
      </c>
      <c r="E29">
        <v>1746.8296656539401</v>
      </c>
      <c r="F29">
        <f t="shared" si="0"/>
        <v>3.0911845925904164</v>
      </c>
      <c r="G29">
        <f t="shared" si="1"/>
        <v>1.1285543807425897</v>
      </c>
      <c r="H29">
        <v>800</v>
      </c>
      <c r="I29">
        <v>800</v>
      </c>
      <c r="J29">
        <f t="shared" si="2"/>
        <v>1073.1500000000001</v>
      </c>
      <c r="K29">
        <v>64.043542833511594</v>
      </c>
      <c r="L29">
        <f t="shared" si="3"/>
        <v>0</v>
      </c>
    </row>
    <row r="30" spans="1:12" x14ac:dyDescent="0.2">
      <c r="A30" t="s">
        <v>73</v>
      </c>
      <c r="B30" s="1" t="s">
        <v>23</v>
      </c>
      <c r="C30" s="1">
        <v>9.8000000000000007</v>
      </c>
      <c r="D30">
        <v>81.900000000000006</v>
      </c>
      <c r="E30">
        <v>1688.8256362403199</v>
      </c>
      <c r="F30">
        <f t="shared" si="0"/>
        <v>2.2824982469420725</v>
      </c>
      <c r="G30">
        <f t="shared" si="1"/>
        <v>0.82527056544378796</v>
      </c>
      <c r="H30">
        <v>800</v>
      </c>
      <c r="I30">
        <v>800</v>
      </c>
      <c r="J30">
        <f t="shared" si="2"/>
        <v>1073.1500000000001</v>
      </c>
      <c r="K30">
        <v>57.450438909693901</v>
      </c>
      <c r="L30">
        <f t="shared" si="3"/>
        <v>0</v>
      </c>
    </row>
    <row r="31" spans="1:12" x14ac:dyDescent="0.2">
      <c r="B31" s="1" t="s">
        <v>24</v>
      </c>
      <c r="C31" s="1">
        <v>3.3</v>
      </c>
      <c r="D31">
        <v>81.2</v>
      </c>
      <c r="E31">
        <v>1758.54926060762</v>
      </c>
      <c r="F31">
        <f t="shared" si="0"/>
        <v>1.1940697066042236</v>
      </c>
      <c r="G31">
        <f t="shared" si="1"/>
        <v>0.17736739400687704</v>
      </c>
      <c r="H31">
        <v>800</v>
      </c>
      <c r="I31">
        <v>800</v>
      </c>
      <c r="J31">
        <f t="shared" si="2"/>
        <v>1073.1500000000001</v>
      </c>
      <c r="K31">
        <v>60.922250730820203</v>
      </c>
      <c r="L31">
        <f t="shared" si="3"/>
        <v>0</v>
      </c>
    </row>
    <row r="32" spans="1:12" x14ac:dyDescent="0.2">
      <c r="B32" s="1" t="s">
        <v>25</v>
      </c>
      <c r="C32" s="1">
        <v>3.3</v>
      </c>
      <c r="D32">
        <v>82.1</v>
      </c>
      <c r="E32">
        <v>1730.7114350710799</v>
      </c>
      <c r="F32">
        <f t="shared" si="0"/>
        <v>1.1940574822740813</v>
      </c>
      <c r="G32">
        <f t="shared" si="1"/>
        <v>0.17735715641970043</v>
      </c>
      <c r="H32">
        <v>800</v>
      </c>
      <c r="I32">
        <v>800</v>
      </c>
      <c r="J32">
        <f t="shared" si="2"/>
        <v>1073.1500000000001</v>
      </c>
      <c r="K32">
        <v>55.684184829222097</v>
      </c>
      <c r="L32">
        <f t="shared" si="3"/>
        <v>0</v>
      </c>
    </row>
    <row r="33" spans="1:12" x14ac:dyDescent="0.2">
      <c r="B33" s="1" t="s">
        <v>26</v>
      </c>
      <c r="C33" s="1">
        <v>20</v>
      </c>
      <c r="D33">
        <v>81.599999999999994</v>
      </c>
      <c r="E33">
        <v>1707.53700496959</v>
      </c>
      <c r="F33">
        <f t="shared" si="0"/>
        <v>2.9958568068258038</v>
      </c>
      <c r="G33">
        <f t="shared" si="1"/>
        <v>1.0972302697283214</v>
      </c>
      <c r="H33">
        <v>800</v>
      </c>
      <c r="I33">
        <v>800</v>
      </c>
      <c r="J33">
        <f t="shared" si="2"/>
        <v>1073.1500000000001</v>
      </c>
      <c r="K33">
        <v>58.475410780847902</v>
      </c>
      <c r="L33">
        <f t="shared" si="3"/>
        <v>0</v>
      </c>
    </row>
    <row r="34" spans="1:12" x14ac:dyDescent="0.2">
      <c r="B34" s="1" t="s">
        <v>27</v>
      </c>
      <c r="C34" s="1">
        <v>32</v>
      </c>
      <c r="D34">
        <v>81.900000000000006</v>
      </c>
      <c r="E34">
        <v>1686.36699927172</v>
      </c>
      <c r="F34">
        <f t="shared" si="0"/>
        <v>3.4658506102760902</v>
      </c>
      <c r="G34">
        <f t="shared" si="1"/>
        <v>1.2429580888861838</v>
      </c>
      <c r="H34">
        <v>800</v>
      </c>
      <c r="I34">
        <v>800</v>
      </c>
      <c r="J34">
        <f t="shared" si="2"/>
        <v>1073.1500000000001</v>
      </c>
      <c r="K34">
        <v>56.693184689090899</v>
      </c>
      <c r="L34">
        <f t="shared" si="3"/>
        <v>0</v>
      </c>
    </row>
    <row r="35" spans="1:12" x14ac:dyDescent="0.2">
      <c r="B35" s="1" t="s">
        <v>28</v>
      </c>
      <c r="C35" s="1">
        <v>9.8000000000000007</v>
      </c>
      <c r="D35">
        <v>82.1</v>
      </c>
      <c r="E35">
        <v>1518.1248835020299</v>
      </c>
      <c r="F35">
        <f t="shared" si="0"/>
        <v>2.2824092629085979</v>
      </c>
      <c r="G35">
        <f t="shared" si="1"/>
        <v>0.8252315793161199</v>
      </c>
      <c r="H35">
        <v>900</v>
      </c>
      <c r="I35">
        <v>900</v>
      </c>
      <c r="J35">
        <f t="shared" si="2"/>
        <v>1173.1500000000001</v>
      </c>
      <c r="K35">
        <v>49.4710958975772</v>
      </c>
      <c r="L35">
        <f t="shared" si="3"/>
        <v>0</v>
      </c>
    </row>
    <row r="36" spans="1:12" x14ac:dyDescent="0.2">
      <c r="B36" s="1" t="s">
        <v>29</v>
      </c>
      <c r="C36" s="1">
        <v>17</v>
      </c>
      <c r="D36">
        <v>82.2</v>
      </c>
      <c r="E36">
        <v>1552.0058340621699</v>
      </c>
      <c r="F36">
        <f t="shared" si="0"/>
        <v>2.8332594399747277</v>
      </c>
      <c r="G36">
        <f t="shared" si="1"/>
        <v>1.0414277944791521</v>
      </c>
      <c r="H36">
        <v>1000</v>
      </c>
      <c r="I36">
        <v>1000</v>
      </c>
      <c r="J36">
        <f t="shared" si="2"/>
        <v>1273.1500000000001</v>
      </c>
      <c r="K36">
        <v>51.744241645085303</v>
      </c>
      <c r="L36">
        <f t="shared" si="3"/>
        <v>0</v>
      </c>
    </row>
    <row r="37" spans="1:12" x14ac:dyDescent="0.2">
      <c r="B37" s="1" t="s">
        <v>30</v>
      </c>
      <c r="C37" s="1">
        <v>16</v>
      </c>
      <c r="D37">
        <v>82.6</v>
      </c>
      <c r="E37">
        <v>1586.34859594619</v>
      </c>
      <c r="F37">
        <f t="shared" si="0"/>
        <v>2.7726534610039359</v>
      </c>
      <c r="G37">
        <f t="shared" si="1"/>
        <v>1.0198047898391291</v>
      </c>
      <c r="H37">
        <v>1100</v>
      </c>
      <c r="I37">
        <v>1100</v>
      </c>
      <c r="J37">
        <f t="shared" si="2"/>
        <v>1373.15</v>
      </c>
      <c r="K37">
        <v>49.758092523130003</v>
      </c>
      <c r="L37">
        <f t="shared" si="3"/>
        <v>0</v>
      </c>
    </row>
    <row r="38" spans="1:12" x14ac:dyDescent="0.2">
      <c r="B38" s="1" t="s">
        <v>31</v>
      </c>
      <c r="C38" s="1">
        <v>8.5</v>
      </c>
      <c r="D38">
        <v>82.5</v>
      </c>
      <c r="E38">
        <v>1685.07446230867</v>
      </c>
      <c r="F38">
        <f t="shared" si="0"/>
        <v>2.1401802630605973</v>
      </c>
      <c r="G38">
        <f t="shared" si="1"/>
        <v>0.76089006056123087</v>
      </c>
      <c r="H38">
        <v>1200</v>
      </c>
      <c r="I38">
        <v>1200</v>
      </c>
      <c r="J38">
        <f t="shared" si="2"/>
        <v>1473.15</v>
      </c>
      <c r="K38">
        <v>50.787121214233501</v>
      </c>
      <c r="L38">
        <f t="shared" si="3"/>
        <v>0</v>
      </c>
    </row>
    <row r="39" spans="1:12" x14ac:dyDescent="0.2">
      <c r="B39" s="1" t="s">
        <v>32</v>
      </c>
      <c r="C39" s="1">
        <v>2.1</v>
      </c>
      <c r="D39">
        <v>81.099999999999994</v>
      </c>
      <c r="E39">
        <v>1626.45218605491</v>
      </c>
      <c r="F39">
        <f t="shared" si="0"/>
        <v>0.74202285711849403</v>
      </c>
      <c r="G39">
        <f t="shared" si="1"/>
        <v>-0.29837523154730722</v>
      </c>
      <c r="H39">
        <v>1300</v>
      </c>
      <c r="I39">
        <v>1300</v>
      </c>
      <c r="J39">
        <f t="shared" si="2"/>
        <v>1573.15</v>
      </c>
      <c r="K39">
        <v>60.739494202040099</v>
      </c>
      <c r="L39">
        <f t="shared" si="3"/>
        <v>0</v>
      </c>
    </row>
    <row r="40" spans="1:12" x14ac:dyDescent="0.2">
      <c r="A40" t="s">
        <v>68</v>
      </c>
      <c r="B40">
        <v>1743</v>
      </c>
      <c r="C40">
        <v>167</v>
      </c>
      <c r="D40" s="1">
        <v>61.02</v>
      </c>
      <c r="E40">
        <v>1070.8759558176</v>
      </c>
      <c r="F40">
        <f t="shared" si="0"/>
        <v>5.117653008296184</v>
      </c>
      <c r="G40">
        <f t="shared" si="1"/>
        <v>1.6326959371383256</v>
      </c>
      <c r="H40">
        <v>800</v>
      </c>
      <c r="I40">
        <v>800</v>
      </c>
      <c r="J40">
        <f t="shared" si="2"/>
        <v>1073.1500000000001</v>
      </c>
      <c r="K40">
        <v>11.0903003340925</v>
      </c>
      <c r="L40">
        <f t="shared" si="3"/>
        <v>0</v>
      </c>
    </row>
    <row r="41" spans="1:12" x14ac:dyDescent="0.2">
      <c r="A41" t="s">
        <v>74</v>
      </c>
      <c r="B41" s="1" t="s">
        <v>76</v>
      </c>
      <c r="C41">
        <v>24</v>
      </c>
      <c r="D41">
        <v>58.98</v>
      </c>
      <c r="E41">
        <v>1172.6933407653901</v>
      </c>
      <c r="F41">
        <f t="shared" si="0"/>
        <v>3.1778213857979076</v>
      </c>
      <c r="G41">
        <f t="shared" si="1"/>
        <v>1.1561958631989682</v>
      </c>
      <c r="H41">
        <v>1050</v>
      </c>
      <c r="I41">
        <v>900</v>
      </c>
      <c r="J41">
        <f t="shared" si="2"/>
        <v>1173.1500000000001</v>
      </c>
      <c r="K41">
        <v>13.0762598578225</v>
      </c>
      <c r="L41">
        <f t="shared" si="3"/>
        <v>150</v>
      </c>
    </row>
    <row r="42" spans="1:12" x14ac:dyDescent="0.2">
      <c r="B42" s="1" t="s">
        <v>77</v>
      </c>
      <c r="C42">
        <v>23</v>
      </c>
      <c r="D42">
        <v>60.23</v>
      </c>
      <c r="E42">
        <v>1260.169021872</v>
      </c>
      <c r="F42">
        <f t="shared" si="0"/>
        <v>3.135340883501808</v>
      </c>
      <c r="G42">
        <f t="shared" si="1"/>
        <v>1.1427379029430043</v>
      </c>
      <c r="H42">
        <v>1050</v>
      </c>
      <c r="I42">
        <v>950</v>
      </c>
      <c r="J42">
        <f t="shared" si="2"/>
        <v>1223.1500000000001</v>
      </c>
      <c r="K42">
        <v>14.979627333301</v>
      </c>
      <c r="L42">
        <f t="shared" si="3"/>
        <v>100</v>
      </c>
    </row>
    <row r="43" spans="1:12" x14ac:dyDescent="0.2">
      <c r="B43">
        <v>1589</v>
      </c>
      <c r="C43">
        <v>18</v>
      </c>
      <c r="D43" s="3">
        <v>56.73</v>
      </c>
      <c r="E43">
        <v>1365.1805318649799</v>
      </c>
      <c r="F43">
        <f t="shared" si="0"/>
        <v>2.8903000060849062</v>
      </c>
      <c r="G43">
        <f t="shared" si="1"/>
        <v>1.061360305070506</v>
      </c>
      <c r="H43">
        <v>1000</v>
      </c>
      <c r="I43">
        <v>1000</v>
      </c>
      <c r="J43">
        <f t="shared" si="2"/>
        <v>1273.1500000000001</v>
      </c>
      <c r="K43">
        <v>17.250212630770001</v>
      </c>
      <c r="L43">
        <f t="shared" si="3"/>
        <v>0</v>
      </c>
    </row>
    <row r="44" spans="1:12" x14ac:dyDescent="0.2">
      <c r="B44" s="1" t="s">
        <v>78</v>
      </c>
      <c r="C44">
        <v>15</v>
      </c>
      <c r="D44" s="3">
        <v>54.94</v>
      </c>
      <c r="E44">
        <v>1439.02017475919</v>
      </c>
      <c r="F44">
        <f t="shared" si="0"/>
        <v>2.7080286837328535</v>
      </c>
      <c r="G44">
        <f t="shared" si="1"/>
        <v>0.99622094721433518</v>
      </c>
      <c r="H44">
        <v>1050</v>
      </c>
      <c r="I44">
        <v>1050</v>
      </c>
      <c r="J44">
        <f t="shared" si="2"/>
        <v>1323.15</v>
      </c>
      <c r="K44">
        <v>19.214621977727301</v>
      </c>
      <c r="L44">
        <f t="shared" si="3"/>
        <v>0</v>
      </c>
    </row>
    <row r="45" spans="1:12" x14ac:dyDescent="0.2">
      <c r="A45" t="s">
        <v>84</v>
      </c>
      <c r="B45" s="1" t="s">
        <v>85</v>
      </c>
      <c r="C45">
        <v>154.66666666666666</v>
      </c>
      <c r="D45">
        <v>74.805000000000007</v>
      </c>
      <c r="E45">
        <v>1246.19350092691</v>
      </c>
      <c r="F45">
        <f t="shared" si="0"/>
        <v>5.0411070372745028</v>
      </c>
      <c r="G45">
        <f t="shared" si="1"/>
        <v>1.6176257082165699</v>
      </c>
      <c r="K45">
        <v>18.1334893293511</v>
      </c>
    </row>
    <row r="46" spans="1:12" x14ac:dyDescent="0.2">
      <c r="A46" t="s">
        <v>93</v>
      </c>
      <c r="B46" s="1" t="s">
        <v>86</v>
      </c>
      <c r="C46">
        <v>667</v>
      </c>
      <c r="D46">
        <v>71.98</v>
      </c>
      <c r="E46">
        <v>1139.2988424565899</v>
      </c>
      <c r="F46">
        <f t="shared" si="0"/>
        <v>6.5025241955736863</v>
      </c>
      <c r="G46">
        <f t="shared" si="1"/>
        <v>1.8721904392985582</v>
      </c>
      <c r="K46">
        <v>14.053555689881399</v>
      </c>
    </row>
    <row r="47" spans="1:12" x14ac:dyDescent="0.2">
      <c r="B47" s="1" t="s">
        <v>87</v>
      </c>
      <c r="C47">
        <v>127</v>
      </c>
      <c r="D47">
        <v>53.6</v>
      </c>
      <c r="E47">
        <v>1045.95819632131</v>
      </c>
      <c r="F47">
        <f t="shared" si="0"/>
        <v>4.843816550315176</v>
      </c>
      <c r="G47">
        <f t="shared" si="1"/>
        <v>1.5777029534450424</v>
      </c>
      <c r="K47">
        <v>23.7786035138198</v>
      </c>
    </row>
    <row r="48" spans="1:12" x14ac:dyDescent="0.2">
      <c r="B48" s="1" t="s">
        <v>88</v>
      </c>
      <c r="C48">
        <v>110</v>
      </c>
      <c r="D48">
        <v>73.400000000000006</v>
      </c>
      <c r="E48">
        <v>990.73158585806505</v>
      </c>
      <c r="F48">
        <f t="shared" si="0"/>
        <v>4.7000386022614622</v>
      </c>
      <c r="G48">
        <f t="shared" si="1"/>
        <v>1.5475707219294039</v>
      </c>
      <c r="K48">
        <v>11.353282783077701</v>
      </c>
    </row>
    <row r="49" spans="1:11" x14ac:dyDescent="0.2">
      <c r="A49" t="s">
        <v>92</v>
      </c>
      <c r="C49">
        <v>171.16666666666666</v>
      </c>
      <c r="D49">
        <v>69.540000000000006</v>
      </c>
      <c r="E49">
        <v>1130.5626244121499</v>
      </c>
      <c r="F49">
        <f t="shared" si="0"/>
        <v>5.142362825518461</v>
      </c>
      <c r="G49">
        <f t="shared" si="1"/>
        <v>1.6375126675209375</v>
      </c>
      <c r="K49">
        <v>16.359982205915301</v>
      </c>
    </row>
    <row r="50" spans="1:11" x14ac:dyDescent="0.2">
      <c r="A50" t="s">
        <v>94</v>
      </c>
      <c r="C50">
        <v>530</v>
      </c>
      <c r="D50">
        <v>74.91</v>
      </c>
      <c r="E50">
        <v>1169.3320274161199</v>
      </c>
      <c r="F50">
        <f t="shared" si="0"/>
        <v>6.2726412859073708</v>
      </c>
      <c r="G50">
        <f t="shared" si="1"/>
        <v>1.8361975236611803</v>
      </c>
      <c r="K50">
        <v>13.0545585458354</v>
      </c>
    </row>
    <row r="51" spans="1:11" x14ac:dyDescent="0.2">
      <c r="A51" t="s">
        <v>91</v>
      </c>
      <c r="C51">
        <v>383</v>
      </c>
      <c r="D51">
        <v>77.400000000000006</v>
      </c>
      <c r="E51">
        <v>1025.6379500241101</v>
      </c>
      <c r="F51">
        <f t="shared" si="0"/>
        <v>5.9476391373616675</v>
      </c>
      <c r="G51">
        <f t="shared" si="1"/>
        <v>1.7829943571813875</v>
      </c>
      <c r="K51">
        <v>11.666468471904601</v>
      </c>
    </row>
    <row r="52" spans="1:11" x14ac:dyDescent="0.2">
      <c r="C52">
        <v>298</v>
      </c>
      <c r="D52">
        <v>75.5</v>
      </c>
      <c r="E52">
        <v>1068.58602527738</v>
      </c>
      <c r="F52">
        <f>LN(C52)-1.3365*((1/E52)-(1/1473.15))</f>
        <v>5.6967500078847584</v>
      </c>
      <c r="G52">
        <f t="shared" si="1"/>
        <v>1.7398958381741583</v>
      </c>
      <c r="K52">
        <v>13.496861255593201</v>
      </c>
    </row>
    <row r="56" spans="1:11" x14ac:dyDescent="0.2">
      <c r="A56" t="s">
        <v>96</v>
      </c>
      <c r="B56">
        <v>1473.15</v>
      </c>
    </row>
    <row r="57" spans="1:11" x14ac:dyDescent="0.2">
      <c r="A57" t="s">
        <v>97</v>
      </c>
      <c r="B57">
        <v>1.3365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12BB-039A-7947-B03F-28116B45AFD5}">
  <dimension ref="A1:AR62"/>
  <sheetViews>
    <sheetView workbookViewId="0">
      <selection activeCell="A20" sqref="A20:XFD20"/>
    </sheetView>
  </sheetViews>
  <sheetFormatPr baseColWidth="10" defaultRowHeight="16" x14ac:dyDescent="0.2"/>
  <cols>
    <col min="1" max="1" width="20.83203125" customWidth="1"/>
  </cols>
  <sheetData>
    <row r="1" spans="1:44" x14ac:dyDescent="0.2">
      <c r="B1" t="s">
        <v>20</v>
      </c>
      <c r="C1" t="s">
        <v>35</v>
      </c>
      <c r="D1" t="s">
        <v>36</v>
      </c>
      <c r="E1" t="s">
        <v>37</v>
      </c>
      <c r="F1" t="s">
        <v>38</v>
      </c>
      <c r="G1" t="s">
        <v>71</v>
      </c>
      <c r="H1" s="2" t="s">
        <v>52</v>
      </c>
      <c r="I1" s="2" t="s">
        <v>53</v>
      </c>
      <c r="J1" s="2" t="s">
        <v>54</v>
      </c>
      <c r="K1" s="2" t="s">
        <v>55</v>
      </c>
      <c r="L1" s="2" t="s">
        <v>83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60</v>
      </c>
      <c r="R1" s="2" t="s">
        <v>61</v>
      </c>
      <c r="S1" s="2" t="s">
        <v>62</v>
      </c>
      <c r="T1" s="2" t="s">
        <v>63</v>
      </c>
      <c r="U1" s="2" t="s">
        <v>67</v>
      </c>
      <c r="V1" s="2" t="s">
        <v>66</v>
      </c>
      <c r="W1" s="2" t="s">
        <v>89</v>
      </c>
      <c r="X1" t="s">
        <v>39</v>
      </c>
      <c r="Y1" s="2" t="s">
        <v>79</v>
      </c>
      <c r="Z1" s="2" t="s">
        <v>80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70</v>
      </c>
      <c r="AN1" t="s">
        <v>72</v>
      </c>
      <c r="AO1" t="s">
        <v>105</v>
      </c>
      <c r="AP1" t="s">
        <v>101</v>
      </c>
      <c r="AQ1" t="s">
        <v>109</v>
      </c>
      <c r="AR1" t="s">
        <v>108</v>
      </c>
    </row>
    <row r="2" spans="1:44" x14ac:dyDescent="0.2">
      <c r="A2" t="s">
        <v>34</v>
      </c>
      <c r="B2" t="s">
        <v>21</v>
      </c>
      <c r="C2">
        <v>16</v>
      </c>
      <c r="D2">
        <v>5</v>
      </c>
      <c r="E2">
        <v>18</v>
      </c>
      <c r="F2">
        <v>3</v>
      </c>
      <c r="G2">
        <v>16</v>
      </c>
      <c r="H2">
        <v>69.599999999999994</v>
      </c>
      <c r="J2">
        <v>7.83</v>
      </c>
      <c r="K2">
        <v>6.14</v>
      </c>
      <c r="P2">
        <v>0</v>
      </c>
      <c r="Q2">
        <v>5.38</v>
      </c>
      <c r="R2">
        <v>4.75</v>
      </c>
      <c r="U2">
        <v>0.42</v>
      </c>
      <c r="X2">
        <f t="shared" ref="X2:X13" si="0">SUM(H2:U2)</f>
        <v>94.11999999999999</v>
      </c>
      <c r="AA2">
        <v>0.8</v>
      </c>
      <c r="AB2">
        <v>0.42</v>
      </c>
      <c r="AF2">
        <v>7.0000000000000007E-2</v>
      </c>
      <c r="AJ2">
        <v>0</v>
      </c>
      <c r="AK2">
        <v>0.16</v>
      </c>
      <c r="AL2">
        <v>0.08</v>
      </c>
      <c r="AN2">
        <v>0.09</v>
      </c>
      <c r="AO2">
        <v>800</v>
      </c>
      <c r="AP2">
        <v>800</v>
      </c>
    </row>
    <row r="3" spans="1:44" x14ac:dyDescent="0.2">
      <c r="A3" t="s">
        <v>69</v>
      </c>
      <c r="B3" t="s">
        <v>22</v>
      </c>
      <c r="C3">
        <v>22</v>
      </c>
      <c r="D3">
        <v>4</v>
      </c>
      <c r="E3">
        <v>18</v>
      </c>
      <c r="F3">
        <v>3</v>
      </c>
      <c r="G3">
        <v>18</v>
      </c>
      <c r="H3">
        <v>69.900000000000006</v>
      </c>
      <c r="J3">
        <v>7.78</v>
      </c>
      <c r="K3">
        <v>6.08</v>
      </c>
      <c r="P3">
        <v>0</v>
      </c>
      <c r="Q3">
        <v>5.0599999999999996</v>
      </c>
      <c r="R3">
        <v>4.68</v>
      </c>
      <c r="U3">
        <v>0.42</v>
      </c>
      <c r="X3">
        <f t="shared" si="0"/>
        <v>93.92</v>
      </c>
      <c r="AA3">
        <v>1</v>
      </c>
      <c r="AB3">
        <v>0.39</v>
      </c>
      <c r="AF3">
        <v>0.13</v>
      </c>
      <c r="AJ3">
        <v>0</v>
      </c>
      <c r="AK3">
        <v>0.12</v>
      </c>
      <c r="AL3">
        <v>0.3</v>
      </c>
      <c r="AN3">
        <v>0.12</v>
      </c>
      <c r="AO3">
        <v>800</v>
      </c>
      <c r="AP3">
        <v>800</v>
      </c>
    </row>
    <row r="4" spans="1:44" x14ac:dyDescent="0.2">
      <c r="A4" t="s">
        <v>73</v>
      </c>
      <c r="B4" s="1" t="s">
        <v>23</v>
      </c>
      <c r="C4" s="1">
        <v>9.8000000000000007</v>
      </c>
      <c r="D4" s="1">
        <v>7.2</v>
      </c>
      <c r="E4" s="1">
        <v>17</v>
      </c>
      <c r="F4" s="1">
        <v>3</v>
      </c>
      <c r="G4" s="1">
        <v>16</v>
      </c>
      <c r="H4">
        <v>71.099999999999994</v>
      </c>
      <c r="J4">
        <v>8.0500000000000007</v>
      </c>
      <c r="K4">
        <v>4.3600000000000003</v>
      </c>
      <c r="P4">
        <v>0</v>
      </c>
      <c r="Q4">
        <v>5.05</v>
      </c>
      <c r="R4">
        <v>4.63</v>
      </c>
      <c r="U4">
        <v>0.28000000000000003</v>
      </c>
      <c r="X4">
        <f t="shared" si="0"/>
        <v>93.469999999999985</v>
      </c>
      <c r="AA4">
        <v>0.7</v>
      </c>
      <c r="AB4">
        <v>0.44</v>
      </c>
      <c r="AF4">
        <v>0.17</v>
      </c>
      <c r="AJ4">
        <v>0</v>
      </c>
      <c r="AK4">
        <v>1.22</v>
      </c>
      <c r="AL4">
        <v>0.54</v>
      </c>
      <c r="AN4">
        <v>0.1</v>
      </c>
      <c r="AO4">
        <v>800</v>
      </c>
      <c r="AP4">
        <v>800</v>
      </c>
    </row>
    <row r="5" spans="1:44" x14ac:dyDescent="0.2">
      <c r="B5" s="1" t="s">
        <v>24</v>
      </c>
      <c r="C5" s="1">
        <v>3.3</v>
      </c>
      <c r="D5" s="1">
        <v>1.2</v>
      </c>
      <c r="E5" s="1">
        <v>12</v>
      </c>
      <c r="F5" s="1">
        <v>4</v>
      </c>
      <c r="G5" s="1">
        <v>15</v>
      </c>
      <c r="H5">
        <v>69.7</v>
      </c>
      <c r="J5">
        <v>8.02</v>
      </c>
      <c r="K5">
        <v>5.5</v>
      </c>
      <c r="P5">
        <v>0</v>
      </c>
      <c r="Q5">
        <v>4.8099999999999996</v>
      </c>
      <c r="R5">
        <v>4.87</v>
      </c>
      <c r="U5">
        <v>0.17</v>
      </c>
      <c r="X5">
        <f t="shared" si="0"/>
        <v>93.070000000000007</v>
      </c>
      <c r="AA5">
        <v>0.6</v>
      </c>
      <c r="AB5">
        <v>0.4</v>
      </c>
      <c r="AF5">
        <v>0.14000000000000001</v>
      </c>
      <c r="AJ5">
        <v>0</v>
      </c>
      <c r="AK5">
        <v>0.31</v>
      </c>
      <c r="AL5">
        <v>7.0000000000000007E-2</v>
      </c>
      <c r="AN5">
        <v>0.12</v>
      </c>
      <c r="AO5">
        <v>800</v>
      </c>
      <c r="AP5">
        <v>800</v>
      </c>
    </row>
    <row r="6" spans="1:44" x14ac:dyDescent="0.2">
      <c r="B6" s="1" t="s">
        <v>25</v>
      </c>
      <c r="C6" s="1">
        <v>3.3</v>
      </c>
      <c r="D6" s="1">
        <v>2.8</v>
      </c>
      <c r="E6" s="1">
        <v>16</v>
      </c>
      <c r="F6" s="1">
        <v>4</v>
      </c>
      <c r="G6" s="1">
        <v>14</v>
      </c>
      <c r="H6">
        <v>69.2</v>
      </c>
      <c r="J6">
        <v>7.98</v>
      </c>
      <c r="K6">
        <v>4.24</v>
      </c>
      <c r="P6">
        <v>0</v>
      </c>
      <c r="Q6">
        <v>4.53</v>
      </c>
      <c r="R6">
        <v>4.7</v>
      </c>
      <c r="U6">
        <v>0.18</v>
      </c>
      <c r="X6">
        <f t="shared" si="0"/>
        <v>90.830000000000013</v>
      </c>
      <c r="AA6">
        <v>0.6</v>
      </c>
      <c r="AB6">
        <v>0.21</v>
      </c>
      <c r="AF6">
        <v>0.09</v>
      </c>
      <c r="AJ6">
        <v>0</v>
      </c>
      <c r="AK6">
        <v>1.02</v>
      </c>
      <c r="AL6">
        <v>0.32</v>
      </c>
      <c r="AN6">
        <v>0.11</v>
      </c>
      <c r="AO6">
        <v>800</v>
      </c>
      <c r="AP6">
        <v>800</v>
      </c>
    </row>
    <row r="7" spans="1:44" x14ac:dyDescent="0.2">
      <c r="B7" s="1" t="s">
        <v>26</v>
      </c>
      <c r="C7" s="1">
        <v>20</v>
      </c>
      <c r="D7" s="1">
        <v>12</v>
      </c>
      <c r="E7" s="1">
        <v>13</v>
      </c>
      <c r="F7" s="1">
        <v>8</v>
      </c>
      <c r="G7" s="1">
        <v>15</v>
      </c>
      <c r="H7">
        <v>70.3</v>
      </c>
      <c r="J7">
        <v>8.06</v>
      </c>
      <c r="K7">
        <v>4.67</v>
      </c>
      <c r="P7">
        <v>0</v>
      </c>
      <c r="Q7">
        <v>4.97</v>
      </c>
      <c r="R7">
        <v>4.76</v>
      </c>
      <c r="U7">
        <v>0.2</v>
      </c>
      <c r="X7">
        <f t="shared" si="0"/>
        <v>92.960000000000008</v>
      </c>
      <c r="AA7">
        <v>0.7</v>
      </c>
      <c r="AB7">
        <v>0.33</v>
      </c>
      <c r="AF7">
        <v>0.16</v>
      </c>
      <c r="AJ7">
        <v>0</v>
      </c>
      <c r="AK7">
        <v>0.22</v>
      </c>
      <c r="AL7">
        <v>0.09</v>
      </c>
      <c r="AN7">
        <v>0.14000000000000001</v>
      </c>
      <c r="AO7">
        <v>800</v>
      </c>
      <c r="AP7">
        <v>800</v>
      </c>
    </row>
    <row r="8" spans="1:44" x14ac:dyDescent="0.2">
      <c r="B8" s="1" t="s">
        <v>27</v>
      </c>
      <c r="C8" s="1">
        <v>32</v>
      </c>
      <c r="D8" s="1">
        <v>16</v>
      </c>
      <c r="E8" s="1">
        <v>14</v>
      </c>
      <c r="F8" s="1">
        <v>8</v>
      </c>
      <c r="G8" s="1">
        <v>19</v>
      </c>
      <c r="H8">
        <v>70</v>
      </c>
      <c r="J8">
        <v>8.06</v>
      </c>
      <c r="K8">
        <v>4.2300000000000004</v>
      </c>
      <c r="P8">
        <v>0</v>
      </c>
      <c r="Q8">
        <v>4.8600000000000003</v>
      </c>
      <c r="R8">
        <v>4.87</v>
      </c>
      <c r="U8">
        <v>0.12</v>
      </c>
      <c r="X8">
        <f t="shared" si="0"/>
        <v>92.140000000000015</v>
      </c>
      <c r="AA8">
        <v>0.5</v>
      </c>
      <c r="AB8">
        <v>0.25</v>
      </c>
      <c r="AF8">
        <v>0.1</v>
      </c>
      <c r="AJ8">
        <v>0</v>
      </c>
      <c r="AK8">
        <v>0.21</v>
      </c>
      <c r="AL8">
        <v>0.06</v>
      </c>
      <c r="AN8">
        <v>0.08</v>
      </c>
      <c r="AO8">
        <v>800</v>
      </c>
      <c r="AP8">
        <v>800</v>
      </c>
    </row>
    <row r="9" spans="1:44" x14ac:dyDescent="0.2">
      <c r="B9" s="1" t="s">
        <v>28</v>
      </c>
      <c r="C9" s="1">
        <v>9.8000000000000007</v>
      </c>
      <c r="D9" s="1">
        <v>5.2</v>
      </c>
      <c r="E9" s="1">
        <v>4.3</v>
      </c>
      <c r="F9" s="1">
        <v>1.9</v>
      </c>
      <c r="G9" s="1">
        <v>16</v>
      </c>
      <c r="H9">
        <v>70.400000000000006</v>
      </c>
      <c r="J9">
        <v>8.4</v>
      </c>
      <c r="K9">
        <v>2.35</v>
      </c>
      <c r="P9">
        <v>0</v>
      </c>
      <c r="Q9">
        <v>5.23</v>
      </c>
      <c r="R9">
        <v>5.13</v>
      </c>
      <c r="U9">
        <v>0.13</v>
      </c>
      <c r="X9">
        <f t="shared" si="0"/>
        <v>91.64</v>
      </c>
      <c r="AA9">
        <v>0.7</v>
      </c>
      <c r="AB9">
        <v>0.21</v>
      </c>
      <c r="AF9">
        <v>0.13</v>
      </c>
      <c r="AJ9">
        <v>0</v>
      </c>
      <c r="AK9">
        <v>0.41</v>
      </c>
      <c r="AL9">
        <v>0.09</v>
      </c>
      <c r="AN9">
        <v>0.08</v>
      </c>
      <c r="AO9">
        <v>900</v>
      </c>
      <c r="AP9">
        <v>900</v>
      </c>
    </row>
    <row r="10" spans="1:44" x14ac:dyDescent="0.2">
      <c r="B10" s="1" t="s">
        <v>29</v>
      </c>
      <c r="C10" s="1">
        <v>17</v>
      </c>
      <c r="D10" s="1">
        <v>10</v>
      </c>
      <c r="E10" s="1">
        <v>9</v>
      </c>
      <c r="F10" s="1">
        <v>4.5999999999999996</v>
      </c>
      <c r="G10" s="1">
        <v>17</v>
      </c>
      <c r="H10">
        <v>70.900000000000006</v>
      </c>
      <c r="J10">
        <v>8.2799999999999994</v>
      </c>
      <c r="K10">
        <v>2.79</v>
      </c>
      <c r="P10">
        <v>0</v>
      </c>
      <c r="Q10">
        <v>5.21</v>
      </c>
      <c r="R10">
        <v>5.09</v>
      </c>
      <c r="U10">
        <v>0.17</v>
      </c>
      <c r="X10">
        <f t="shared" si="0"/>
        <v>92.440000000000012</v>
      </c>
      <c r="AA10">
        <v>0.5</v>
      </c>
      <c r="AB10">
        <v>0.22</v>
      </c>
      <c r="AF10">
        <v>0.08</v>
      </c>
      <c r="AJ10">
        <v>0</v>
      </c>
      <c r="AK10">
        <v>0.09</v>
      </c>
      <c r="AL10">
        <v>0.09</v>
      </c>
      <c r="AN10">
        <v>7.0000000000000007E-2</v>
      </c>
      <c r="AO10">
        <v>1000</v>
      </c>
      <c r="AP10">
        <v>1000</v>
      </c>
    </row>
    <row r="11" spans="1:44" x14ac:dyDescent="0.2">
      <c r="B11" s="1" t="s">
        <v>30</v>
      </c>
      <c r="C11" s="1">
        <v>16</v>
      </c>
      <c r="D11" s="1">
        <v>6</v>
      </c>
      <c r="E11" s="1">
        <v>12</v>
      </c>
      <c r="F11" s="1">
        <v>3</v>
      </c>
      <c r="G11" s="1">
        <v>16</v>
      </c>
      <c r="H11">
        <v>70.3</v>
      </c>
      <c r="J11">
        <v>8.19</v>
      </c>
      <c r="K11">
        <v>2.69</v>
      </c>
      <c r="P11">
        <v>0</v>
      </c>
      <c r="Q11">
        <v>4.79</v>
      </c>
      <c r="R11">
        <v>4.93</v>
      </c>
      <c r="U11">
        <v>0.31</v>
      </c>
      <c r="X11">
        <f t="shared" si="0"/>
        <v>91.210000000000008</v>
      </c>
      <c r="AA11">
        <v>0.5</v>
      </c>
      <c r="AB11">
        <v>0.38</v>
      </c>
      <c r="AF11">
        <v>0.09</v>
      </c>
      <c r="AJ11">
        <v>0</v>
      </c>
      <c r="AK11">
        <v>0.13</v>
      </c>
      <c r="AL11">
        <v>0.1</v>
      </c>
      <c r="AN11">
        <v>0.1</v>
      </c>
      <c r="AO11">
        <v>1100</v>
      </c>
      <c r="AP11">
        <v>1100</v>
      </c>
    </row>
    <row r="12" spans="1:44" x14ac:dyDescent="0.2">
      <c r="B12" s="1" t="s">
        <v>31</v>
      </c>
      <c r="C12" s="1">
        <v>8.5</v>
      </c>
      <c r="D12" s="1">
        <v>6.6</v>
      </c>
      <c r="E12" s="1">
        <v>4.5999999999999996</v>
      </c>
      <c r="F12" s="1">
        <v>3.1</v>
      </c>
      <c r="G12" s="1">
        <v>16</v>
      </c>
      <c r="H12">
        <v>68</v>
      </c>
      <c r="J12">
        <v>7.88</v>
      </c>
      <c r="K12">
        <v>3.24</v>
      </c>
      <c r="P12">
        <v>0</v>
      </c>
      <c r="Q12">
        <v>4.25</v>
      </c>
      <c r="R12">
        <v>4.66</v>
      </c>
      <c r="U12">
        <v>0.46</v>
      </c>
      <c r="X12">
        <f t="shared" si="0"/>
        <v>88.489999999999981</v>
      </c>
      <c r="AA12">
        <v>0.4</v>
      </c>
      <c r="AB12">
        <v>0.25</v>
      </c>
      <c r="AF12">
        <v>0.05</v>
      </c>
      <c r="AJ12">
        <v>0</v>
      </c>
      <c r="AK12">
        <v>0.06</v>
      </c>
      <c r="AL12">
        <v>0.05</v>
      </c>
      <c r="AN12">
        <v>0.09</v>
      </c>
      <c r="AO12">
        <v>1200</v>
      </c>
      <c r="AP12">
        <v>1200</v>
      </c>
    </row>
    <row r="13" spans="1:44" x14ac:dyDescent="0.2">
      <c r="B13" s="1" t="s">
        <v>32</v>
      </c>
      <c r="C13" s="1">
        <v>2.1</v>
      </c>
      <c r="D13" s="1">
        <v>2.6</v>
      </c>
      <c r="E13" s="1">
        <v>2</v>
      </c>
      <c r="F13" s="1">
        <v>1.5</v>
      </c>
      <c r="G13" s="1">
        <v>16</v>
      </c>
      <c r="H13">
        <v>69.099999999999994</v>
      </c>
      <c r="J13">
        <v>7.82</v>
      </c>
      <c r="K13">
        <v>4.59</v>
      </c>
      <c r="P13">
        <v>0</v>
      </c>
      <c r="Q13">
        <v>5.44</v>
      </c>
      <c r="R13">
        <v>4.8</v>
      </c>
      <c r="U13">
        <v>0.47</v>
      </c>
      <c r="X13">
        <f t="shared" si="0"/>
        <v>92.219999999999985</v>
      </c>
      <c r="AA13">
        <v>0.6</v>
      </c>
      <c r="AB13">
        <v>0.23</v>
      </c>
      <c r="AF13">
        <v>0.12</v>
      </c>
      <c r="AJ13">
        <v>0</v>
      </c>
      <c r="AK13">
        <v>0.11</v>
      </c>
      <c r="AL13">
        <v>0.08</v>
      </c>
      <c r="AN13">
        <v>0.06</v>
      </c>
      <c r="AO13">
        <v>1300</v>
      </c>
      <c r="AP13">
        <v>1300</v>
      </c>
    </row>
    <row r="19" spans="2:20" x14ac:dyDescent="0.2">
      <c r="B19" t="s">
        <v>20</v>
      </c>
      <c r="C19" t="s">
        <v>133</v>
      </c>
      <c r="D19" t="s">
        <v>136</v>
      </c>
      <c r="E19" t="s">
        <v>132</v>
      </c>
      <c r="F19" t="s">
        <v>136</v>
      </c>
      <c r="G19" t="s">
        <v>135</v>
      </c>
      <c r="H19" t="s">
        <v>136</v>
      </c>
      <c r="I19" t="s">
        <v>134</v>
      </c>
      <c r="J19" t="s">
        <v>136</v>
      </c>
      <c r="K19" t="s">
        <v>137</v>
      </c>
      <c r="L19" t="s">
        <v>138</v>
      </c>
      <c r="M19" t="s">
        <v>142</v>
      </c>
      <c r="N19" t="s">
        <v>141</v>
      </c>
      <c r="O19" t="s">
        <v>139</v>
      </c>
      <c r="P19" t="s">
        <v>140</v>
      </c>
      <c r="Q19" t="s">
        <v>143</v>
      </c>
      <c r="R19" t="s">
        <v>144</v>
      </c>
      <c r="S19" t="s">
        <v>145</v>
      </c>
      <c r="T19" t="s">
        <v>146</v>
      </c>
    </row>
    <row r="20" spans="2:20" x14ac:dyDescent="0.2">
      <c r="B20" t="s">
        <v>21</v>
      </c>
      <c r="C20">
        <v>1.0999999999999999E-2</v>
      </c>
      <c r="D20">
        <v>2.9999999999999997E-4</v>
      </c>
      <c r="E20">
        <v>0.26</v>
      </c>
      <c r="F20">
        <v>0.08</v>
      </c>
      <c r="G20">
        <v>1.4E-2</v>
      </c>
      <c r="H20">
        <v>4.0000000000000002E-4</v>
      </c>
      <c r="I20">
        <v>0.35</v>
      </c>
      <c r="J20">
        <v>0.06</v>
      </c>
      <c r="K20">
        <f>E20/C20</f>
        <v>23.63636363636364</v>
      </c>
      <c r="L20">
        <f>I20/G20</f>
        <v>24.999999999999996</v>
      </c>
      <c r="M20">
        <v>16</v>
      </c>
      <c r="N20">
        <v>18</v>
      </c>
      <c r="O20">
        <f>K20/M20</f>
        <v>1.4772727272727275</v>
      </c>
      <c r="P20">
        <f>L20/N20</f>
        <v>1.3888888888888886</v>
      </c>
      <c r="Q20">
        <v>5</v>
      </c>
      <c r="R20">
        <v>3</v>
      </c>
      <c r="S20">
        <f>Q20*O20</f>
        <v>7.3863636363636376</v>
      </c>
      <c r="T20">
        <f>R20*P20</f>
        <v>4.1666666666666661</v>
      </c>
    </row>
    <row r="21" spans="2:20" x14ac:dyDescent="0.2">
      <c r="B21" t="s">
        <v>22</v>
      </c>
      <c r="C21">
        <v>1.2999999999999999E-2</v>
      </c>
      <c r="D21">
        <v>1E-3</v>
      </c>
      <c r="E21">
        <v>0.37</v>
      </c>
      <c r="F21">
        <v>0.06</v>
      </c>
      <c r="G21">
        <v>1.6E-2</v>
      </c>
      <c r="H21">
        <v>1E-3</v>
      </c>
      <c r="I21">
        <v>0.39</v>
      </c>
      <c r="J21">
        <v>0.06</v>
      </c>
      <c r="K21">
        <f t="shared" ref="K21:K31" si="1">E21/C21</f>
        <v>28.461538461538463</v>
      </c>
      <c r="L21">
        <f t="shared" ref="L21:L31" si="2">I21/G21</f>
        <v>24.375</v>
      </c>
      <c r="M21">
        <v>22</v>
      </c>
      <c r="N21">
        <v>18</v>
      </c>
      <c r="O21">
        <f t="shared" ref="O21:O31" si="3">K21/M21</f>
        <v>1.2937062937062938</v>
      </c>
      <c r="P21">
        <f t="shared" ref="P21:P31" si="4">L21/N21</f>
        <v>1.3541666666666667</v>
      </c>
      <c r="Q21">
        <v>4</v>
      </c>
      <c r="R21">
        <v>3</v>
      </c>
      <c r="S21">
        <f t="shared" ref="S21:S31" si="5">Q21*O21</f>
        <v>5.174825174825175</v>
      </c>
      <c r="T21">
        <f t="shared" ref="T21:T30" si="6">R21*P21</f>
        <v>4.0625</v>
      </c>
    </row>
    <row r="22" spans="2:20" x14ac:dyDescent="0.2">
      <c r="B22" s="1" t="s">
        <v>23</v>
      </c>
      <c r="C22">
        <v>1.2999999999999999E-2</v>
      </c>
      <c r="D22">
        <v>2E-3</v>
      </c>
      <c r="E22">
        <v>0.17</v>
      </c>
      <c r="F22">
        <v>0.12</v>
      </c>
      <c r="G22">
        <v>1.6E-2</v>
      </c>
      <c r="H22">
        <v>2E-3</v>
      </c>
      <c r="I22">
        <v>0.38</v>
      </c>
      <c r="J22">
        <v>0.04</v>
      </c>
      <c r="K22">
        <f t="shared" si="1"/>
        <v>13.076923076923078</v>
      </c>
      <c r="L22">
        <f t="shared" si="2"/>
        <v>23.75</v>
      </c>
      <c r="M22" s="1">
        <v>9.8000000000000007</v>
      </c>
      <c r="N22" s="1">
        <v>17</v>
      </c>
      <c r="O22">
        <f t="shared" si="3"/>
        <v>1.3343799058084773</v>
      </c>
      <c r="P22">
        <f t="shared" si="4"/>
        <v>1.3970588235294117</v>
      </c>
      <c r="Q22" s="1">
        <v>7.2</v>
      </c>
      <c r="R22" s="1">
        <v>3</v>
      </c>
      <c r="S22">
        <f t="shared" si="5"/>
        <v>9.6075353218210378</v>
      </c>
      <c r="T22">
        <f t="shared" si="6"/>
        <v>4.1911764705882355</v>
      </c>
    </row>
    <row r="23" spans="2:20" x14ac:dyDescent="0.2">
      <c r="B23" s="1" t="s">
        <v>24</v>
      </c>
      <c r="C23">
        <v>1.2E-2</v>
      </c>
      <c r="D23">
        <v>5.0000000000000001E-4</v>
      </c>
      <c r="E23">
        <v>5.1999999999999998E-2</v>
      </c>
      <c r="F23">
        <v>1.9E-2</v>
      </c>
      <c r="G23">
        <v>1.2E-2</v>
      </c>
      <c r="H23">
        <v>1E-3</v>
      </c>
      <c r="I23">
        <v>0.2</v>
      </c>
      <c r="J23">
        <v>0.06</v>
      </c>
      <c r="K23">
        <f t="shared" si="1"/>
        <v>4.333333333333333</v>
      </c>
      <c r="L23">
        <f t="shared" si="2"/>
        <v>16.666666666666668</v>
      </c>
      <c r="M23" s="1">
        <v>3.3</v>
      </c>
      <c r="N23" s="1">
        <v>12</v>
      </c>
      <c r="O23">
        <f t="shared" si="3"/>
        <v>1.3131313131313131</v>
      </c>
      <c r="P23">
        <f t="shared" si="4"/>
        <v>1.3888888888888891</v>
      </c>
      <c r="Q23" s="1">
        <v>1.2</v>
      </c>
      <c r="R23" s="1">
        <v>4</v>
      </c>
      <c r="S23">
        <f t="shared" si="5"/>
        <v>1.5757575757575757</v>
      </c>
      <c r="T23">
        <f t="shared" si="6"/>
        <v>5.5555555555555562</v>
      </c>
    </row>
    <row r="24" spans="2:20" x14ac:dyDescent="0.2">
      <c r="B24" s="1" t="s">
        <v>25</v>
      </c>
      <c r="C24">
        <v>1.0999999999999999E-2</v>
      </c>
      <c r="D24">
        <v>1E-3</v>
      </c>
      <c r="E24">
        <v>0.05</v>
      </c>
      <c r="F24">
        <v>4.2000000000000003E-2</v>
      </c>
      <c r="G24">
        <v>1.2999999999999999E-2</v>
      </c>
      <c r="H24">
        <v>1E-3</v>
      </c>
      <c r="I24">
        <v>0.28999999999999998</v>
      </c>
      <c r="J24">
        <v>0.08</v>
      </c>
      <c r="K24">
        <f t="shared" si="1"/>
        <v>4.5454545454545459</v>
      </c>
      <c r="L24">
        <f t="shared" si="2"/>
        <v>22.307692307692307</v>
      </c>
      <c r="M24" s="1">
        <v>3.3</v>
      </c>
      <c r="N24" s="1">
        <v>16</v>
      </c>
      <c r="O24">
        <f t="shared" si="3"/>
        <v>1.3774104683195594</v>
      </c>
      <c r="P24">
        <f t="shared" si="4"/>
        <v>1.3942307692307692</v>
      </c>
      <c r="Q24" s="1">
        <v>2.8</v>
      </c>
      <c r="R24" s="1">
        <v>4</v>
      </c>
      <c r="S24">
        <f t="shared" si="5"/>
        <v>3.8567493112947662</v>
      </c>
      <c r="T24">
        <f t="shared" si="6"/>
        <v>5.5769230769230766</v>
      </c>
    </row>
    <row r="25" spans="2:20" x14ac:dyDescent="0.2">
      <c r="B25" s="1" t="s">
        <v>26</v>
      </c>
      <c r="C25">
        <v>8.5000000000000006E-3</v>
      </c>
      <c r="D25">
        <v>5.0000000000000001E-4</v>
      </c>
      <c r="E25">
        <v>0.24</v>
      </c>
      <c r="F25">
        <v>0.15</v>
      </c>
      <c r="G25">
        <v>1.0999999999999999E-2</v>
      </c>
      <c r="H25">
        <v>2.9999999999999997E-4</v>
      </c>
      <c r="I25">
        <v>0.2</v>
      </c>
      <c r="J25">
        <v>0.13</v>
      </c>
      <c r="K25">
        <f t="shared" si="1"/>
        <v>28.235294117647054</v>
      </c>
      <c r="L25">
        <f t="shared" si="2"/>
        <v>18.181818181818183</v>
      </c>
      <c r="M25" s="1">
        <v>20</v>
      </c>
      <c r="N25" s="1">
        <v>13</v>
      </c>
      <c r="O25">
        <f t="shared" si="3"/>
        <v>1.4117647058823528</v>
      </c>
      <c r="P25">
        <f t="shared" si="4"/>
        <v>1.3986013986013988</v>
      </c>
      <c r="Q25" s="1">
        <v>12</v>
      </c>
      <c r="R25" s="1">
        <v>8</v>
      </c>
      <c r="S25">
        <f t="shared" si="5"/>
        <v>16.941176470588232</v>
      </c>
      <c r="T25">
        <f t="shared" si="6"/>
        <v>11.18881118881119</v>
      </c>
    </row>
    <row r="26" spans="2:20" x14ac:dyDescent="0.2">
      <c r="B26" s="1" t="s">
        <v>27</v>
      </c>
      <c r="C26">
        <v>7.3000000000000001E-3</v>
      </c>
      <c r="D26" s="7">
        <v>1E-3</v>
      </c>
      <c r="E26">
        <v>0.32</v>
      </c>
      <c r="F26">
        <v>0.15</v>
      </c>
      <c r="G26">
        <v>1.0999999999999999E-2</v>
      </c>
      <c r="H26" s="7">
        <v>1E-3</v>
      </c>
      <c r="I26">
        <v>0.21</v>
      </c>
      <c r="J26">
        <v>0.12</v>
      </c>
      <c r="K26">
        <f t="shared" si="1"/>
        <v>43.835616438356162</v>
      </c>
      <c r="L26">
        <f t="shared" si="2"/>
        <v>19.09090909090909</v>
      </c>
      <c r="M26" s="1">
        <v>32</v>
      </c>
      <c r="N26" s="1">
        <v>14</v>
      </c>
      <c r="O26">
        <f t="shared" si="3"/>
        <v>1.3698630136986301</v>
      </c>
      <c r="P26">
        <f t="shared" si="4"/>
        <v>1.3636363636363635</v>
      </c>
      <c r="Q26" s="1">
        <v>16</v>
      </c>
      <c r="R26" s="1">
        <v>8</v>
      </c>
      <c r="S26">
        <f t="shared" si="5"/>
        <v>21.917808219178081</v>
      </c>
      <c r="T26">
        <f t="shared" si="6"/>
        <v>10.909090909090908</v>
      </c>
    </row>
    <row r="27" spans="2:20" x14ac:dyDescent="0.2">
      <c r="B27" s="1" t="s">
        <v>28</v>
      </c>
      <c r="C27">
        <v>1.0999999999999999E-2</v>
      </c>
      <c r="D27" s="7">
        <v>1E-3</v>
      </c>
      <c r="E27">
        <v>0.15</v>
      </c>
      <c r="F27">
        <v>0.08</v>
      </c>
      <c r="G27">
        <v>1.4999999999999999E-2</v>
      </c>
      <c r="H27" s="7">
        <v>1E-3</v>
      </c>
      <c r="I27">
        <v>8.5000000000000006E-2</v>
      </c>
      <c r="J27">
        <v>3.6999999999999998E-2</v>
      </c>
      <c r="K27">
        <f t="shared" si="1"/>
        <v>13.636363636363637</v>
      </c>
      <c r="L27">
        <f t="shared" si="2"/>
        <v>5.666666666666667</v>
      </c>
      <c r="M27" s="1">
        <v>9.8000000000000007</v>
      </c>
      <c r="N27" s="1">
        <v>4.3</v>
      </c>
      <c r="O27">
        <f t="shared" si="3"/>
        <v>1.3914656771799627</v>
      </c>
      <c r="P27">
        <f t="shared" si="4"/>
        <v>1.3178294573643412</v>
      </c>
      <c r="Q27" s="1">
        <v>5.2</v>
      </c>
      <c r="R27" s="1">
        <v>1.9</v>
      </c>
      <c r="S27">
        <f t="shared" si="5"/>
        <v>7.2356215213358066</v>
      </c>
      <c r="T27">
        <f t="shared" si="6"/>
        <v>2.5038759689922481</v>
      </c>
    </row>
    <row r="28" spans="2:20" x14ac:dyDescent="0.2">
      <c r="B28" s="1" t="s">
        <v>29</v>
      </c>
      <c r="C28">
        <v>7.6E-3</v>
      </c>
      <c r="D28" s="7">
        <v>1E-3</v>
      </c>
      <c r="E28">
        <v>0.17</v>
      </c>
      <c r="F28">
        <v>0.1</v>
      </c>
      <c r="G28">
        <v>1.2E-2</v>
      </c>
      <c r="H28" s="7">
        <v>1E-3</v>
      </c>
      <c r="I28">
        <v>0.14000000000000001</v>
      </c>
      <c r="J28">
        <v>7.0000000000000007E-2</v>
      </c>
      <c r="K28">
        <f t="shared" si="1"/>
        <v>22.368421052631582</v>
      </c>
      <c r="L28">
        <f t="shared" si="2"/>
        <v>11.666666666666668</v>
      </c>
      <c r="M28" s="1">
        <v>17</v>
      </c>
      <c r="N28" s="1">
        <v>9</v>
      </c>
      <c r="O28">
        <f t="shared" si="3"/>
        <v>1.3157894736842106</v>
      </c>
      <c r="P28">
        <f t="shared" si="4"/>
        <v>1.2962962962962965</v>
      </c>
      <c r="Q28" s="1">
        <v>10</v>
      </c>
      <c r="R28" s="1">
        <v>4.5999999999999996</v>
      </c>
      <c r="S28">
        <f t="shared" si="5"/>
        <v>13.157894736842106</v>
      </c>
      <c r="T28">
        <f t="shared" si="6"/>
        <v>5.9629629629629637</v>
      </c>
    </row>
    <row r="29" spans="2:20" x14ac:dyDescent="0.2">
      <c r="B29" s="1" t="s">
        <v>30</v>
      </c>
      <c r="C29">
        <v>8.6999999999999994E-3</v>
      </c>
      <c r="D29" s="7">
        <v>2.0000000000000001E-4</v>
      </c>
      <c r="E29">
        <v>0.19</v>
      </c>
      <c r="F29">
        <v>7.0000000000000007E-2</v>
      </c>
      <c r="G29">
        <v>1.0999999999999999E-2</v>
      </c>
      <c r="H29" s="7">
        <v>4.0000000000000002E-4</v>
      </c>
      <c r="I29">
        <v>0.17</v>
      </c>
      <c r="J29">
        <v>0.04</v>
      </c>
      <c r="K29">
        <f t="shared" si="1"/>
        <v>21.839080459770116</v>
      </c>
      <c r="L29">
        <f t="shared" si="2"/>
        <v>15.454545454545457</v>
      </c>
      <c r="M29" s="1">
        <v>16</v>
      </c>
      <c r="N29" s="1">
        <v>12</v>
      </c>
      <c r="O29">
        <f t="shared" si="3"/>
        <v>1.3649425287356323</v>
      </c>
      <c r="P29">
        <f t="shared" si="4"/>
        <v>1.2878787878787881</v>
      </c>
      <c r="Q29" s="1">
        <v>6</v>
      </c>
      <c r="R29" s="1">
        <v>3</v>
      </c>
      <c r="S29">
        <f t="shared" si="5"/>
        <v>8.1896551724137936</v>
      </c>
      <c r="T29">
        <f t="shared" si="6"/>
        <v>3.8636363636363642</v>
      </c>
    </row>
    <row r="30" spans="2:20" x14ac:dyDescent="0.2">
      <c r="B30" s="1" t="s">
        <v>31</v>
      </c>
      <c r="C30">
        <v>1.0999999999999999E-2</v>
      </c>
      <c r="D30" s="7">
        <v>2.0000000000000001E-4</v>
      </c>
      <c r="E30">
        <v>0.12</v>
      </c>
      <c r="F30">
        <v>0.09</v>
      </c>
      <c r="G30">
        <v>1.4999999999999999E-2</v>
      </c>
      <c r="H30" s="7">
        <v>2.0000000000000001E-4</v>
      </c>
      <c r="I30">
        <v>0.09</v>
      </c>
      <c r="J30">
        <v>0.06</v>
      </c>
      <c r="K30">
        <f t="shared" si="1"/>
        <v>10.90909090909091</v>
      </c>
      <c r="L30">
        <f>I30/G30</f>
        <v>6</v>
      </c>
      <c r="M30" s="1">
        <v>8.5</v>
      </c>
      <c r="N30" s="1">
        <v>4.5999999999999996</v>
      </c>
      <c r="O30">
        <f t="shared" si="3"/>
        <v>1.2834224598930482</v>
      </c>
      <c r="P30">
        <f t="shared" si="4"/>
        <v>1.3043478260869565</v>
      </c>
      <c r="Q30" s="1">
        <v>6.6</v>
      </c>
      <c r="R30" s="1">
        <v>3.1</v>
      </c>
      <c r="S30">
        <f t="shared" si="5"/>
        <v>8.4705882352941178</v>
      </c>
      <c r="T30">
        <f t="shared" si="6"/>
        <v>4.0434782608695654</v>
      </c>
    </row>
    <row r="31" spans="2:20" x14ac:dyDescent="0.2">
      <c r="B31" s="1" t="s">
        <v>32</v>
      </c>
      <c r="C31">
        <v>1.0999999999999999E-2</v>
      </c>
      <c r="D31" s="7">
        <v>1E-3</v>
      </c>
      <c r="E31">
        <v>0.05</v>
      </c>
      <c r="F31">
        <v>3.4000000000000002E-2</v>
      </c>
      <c r="G31">
        <v>1.4E-2</v>
      </c>
      <c r="H31" s="7">
        <v>1E-3</v>
      </c>
      <c r="I31">
        <v>4.1000000000000002E-2</v>
      </c>
      <c r="J31">
        <v>0.03</v>
      </c>
      <c r="K31">
        <f t="shared" si="1"/>
        <v>4.5454545454545459</v>
      </c>
      <c r="L31">
        <f t="shared" si="2"/>
        <v>2.9285714285714288</v>
      </c>
      <c r="M31" s="1">
        <v>2.1</v>
      </c>
      <c r="N31" s="1">
        <v>2</v>
      </c>
      <c r="O31">
        <f t="shared" si="3"/>
        <v>2.1645021645021645</v>
      </c>
      <c r="P31">
        <f t="shared" si="4"/>
        <v>1.4642857142857144</v>
      </c>
      <c r="Q31" s="1">
        <v>2.6</v>
      </c>
      <c r="R31" s="1">
        <v>1.5</v>
      </c>
      <c r="S31">
        <f t="shared" si="5"/>
        <v>5.6277056277056277</v>
      </c>
      <c r="T31">
        <f>R31*P31</f>
        <v>2.1964285714285716</v>
      </c>
    </row>
    <row r="36" spans="2:10" x14ac:dyDescent="0.2">
      <c r="B36" t="s">
        <v>20</v>
      </c>
      <c r="C36" t="s">
        <v>168</v>
      </c>
      <c r="D36" t="s">
        <v>136</v>
      </c>
      <c r="E36" t="s">
        <v>169</v>
      </c>
      <c r="F36" t="s">
        <v>136</v>
      </c>
      <c r="G36" t="s">
        <v>170</v>
      </c>
      <c r="H36" t="s">
        <v>136</v>
      </c>
      <c r="I36" t="s">
        <v>171</v>
      </c>
      <c r="J36" t="s">
        <v>136</v>
      </c>
    </row>
    <row r="37" spans="2:10" x14ac:dyDescent="0.2">
      <c r="B37" t="s">
        <v>21</v>
      </c>
      <c r="C37">
        <v>393</v>
      </c>
      <c r="D37">
        <v>10</v>
      </c>
      <c r="E37">
        <v>475</v>
      </c>
      <c r="F37">
        <v>12</v>
      </c>
      <c r="G37">
        <v>6373</v>
      </c>
      <c r="H37">
        <v>1962</v>
      </c>
      <c r="I37">
        <v>8470</v>
      </c>
      <c r="J37">
        <v>1403</v>
      </c>
    </row>
    <row r="38" spans="2:10" x14ac:dyDescent="0.2">
      <c r="B38" t="s">
        <v>22</v>
      </c>
      <c r="C38">
        <v>436</v>
      </c>
      <c r="D38">
        <v>19</v>
      </c>
      <c r="E38">
        <v>532</v>
      </c>
      <c r="F38">
        <v>23</v>
      </c>
      <c r="G38">
        <v>9451</v>
      </c>
      <c r="H38">
        <v>1618</v>
      </c>
      <c r="I38">
        <v>9693</v>
      </c>
      <c r="J38">
        <v>1489</v>
      </c>
    </row>
    <row r="39" spans="2:10" x14ac:dyDescent="0.2">
      <c r="B39" s="1" t="s">
        <v>23</v>
      </c>
      <c r="C39">
        <v>433</v>
      </c>
      <c r="D39">
        <v>57</v>
      </c>
      <c r="E39">
        <v>540</v>
      </c>
      <c r="F39">
        <v>76</v>
      </c>
      <c r="G39">
        <v>4266</v>
      </c>
      <c r="H39">
        <v>3075</v>
      </c>
      <c r="I39">
        <v>9257</v>
      </c>
      <c r="J39">
        <v>1076</v>
      </c>
    </row>
    <row r="40" spans="2:10" x14ac:dyDescent="0.2">
      <c r="B40" s="1" t="s">
        <v>24</v>
      </c>
      <c r="C40">
        <v>394</v>
      </c>
      <c r="D40">
        <v>16</v>
      </c>
      <c r="E40">
        <v>392</v>
      </c>
      <c r="F40">
        <v>27</v>
      </c>
      <c r="G40">
        <v>1288</v>
      </c>
      <c r="H40">
        <v>476</v>
      </c>
      <c r="I40">
        <v>4896</v>
      </c>
      <c r="J40">
        <v>1525</v>
      </c>
    </row>
    <row r="41" spans="2:10" x14ac:dyDescent="0.2">
      <c r="B41" s="1" t="s">
        <v>25</v>
      </c>
      <c r="C41">
        <v>375</v>
      </c>
      <c r="D41">
        <v>19</v>
      </c>
      <c r="E41">
        <v>436</v>
      </c>
      <c r="F41">
        <v>38</v>
      </c>
      <c r="G41">
        <v>1226</v>
      </c>
      <c r="H41">
        <v>1037</v>
      </c>
      <c r="I41">
        <v>6884</v>
      </c>
      <c r="J41">
        <v>1855</v>
      </c>
    </row>
    <row r="42" spans="2:10" x14ac:dyDescent="0.2">
      <c r="B42" s="1" t="s">
        <v>26</v>
      </c>
      <c r="C42">
        <v>291</v>
      </c>
      <c r="D42">
        <v>17</v>
      </c>
      <c r="E42">
        <v>369</v>
      </c>
      <c r="F42">
        <v>11</v>
      </c>
      <c r="G42">
        <v>5858</v>
      </c>
      <c r="H42">
        <v>3610</v>
      </c>
      <c r="I42">
        <v>4883</v>
      </c>
      <c r="J42">
        <v>3109</v>
      </c>
    </row>
    <row r="43" spans="2:10" x14ac:dyDescent="0.2">
      <c r="B43" s="1" t="s">
        <v>27</v>
      </c>
      <c r="C43">
        <v>247</v>
      </c>
      <c r="D43">
        <v>34</v>
      </c>
      <c r="E43">
        <v>359</v>
      </c>
      <c r="F43">
        <v>32</v>
      </c>
      <c r="G43">
        <v>7831</v>
      </c>
      <c r="H43">
        <v>3843</v>
      </c>
      <c r="I43">
        <v>4996</v>
      </c>
      <c r="J43">
        <v>2970</v>
      </c>
    </row>
    <row r="44" spans="2:10" x14ac:dyDescent="0.2">
      <c r="B44" s="1" t="s">
        <v>28</v>
      </c>
      <c r="C44">
        <v>379</v>
      </c>
      <c r="D44">
        <v>25</v>
      </c>
      <c r="E44">
        <v>496</v>
      </c>
      <c r="F44">
        <v>23</v>
      </c>
      <c r="G44">
        <v>3731</v>
      </c>
      <c r="H44">
        <v>1966</v>
      </c>
      <c r="I44">
        <v>2117</v>
      </c>
      <c r="J44">
        <v>915</v>
      </c>
    </row>
    <row r="45" spans="2:10" x14ac:dyDescent="0.2">
      <c r="B45" s="1" t="s">
        <v>29</v>
      </c>
      <c r="C45">
        <v>260</v>
      </c>
      <c r="D45">
        <v>35</v>
      </c>
      <c r="E45">
        <v>385</v>
      </c>
      <c r="F45">
        <v>34</v>
      </c>
      <c r="G45">
        <v>4350</v>
      </c>
      <c r="H45">
        <v>2460</v>
      </c>
      <c r="I45">
        <v>3451</v>
      </c>
      <c r="J45">
        <v>1779</v>
      </c>
    </row>
    <row r="46" spans="2:10" x14ac:dyDescent="0.2">
      <c r="B46" s="1" t="s">
        <v>30</v>
      </c>
      <c r="C46">
        <v>295</v>
      </c>
      <c r="D46">
        <v>6</v>
      </c>
      <c r="E46">
        <v>356</v>
      </c>
      <c r="F46">
        <v>12</v>
      </c>
      <c r="G46">
        <v>4867</v>
      </c>
      <c r="H46">
        <v>1719</v>
      </c>
      <c r="I46">
        <v>4176</v>
      </c>
      <c r="J46">
        <v>911</v>
      </c>
    </row>
    <row r="47" spans="2:10" x14ac:dyDescent="0.2">
      <c r="B47" s="1" t="s">
        <v>31</v>
      </c>
      <c r="C47">
        <v>353</v>
      </c>
      <c r="D47">
        <v>7</v>
      </c>
      <c r="E47">
        <v>486</v>
      </c>
      <c r="F47">
        <v>6</v>
      </c>
      <c r="G47">
        <v>3008</v>
      </c>
      <c r="H47">
        <v>2344</v>
      </c>
      <c r="I47">
        <v>2166</v>
      </c>
      <c r="J47">
        <v>1430</v>
      </c>
    </row>
    <row r="48" spans="2:10" x14ac:dyDescent="0.2">
      <c r="B48" s="1" t="s">
        <v>32</v>
      </c>
      <c r="C48">
        <v>368</v>
      </c>
      <c r="D48">
        <v>44</v>
      </c>
      <c r="E48">
        <v>451</v>
      </c>
      <c r="F48">
        <v>49</v>
      </c>
      <c r="G48">
        <v>1291</v>
      </c>
      <c r="H48">
        <v>866</v>
      </c>
      <c r="I48">
        <v>1032</v>
      </c>
      <c r="J48">
        <v>743</v>
      </c>
    </row>
    <row r="50" spans="3:10" x14ac:dyDescent="0.2">
      <c r="D50">
        <f>D37/C37</f>
        <v>2.5445292620865138E-2</v>
      </c>
      <c r="F50">
        <f>F37/E37</f>
        <v>2.5263157894736842E-2</v>
      </c>
      <c r="H50">
        <f>H37/G37</f>
        <v>0.30786128981641298</v>
      </c>
      <c r="J50">
        <f>J37/I37</f>
        <v>0.16564344746162929</v>
      </c>
    </row>
    <row r="51" spans="3:10" x14ac:dyDescent="0.2">
      <c r="D51">
        <f t="shared" ref="D51:D61" si="7">D38/C38</f>
        <v>4.3577981651376149E-2</v>
      </c>
      <c r="F51">
        <f t="shared" ref="F51:F61" si="8">F38/E38</f>
        <v>4.3233082706766915E-2</v>
      </c>
      <c r="H51">
        <f t="shared" ref="H51:H61" si="9">H38/G38</f>
        <v>0.17119881494021796</v>
      </c>
      <c r="J51">
        <f t="shared" ref="J51:J61" si="10">J38/I38</f>
        <v>0.15361601155473023</v>
      </c>
    </row>
    <row r="52" spans="3:10" x14ac:dyDescent="0.2">
      <c r="D52">
        <f t="shared" si="7"/>
        <v>0.13163972286374134</v>
      </c>
      <c r="F52">
        <f t="shared" si="8"/>
        <v>0.14074074074074075</v>
      </c>
      <c r="H52">
        <f t="shared" si="9"/>
        <v>0.72081575246132212</v>
      </c>
      <c r="J52">
        <f t="shared" si="10"/>
        <v>0.11623636167224803</v>
      </c>
    </row>
    <row r="53" spans="3:10" x14ac:dyDescent="0.2">
      <c r="D53">
        <f t="shared" si="7"/>
        <v>4.060913705583756E-2</v>
      </c>
      <c r="F53">
        <f t="shared" si="8"/>
        <v>6.8877551020408156E-2</v>
      </c>
      <c r="H53">
        <f t="shared" si="9"/>
        <v>0.36956521739130432</v>
      </c>
      <c r="J53">
        <f t="shared" si="10"/>
        <v>0.31147875816993464</v>
      </c>
    </row>
    <row r="54" spans="3:10" x14ac:dyDescent="0.2">
      <c r="D54">
        <f t="shared" si="7"/>
        <v>5.0666666666666665E-2</v>
      </c>
      <c r="F54">
        <f t="shared" si="8"/>
        <v>8.7155963302752298E-2</v>
      </c>
      <c r="H54">
        <f t="shared" si="9"/>
        <v>0.84584013050570961</v>
      </c>
      <c r="J54">
        <f t="shared" si="10"/>
        <v>0.26946542707728066</v>
      </c>
    </row>
    <row r="55" spans="3:10" x14ac:dyDescent="0.2">
      <c r="D55">
        <f t="shared" si="7"/>
        <v>5.8419243986254296E-2</v>
      </c>
      <c r="F55">
        <f t="shared" si="8"/>
        <v>2.9810298102981029E-2</v>
      </c>
      <c r="H55">
        <f t="shared" si="9"/>
        <v>0.61625128030044385</v>
      </c>
      <c r="J55">
        <f t="shared" si="10"/>
        <v>0.63669875076797056</v>
      </c>
    </row>
    <row r="56" spans="3:10" x14ac:dyDescent="0.2">
      <c r="D56">
        <f t="shared" si="7"/>
        <v>0.13765182186234817</v>
      </c>
      <c r="F56">
        <f t="shared" si="8"/>
        <v>8.9136490250696379E-2</v>
      </c>
      <c r="H56">
        <f t="shared" si="9"/>
        <v>0.49074192312603754</v>
      </c>
      <c r="J56">
        <f t="shared" si="10"/>
        <v>0.59447558046437154</v>
      </c>
    </row>
    <row r="57" spans="3:10" x14ac:dyDescent="0.2">
      <c r="D57">
        <f t="shared" si="7"/>
        <v>6.5963060686015831E-2</v>
      </c>
      <c r="F57">
        <f t="shared" si="8"/>
        <v>4.6370967741935484E-2</v>
      </c>
      <c r="H57">
        <f t="shared" si="9"/>
        <v>0.52693647815599032</v>
      </c>
      <c r="J57">
        <f t="shared" si="10"/>
        <v>0.43221539914974022</v>
      </c>
    </row>
    <row r="58" spans="3:10" x14ac:dyDescent="0.2">
      <c r="D58">
        <f t="shared" si="7"/>
        <v>0.13461538461538461</v>
      </c>
      <c r="F58">
        <f t="shared" si="8"/>
        <v>8.8311688311688313E-2</v>
      </c>
      <c r="H58">
        <f t="shared" si="9"/>
        <v>0.56551724137931036</v>
      </c>
      <c r="J58">
        <f t="shared" si="10"/>
        <v>0.51550275282526803</v>
      </c>
    </row>
    <row r="59" spans="3:10" x14ac:dyDescent="0.2">
      <c r="D59">
        <f t="shared" si="7"/>
        <v>2.0338983050847456E-2</v>
      </c>
      <c r="F59">
        <f t="shared" si="8"/>
        <v>3.3707865168539325E-2</v>
      </c>
      <c r="H59">
        <f t="shared" si="9"/>
        <v>0.35319498664475035</v>
      </c>
      <c r="J59">
        <f t="shared" si="10"/>
        <v>0.21815134099616859</v>
      </c>
    </row>
    <row r="60" spans="3:10" x14ac:dyDescent="0.2">
      <c r="D60">
        <f t="shared" si="7"/>
        <v>1.9830028328611898E-2</v>
      </c>
      <c r="F60">
        <f t="shared" si="8"/>
        <v>1.2345679012345678E-2</v>
      </c>
      <c r="H60">
        <f t="shared" si="9"/>
        <v>0.7792553191489362</v>
      </c>
      <c r="J60">
        <f t="shared" si="10"/>
        <v>0.66020313942751618</v>
      </c>
    </row>
    <row r="61" spans="3:10" x14ac:dyDescent="0.2">
      <c r="D61">
        <f t="shared" si="7"/>
        <v>0.11956521739130435</v>
      </c>
      <c r="F61">
        <f t="shared" si="8"/>
        <v>0.10864745011086474</v>
      </c>
      <c r="H61">
        <f t="shared" si="9"/>
        <v>0.67079783113865221</v>
      </c>
      <c r="J61">
        <f t="shared" si="10"/>
        <v>0.71996124031007747</v>
      </c>
    </row>
    <row r="62" spans="3:10" x14ac:dyDescent="0.2">
      <c r="C62" t="s">
        <v>172</v>
      </c>
      <c r="D62">
        <f>AVERAGE(D50:D61)</f>
        <v>7.0693545064937788E-2</v>
      </c>
      <c r="E62" t="e">
        <f t="shared" ref="E62:J62" si="11">AVERAGE(E50:E61)</f>
        <v>#DIV/0!</v>
      </c>
      <c r="F62">
        <f t="shared" si="11"/>
        <v>6.4466744530371323E-2</v>
      </c>
      <c r="G62" t="e">
        <f t="shared" si="11"/>
        <v>#DIV/0!</v>
      </c>
      <c r="H62">
        <f t="shared" si="11"/>
        <v>0.53483135541742388</v>
      </c>
      <c r="I62" t="e">
        <f t="shared" si="11"/>
        <v>#DIV/0!</v>
      </c>
      <c r="J62">
        <f t="shared" si="11"/>
        <v>0.39947068415641124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deleted info</vt:lpstr>
      <vt:lpstr>SiO2 affect on DU without T</vt:lpstr>
      <vt:lpstr>Luo and Ayers, 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2021-06-29T20:13:49Z</dcterms:created>
  <dcterms:modified xsi:type="dcterms:W3CDTF">2023-01-18T21:20:29Z</dcterms:modified>
</cp:coreProperties>
</file>