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335" documentId="11_F25DC773A252ABEACE02EC01231A50C45ADE589F" xr6:coauthVersionLast="41" xr6:coauthVersionMax="41" xr10:uidLastSave="{5F38C132-DFF2-49CB-ACB9-5DEE623B7ACF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2" i="1"/>
  <c r="AB3" i="1"/>
  <c r="AB4" i="1"/>
  <c r="AB5" i="1"/>
  <c r="AB6" i="1"/>
  <c r="AB7" i="1"/>
  <c r="AB8" i="1"/>
  <c r="AB9" i="1"/>
  <c r="AB2" i="1"/>
  <c r="AA8" i="1"/>
  <c r="AA9" i="1"/>
  <c r="AA7" i="1"/>
  <c r="AA6" i="1"/>
  <c r="AA4" i="1"/>
  <c r="AA3" i="1"/>
  <c r="AA5" i="1"/>
  <c r="AA2" i="1"/>
  <c r="B9" i="1"/>
  <c r="C9" i="1" s="1"/>
  <c r="B8" i="1"/>
  <c r="C8" i="1" s="1"/>
  <c r="B7" i="1"/>
  <c r="C7" i="1" s="1"/>
  <c r="B6" i="1"/>
  <c r="C6" i="1" s="1"/>
  <c r="B2" i="1"/>
  <c r="C2" i="1" s="1"/>
  <c r="B4" i="1"/>
  <c r="C4" i="1" s="1"/>
  <c r="B3" i="1"/>
  <c r="C3" i="1" s="1"/>
  <c r="B5" i="1"/>
  <c r="C5" i="1" s="1"/>
  <c r="X3" i="1"/>
  <c r="X4" i="1"/>
  <c r="X5" i="1"/>
  <c r="X6" i="1"/>
  <c r="X7" i="1"/>
  <c r="X8" i="1"/>
  <c r="X9" i="1"/>
  <c r="X2" i="1"/>
  <c r="W3" i="1"/>
  <c r="Y3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2" i="1"/>
  <c r="Y2" i="1" s="1"/>
  <c r="U3" i="1"/>
  <c r="U4" i="1"/>
  <c r="U5" i="1"/>
  <c r="U6" i="1"/>
  <c r="U7" i="1"/>
  <c r="U8" i="1"/>
  <c r="U9" i="1"/>
  <c r="U2" i="1"/>
  <c r="R3" i="1"/>
  <c r="R4" i="1"/>
  <c r="R5" i="1"/>
  <c r="R6" i="1"/>
  <c r="R7" i="1"/>
  <c r="R8" i="1"/>
  <c r="R9" i="1"/>
  <c r="R2" i="1"/>
  <c r="O3" i="1"/>
  <c r="O4" i="1"/>
  <c r="O5" i="1"/>
  <c r="O6" i="1"/>
  <c r="O7" i="1"/>
  <c r="O8" i="1"/>
  <c r="O9" i="1"/>
  <c r="O2" i="1"/>
  <c r="L3" i="1"/>
  <c r="L4" i="1"/>
  <c r="L5" i="1"/>
  <c r="L6" i="1"/>
  <c r="L7" i="1"/>
  <c r="L8" i="1"/>
  <c r="L9" i="1"/>
  <c r="L2" i="1"/>
  <c r="I3" i="1"/>
  <c r="I4" i="1"/>
  <c r="I5" i="1"/>
  <c r="I6" i="1"/>
  <c r="I7" i="1"/>
  <c r="I8" i="1"/>
  <c r="I9" i="1"/>
  <c r="I2" i="1"/>
  <c r="F3" i="1"/>
  <c r="V3" i="1" s="1"/>
  <c r="F4" i="1"/>
  <c r="V4" i="1" s="1"/>
  <c r="F5" i="1"/>
  <c r="V5" i="1" s="1"/>
  <c r="F6" i="1"/>
  <c r="V6" i="1" s="1"/>
  <c r="F7" i="1"/>
  <c r="V7" i="1" s="1"/>
  <c r="F8" i="1"/>
  <c r="V8" i="1" s="1"/>
  <c r="F9" i="1"/>
  <c r="V9" i="1" s="1"/>
  <c r="F2" i="1"/>
  <c r="V2" i="1" s="1"/>
</calcChain>
</file>

<file path=xl/sharedStrings.xml><?xml version="1.0" encoding="utf-8"?>
<sst xmlns="http://schemas.openxmlformats.org/spreadsheetml/2006/main" count="36" uniqueCount="36">
  <si>
    <t>Ge_boiling</t>
  </si>
  <si>
    <t>Ge_dryice</t>
  </si>
  <si>
    <t>Ge_ice</t>
  </si>
  <si>
    <t>Ge_room</t>
  </si>
  <si>
    <t>Si_boiling</t>
  </si>
  <si>
    <t>Si_dryice</t>
  </si>
  <si>
    <t>Si_ice</t>
  </si>
  <si>
    <t>Si_room</t>
  </si>
  <si>
    <t>T</t>
  </si>
  <si>
    <t>δT</t>
  </si>
  <si>
    <r>
      <t>ln(I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</si>
  <si>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δln(I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</si>
  <si>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δln(I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)/ln(I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</si>
  <si>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</si>
  <si>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δln(I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)</t>
    </r>
  </si>
  <si>
    <r>
      <t>δln(I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)/ln(I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</si>
  <si>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δln(I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</si>
  <si>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</si>
  <si>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</si>
  <si>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δln(I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</si>
  <si>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r>
      <t>δln(I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)/ln(I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</si>
  <si>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</si>
  <si>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δln(I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)</t>
    </r>
  </si>
  <si>
    <r>
      <t>δln(I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)/ln(I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</si>
  <si>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</si>
  <si>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r>
      <t>δln(I</t>
    </r>
    <r>
      <rPr>
        <vertAlign val="subscript"/>
        <sz val="11"/>
        <color theme="1"/>
        <rFont val="Calibri"/>
        <family val="2"/>
      </rPr>
      <t>6</t>
    </r>
    <r>
      <rPr>
        <sz val="11"/>
        <color theme="1"/>
        <rFont val="Calibri"/>
        <family val="2"/>
      </rPr>
      <t>)</t>
    </r>
  </si>
  <si>
    <r>
      <t>δln(I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)/ln(I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</si>
  <si>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ln(I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</si>
  <si>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r>
      <t>δln(I</t>
    </r>
    <r>
      <rPr>
        <vertAlign val="subscript"/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)</t>
    </r>
  </si>
  <si>
    <r>
      <t>δln(I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)/ln(I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</si>
  <si>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t>min[ln(I)]</t>
  </si>
  <si>
    <t>max[ln(I)]</t>
  </si>
  <si>
    <t>min[|δln(I)/ln(I)|]</t>
  </si>
  <si>
    <t>|max(lnI)-min(lnI)|</t>
  </si>
  <si>
    <t>1/T</t>
  </si>
  <si>
    <t>δ(1/T)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</si>
</sst>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topLeftCell="T1" workbookViewId="0">
      <selection activeCell="AB3" sqref="AB3"/>
    </sheetView>
  </sheetViews>
  <sheetFormatPr defaultRowHeight="14.25" x14ac:dyDescent="0.45"/>
  <cols>
    <col min="4" max="4" width="10.6640625" customWidth="1"/>
    <col min="6" max="6" width="12.19921875" bestFit="1" customWidth="1"/>
    <col min="9" max="9" width="12.19921875" bestFit="1" customWidth="1"/>
    <col min="12" max="12" width="12.19921875" bestFit="1" customWidth="1"/>
    <col min="15" max="15" width="11.19921875" bestFit="1" customWidth="1"/>
    <col min="18" max="18" width="12.19921875" bestFit="1" customWidth="1"/>
    <col min="21" max="21" width="12.19921875" bestFit="1" customWidth="1"/>
    <col min="22" max="22" width="14.53125" customWidth="1"/>
    <col min="25" max="25" width="15.19921875" customWidth="1"/>
    <col min="29" max="29" width="11.59765625" bestFit="1" customWidth="1"/>
  </cols>
  <sheetData>
    <row r="1" spans="1:29" ht="15.75" x14ac:dyDescent="0.55000000000000004">
      <c r="B1" t="s">
        <v>8</v>
      </c>
      <c r="C1" t="s">
        <v>9</v>
      </c>
      <c r="D1" t="s">
        <v>13</v>
      </c>
      <c r="E1" s="1" t="s">
        <v>14</v>
      </c>
      <c r="F1" t="s">
        <v>12</v>
      </c>
      <c r="G1" t="s">
        <v>17</v>
      </c>
      <c r="H1" s="1" t="s">
        <v>16</v>
      </c>
      <c r="I1" t="s">
        <v>15</v>
      </c>
      <c r="J1" t="s">
        <v>18</v>
      </c>
      <c r="K1" s="1" t="s">
        <v>19</v>
      </c>
      <c r="L1" t="s">
        <v>20</v>
      </c>
      <c r="M1" t="s">
        <v>21</v>
      </c>
      <c r="N1" s="1" t="s">
        <v>22</v>
      </c>
      <c r="O1" t="s">
        <v>26</v>
      </c>
      <c r="P1" t="s">
        <v>27</v>
      </c>
      <c r="Q1" s="1" t="s">
        <v>28</v>
      </c>
      <c r="R1" t="s">
        <v>23</v>
      </c>
      <c r="S1" t="s">
        <v>24</v>
      </c>
      <c r="T1" s="1" t="s">
        <v>25</v>
      </c>
      <c r="U1" t="s">
        <v>29</v>
      </c>
      <c r="V1" t="s">
        <v>32</v>
      </c>
      <c r="W1" t="s">
        <v>31</v>
      </c>
      <c r="X1" t="s">
        <v>30</v>
      </c>
      <c r="Y1" t="s">
        <v>33</v>
      </c>
      <c r="Z1" t="s">
        <v>10</v>
      </c>
      <c r="AA1" t="s">
        <v>11</v>
      </c>
      <c r="AB1" t="s">
        <v>34</v>
      </c>
      <c r="AC1" t="s">
        <v>35</v>
      </c>
    </row>
    <row r="2" spans="1:29" x14ac:dyDescent="0.45">
      <c r="A2" t="s">
        <v>0</v>
      </c>
      <c r="B2">
        <f>100.8+273</f>
        <v>373.8</v>
      </c>
      <c r="C2">
        <f>B2*0.01</f>
        <v>3.738</v>
      </c>
      <c r="D2">
        <v>-9.4046752500000004</v>
      </c>
      <c r="E2">
        <v>4.7106999999999997E-4</v>
      </c>
      <c r="F2">
        <f>E2/D2</f>
        <v>-5.0088917211681496E-5</v>
      </c>
      <c r="G2">
        <v>-9.3905234499999999</v>
      </c>
      <c r="H2">
        <v>4.35E-4</v>
      </c>
      <c r="I2">
        <f>H2/G2</f>
        <v>-4.6323296280145068E-5</v>
      </c>
      <c r="J2">
        <v>-9.3821647000000006</v>
      </c>
      <c r="K2">
        <v>4.2105000000000002E-4</v>
      </c>
      <c r="L2">
        <f>K2/J2</f>
        <v>-4.4877702903680638E-5</v>
      </c>
      <c r="M2">
        <v>-9.3684759199999998</v>
      </c>
      <c r="N2">
        <v>3.9876000000000001E-4</v>
      </c>
      <c r="O2">
        <f>N2/M2</f>
        <v>-4.2564020381236142E-5</v>
      </c>
      <c r="P2">
        <v>-9.3494534199999997</v>
      </c>
      <c r="Q2">
        <v>3.7877000000000001E-4</v>
      </c>
      <c r="R2">
        <f>Q2/P2</f>
        <v>-4.0512528699244541E-5</v>
      </c>
      <c r="S2">
        <v>-9.3256398100000002</v>
      </c>
      <c r="T2">
        <v>3.2634E-4</v>
      </c>
      <c r="U2">
        <f>T2/S2</f>
        <v>-3.4993845639423207E-5</v>
      </c>
      <c r="V2">
        <f>MIN(ABS(F2),ABS(I2),ABS(L2),ABS(O2),ABS(R2),ABS(U2))</f>
        <v>3.4993845639423207E-5</v>
      </c>
      <c r="W2">
        <f>MAX(D2,G2,J2,M2,P2,S2)</f>
        <v>-9.3256398100000002</v>
      </c>
      <c r="X2">
        <f>MIN(D2,G2,J2,M2,P2,S2)</f>
        <v>-9.4046752500000004</v>
      </c>
      <c r="Y2">
        <f>ABS(W2-X2)</f>
        <v>7.9035440000000179E-2</v>
      </c>
      <c r="Z2">
        <v>-9.3256398100000002</v>
      </c>
      <c r="AA2">
        <f>SQRT((Y2/2)^2+T2^2)</f>
        <v>3.9519067445905241E-2</v>
      </c>
      <c r="AB2">
        <f>1/B2</f>
        <v>2.6752273943285178E-3</v>
      </c>
      <c r="AC2">
        <f>1/(B2^2)*C2</f>
        <v>2.6752273943285178E-5</v>
      </c>
    </row>
    <row r="3" spans="1:29" x14ac:dyDescent="0.45">
      <c r="A3" t="s">
        <v>1</v>
      </c>
      <c r="B3">
        <f>-66+273</f>
        <v>207</v>
      </c>
      <c r="C3">
        <f t="shared" ref="C3:C9" si="0">B3*0.01</f>
        <v>2.0699999999999998</v>
      </c>
      <c r="D3">
        <v>-16.974199120000002</v>
      </c>
      <c r="E3">
        <v>1.528003E-2</v>
      </c>
      <c r="F3">
        <f t="shared" ref="F3:F9" si="1">E3/D3</f>
        <v>-9.0019151371896944E-4</v>
      </c>
      <c r="G3">
        <v>-16.94735184</v>
      </c>
      <c r="H3">
        <v>1.4770470000000001E-2</v>
      </c>
      <c r="I3">
        <f t="shared" ref="I3:I9" si="2">H3/G3</f>
        <v>-8.7155032476153517E-4</v>
      </c>
      <c r="J3">
        <v>-16.88364756</v>
      </c>
      <c r="K3">
        <v>1.3234889999999999E-2</v>
      </c>
      <c r="L3">
        <f t="shared" ref="L3:L9" si="3">K3/J3</f>
        <v>-7.8388807590105839E-4</v>
      </c>
      <c r="M3">
        <v>-16.826692449999999</v>
      </c>
      <c r="N3">
        <v>1.160803E-2</v>
      </c>
      <c r="O3">
        <f t="shared" ref="O3:O9" si="4">N3/M3</f>
        <v>-6.8985809507678976E-4</v>
      </c>
      <c r="P3">
        <v>-16.76288074</v>
      </c>
      <c r="Q3">
        <v>9.9704100000000007E-3</v>
      </c>
      <c r="R3">
        <f t="shared" ref="R3:R9" si="5">Q3/P3</f>
        <v>-5.9479096431249801E-4</v>
      </c>
      <c r="S3">
        <v>-16.710074939999998</v>
      </c>
      <c r="T3">
        <v>1.0389890000000001E-2</v>
      </c>
      <c r="U3">
        <f t="shared" ref="U3:U9" si="6">T3/S3</f>
        <v>-6.2177399187654406E-4</v>
      </c>
      <c r="V3">
        <f t="shared" ref="V3:V9" si="7">MIN(ABS(F3),ABS(I3),ABS(L3),ABS(O3),ABS(R3),ABS(U3))</f>
        <v>5.9479096431249801E-4</v>
      </c>
      <c r="W3">
        <f t="shared" ref="W3:W9" si="8">MAX(D3,G3,J3,M3,P3,S3)</f>
        <v>-16.710074939999998</v>
      </c>
      <c r="X3">
        <f t="shared" ref="X3:X9" si="9">MIN(D3,G3,J3,M3,P3,S3)</f>
        <v>-16.974199120000002</v>
      </c>
      <c r="Y3">
        <f t="shared" ref="Y3:Y9" si="10">ABS(W3-X3)</f>
        <v>0.26412418000000315</v>
      </c>
      <c r="Z3">
        <v>-16.76288074</v>
      </c>
      <c r="AA3">
        <f>SQRT((Y3/2)^2+Q3^2)</f>
        <v>0.13243792768967891</v>
      </c>
      <c r="AB3">
        <f t="shared" ref="AB3:AB9" si="11">1/B3</f>
        <v>4.830917874396135E-3</v>
      </c>
      <c r="AC3">
        <f t="shared" ref="AC3:AC9" si="12">1/(B3^2)*C3</f>
        <v>4.8309178743961351E-5</v>
      </c>
    </row>
    <row r="4" spans="1:29" x14ac:dyDescent="0.45">
      <c r="A4" t="s">
        <v>2</v>
      </c>
      <c r="B4">
        <f>3.3+273</f>
        <v>276.3</v>
      </c>
      <c r="C4">
        <f t="shared" si="0"/>
        <v>2.7630000000000003</v>
      </c>
      <c r="D4">
        <v>-12.912732159999999</v>
      </c>
      <c r="E4">
        <v>2.19651E-3</v>
      </c>
      <c r="F4">
        <f t="shared" si="1"/>
        <v>-1.7010420202195228E-4</v>
      </c>
      <c r="G4">
        <v>-12.898829409999999</v>
      </c>
      <c r="H4">
        <v>2.13722E-3</v>
      </c>
      <c r="I4">
        <f t="shared" si="2"/>
        <v>-1.6569100435913123E-4</v>
      </c>
      <c r="J4">
        <v>-12.88259869</v>
      </c>
      <c r="K4">
        <v>2.02761E-3</v>
      </c>
      <c r="L4">
        <f t="shared" si="3"/>
        <v>-1.5739138110185127E-4</v>
      </c>
      <c r="M4">
        <v>-12.86659601</v>
      </c>
      <c r="N4">
        <v>2.0534899999999998E-3</v>
      </c>
      <c r="O4">
        <f t="shared" si="4"/>
        <v>-1.5959854482133537E-4</v>
      </c>
      <c r="P4">
        <v>-12.85141544</v>
      </c>
      <c r="Q4">
        <v>2.1458100000000002E-3</v>
      </c>
      <c r="R4">
        <f t="shared" si="5"/>
        <v>-1.6697071307189803E-4</v>
      </c>
      <c r="S4">
        <v>-12.835952499999999</v>
      </c>
      <c r="T4">
        <v>2.3572100000000002E-3</v>
      </c>
      <c r="U4">
        <f t="shared" si="6"/>
        <v>-1.8364122179479866E-4</v>
      </c>
      <c r="V4">
        <f t="shared" si="7"/>
        <v>1.5739138110185127E-4</v>
      </c>
      <c r="W4">
        <f t="shared" si="8"/>
        <v>-12.835952499999999</v>
      </c>
      <c r="X4">
        <f t="shared" si="9"/>
        <v>-12.912732159999999</v>
      </c>
      <c r="Y4">
        <f t="shared" si="10"/>
        <v>7.6779659999999694E-2</v>
      </c>
      <c r="Z4">
        <v>-12.88259869</v>
      </c>
      <c r="AA4">
        <f>SQRT((Y4/2)^2+K4^2)</f>
        <v>3.8443338171144661E-2</v>
      </c>
      <c r="AB4">
        <f t="shared" si="11"/>
        <v>3.619254433586681E-3</v>
      </c>
      <c r="AC4">
        <f t="shared" si="12"/>
        <v>3.6192544335866815E-5</v>
      </c>
    </row>
    <row r="5" spans="1:29" x14ac:dyDescent="0.45">
      <c r="A5" t="s">
        <v>3</v>
      </c>
      <c r="B5">
        <f>21.6+273</f>
        <v>294.60000000000002</v>
      </c>
      <c r="C5">
        <f t="shared" si="0"/>
        <v>2.9460000000000002</v>
      </c>
      <c r="D5">
        <v>-12.072044269999999</v>
      </c>
      <c r="E5">
        <v>2.4800000000000001E-4</v>
      </c>
      <c r="F5">
        <f t="shared" si="1"/>
        <v>-2.054333089353391E-5</v>
      </c>
      <c r="G5">
        <v>-12.071328660000001</v>
      </c>
      <c r="H5">
        <v>2.4773999999999998E-4</v>
      </c>
      <c r="I5">
        <f t="shared" si="2"/>
        <v>-2.052301009920477E-5</v>
      </c>
      <c r="J5">
        <v>-12.07059817</v>
      </c>
      <c r="K5">
        <v>2.4731999999999998E-4</v>
      </c>
      <c r="L5">
        <f t="shared" si="3"/>
        <v>-2.0489456820349109E-5</v>
      </c>
      <c r="M5">
        <v>-12.06971907</v>
      </c>
      <c r="N5">
        <v>2.4637999999999998E-4</v>
      </c>
      <c r="O5">
        <f t="shared" si="4"/>
        <v>-2.0413068321730207E-5</v>
      </c>
      <c r="P5">
        <v>-12.06856646</v>
      </c>
      <c r="Q5">
        <v>2.4501999999999998E-4</v>
      </c>
      <c r="R5">
        <f t="shared" si="5"/>
        <v>-2.0302328434126219E-5</v>
      </c>
      <c r="S5">
        <v>-12.066824799999999</v>
      </c>
      <c r="T5">
        <v>2.4159E-4</v>
      </c>
      <c r="U5">
        <f t="shared" si="6"/>
        <v>-2.0021008343470771E-5</v>
      </c>
      <c r="V5">
        <f t="shared" si="7"/>
        <v>2.0021008343470771E-5</v>
      </c>
      <c r="W5">
        <f t="shared" si="8"/>
        <v>-12.066824799999999</v>
      </c>
      <c r="X5">
        <f t="shared" si="9"/>
        <v>-12.072044269999999</v>
      </c>
      <c r="Y5">
        <f t="shared" si="10"/>
        <v>5.2194700000001149E-3</v>
      </c>
      <c r="Z5">
        <v>-12.066824799999999</v>
      </c>
      <c r="AA5">
        <f t="shared" ref="AA5" si="13">SQRT((Y5/2)^2+T5^2)</f>
        <v>2.6208934542108538E-3</v>
      </c>
      <c r="AB5">
        <f t="shared" si="11"/>
        <v>3.3944331296673451E-3</v>
      </c>
      <c r="AC5">
        <f t="shared" si="12"/>
        <v>3.394433129667345E-5</v>
      </c>
    </row>
    <row r="6" spans="1:29" x14ac:dyDescent="0.45">
      <c r="A6" t="s">
        <v>4</v>
      </c>
      <c r="B6">
        <f>101.3+273</f>
        <v>374.3</v>
      </c>
      <c r="C6">
        <f t="shared" si="0"/>
        <v>3.7430000000000003</v>
      </c>
      <c r="D6">
        <v>-19.20089042</v>
      </c>
      <c r="E6">
        <v>4.2917199999999997E-3</v>
      </c>
      <c r="F6">
        <f t="shared" si="1"/>
        <v>-2.2351671751272875E-4</v>
      </c>
      <c r="G6">
        <v>-19.190725759999999</v>
      </c>
      <c r="H6">
        <v>4.1445600000000003E-3</v>
      </c>
      <c r="I6">
        <f t="shared" si="2"/>
        <v>-2.1596681917255433E-4</v>
      </c>
      <c r="J6">
        <v>-19.17981258</v>
      </c>
      <c r="K6">
        <v>4.0864899999999999E-3</v>
      </c>
      <c r="L6">
        <f t="shared" si="3"/>
        <v>-2.1306204025482714E-4</v>
      </c>
      <c r="M6">
        <v>-19.16567642</v>
      </c>
      <c r="N6">
        <v>4.0429400000000001E-3</v>
      </c>
      <c r="O6">
        <f t="shared" si="4"/>
        <v>-2.1094689858068677E-4</v>
      </c>
      <c r="P6">
        <v>-19.14842419</v>
      </c>
      <c r="Q6">
        <v>3.87558E-3</v>
      </c>
      <c r="R6">
        <f t="shared" si="5"/>
        <v>-2.0239681143182362E-4</v>
      </c>
      <c r="S6">
        <v>-19.13382219</v>
      </c>
      <c r="T6">
        <v>3.8775599999999999E-3</v>
      </c>
      <c r="U6">
        <f t="shared" si="6"/>
        <v>-2.0265475248466285E-4</v>
      </c>
      <c r="V6">
        <f t="shared" si="7"/>
        <v>2.0239681143182362E-4</v>
      </c>
      <c r="W6">
        <f t="shared" si="8"/>
        <v>-19.13382219</v>
      </c>
      <c r="X6">
        <f t="shared" si="9"/>
        <v>-19.20089042</v>
      </c>
      <c r="Y6">
        <f t="shared" si="10"/>
        <v>6.7068230000000284E-2</v>
      </c>
      <c r="Z6">
        <v>-19.14842419</v>
      </c>
      <c r="AA6">
        <f>SQRT((Y6/2)^2+Q6^2)</f>
        <v>3.3757324970584306E-2</v>
      </c>
      <c r="AB6">
        <f t="shared" si="11"/>
        <v>2.6716537536735237E-3</v>
      </c>
      <c r="AC6">
        <f t="shared" si="12"/>
        <v>2.671653753673524E-5</v>
      </c>
    </row>
    <row r="7" spans="1:29" x14ac:dyDescent="0.45">
      <c r="A7" t="s">
        <v>5</v>
      </c>
      <c r="B7">
        <f>-67.4+273</f>
        <v>205.6</v>
      </c>
      <c r="C7">
        <f t="shared" si="0"/>
        <v>2.056</v>
      </c>
      <c r="D7">
        <v>-43.474731140000003</v>
      </c>
      <c r="E7">
        <v>0.34999122999999999</v>
      </c>
      <c r="F7">
        <f t="shared" si="1"/>
        <v>-8.050451856112386E-3</v>
      </c>
      <c r="G7">
        <v>-43.344801660000002</v>
      </c>
      <c r="H7">
        <v>0.36314879</v>
      </c>
      <c r="I7">
        <f t="shared" si="2"/>
        <v>-8.3781393867843109E-3</v>
      </c>
      <c r="J7">
        <v>-43.185600540000003</v>
      </c>
      <c r="K7">
        <v>0.37012084000000001</v>
      </c>
      <c r="L7">
        <f t="shared" si="3"/>
        <v>-8.5704687528237854E-3</v>
      </c>
      <c r="M7">
        <v>-42.993740840000001</v>
      </c>
      <c r="N7">
        <v>0.38497299000000001</v>
      </c>
      <c r="O7">
        <f t="shared" si="4"/>
        <v>-8.9541636172731798E-3</v>
      </c>
      <c r="P7">
        <v>-42.845166900000002</v>
      </c>
      <c r="Q7">
        <v>0.41518975000000002</v>
      </c>
      <c r="R7">
        <f t="shared" si="5"/>
        <v>-9.6904687282242802E-3</v>
      </c>
      <c r="S7">
        <v>-42.62746344</v>
      </c>
      <c r="T7">
        <v>0.44787301000000002</v>
      </c>
      <c r="U7">
        <f t="shared" si="6"/>
        <v>-1.0506677476373903E-2</v>
      </c>
      <c r="V7">
        <f t="shared" si="7"/>
        <v>8.050451856112386E-3</v>
      </c>
      <c r="W7">
        <f t="shared" si="8"/>
        <v>-42.62746344</v>
      </c>
      <c r="X7">
        <f t="shared" si="9"/>
        <v>-43.474731140000003</v>
      </c>
      <c r="Y7">
        <f t="shared" si="10"/>
        <v>0.84726770000000329</v>
      </c>
      <c r="Z7">
        <v>-43.474731140000003</v>
      </c>
      <c r="AA7">
        <f>SQRT((Y7/2)^2+E7^2)</f>
        <v>0.54950841662593009</v>
      </c>
      <c r="AB7">
        <f t="shared" si="11"/>
        <v>4.8638132295719845E-3</v>
      </c>
      <c r="AC7">
        <f t="shared" si="12"/>
        <v>4.8638132295719841E-5</v>
      </c>
    </row>
    <row r="8" spans="1:29" x14ac:dyDescent="0.45">
      <c r="A8" t="s">
        <v>6</v>
      </c>
      <c r="B8">
        <f>3.3+273</f>
        <v>276.3</v>
      </c>
      <c r="C8">
        <f t="shared" si="0"/>
        <v>2.7630000000000003</v>
      </c>
      <c r="D8">
        <v>-28.861332990000001</v>
      </c>
      <c r="E8">
        <v>5.3576470000000001E-2</v>
      </c>
      <c r="F8">
        <f t="shared" si="1"/>
        <v>-1.856340800979754E-3</v>
      </c>
      <c r="G8">
        <v>-28.832994200000002</v>
      </c>
      <c r="H8">
        <v>5.3260670000000003E-2</v>
      </c>
      <c r="I8">
        <f t="shared" si="2"/>
        <v>-1.8472125936889344E-3</v>
      </c>
      <c r="J8">
        <v>-28.756128740000001</v>
      </c>
      <c r="K8">
        <v>5.002148E-2</v>
      </c>
      <c r="L8">
        <f t="shared" si="3"/>
        <v>-1.7395067483621232E-3</v>
      </c>
      <c r="M8">
        <v>-28.698256010000001</v>
      </c>
      <c r="N8">
        <v>4.8997810000000003E-2</v>
      </c>
      <c r="O8">
        <f t="shared" si="4"/>
        <v>-1.7073445153923832E-3</v>
      </c>
      <c r="P8">
        <v>-28.59430322</v>
      </c>
      <c r="Q8">
        <v>4.568531E-2</v>
      </c>
      <c r="R8">
        <f t="shared" si="5"/>
        <v>-1.5977067057205249E-3</v>
      </c>
      <c r="S8">
        <v>-28.49756387</v>
      </c>
      <c r="T8">
        <v>4.3438240000000003E-2</v>
      </c>
      <c r="U8">
        <f t="shared" si="6"/>
        <v>-1.5242790646300955E-3</v>
      </c>
      <c r="V8">
        <f t="shared" si="7"/>
        <v>1.5242790646300955E-3</v>
      </c>
      <c r="W8">
        <f t="shared" si="8"/>
        <v>-28.49756387</v>
      </c>
      <c r="X8">
        <f t="shared" si="9"/>
        <v>-28.861332990000001</v>
      </c>
      <c r="Y8">
        <f t="shared" si="10"/>
        <v>0.36376912000000061</v>
      </c>
      <c r="Z8">
        <v>-28.49756387</v>
      </c>
      <c r="AA8">
        <f>SQRT((Y8/2)^2+T8^2)</f>
        <v>0.18699966272881699</v>
      </c>
      <c r="AB8">
        <f t="shared" si="11"/>
        <v>3.619254433586681E-3</v>
      </c>
      <c r="AC8">
        <f t="shared" si="12"/>
        <v>3.6192544335866815E-5</v>
      </c>
    </row>
    <row r="9" spans="1:29" x14ac:dyDescent="0.45">
      <c r="A9" t="s">
        <v>7</v>
      </c>
      <c r="B9">
        <f>21.7+273</f>
        <v>294.7</v>
      </c>
      <c r="C9">
        <f t="shared" si="0"/>
        <v>2.9470000000000001</v>
      </c>
      <c r="D9">
        <v>-26.84190577</v>
      </c>
      <c r="E9">
        <v>4.5238720000000003E-2</v>
      </c>
      <c r="F9">
        <f t="shared" si="1"/>
        <v>-1.685376604315529E-3</v>
      </c>
      <c r="G9">
        <v>-26.817567889999999</v>
      </c>
      <c r="H9">
        <v>4.5226019999999999E-2</v>
      </c>
      <c r="I9">
        <f t="shared" si="2"/>
        <v>-1.6864325723163107E-3</v>
      </c>
      <c r="J9">
        <v>-26.79490693</v>
      </c>
      <c r="K9">
        <v>4.6237439999999998E-2</v>
      </c>
      <c r="L9">
        <f t="shared" si="3"/>
        <v>-1.7256055458894628E-3</v>
      </c>
      <c r="M9">
        <v>-26.762937709999999</v>
      </c>
      <c r="N9">
        <v>4.6938939999999998E-2</v>
      </c>
      <c r="O9">
        <f t="shared" si="4"/>
        <v>-1.7538784609008456E-3</v>
      </c>
      <c r="P9">
        <v>-26.702985349999999</v>
      </c>
      <c r="Q9">
        <v>4.679589E-2</v>
      </c>
      <c r="R9">
        <f t="shared" si="5"/>
        <v>-1.7524591122168294E-3</v>
      </c>
      <c r="S9">
        <v>-26.654684809999999</v>
      </c>
      <c r="T9">
        <v>4.9732140000000001E-2</v>
      </c>
      <c r="U9">
        <f t="shared" si="6"/>
        <v>-1.8657935876751418E-3</v>
      </c>
      <c r="V9">
        <f t="shared" si="7"/>
        <v>1.685376604315529E-3</v>
      </c>
      <c r="W9">
        <f t="shared" si="8"/>
        <v>-26.654684809999999</v>
      </c>
      <c r="X9">
        <f t="shared" si="9"/>
        <v>-26.84190577</v>
      </c>
      <c r="Y9">
        <f t="shared" si="10"/>
        <v>0.18722096000000121</v>
      </c>
      <c r="Z9">
        <v>-26.84190577</v>
      </c>
      <c r="AA9">
        <f>SQRT((Y9/2)^2+E9^2)</f>
        <v>0.10396857098695217</v>
      </c>
      <c r="AB9">
        <f t="shared" si="11"/>
        <v>3.3932813030200207E-3</v>
      </c>
      <c r="AC9">
        <f t="shared" si="12"/>
        <v>3.3932813030200205E-5</v>
      </c>
    </row>
    <row r="11" spans="1:29" x14ac:dyDescent="0.45">
      <c r="E11" s="1"/>
    </row>
    <row r="12" spans="1:29" x14ac:dyDescent="0.45">
      <c r="E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DA73-7F71-4FEF-AFFF-11ADA2553D3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2019-11-13T20:17:53Z</dcterms:modified>
</cp:coreProperties>
</file>