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多普勒测声速\"/>
    </mc:Choice>
  </mc:AlternateContent>
  <xr:revisionPtr revIDLastSave="0" documentId="13_ncr:1_{E17F1AD4-EE22-474C-B0B4-0DBC26C8CC5B}" xr6:coauthVersionLast="47" xr6:coauthVersionMax="47" xr10:uidLastSave="{00000000-0000-0000-0000-000000000000}"/>
  <bookViews>
    <workbookView xWindow="-108" yWindow="-108" windowWidth="23256" windowHeight="12456" activeTab="3" xr2:uid="{0EF709C6-8055-498B-B6F6-78602D2B8E86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4" l="1"/>
  <c r="G8" i="4"/>
  <c r="G7" i="4"/>
  <c r="G6" i="4"/>
  <c r="B6" i="4"/>
  <c r="C6" i="4"/>
  <c r="D6" i="4"/>
  <c r="E6" i="4"/>
  <c r="F6" i="4"/>
  <c r="A6" i="4"/>
  <c r="C13" i="3"/>
  <c r="C12" i="3"/>
  <c r="C11" i="3"/>
  <c r="C10" i="3"/>
  <c r="C9" i="3"/>
  <c r="C8" i="3"/>
  <c r="E7" i="3"/>
  <c r="E3" i="3"/>
  <c r="E4" i="3"/>
  <c r="E5" i="3"/>
  <c r="E6" i="3"/>
  <c r="E2" i="3"/>
  <c r="D3" i="3"/>
  <c r="D4" i="3"/>
  <c r="D5" i="3"/>
  <c r="D6" i="3"/>
  <c r="D2" i="3"/>
  <c r="G2" i="1" l="1"/>
  <c r="F3" i="1"/>
  <c r="G3" i="1" s="1"/>
  <c r="F4" i="1"/>
  <c r="G4" i="1" s="1"/>
  <c r="F6" i="1"/>
  <c r="G6" i="1" s="1"/>
  <c r="F2" i="1"/>
  <c r="E3" i="1"/>
  <c r="E4" i="1"/>
  <c r="E5" i="1"/>
  <c r="F5" i="1" s="1"/>
  <c r="G5" i="1" s="1"/>
  <c r="E6" i="1"/>
  <c r="E2" i="1"/>
  <c r="D3" i="1"/>
  <c r="D4" i="1"/>
  <c r="D5" i="1"/>
  <c r="D6" i="1"/>
  <c r="D2" i="1"/>
  <c r="H2" i="1" l="1"/>
  <c r="I2" i="1" s="1"/>
</calcChain>
</file>

<file path=xl/sharedStrings.xml><?xml version="1.0" encoding="utf-8"?>
<sst xmlns="http://schemas.openxmlformats.org/spreadsheetml/2006/main" count="35" uniqueCount="24">
  <si>
    <t>VR(m/s)</t>
    <phoneticPr fontId="1" type="noConversion"/>
  </si>
  <si>
    <t>f正</t>
    <phoneticPr fontId="1" type="noConversion"/>
  </si>
  <si>
    <t>f反</t>
    <phoneticPr fontId="1" type="noConversion"/>
  </si>
  <si>
    <t>Δf正</t>
    <phoneticPr fontId="1" type="noConversion"/>
  </si>
  <si>
    <t>Δf反</t>
    <phoneticPr fontId="1" type="noConversion"/>
  </si>
  <si>
    <t>Δf</t>
    <phoneticPr fontId="1" type="noConversion"/>
  </si>
  <si>
    <t>V</t>
    <phoneticPr fontId="1" type="noConversion"/>
  </si>
  <si>
    <t>Vr</t>
    <phoneticPr fontId="1" type="noConversion"/>
  </si>
  <si>
    <t>Ev</t>
    <phoneticPr fontId="1" type="noConversion"/>
  </si>
  <si>
    <t>V理</t>
    <phoneticPr fontId="1" type="noConversion"/>
  </si>
  <si>
    <t>V测-V理</t>
    <phoneticPr fontId="1" type="noConversion"/>
  </si>
  <si>
    <t>L1</t>
    <phoneticPr fontId="1" type="noConversion"/>
  </si>
  <si>
    <t>L2</t>
  </si>
  <si>
    <t>L3</t>
  </si>
  <si>
    <t>L4</t>
  </si>
  <si>
    <t>L5</t>
  </si>
  <si>
    <t>L6</t>
  </si>
  <si>
    <t>L1-1</t>
    <phoneticPr fontId="1" type="noConversion"/>
  </si>
  <si>
    <t>L2-1</t>
    <phoneticPr fontId="1" type="noConversion"/>
  </si>
  <si>
    <t>L3-1</t>
    <phoneticPr fontId="1" type="noConversion"/>
  </si>
  <si>
    <t>L6-1</t>
    <phoneticPr fontId="1" type="noConversion"/>
  </si>
  <si>
    <t>L5-1</t>
    <phoneticPr fontId="1" type="noConversion"/>
  </si>
  <si>
    <t>L4-1</t>
    <phoneticPr fontId="1" type="noConversion"/>
  </si>
  <si>
    <t>V测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</si>
</sst>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0.000000000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" fontId="0" fillId="0" borderId="0" xfId="0" applyNumberFormat="1" applyAlignment="1">
      <alignment horizontal="left" vertical="center" indent="1"/>
    </xf>
    <xf numFmtId="2" fontId="0" fillId="0" borderId="0" xfId="0" applyNumberFormat="1">
      <alignment vertical="center"/>
    </xf>
    <xf numFmtId="183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FCB88-7C5B-42FA-9B32-A2BE60A2AD1D}">
  <dimension ref="A1:I6"/>
  <sheetViews>
    <sheetView workbookViewId="0">
      <selection activeCell="B5" sqref="B5"/>
    </sheetView>
  </sheetViews>
  <sheetFormatPr defaultRowHeight="13.8" x14ac:dyDescent="0.25"/>
  <cols>
    <col min="1" max="1" width="10.5546875" customWidth="1"/>
    <col min="4" max="4" width="9.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>
        <v>5.8999999999999997E-2</v>
      </c>
      <c r="B2">
        <v>37137</v>
      </c>
      <c r="C2">
        <v>37124</v>
      </c>
      <c r="D2">
        <f>B2-37130</f>
        <v>7</v>
      </c>
      <c r="E2">
        <f>37130-C2</f>
        <v>6</v>
      </c>
      <c r="F2">
        <f>SUM(D2:E2)/2</f>
        <v>6.5</v>
      </c>
      <c r="G2">
        <f>(37130*A2)/F2</f>
        <v>337.02615384615387</v>
      </c>
      <c r="H2">
        <f>SUM(G2:G6)/5</f>
        <v>357.16067838827837</v>
      </c>
      <c r="I2">
        <f>(H2-347)/347</f>
        <v>2.9281493914346889E-2</v>
      </c>
    </row>
    <row r="3" spans="1:9" x14ac:dyDescent="0.25">
      <c r="A3">
        <v>6.8000000000000005E-2</v>
      </c>
      <c r="B3">
        <v>37137</v>
      </c>
      <c r="C3">
        <v>37123</v>
      </c>
      <c r="D3">
        <f t="shared" ref="D3:D6" si="0">B3-37130</f>
        <v>7</v>
      </c>
      <c r="E3">
        <f t="shared" ref="E3:E6" si="1">37130-C3</f>
        <v>7</v>
      </c>
      <c r="F3">
        <f t="shared" ref="F3:F6" si="2">SUM(D3:E3)/2</f>
        <v>7</v>
      </c>
      <c r="G3">
        <f>(37130*A3)/F3</f>
        <v>360.69142857142862</v>
      </c>
    </row>
    <row r="4" spans="1:9" x14ac:dyDescent="0.25">
      <c r="A4">
        <v>7.8E-2</v>
      </c>
      <c r="B4">
        <v>37138</v>
      </c>
      <c r="C4">
        <v>37123</v>
      </c>
      <c r="D4">
        <f t="shared" si="0"/>
        <v>8</v>
      </c>
      <c r="E4">
        <f t="shared" si="1"/>
        <v>7</v>
      </c>
      <c r="F4">
        <f t="shared" si="2"/>
        <v>7.5</v>
      </c>
      <c r="G4">
        <f t="shared" ref="G4:G6" si="3">(37130*A4)/F4</f>
        <v>386.15199999999999</v>
      </c>
    </row>
    <row r="5" spans="1:9" x14ac:dyDescent="0.25">
      <c r="A5">
        <v>8.6999999999999994E-2</v>
      </c>
      <c r="B5">
        <v>37139</v>
      </c>
      <c r="C5">
        <v>37121</v>
      </c>
      <c r="D5">
        <f t="shared" si="0"/>
        <v>9</v>
      </c>
      <c r="E5">
        <f t="shared" si="1"/>
        <v>9</v>
      </c>
      <c r="F5">
        <f t="shared" si="2"/>
        <v>9</v>
      </c>
      <c r="G5">
        <f t="shared" si="3"/>
        <v>358.92333333333335</v>
      </c>
    </row>
    <row r="6" spans="1:9" x14ac:dyDescent="0.25">
      <c r="A6">
        <v>9.7000000000000003E-2</v>
      </c>
      <c r="B6">
        <v>37140</v>
      </c>
      <c r="C6">
        <v>37119</v>
      </c>
      <c r="D6">
        <f t="shared" si="0"/>
        <v>10</v>
      </c>
      <c r="E6">
        <f t="shared" si="1"/>
        <v>11</v>
      </c>
      <c r="F6">
        <f t="shared" si="2"/>
        <v>10.5</v>
      </c>
      <c r="G6">
        <f t="shared" si="3"/>
        <v>343.0104761904762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F3FF4-CF8D-4E07-A893-BCFE13A68BEE}">
  <dimension ref="A1:E6"/>
  <sheetViews>
    <sheetView workbookViewId="0">
      <selection activeCell="E24" sqref="E24"/>
    </sheetView>
  </sheetViews>
  <sheetFormatPr defaultRowHeight="13.8" x14ac:dyDescent="0.25"/>
  <sheetData>
    <row r="1" spans="1:5" x14ac:dyDescent="0.25">
      <c r="A1" t="s">
        <v>7</v>
      </c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>
        <v>5.8999999999999997E-2</v>
      </c>
      <c r="B2">
        <v>37767</v>
      </c>
      <c r="C2">
        <v>37754</v>
      </c>
    </row>
    <row r="3" spans="1:5" x14ac:dyDescent="0.25">
      <c r="A3">
        <v>0.115</v>
      </c>
      <c r="B3">
        <v>37772</v>
      </c>
      <c r="C3">
        <v>37751</v>
      </c>
    </row>
    <row r="4" spans="1:5" x14ac:dyDescent="0.25">
      <c r="A4">
        <v>0.15</v>
      </c>
      <c r="B4">
        <v>37775</v>
      </c>
      <c r="C4">
        <v>37748</v>
      </c>
    </row>
    <row r="5" spans="1:5" x14ac:dyDescent="0.25">
      <c r="A5">
        <v>0.193</v>
      </c>
      <c r="B5">
        <v>37781</v>
      </c>
      <c r="C5">
        <v>37740</v>
      </c>
    </row>
    <row r="6" spans="1:5" x14ac:dyDescent="0.25">
      <c r="A6">
        <v>0.23499999999999999</v>
      </c>
      <c r="B6">
        <v>37784</v>
      </c>
      <c r="C6">
        <v>37735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ED08C-4CC5-4DB4-AA21-00F67C832AEC}">
  <dimension ref="A1:E13"/>
  <sheetViews>
    <sheetView workbookViewId="0">
      <selection activeCell="C13" sqref="C13"/>
    </sheetView>
  </sheetViews>
  <sheetFormatPr defaultRowHeight="13.8" x14ac:dyDescent="0.25"/>
  <cols>
    <col min="3" max="3" width="18.33203125" bestFit="1" customWidth="1"/>
    <col min="5" max="5" width="15.109375" bestFit="1" customWidth="1"/>
  </cols>
  <sheetData>
    <row r="1" spans="1:5" x14ac:dyDescent="0.25">
      <c r="A1" t="s">
        <v>7</v>
      </c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>
        <v>5.8999999999999997E-2</v>
      </c>
      <c r="B2">
        <v>7</v>
      </c>
      <c r="C2">
        <v>6</v>
      </c>
      <c r="D2">
        <f>(B2+C2)/2</f>
        <v>6.5</v>
      </c>
      <c r="E2" s="1">
        <f>(37760*A2)/D2</f>
        <v>342.74461538461532</v>
      </c>
    </row>
    <row r="3" spans="1:5" x14ac:dyDescent="0.25">
      <c r="A3">
        <v>0.115</v>
      </c>
      <c r="B3">
        <v>12</v>
      </c>
      <c r="C3">
        <v>9</v>
      </c>
      <c r="D3">
        <f t="shared" ref="D3:D6" si="0">(B3+C3)/2</f>
        <v>10.5</v>
      </c>
      <c r="E3" s="1">
        <f t="shared" ref="E3:E6" si="1">(37760*A3)/D3</f>
        <v>413.56190476190483</v>
      </c>
    </row>
    <row r="4" spans="1:5" x14ac:dyDescent="0.25">
      <c r="A4">
        <v>0.15</v>
      </c>
      <c r="B4">
        <v>15</v>
      </c>
      <c r="C4">
        <v>12</v>
      </c>
      <c r="D4">
        <f t="shared" si="0"/>
        <v>13.5</v>
      </c>
      <c r="E4" s="1">
        <f t="shared" si="1"/>
        <v>419.55555555555554</v>
      </c>
    </row>
    <row r="5" spans="1:5" x14ac:dyDescent="0.25">
      <c r="A5">
        <v>0.193</v>
      </c>
      <c r="B5">
        <v>21</v>
      </c>
      <c r="C5">
        <v>20</v>
      </c>
      <c r="D5">
        <f t="shared" si="0"/>
        <v>20.5</v>
      </c>
      <c r="E5" s="1">
        <f t="shared" si="1"/>
        <v>355.49658536585366</v>
      </c>
    </row>
    <row r="6" spans="1:5" x14ac:dyDescent="0.25">
      <c r="A6">
        <v>0.23499999999999999</v>
      </c>
      <c r="B6">
        <v>24</v>
      </c>
      <c r="C6">
        <v>25</v>
      </c>
      <c r="D6">
        <f t="shared" si="0"/>
        <v>24.5</v>
      </c>
      <c r="E6" s="1">
        <f t="shared" si="1"/>
        <v>362.18775510204085</v>
      </c>
    </row>
    <row r="7" spans="1:5" x14ac:dyDescent="0.25">
      <c r="E7" s="2">
        <f>SUM(E2:E6)</f>
        <v>1893.5464161699704</v>
      </c>
    </row>
    <row r="8" spans="1:5" x14ac:dyDescent="0.25">
      <c r="C8">
        <f>(20/273.15)</f>
        <v>7.3219842577338462E-2</v>
      </c>
    </row>
    <row r="9" spans="1:5" x14ac:dyDescent="0.25">
      <c r="C9">
        <f>1+C8</f>
        <v>1.0732198425773385</v>
      </c>
    </row>
    <row r="10" spans="1:5" x14ac:dyDescent="0.25">
      <c r="C10">
        <f>SQRT(C9)</f>
        <v>1.0359632438350979</v>
      </c>
    </row>
    <row r="11" spans="1:5" x14ac:dyDescent="0.25">
      <c r="B11" t="s">
        <v>9</v>
      </c>
      <c r="C11">
        <f>C10*331.45</f>
        <v>343.37001716914318</v>
      </c>
    </row>
    <row r="12" spans="1:5" x14ac:dyDescent="0.25">
      <c r="B12" t="s">
        <v>10</v>
      </c>
      <c r="C12" s="3">
        <f>E6-C11</f>
        <v>18.817737932897671</v>
      </c>
    </row>
    <row r="13" spans="1:5" x14ac:dyDescent="0.25">
      <c r="B13" t="s">
        <v>8</v>
      </c>
      <c r="C13">
        <f>C12/C11</f>
        <v>5.4803089937896649E-2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786D1-9DE7-49C0-BEF4-A272860E9107}">
  <dimension ref="A1:J9"/>
  <sheetViews>
    <sheetView tabSelected="1" workbookViewId="0">
      <selection activeCell="J10" sqref="J10"/>
    </sheetView>
  </sheetViews>
  <sheetFormatPr defaultRowHeight="13.8" x14ac:dyDescent="0.25"/>
  <sheetData>
    <row r="1" spans="1:10" x14ac:dyDescent="0.25">
      <c r="A1" t="s">
        <v>11</v>
      </c>
      <c r="B1" t="s">
        <v>17</v>
      </c>
      <c r="C1" t="s">
        <v>12</v>
      </c>
      <c r="D1" t="s">
        <v>18</v>
      </c>
      <c r="E1" t="s">
        <v>13</v>
      </c>
      <c r="F1" t="s">
        <v>19</v>
      </c>
    </row>
    <row r="2" spans="1:10" x14ac:dyDescent="0.25">
      <c r="A2">
        <v>600.75</v>
      </c>
      <c r="B2">
        <v>605.15</v>
      </c>
      <c r="C2">
        <v>610.04999999999995</v>
      </c>
      <c r="D2">
        <v>614.9</v>
      </c>
      <c r="E2">
        <v>619.4</v>
      </c>
      <c r="F2">
        <v>624.1</v>
      </c>
    </row>
    <row r="3" spans="1:10" x14ac:dyDescent="0.25">
      <c r="A3" t="s">
        <v>14</v>
      </c>
      <c r="B3" t="s">
        <v>22</v>
      </c>
      <c r="C3" t="s">
        <v>15</v>
      </c>
      <c r="D3" t="s">
        <v>21</v>
      </c>
      <c r="E3" t="s">
        <v>16</v>
      </c>
      <c r="F3" t="s">
        <v>20</v>
      </c>
    </row>
    <row r="4" spans="1:10" x14ac:dyDescent="0.25">
      <c r="A4">
        <v>628.5</v>
      </c>
      <c r="B4">
        <v>632.45000000000005</v>
      </c>
      <c r="C4">
        <v>637.6</v>
      </c>
      <c r="D4">
        <v>642.20000000000005</v>
      </c>
      <c r="E4">
        <v>646.70000000000005</v>
      </c>
      <c r="F4">
        <v>650.79999999999995</v>
      </c>
    </row>
    <row r="6" spans="1:10" x14ac:dyDescent="0.25">
      <c r="A6">
        <f>(A4-A2)/3</f>
        <v>9.25</v>
      </c>
      <c r="B6">
        <f t="shared" ref="B6:F6" si="0">(B4-B2)/3</f>
        <v>9.1000000000000227</v>
      </c>
      <c r="C6">
        <f t="shared" si="0"/>
        <v>9.1833333333333567</v>
      </c>
      <c r="D6">
        <f t="shared" si="0"/>
        <v>9.1000000000000227</v>
      </c>
      <c r="E6">
        <f t="shared" si="0"/>
        <v>9.1000000000000227</v>
      </c>
      <c r="F6">
        <f t="shared" si="0"/>
        <v>8.8999999999999773</v>
      </c>
      <c r="G6">
        <f>SUM(A6:F6)</f>
        <v>54.633333333333404</v>
      </c>
    </row>
    <row r="7" spans="1:10" x14ac:dyDescent="0.25">
      <c r="G7">
        <f>G6/6</f>
        <v>9.1055555555555667</v>
      </c>
    </row>
    <row r="8" spans="1:10" x14ac:dyDescent="0.25">
      <c r="F8" t="s">
        <v>23</v>
      </c>
      <c r="G8">
        <f>(G7/1000)*37760</f>
        <v>343.82577777777817</v>
      </c>
      <c r="I8" t="s">
        <v>9</v>
      </c>
      <c r="J8">
        <v>343.37</v>
      </c>
    </row>
    <row r="9" spans="1:10" x14ac:dyDescent="0.25">
      <c r="I9" t="s">
        <v>10</v>
      </c>
      <c r="J9">
        <f>(G8-J8)/J8</f>
        <v>1.3273663330464706E-3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stupid陈</dc:creator>
  <cp:lastModifiedBy>HP</cp:lastModifiedBy>
  <dcterms:created xsi:type="dcterms:W3CDTF">2021-06-05T14:02:22Z</dcterms:created>
  <dcterms:modified xsi:type="dcterms:W3CDTF">2023-04-16T16:33:10Z</dcterms:modified>
</cp:coreProperties>
</file>