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V4'!$A$1:$H$124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<sst xmlns="http://schemas.openxmlformats.org/spreadsheetml/2006/main" count="323">
  <si>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</si>
  <si>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</si>
  <si>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</si>
  <si>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</si>
  <si>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</si>
  <si>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</si>
  <si>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</si>
  <si>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</si>
  <si>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</si>
  <si>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</si>
  <si>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</si>
  <si>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</si>
  <si>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</si>
  <si>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</si>
  <si>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</si>
  <si>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</si>
  <si>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</si>
  <si>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</si>
  <si>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</si>
  <si>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</si>
  <si>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</si>
  <si>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</si>
  <si>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</si>
  <si>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</si>
  <si>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</si>
  <si>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</si>
  <si>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</si>
  <si>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</si>
  <si>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</si>
  <si>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134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</si>
  <si>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134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</si>
  <si>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134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</si>
  <si>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</si>
  <si>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t>unit price
单价</t>
  </si>
  <si>
    <t>amount
金额</t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</si>
  <si>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</si>
  <si>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t>Window 橱窗</t>
  </si>
  <si>
    <t>WOW 陈列桌区域</t>
  </si>
  <si>
    <t>App Wall 服装墙</t>
  </si>
  <si>
    <t>FTW Wall 鞋墙</t>
  </si>
  <si>
    <t>In-store SMU 店内其它位置SMU</t>
  </si>
  <si>
    <t>Cashier Desk 收银台区域</t>
  </si>
  <si>
    <t>OOH 店外非橱窗位置</t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</si>
  <si>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</si>
  <si>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</si>
  <si>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</si>
  <si>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</si>
  <si>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</si>
  <si>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</si>
  <si>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</si>
  <si>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</si>
  <si>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</si>
  <si>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</si>
  <si>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</si>
  <si>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t>PP+雪弗板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</si>
  <si>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</si>
  <si>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</si>
  <si>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</si>
  <si>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</si>
  <si>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</si>
  <si>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t>换得易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</si>
  <si>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</si>
  <si>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</si>
  <si>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</si>
  <si>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</si>
  <si>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</si>
  <si>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</si>
  <si>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</si>
  <si>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</si>
  <si>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</si>
  <si>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</si>
  <si>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t>丝绢布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</si>
  <si>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</si>
  <si>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</si>
  <si>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</si>
  <si>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</si>
  <si>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</si>
  <si>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</si>
  <si>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</si>
  <si>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</si>
  <si>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</si>
  <si>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</si>
  <si>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</si>
  <si>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</si>
  <si>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</si>
  <si>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</si>
  <si>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</si>
  <si>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</si>
  <si>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</si>
  <si>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</si>
  <si>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</si>
  <si>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</si>
  <si>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</si>
  <si>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</si>
  <si>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</si>
  <si>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</si>
  <si>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</si>
  <si>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</si>
  <si>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</si>
  <si>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</si>
  <si>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</si>
  <si>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t>Part3. POP安装及服务费</t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</si>
  <si>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</si>
  <si>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</si>
  <si>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</si>
  <si>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</si>
  <si>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t>Charge Item
费用名称</t>
  </si>
  <si>
    <t>Type类型</t>
  </si>
  <si>
    <t>unit
单位</t>
  </si>
  <si>
    <t>Description 
费用说明</t>
  </si>
  <si>
    <t>quty 
发生数量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</si>
  <si>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</si>
  <si>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</si>
  <si>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</si>
  <si>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</si>
  <si>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</si>
  <si>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</si>
  <si>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</si>
  <si>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</si>
  <si>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</si>
  <si>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</si>
  <si>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</si>
  <si>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</si>
  <si>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</si>
  <si>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</si>
  <si>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</si>
  <si>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</si>
  <si>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</si>
  <si>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</si>
  <si>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</si>
  <si>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</si>
  <si>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</si>
  <si>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</si>
  <si>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</si>
  <si>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</si>
  <si>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</si>
  <si>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</si>
  <si>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</si>
  <si>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</si>
  <si>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t>Core-VVIP店铺</t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</si>
  <si>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</si>
  <si>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</si>
  <si>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</si>
  <si>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</si>
  <si>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</si>
  <si>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</si>
  <si>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</si>
  <si>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</si>
  <si>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</si>
  <si>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t>Core-Premium店铺</t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</si>
  <si>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</si>
  <si>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</si>
  <si>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</si>
  <si>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</si>
  <si>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</si>
  <si>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</si>
  <si>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</si>
  <si>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</si>
  <si>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</si>
  <si>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t>Core-Basic店铺</t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</si>
  <si>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</si>
  <si>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</si>
  <si>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</si>
  <si>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</si>
  <si>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</si>
  <si>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</si>
  <si>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</si>
  <si>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</si>
  <si>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</si>
  <si>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t>其它类型店铺-带橱窗</t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</si>
  <si>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</si>
  <si>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</si>
  <si>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</si>
  <si>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</si>
  <si>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</si>
  <si>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</si>
  <si>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t>其它类型店铺-不带橱窗</t>
  </si>
  <si>
    <t>吴泽琴</t>
  </si>
  <si>
    <t>Kids-New Opening</t>
  </si>
  <si>
    <t>易拉宝（800×2000）</t>
  </si>
  <si>
    <t>Generic POP 更换安装</t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</si>
  <si>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</si>
  <si>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</si>
  <si>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</si>
  <si>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</si>
  <si>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</si>
  <si>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</si>
  <si>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</si>
  <si>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</si>
  <si>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</si>
  <si>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</si>
  <si>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</si>
  <si>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</si>
  <si>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</si>
  <si>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</si>
  <si>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</si>
  <si>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</si>
  <si>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</si>
  <si>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</si>
  <si>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</si>
  <si>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</si>
  <si>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</si>
  <si>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</si>
  <si>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</si>
  <si>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</si>
  <si>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</si>
  <si>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</si>
  <si>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</si>
  <si>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</si>
  <si>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</si>
  <si>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</si>
  <si>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</si>
  <si>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</si>
  <si>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</si>
  <si>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</si>
  <si>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</si>
  <si>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</si>
  <si>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</si>
  <si>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</si>
  <si>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</si>
  <si>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</si>
  <si>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</si>
  <si>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</si>
  <si>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</si>
  <si>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</si>
  <si>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</si>
  <si>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</si>
  <si>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</si>
  <si>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</si>
  <si>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</si>
  <si>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</si>
  <si>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</si>
  <si>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</si>
  <si>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</si>
  <si>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</si>
  <si>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</si>
  <si>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</si>
  <si>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</si>
  <si>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</si>
  <si>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</si>
  <si>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</si>
  <si>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</si>
  <si>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</si>
  <si>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</si>
  <si>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</si>
  <si>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</si>
  <si>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</si>
  <si>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</si>
  <si>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</si>
  <si>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</si>
  <si>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</si>
  <si>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</si>
  <si>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</si>
  <si>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</si>
  <si>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</si>
  <si>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t>Quty
数量</t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</si>
  <si>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</si>
  <si>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</si>
  <si>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</si>
  <si>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</si>
  <si>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</si>
  <si>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</si>
  <si>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t>unit Price
单价小计</t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</si>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</sst>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42" formatCode="_ &quot;￥&quot;* #,##0_ ;_ &quot;￥&quot;* \-#,##0_ ;_ &quot;￥&quot;* &quot;-&quot;_ ;_ @_ "/>
    <numFmt numFmtId="177" formatCode="0.00_ ;[Red]\-0.00\ "/>
    <numFmt numFmtId="178" formatCode="#,##0.00_ "/>
    <numFmt numFmtId="41" formatCode="_ * #,##0_ ;_ * \-#,##0_ ;_ * &quot;-&quot;_ ;_ @_ "/>
    <numFmt numFmtId="179" formatCode="_ \¥* #,##0.00_ ;_ \¥* \-#,##0.00_ ;_ \¥* &quot;-&quot;??_ ;_ @_ "/>
    <numFmt numFmtId="180" formatCode="0.00_ "/>
    <numFmt numFmtId="181" formatCode="\¥#,##0.00;\¥\-#,##0.00"/>
    <numFmt numFmtId="182" formatCode="\¥#,##0.00_);[Red]\(\¥#,##0.00\)"/>
    <numFmt numFmtId="183" formatCode="[$￥-804]#,##0.00;[Red][$￥-804]#,##0.00"/>
    <numFmt numFmtId="184" formatCode="0.00_);[Red]\(0.00\)"/>
  </numFmts>
  <fonts count="71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5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3" fillId="19" borderId="50" applyNumberFormat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5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1" fillId="0" borderId="0"/>
    <xf numFmtId="0" fontId="60" fillId="0" borderId="0" applyNumberForma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0" fillId="0" borderId="0"/>
    <xf numFmtId="0" fontId="45" fillId="12" borderId="48" applyNumberFormat="0" applyFon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44" fillId="0" borderId="47" applyNumberFormat="0" applyFill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1" fillId="0" borderId="0"/>
    <xf numFmtId="0" fontId="52" fillId="20" borderId="0" applyNumberFormat="0" applyBorder="0" applyAlignment="0" applyProtection="0">
      <alignment vertical="center"/>
    </xf>
    <xf numFmtId="0" fontId="63" fillId="36" borderId="54" applyNumberFormat="0" applyAlignment="0" applyProtection="0">
      <alignment vertical="center"/>
    </xf>
    <xf numFmtId="0" fontId="64" fillId="36" borderId="50" applyNumberFormat="0" applyAlignment="0" applyProtection="0">
      <alignment vertical="center"/>
    </xf>
    <xf numFmtId="0" fontId="1" fillId="0" borderId="0"/>
    <xf numFmtId="0" fontId="51" fillId="15" borderId="49" applyNumberFormat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62" fillId="0" borderId="53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1" fillId="0" borderId="0"/>
    <xf numFmtId="0" fontId="50" fillId="32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" fillId="0" borderId="0"/>
    <xf numFmtId="0" fontId="52" fillId="17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1" fillId="0" borderId="0"/>
    <xf numFmtId="0" fontId="52" fillId="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0" fillId="0" borderId="0"/>
    <xf numFmtId="43" fontId="48" fillId="0" borderId="0" applyFont="0" applyFill="0" applyBorder="0" applyAlignment="0" applyProtection="0">
      <alignment vertical="center"/>
    </xf>
  </cellStyleXfs>
  <cellXfs count="350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6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6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6" applyNumberFormat="1" applyFont="1" applyFill="1" applyBorder="1" applyAlignment="1" applyProtection="1">
      <alignment vertical="center"/>
      <protection locked="0"/>
    </xf>
    <xf numFmtId="10" fontId="1" fillId="2" borderId="0" xfId="16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6" fontId="1" fillId="2" borderId="12" xfId="64" applyNumberFormat="1" applyFont="1" applyFill="1" applyBorder="1" applyAlignment="1" applyProtection="1">
      <alignment vertical="center"/>
      <protection locked="0"/>
    </xf>
    <xf numFmtId="176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6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6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81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2" fontId="26" fillId="2" borderId="0" xfId="64" applyNumberFormat="1" applyFont="1" applyFill="1" applyBorder="1" applyAlignment="1" applyProtection="1">
      <alignment horizontal="left" vertical="center"/>
    </xf>
    <xf numFmtId="184" fontId="24" fillId="2" borderId="0" xfId="64" applyNumberFormat="1" applyFont="1" applyFill="1" applyBorder="1" applyAlignment="1" applyProtection="1">
      <alignment horizontal="right" vertical="center"/>
      <protection locked="0"/>
    </xf>
    <xf numFmtId="181" fontId="1" fillId="2" borderId="0" xfId="64" applyNumberFormat="1" applyFont="1" applyFill="1" applyBorder="1" applyAlignment="1" applyProtection="1">
      <alignment horizontal="left" vertical="center"/>
      <protection locked="0"/>
    </xf>
    <xf numFmtId="181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3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3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3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3" fontId="30" fillId="7" borderId="32" xfId="0" applyNumberFormat="1" applyFont="1" applyFill="1" applyBorder="1" applyAlignment="1" applyProtection="1">
      <alignment vertical="center"/>
    </xf>
    <xf numFmtId="183" fontId="30" fillId="0" borderId="32" xfId="0" applyNumberFormat="1" applyFont="1" applyFill="1" applyBorder="1" applyAlignment="1" applyProtection="1">
      <alignment vertical="center"/>
    </xf>
    <xf numFmtId="183" fontId="30" fillId="0" borderId="39" xfId="0" applyNumberFormat="1" applyFont="1" applyBorder="1" applyAlignment="1" applyProtection="1">
      <alignment vertical="center"/>
    </xf>
    <xf numFmtId="183" fontId="30" fillId="7" borderId="40" xfId="0" applyNumberFormat="1" applyFont="1" applyFill="1" applyBorder="1" applyAlignment="1" applyProtection="1">
      <alignment vertical="center"/>
    </xf>
    <xf numFmtId="183" fontId="30" fillId="0" borderId="40" xfId="0" applyNumberFormat="1" applyFont="1" applyFill="1" applyBorder="1" applyAlignment="1" applyProtection="1">
      <alignment vertical="center"/>
    </xf>
    <xf numFmtId="183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3" fontId="21" fillId="0" borderId="42" xfId="17" applyNumberFormat="1" applyFont="1" applyFill="1" applyBorder="1" applyAlignment="1" applyProtection="1">
      <alignment horizontal="center"/>
      <protection locked="0"/>
    </xf>
    <xf numFmtId="183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0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0" fontId="32" fillId="0" borderId="0" xfId="0" applyNumberFormat="1" applyFont="1" applyAlignment="1" applyProtection="1">
      <alignment vertical="center"/>
      <protection locked="0"/>
    </xf>
    <xf numFmtId="180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0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0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0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0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77" fontId="32" fillId="9" borderId="5" xfId="0" applyNumberFormat="1" applyFont="1" applyFill="1" applyBorder="1" applyAlignment="1" applyProtection="1">
      <alignment vertical="center"/>
      <protection locked="0"/>
    </xf>
    <xf numFmtId="177" fontId="30" fillId="0" borderId="5" xfId="0" applyNumberFormat="1" applyFont="1" applyBorder="1" applyAlignment="1" applyProtection="1">
      <alignment vertical="center"/>
      <protection locked="0"/>
    </xf>
    <xf numFmtId="180" fontId="30" fillId="0" borderId="5" xfId="0" applyNumberFormat="1" applyFont="1" applyBorder="1" applyAlignment="1" applyProtection="1">
      <alignment horizontal="center" vertical="center" wrapText="1"/>
      <protection locked="0"/>
    </xf>
    <xf numFmtId="177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30" fillId="5" borderId="5" xfId="0" applyNumberFormat="1" applyFont="1" applyFill="1" applyBorder="1" applyAlignment="1" applyProtection="1">
      <alignment vertical="center"/>
      <protection hidden="1"/>
    </xf>
    <xf numFmtId="180" fontId="30" fillId="5" borderId="5" xfId="0" applyNumberFormat="1" applyFont="1" applyFill="1" applyBorder="1" applyAlignment="1" applyProtection="1">
      <alignment vertical="center"/>
      <protection locked="0"/>
    </xf>
    <xf numFmtId="179" fontId="30" fillId="5" borderId="5" xfId="0" applyNumberFormat="1" applyFont="1" applyFill="1" applyBorder="1" applyAlignment="1" applyProtection="1">
      <alignment vertical="center"/>
      <protection locked="0"/>
    </xf>
    <xf numFmtId="177" fontId="30" fillId="0" borderId="5" xfId="0" applyNumberFormat="1" applyFont="1" applyFill="1" applyBorder="1" applyAlignment="1" applyProtection="1">
      <alignment vertical="center"/>
      <protection locked="0"/>
    </xf>
    <xf numFmtId="177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77" fontId="30" fillId="0" borderId="44" xfId="0" applyNumberFormat="1" applyFont="1" applyBorder="1" applyAlignment="1" applyProtection="1">
      <alignment horizontal="center" vertical="center"/>
      <protection locked="0"/>
    </xf>
    <xf numFmtId="0" fontId="30" fillId="0" borderId="32" xfId="0" applyFont="1" applyFill="1" applyBorder="1" applyAlignment="1" applyProtection="1">
      <alignment horizontal="left" vertical="center" wrapText="1"/>
      <protection locked="0"/>
    </xf>
    <xf numFmtId="177" fontId="30" fillId="0" borderId="32" xfId="0" applyNumberFormat="1" applyFont="1" applyBorder="1" applyAlignment="1" applyProtection="1">
      <alignment horizontal="center"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0" fillId="0" borderId="32" xfId="0" applyFont="1" applyFill="1" applyBorder="1" applyAlignment="1" applyProtection="1">
      <alignment vertical="center" wrapText="1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79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79" fontId="30" fillId="0" borderId="7" xfId="0" applyNumberFormat="1" applyFont="1" applyFill="1" applyBorder="1" applyAlignment="1" applyProtection="1">
      <alignment vertical="center"/>
      <protection hidden="1"/>
    </xf>
    <xf numFmtId="180" fontId="30" fillId="0" borderId="5" xfId="0" applyNumberFormat="1" applyFont="1" applyFill="1" applyBorder="1" applyAlignment="1" applyProtection="1">
      <alignment vertical="center"/>
      <protection hidden="1"/>
    </xf>
    <xf numFmtId="179" fontId="30" fillId="0" borderId="5" xfId="0" applyNumberFormat="1" applyFont="1" applyBorder="1" applyAlignment="1" applyProtection="1">
      <alignment vertical="center"/>
      <protection hidden="1"/>
    </xf>
    <xf numFmtId="180" fontId="30" fillId="0" borderId="5" xfId="0" applyNumberFormat="1" applyFont="1" applyBorder="1" applyAlignment="1" applyProtection="1">
      <alignment vertical="center"/>
      <protection hidden="1"/>
    </xf>
    <xf numFmtId="180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0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79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79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79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79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79" fontId="32" fillId="9" borderId="46" xfId="0" applyNumberFormat="1" applyFont="1" applyFill="1" applyBorder="1" applyAlignment="1" applyProtection="1">
      <alignment vertical="center" wrapText="1"/>
      <protection locked="0"/>
    </xf>
    <xf numFmtId="177" fontId="32" fillId="9" borderId="32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0" fontId="28" fillId="0" borderId="5" xfId="0" applyNumberFormat="1" applyFont="1" applyFill="1" applyBorder="1" applyAlignment="1" applyProtection="1">
      <alignment vertical="center" wrapText="1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77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0" fontId="30" fillId="0" borderId="5" xfId="0" applyNumberFormat="1" applyFont="1" applyFill="1" applyBorder="1" applyAlignment="1" applyProtection="1">
      <alignment vertical="center"/>
      <protection locked="0"/>
    </xf>
    <xf numFmtId="180" fontId="28" fillId="0" borderId="5" xfId="0" applyNumberFormat="1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0" fontId="30" fillId="10" borderId="5" xfId="0" applyNumberFormat="1" applyFont="1" applyFill="1" applyBorder="1" applyAlignment="1" applyProtection="1">
      <alignment vertical="center"/>
      <protection locked="0"/>
    </xf>
    <xf numFmtId="183" fontId="30" fillId="10" borderId="5" xfId="0" applyNumberFormat="1" applyFont="1" applyFill="1" applyBorder="1" applyAlignment="1" applyProtection="1">
      <alignment vertical="center"/>
      <protection locked="0"/>
    </xf>
    <xf numFmtId="180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77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77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0" fontId="30" fillId="0" borderId="20" xfId="0" applyNumberFormat="1" applyFont="1" applyBorder="1" applyAlignment="1" applyProtection="1">
      <alignment vertical="center"/>
      <protection locked="0"/>
    </xf>
    <xf numFmtId="180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百分比 2" xfId="16"/>
    <cellStyle name="常规 6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91</xdr:row>
          <xdr:rowOff>127000</xdr:rowOff>
        </xdr:from>
        <xdr:to>
          <xdr:col>6</xdr:col>
          <xdr:colOff>749300</xdr:colOff>
          <xdr:row>92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1424940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91</xdr:row>
          <xdr:rowOff>127000</xdr:rowOff>
        </xdr:from>
        <xdr:to>
          <xdr:col>7</xdr:col>
          <xdr:colOff>749300</xdr:colOff>
          <xdr:row>92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1424940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110</xdr:row>
          <xdr:rowOff>127000</xdr:rowOff>
        </xdr:from>
        <xdr:to>
          <xdr:col>6</xdr:col>
          <xdr:colOff>749300</xdr:colOff>
          <xdr:row>112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177736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110</xdr:row>
          <xdr:rowOff>127000</xdr:rowOff>
        </xdr:from>
        <xdr:to>
          <xdr:col>7</xdr:col>
          <xdr:colOff>749300</xdr:colOff>
          <xdr:row>112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177736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46"/>
  <sheetViews>
    <sheetView showGridLines="0" tabSelected="1" view="pageBreakPreview" zoomScaleNormal="100" zoomScaleSheetLayoutView="100" workbookViewId="0">
      <selection activeCell="K101" sqref="K101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288" t="s">
        <v>17</v>
      </c>
      <c r="K6" s="288" t="s">
        <v>18</v>
      </c>
      <c r="L6" s="288" t="s">
        <v>19</v>
      </c>
      <c r="M6" s="288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288"/>
      <c r="K7" s="288"/>
      <c r="L7" s="288"/>
      <c r="M7" s="288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43121</v>
      </c>
      <c r="J8" s="289"/>
      <c r="K8" s="289"/>
      <c r="L8" s="289"/>
      <c r="M8" s="289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290"/>
      <c r="K9" s="290"/>
      <c r="L9" s="290"/>
      <c r="M9" s="290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SUM(G13:G82)</f>
        <v>0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291"/>
      <c r="O12" s="175"/>
    </row>
    <row r="13" customHeight="1" spans="1:8">
      <c r="A13" s="275" t="s">
        <v>36</v>
      </c>
      <c r="B13" s="276"/>
      <c r="C13" s="152"/>
      <c r="D13" s="152" t="str">
        <f>IF(ISBLANK(C13),"",VLOOKUP(C13,X:Z,3,0))</f>
        <v/>
      </c>
      <c r="E13" s="277"/>
      <c r="F13" s="278">
        <f>IF(ISBLANK(C13),,VLOOKUP(C13,X:Y,2,0))</f>
        <v>0</v>
      </c>
      <c r="G13" s="279">
        <f t="shared" ref="G13:G23" si="0">F13*E13</f>
        <v>0</v>
      </c>
      <c r="H13" s="280">
        <f>SUM(G13:G22)</f>
        <v>0</v>
      </c>
    </row>
    <row r="14" customHeight="1" spans="1:8">
      <c r="A14" s="281"/>
      <c r="B14" s="153"/>
      <c r="C14" s="152"/>
      <c r="D14" s="152" t="str">
        <f>IF(ISBLANK(C14),"",VLOOKUP(C14,X:Z,3,0))</f>
        <v/>
      </c>
      <c r="E14" s="277"/>
      <c r="F14" s="278">
        <f>IF(ISBLANK(C14),,VLOOKUP(C14,X:Y,2,0))</f>
        <v>0</v>
      </c>
      <c r="G14" s="279">
        <f t="shared" si="0"/>
        <v>0</v>
      </c>
      <c r="H14" s="282"/>
    </row>
    <row r="15" customHeight="1" spans="1:8">
      <c r="A15" s="281"/>
      <c r="B15" s="153"/>
      <c r="C15" s="152"/>
      <c r="D15" s="152" t="str">
        <f>IF(ISBLANK(C15),"",VLOOKUP(C15,X:Z,3,0))</f>
        <v/>
      </c>
      <c r="E15" s="277"/>
      <c r="F15" s="278">
        <f>IF(ISBLANK(C15),,VLOOKUP(C15,X:Y,2,0))</f>
        <v>0</v>
      </c>
      <c r="G15" s="279">
        <f t="shared" si="0"/>
        <v>0</v>
      </c>
      <c r="H15" s="282"/>
    </row>
    <row r="16" customHeight="1" spans="1:8">
      <c r="A16" s="281"/>
      <c r="B16" s="153"/>
      <c r="C16" s="152"/>
      <c r="D16" s="152"/>
      <c r="E16" s="277"/>
      <c r="F16" s="278">
        <f>IF(ISBLANK(C16),,VLOOKUP(C16,X:Y,2,0))</f>
        <v>0</v>
      </c>
      <c r="G16" s="279">
        <f t="shared" si="0"/>
        <v>0</v>
      </c>
      <c r="H16" s="282"/>
    </row>
    <row r="17" customHeight="1" spans="1:8">
      <c r="A17" s="281"/>
      <c r="B17" s="153"/>
      <c r="C17" s="152"/>
      <c r="D17" s="152"/>
      <c r="E17" s="277"/>
      <c r="F17" s="278">
        <f>IF(ISBLANK(C17),,VLOOKUP(C17,X:Y,2,0))</f>
        <v>0</v>
      </c>
      <c r="G17" s="279">
        <f t="shared" si="0"/>
        <v>0</v>
      </c>
      <c r="H17" s="282"/>
    </row>
    <row r="18" customHeight="1" spans="1:8">
      <c r="A18" s="281"/>
      <c r="B18" s="153"/>
      <c r="C18" s="152"/>
      <c r="D18" s="152"/>
      <c r="E18" s="277"/>
      <c r="F18" s="278">
        <f>IF(ISBLANK(C18),,VLOOKUP(C18,X:Y,2,0))</f>
        <v>0</v>
      </c>
      <c r="G18" s="279">
        <f t="shared" si="0"/>
        <v>0</v>
      </c>
      <c r="H18" s="282"/>
    </row>
    <row r="19" customHeight="1" spans="1:8">
      <c r="A19" s="281"/>
      <c r="B19" s="153"/>
      <c r="C19" s="152"/>
      <c r="D19" s="152"/>
      <c r="E19" s="277"/>
      <c r="F19" s="278">
        <f>IF(ISBLANK(C19),,VLOOKUP(C19,X:Y,2,0))</f>
        <v>0</v>
      </c>
      <c r="G19" s="279">
        <f t="shared" si="0"/>
        <v>0</v>
      </c>
      <c r="H19" s="282"/>
    </row>
    <row r="20" customHeight="1" spans="1:8">
      <c r="A20" s="281"/>
      <c r="B20" s="153"/>
      <c r="C20" s="152"/>
      <c r="D20" s="152"/>
      <c r="E20" s="277"/>
      <c r="F20" s="278">
        <f>IF(ISBLANK(C20),,VLOOKUP(C20,X:Y,2,0))</f>
        <v>0</v>
      </c>
      <c r="G20" s="279">
        <f t="shared" si="0"/>
        <v>0</v>
      </c>
      <c r="H20" s="282"/>
    </row>
    <row r="21" customHeight="1" spans="1:8">
      <c r="A21" s="281"/>
      <c r="B21" s="153"/>
      <c r="C21" s="152"/>
      <c r="D21" s="152"/>
      <c r="E21" s="277"/>
      <c r="F21" s="278">
        <f>IF(ISBLANK(C21),,VLOOKUP(C21,X:Y,2,0))</f>
        <v>0</v>
      </c>
      <c r="G21" s="279">
        <f t="shared" si="0"/>
        <v>0</v>
      </c>
      <c r="H21" s="282"/>
    </row>
    <row r="22" customHeight="1" spans="1:8">
      <c r="A22" s="283"/>
      <c r="B22" s="153"/>
      <c r="C22" s="152"/>
      <c r="D22" s="152" t="str">
        <f>IF(ISBLANK(C22),"",VLOOKUP(C22,X:Z,3,0))</f>
        <v/>
      </c>
      <c r="E22" s="277"/>
      <c r="F22" s="278">
        <f>IF(ISBLANK(C22),,VLOOKUP(C22,X:Y,2,0))</f>
        <v>0</v>
      </c>
      <c r="G22" s="279">
        <f t="shared" si="0"/>
        <v>0</v>
      </c>
      <c r="H22" s="284"/>
    </row>
    <row r="23" ht="11" customHeight="1" spans="1:8">
      <c r="A23" s="275" t="s">
        <v>37</v>
      </c>
      <c r="B23" s="153"/>
      <c r="C23" s="152"/>
      <c r="D23" s="152" t="str">
        <f>IF(ISBLANK(C23),"",VLOOKUP(C23,X:Z,3,0))</f>
        <v/>
      </c>
      <c r="E23" s="277"/>
      <c r="F23" s="278">
        <f>IF(ISBLANK(C23),,VLOOKUP(C23,X:Y,2,0))</f>
        <v>0</v>
      </c>
      <c r="G23" s="279">
        <f t="shared" si="0"/>
        <v>0</v>
      </c>
      <c r="H23" s="280">
        <f>SUM(G23:G32)</f>
        <v>0</v>
      </c>
    </row>
    <row r="24" spans="1:9">
      <c r="A24" s="281"/>
      <c r="B24" s="153"/>
      <c r="C24" s="152"/>
      <c r="D24" s="152" t="str">
        <f>IF(ISBLANK(C24),"",VLOOKUP(C24,X:Z,3,0))</f>
        <v/>
      </c>
      <c r="E24" s="277"/>
      <c r="F24" s="278">
        <f>IF(ISBLANK(C24),,VLOOKUP(C24,X:Y,2,0))</f>
        <v>0</v>
      </c>
      <c r="G24" s="279">
        <f t="shared" ref="G24:G82" si="1">F24*E24</f>
        <v>0</v>
      </c>
      <c r="H24" s="282"/>
      <c r="I24" s="292"/>
    </row>
    <row r="25" spans="1:9">
      <c r="A25" s="281"/>
      <c r="B25" s="153"/>
      <c r="C25" s="152"/>
      <c r="D25" s="152" t="str">
        <f>IF(ISBLANK(C25),"",VLOOKUP(C25,X:Z,3,0))</f>
        <v/>
      </c>
      <c r="E25" s="277"/>
      <c r="F25" s="278">
        <f>IF(ISBLANK(C25),,VLOOKUP(C25,X:Y,2,0))</f>
        <v>0</v>
      </c>
      <c r="G25" s="279">
        <f t="shared" si="1"/>
        <v>0</v>
      </c>
      <c r="H25" s="282"/>
      <c r="I25" s="292"/>
    </row>
    <row r="26" spans="1:9">
      <c r="A26" s="281"/>
      <c r="B26" s="153"/>
      <c r="C26" s="152"/>
      <c r="D26" s="152"/>
      <c r="E26" s="277"/>
      <c r="F26" s="278">
        <f>IF(ISBLANK(C26),,VLOOKUP(C26,X:Y,2,0))</f>
        <v>0</v>
      </c>
      <c r="G26" s="279">
        <f t="shared" si="1"/>
        <v>0</v>
      </c>
      <c r="H26" s="282"/>
      <c r="I26" s="292"/>
    </row>
    <row r="27" spans="1:9">
      <c r="A27" s="281"/>
      <c r="B27" s="153"/>
      <c r="C27" s="152"/>
      <c r="D27" s="152"/>
      <c r="E27" s="277"/>
      <c r="F27" s="278">
        <f>IF(ISBLANK(C27),,VLOOKUP(C27,X:Y,2,0))</f>
        <v>0</v>
      </c>
      <c r="G27" s="279">
        <f t="shared" si="1"/>
        <v>0</v>
      </c>
      <c r="H27" s="282"/>
      <c r="I27" s="292"/>
    </row>
    <row r="28" spans="1:9">
      <c r="A28" s="281"/>
      <c r="B28" s="153"/>
      <c r="C28" s="152"/>
      <c r="D28" s="152"/>
      <c r="E28" s="277"/>
      <c r="F28" s="278">
        <f>IF(ISBLANK(C28),,VLOOKUP(C28,X:Y,2,0))</f>
        <v>0</v>
      </c>
      <c r="G28" s="279">
        <f t="shared" si="1"/>
        <v>0</v>
      </c>
      <c r="H28" s="282"/>
      <c r="I28" s="292"/>
    </row>
    <row r="29" spans="1:9">
      <c r="A29" s="281"/>
      <c r="B29" s="153"/>
      <c r="C29" s="152"/>
      <c r="D29" s="152"/>
      <c r="E29" s="277"/>
      <c r="F29" s="278">
        <f>IF(ISBLANK(C29),,VLOOKUP(C29,X:Y,2,0))</f>
        <v>0</v>
      </c>
      <c r="G29" s="279">
        <f t="shared" si="1"/>
        <v>0</v>
      </c>
      <c r="H29" s="282"/>
      <c r="I29" s="292"/>
    </row>
    <row r="30" spans="1:9">
      <c r="A30" s="281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  <c r="I30" s="292"/>
    </row>
    <row r="31" spans="1:9">
      <c r="A31" s="281"/>
      <c r="B31" s="153"/>
      <c r="C31" s="152"/>
      <c r="D31" s="152"/>
      <c r="E31" s="277"/>
      <c r="F31" s="278">
        <f>IF(ISBLANK(C31),,VLOOKUP(C31,X:Y,2,0))</f>
        <v>0</v>
      </c>
      <c r="G31" s="279">
        <f t="shared" si="1"/>
        <v>0</v>
      </c>
      <c r="H31" s="282"/>
      <c r="I31" s="292"/>
    </row>
    <row r="32" spans="1:9">
      <c r="A32" s="283"/>
      <c r="B32" s="153"/>
      <c r="C32" s="152"/>
      <c r="D32" s="152" t="str">
        <f>IF(ISBLANK(C32),"",VLOOKUP(C32,X:Z,3,0))</f>
        <v/>
      </c>
      <c r="E32" s="277"/>
      <c r="F32" s="278">
        <f>IF(ISBLANK(C32),,VLOOKUP(C32,X:Y,2,0))</f>
        <v>0</v>
      </c>
      <c r="G32" s="279">
        <f t="shared" si="1"/>
        <v>0</v>
      </c>
      <c r="H32" s="284"/>
      <c r="I32" s="292"/>
    </row>
    <row r="33" ht="11" customHeight="1" spans="1:9">
      <c r="A33" s="285" t="s">
        <v>38</v>
      </c>
      <c r="B33" s="153"/>
      <c r="C33" s="152"/>
      <c r="D33" s="152" t="str">
        <f>IF(ISBLANK(C33),"",VLOOKUP(C33,X:Z,3,0))</f>
        <v/>
      </c>
      <c r="E33" s="277"/>
      <c r="F33" s="278">
        <f>IF(ISBLANK(C33),,VLOOKUP(C33,X:Y,2,0))</f>
        <v>0</v>
      </c>
      <c r="G33" s="279">
        <f t="shared" si="1"/>
        <v>0</v>
      </c>
      <c r="H33" s="280">
        <f>SUM(G33:G42)</f>
        <v>0</v>
      </c>
      <c r="I33" s="292"/>
    </row>
    <row r="34" spans="1:8">
      <c r="A34" s="286"/>
      <c r="B34" s="153"/>
      <c r="C34" s="152"/>
      <c r="D34" s="152" t="str">
        <f>IF(ISBLANK(C34),"",VLOOKUP(C34,X:Z,3,0))</f>
        <v/>
      </c>
      <c r="E34" s="277"/>
      <c r="F34" s="278">
        <f>IF(ISBLANK(C34),,VLOOKUP(C34,X:Y,2,0))</f>
        <v>0</v>
      </c>
      <c r="G34" s="279">
        <f t="shared" si="1"/>
        <v>0</v>
      </c>
      <c r="H34" s="282"/>
    </row>
    <row r="35" spans="1:8">
      <c r="A35" s="286"/>
      <c r="B35" s="153"/>
      <c r="C35" s="152"/>
      <c r="D35" s="152" t="str">
        <f>IF(ISBLANK(C35),"",VLOOKUP(C35,X:Z,3,0))</f>
        <v/>
      </c>
      <c r="E35" s="277"/>
      <c r="F35" s="278">
        <f>IF(ISBLANK(C35),,VLOOKUP(C35,X:Y,2,0))</f>
        <v>0</v>
      </c>
      <c r="G35" s="279">
        <f t="shared" si="1"/>
        <v>0</v>
      </c>
      <c r="H35" s="282"/>
    </row>
    <row r="36" spans="1:8">
      <c r="A36" s="286"/>
      <c r="B36" s="153"/>
      <c r="C36" s="152"/>
      <c r="D36" s="152"/>
      <c r="E36" s="277"/>
      <c r="F36" s="278">
        <f>IF(ISBLANK(C36),,VLOOKUP(C36,X:Y,2,0))</f>
        <v>0</v>
      </c>
      <c r="G36" s="279">
        <f t="shared" si="1"/>
        <v>0</v>
      </c>
      <c r="H36" s="282"/>
    </row>
    <row r="37" spans="1:8">
      <c r="A37" s="286"/>
      <c r="B37" s="153"/>
      <c r="C37" s="152"/>
      <c r="D37" s="152"/>
      <c r="E37" s="277"/>
      <c r="F37" s="278">
        <f>IF(ISBLANK(C37),,VLOOKUP(C37,X:Y,2,0))</f>
        <v>0</v>
      </c>
      <c r="G37" s="279">
        <f t="shared" si="1"/>
        <v>0</v>
      </c>
      <c r="H37" s="282"/>
    </row>
    <row r="38" spans="1:8">
      <c r="A38" s="286"/>
      <c r="B38" s="153"/>
      <c r="C38" s="152"/>
      <c r="D38" s="152"/>
      <c r="E38" s="277"/>
      <c r="F38" s="278">
        <f>IF(ISBLANK(C38),,VLOOKUP(C38,X:Y,2,0))</f>
        <v>0</v>
      </c>
      <c r="G38" s="279">
        <f t="shared" si="1"/>
        <v>0</v>
      </c>
      <c r="H38" s="282"/>
    </row>
    <row r="39" spans="1:8">
      <c r="A39" s="286"/>
      <c r="B39" s="153"/>
      <c r="C39" s="152"/>
      <c r="D39" s="152"/>
      <c r="E39" s="277"/>
      <c r="F39" s="278">
        <f>IF(ISBLANK(C39),,VLOOKUP(C39,X:Y,2,0))</f>
        <v>0</v>
      </c>
      <c r="G39" s="279">
        <f t="shared" si="1"/>
        <v>0</v>
      </c>
      <c r="H39" s="282"/>
    </row>
    <row r="40" spans="1:8">
      <c r="A40" s="286"/>
      <c r="B40" s="153"/>
      <c r="C40" s="152"/>
      <c r="D40" s="152"/>
      <c r="E40" s="277"/>
      <c r="F40" s="278">
        <f>IF(ISBLANK(C40),,VLOOKUP(C40,X:Y,2,0))</f>
        <v>0</v>
      </c>
      <c r="G40" s="279">
        <f t="shared" si="1"/>
        <v>0</v>
      </c>
      <c r="H40" s="282"/>
    </row>
    <row r="41" spans="1:8">
      <c r="A41" s="286"/>
      <c r="B41" s="153"/>
      <c r="C41" s="152"/>
      <c r="D41" s="152"/>
      <c r="E41" s="277"/>
      <c r="F41" s="278">
        <f>IF(ISBLANK(C41),,VLOOKUP(C41,X:Y,2,0))</f>
        <v>0</v>
      </c>
      <c r="G41" s="279">
        <f t="shared" si="1"/>
        <v>0</v>
      </c>
      <c r="H41" s="282"/>
    </row>
    <row r="42" spans="1:8">
      <c r="A42" s="287"/>
      <c r="B42" s="153"/>
      <c r="C42" s="152"/>
      <c r="D42" s="152"/>
      <c r="E42" s="277"/>
      <c r="F42" s="278">
        <f>IF(ISBLANK(C42),,VLOOKUP(C42,X:Y,2,0))</f>
        <v>0</v>
      </c>
      <c r="G42" s="279">
        <f t="shared" si="1"/>
        <v>0</v>
      </c>
      <c r="H42" s="282"/>
    </row>
    <row r="43" ht="11" customHeight="1" spans="1:8">
      <c r="A43" s="285" t="s">
        <v>39</v>
      </c>
      <c r="B43" s="153"/>
      <c r="C43" s="152"/>
      <c r="D43" s="152" t="str">
        <f>IF(ISBLANK(C43),"",VLOOKUP(C43,X:Z,3,0))</f>
        <v/>
      </c>
      <c r="E43" s="277"/>
      <c r="F43" s="278">
        <f>IF(ISBLANK(C43),,VLOOKUP(C43,X:Y,2,0))</f>
        <v>0</v>
      </c>
      <c r="G43" s="279">
        <f t="shared" si="1"/>
        <v>0</v>
      </c>
      <c r="H43" s="280">
        <f>SUM(G43:G52)</f>
        <v>0</v>
      </c>
    </row>
    <row r="44" spans="1:8">
      <c r="A44" s="286"/>
      <c r="B44" s="153"/>
      <c r="C44" s="152"/>
      <c r="D44" s="152" t="str">
        <f>IF(ISBLANK(C44),"",VLOOKUP(C44,X:Z,3,0))</f>
        <v/>
      </c>
      <c r="E44" s="277"/>
      <c r="F44" s="278">
        <f>IF(ISBLANK(C44),,VLOOKUP(C44,X:Y,2,0))</f>
        <v>0</v>
      </c>
      <c r="G44" s="279">
        <f t="shared" si="1"/>
        <v>0</v>
      </c>
      <c r="H44" s="282"/>
    </row>
    <row r="45" spans="1:8">
      <c r="A45" s="286"/>
      <c r="B45" s="153"/>
      <c r="C45" s="152"/>
      <c r="D45" s="152" t="str">
        <f>IF(ISBLANK(C45),"",VLOOKUP(C45,X:Z,3,0))</f>
        <v/>
      </c>
      <c r="E45" s="277"/>
      <c r="F45" s="278">
        <f>IF(ISBLANK(C45),,VLOOKUP(C45,X:Y,2,0))</f>
        <v>0</v>
      </c>
      <c r="G45" s="279">
        <f t="shared" si="1"/>
        <v>0</v>
      </c>
      <c r="H45" s="282"/>
    </row>
    <row r="46" spans="1:8">
      <c r="A46" s="286"/>
      <c r="B46" s="153"/>
      <c r="C46" s="152"/>
      <c r="D46" s="152"/>
      <c r="E46" s="277"/>
      <c r="F46" s="278">
        <f>IF(ISBLANK(C46),,VLOOKUP(C46,X:Y,2,0))</f>
        <v>0</v>
      </c>
      <c r="G46" s="279">
        <f t="shared" si="1"/>
        <v>0</v>
      </c>
      <c r="H46" s="282"/>
    </row>
    <row r="47" spans="1:8">
      <c r="A47" s="286"/>
      <c r="B47" s="153"/>
      <c r="C47" s="152"/>
      <c r="D47" s="152"/>
      <c r="E47" s="277"/>
      <c r="F47" s="278">
        <f>IF(ISBLANK(C47),,VLOOKUP(C47,X:Y,2,0))</f>
        <v>0</v>
      </c>
      <c r="G47" s="279">
        <f t="shared" si="1"/>
        <v>0</v>
      </c>
      <c r="H47" s="282"/>
    </row>
    <row r="48" spans="1:8">
      <c r="A48" s="286"/>
      <c r="B48" s="153"/>
      <c r="C48" s="152"/>
      <c r="D48" s="152"/>
      <c r="E48" s="277"/>
      <c r="F48" s="278">
        <f>IF(ISBLANK(C48),,VLOOKUP(C48,X:Y,2,0))</f>
        <v>0</v>
      </c>
      <c r="G48" s="279">
        <f t="shared" si="1"/>
        <v>0</v>
      </c>
      <c r="H48" s="282"/>
    </row>
    <row r="49" spans="1:8">
      <c r="A49" s="286"/>
      <c r="B49" s="153"/>
      <c r="C49" s="152"/>
      <c r="D49" s="152"/>
      <c r="E49" s="277"/>
      <c r="F49" s="278">
        <f>IF(ISBLANK(C49),,VLOOKUP(C49,X:Y,2,0))</f>
        <v>0</v>
      </c>
      <c r="G49" s="279">
        <f t="shared" si="1"/>
        <v>0</v>
      </c>
      <c r="H49" s="282"/>
    </row>
    <row r="50" spans="1:8">
      <c r="A50" s="286"/>
      <c r="B50" s="153"/>
      <c r="C50" s="152"/>
      <c r="D50" s="152"/>
      <c r="E50" s="277"/>
      <c r="F50" s="278">
        <f>IF(ISBLANK(C50),,VLOOKUP(C50,X:Y,2,0))</f>
        <v>0</v>
      </c>
      <c r="G50" s="279">
        <f t="shared" si="1"/>
        <v>0</v>
      </c>
      <c r="H50" s="282"/>
    </row>
    <row r="51" spans="1:8">
      <c r="A51" s="286"/>
      <c r="B51" s="153"/>
      <c r="C51" s="152"/>
      <c r="D51" s="152"/>
      <c r="E51" s="277"/>
      <c r="F51" s="278">
        <f>IF(ISBLANK(C51),,VLOOKUP(C51,X:Y,2,0))</f>
        <v>0</v>
      </c>
      <c r="G51" s="279">
        <f t="shared" si="1"/>
        <v>0</v>
      </c>
      <c r="H51" s="282"/>
    </row>
    <row r="52" spans="1:8">
      <c r="A52" s="287"/>
      <c r="B52" s="153"/>
      <c r="C52" s="152"/>
      <c r="D52" s="152" t="str">
        <f>IF(ISBLANK(C52),"",VLOOKUP(C52,X:Z,3,0))</f>
        <v/>
      </c>
      <c r="E52" s="277"/>
      <c r="F52" s="278">
        <f>IF(ISBLANK(C52),,VLOOKUP(C52,X:Y,2,0))</f>
        <v>0</v>
      </c>
      <c r="G52" s="279">
        <f t="shared" si="1"/>
        <v>0</v>
      </c>
      <c r="H52" s="284"/>
    </row>
    <row r="53" ht="11" customHeight="1" spans="1:8">
      <c r="A53" s="285" t="s">
        <v>40</v>
      </c>
      <c r="B53" s="153"/>
      <c r="C53" s="152"/>
      <c r="D53" s="152" t="str">
        <f>IF(ISBLANK(C53),"",VLOOKUP(C53,X:Z,3,0))</f>
        <v/>
      </c>
      <c r="E53" s="277"/>
      <c r="F53" s="278">
        <f>IF(ISBLANK(C53),,VLOOKUP(C53,X:Y,2,0))</f>
        <v>0</v>
      </c>
      <c r="G53" s="279">
        <f t="shared" si="1"/>
        <v>0</v>
      </c>
      <c r="H53" s="280">
        <f>SUM(G53:G62)</f>
        <v>0</v>
      </c>
    </row>
    <row r="54" spans="1:8">
      <c r="A54" s="286"/>
      <c r="B54" s="153"/>
      <c r="C54" s="152"/>
      <c r="D54" s="152" t="str">
        <f>IF(ISBLANK(C54),"",VLOOKUP(C54,X:Z,3,0))</f>
        <v/>
      </c>
      <c r="E54" s="277"/>
      <c r="F54" s="278">
        <f>IF(ISBLANK(C54),,VLOOKUP(C54,X:Y,2,0))</f>
        <v>0</v>
      </c>
      <c r="G54" s="279">
        <f t="shared" si="1"/>
        <v>0</v>
      </c>
      <c r="H54" s="282"/>
    </row>
    <row r="55" spans="1:8">
      <c r="A55" s="286"/>
      <c r="B55" s="153"/>
      <c r="C55" s="152"/>
      <c r="D55" s="152" t="str">
        <f>IF(ISBLANK(C55),"",VLOOKUP(C55,X:Z,3,0))</f>
        <v/>
      </c>
      <c r="E55" s="277"/>
      <c r="F55" s="278">
        <f>IF(ISBLANK(C55),,VLOOKUP(C55,X:Y,2,0))</f>
        <v>0</v>
      </c>
      <c r="G55" s="279">
        <f t="shared" si="1"/>
        <v>0</v>
      </c>
      <c r="H55" s="282"/>
    </row>
    <row r="56" spans="1:8">
      <c r="A56" s="286"/>
      <c r="B56" s="153"/>
      <c r="C56" s="152"/>
      <c r="D56" s="152"/>
      <c r="E56" s="277"/>
      <c r="F56" s="278">
        <f>IF(ISBLANK(C56),,VLOOKUP(C56,X:Y,2,0))</f>
        <v>0</v>
      </c>
      <c r="G56" s="279">
        <f t="shared" si="1"/>
        <v>0</v>
      </c>
      <c r="H56" s="282"/>
    </row>
    <row r="57" spans="1:8">
      <c r="A57" s="286"/>
      <c r="B57" s="153"/>
      <c r="C57" s="152"/>
      <c r="D57" s="152"/>
      <c r="E57" s="277"/>
      <c r="F57" s="278">
        <f>IF(ISBLANK(C57),,VLOOKUP(C57,X:Y,2,0))</f>
        <v>0</v>
      </c>
      <c r="G57" s="279">
        <f t="shared" si="1"/>
        <v>0</v>
      </c>
      <c r="H57" s="282"/>
    </row>
    <row r="58" spans="1:8">
      <c r="A58" s="286"/>
      <c r="B58" s="153"/>
      <c r="C58" s="152"/>
      <c r="D58" s="152"/>
      <c r="E58" s="277"/>
      <c r="F58" s="278">
        <f>IF(ISBLANK(C58),,VLOOKUP(C58,X:Y,2,0))</f>
        <v>0</v>
      </c>
      <c r="G58" s="279">
        <f t="shared" si="1"/>
        <v>0</v>
      </c>
      <c r="H58" s="282"/>
    </row>
    <row r="59" spans="1:8">
      <c r="A59" s="286"/>
      <c r="B59" s="153"/>
      <c r="C59" s="152"/>
      <c r="D59" s="152"/>
      <c r="E59" s="277"/>
      <c r="F59" s="278">
        <f>IF(ISBLANK(C59),,VLOOKUP(C59,X:Y,2,0))</f>
        <v>0</v>
      </c>
      <c r="G59" s="279">
        <f t="shared" si="1"/>
        <v>0</v>
      </c>
      <c r="H59" s="282"/>
    </row>
    <row r="60" spans="1:8">
      <c r="A60" s="286"/>
      <c r="B60" s="153"/>
      <c r="C60" s="152"/>
      <c r="D60" s="152"/>
      <c r="E60" s="277"/>
      <c r="F60" s="278">
        <f>IF(ISBLANK(C60),,VLOOKUP(C60,X:Y,2,0))</f>
        <v>0</v>
      </c>
      <c r="G60" s="279">
        <f t="shared" si="1"/>
        <v>0</v>
      </c>
      <c r="H60" s="282"/>
    </row>
    <row r="61" spans="1:8">
      <c r="A61" s="286"/>
      <c r="B61" s="153"/>
      <c r="C61" s="152"/>
      <c r="D61" s="152"/>
      <c r="E61" s="277"/>
      <c r="F61" s="278">
        <f>IF(ISBLANK(C61),,VLOOKUP(C61,X:Y,2,0))</f>
        <v>0</v>
      </c>
      <c r="G61" s="279">
        <f t="shared" si="1"/>
        <v>0</v>
      </c>
      <c r="H61" s="282"/>
    </row>
    <row r="62" spans="1:8">
      <c r="A62" s="287"/>
      <c r="B62" s="153"/>
      <c r="C62" s="152"/>
      <c r="D62" s="152" t="str">
        <f>IF(ISBLANK(C62),"",VLOOKUP(C62,X:Z,3,0))</f>
        <v/>
      </c>
      <c r="E62" s="277"/>
      <c r="F62" s="278">
        <f>IF(ISBLANK(C62),,VLOOKUP(C62,X:Y,2,0))</f>
        <v>0</v>
      </c>
      <c r="G62" s="279">
        <f t="shared" si="1"/>
        <v>0</v>
      </c>
      <c r="H62" s="284"/>
    </row>
    <row r="63" ht="12.75" customHeight="1" spans="1:8">
      <c r="A63" s="285" t="s">
        <v>41</v>
      </c>
      <c r="B63" s="153"/>
      <c r="C63" s="152"/>
      <c r="D63" s="152" t="str">
        <f>IF(ISBLANK(C63),"",VLOOKUP(C63,X:Z,3,0))</f>
        <v/>
      </c>
      <c r="E63" s="277"/>
      <c r="F63" s="278">
        <f>IF(ISBLANK(C63),,VLOOKUP(C63,X:Y,2,0))</f>
        <v>0</v>
      </c>
      <c r="G63" s="279">
        <f t="shared" si="1"/>
        <v>0</v>
      </c>
      <c r="H63" s="280">
        <f>SUM(G63:G72)</f>
        <v>0</v>
      </c>
    </row>
    <row r="64" spans="1:8">
      <c r="A64" s="286"/>
      <c r="B64" s="153"/>
      <c r="C64" s="152"/>
      <c r="D64" s="152" t="str">
        <f>IF(ISBLANK(C64),"",VLOOKUP(C64,X:Z,3,0))</f>
        <v/>
      </c>
      <c r="E64" s="277"/>
      <c r="F64" s="278">
        <f>IF(ISBLANK(C64),,VLOOKUP(C64,X:Y,2,0))</f>
        <v>0</v>
      </c>
      <c r="G64" s="279">
        <f t="shared" si="1"/>
        <v>0</v>
      </c>
      <c r="H64" s="282"/>
    </row>
    <row r="65" spans="1:8">
      <c r="A65" s="286"/>
      <c r="B65" s="153"/>
      <c r="C65" s="152"/>
      <c r="D65" s="152" t="str">
        <f>IF(ISBLANK(C65),"",VLOOKUP(C65,X:Z,3,0))</f>
        <v/>
      </c>
      <c r="E65" s="277"/>
      <c r="F65" s="278">
        <f>IF(ISBLANK(C65),,VLOOKUP(C65,X:Y,2,0))</f>
        <v>0</v>
      </c>
      <c r="G65" s="279">
        <f t="shared" si="1"/>
        <v>0</v>
      </c>
      <c r="H65" s="282"/>
    </row>
    <row r="66" spans="1:8">
      <c r="A66" s="286"/>
      <c r="B66" s="153"/>
      <c r="C66" s="152"/>
      <c r="D66" s="152"/>
      <c r="E66" s="277"/>
      <c r="F66" s="278">
        <f>IF(ISBLANK(C66),,VLOOKUP(C66,X:Y,2,0))</f>
        <v>0</v>
      </c>
      <c r="G66" s="279">
        <f t="shared" si="1"/>
        <v>0</v>
      </c>
      <c r="H66" s="282"/>
    </row>
    <row r="67" spans="1:8">
      <c r="A67" s="286"/>
      <c r="B67" s="153"/>
      <c r="C67" s="152"/>
      <c r="D67" s="152"/>
      <c r="E67" s="277"/>
      <c r="F67" s="278">
        <f>IF(ISBLANK(C67),,VLOOKUP(C67,X:Y,2,0))</f>
        <v>0</v>
      </c>
      <c r="G67" s="279">
        <f t="shared" si="1"/>
        <v>0</v>
      </c>
      <c r="H67" s="282"/>
    </row>
    <row r="68" spans="1:8">
      <c r="A68" s="286"/>
      <c r="B68" s="153"/>
      <c r="C68" s="152"/>
      <c r="D68" s="152"/>
      <c r="E68" s="277"/>
      <c r="F68" s="278">
        <f>IF(ISBLANK(C68),,VLOOKUP(C68,X:Y,2,0))</f>
        <v>0</v>
      </c>
      <c r="G68" s="279">
        <f t="shared" si="1"/>
        <v>0</v>
      </c>
      <c r="H68" s="282"/>
    </row>
    <row r="69" spans="1:8">
      <c r="A69" s="286"/>
      <c r="B69" s="153"/>
      <c r="C69" s="152"/>
      <c r="D69" s="152"/>
      <c r="E69" s="277"/>
      <c r="F69" s="278">
        <f>IF(ISBLANK(C69),,VLOOKUP(C69,X:Y,2,0))</f>
        <v>0</v>
      </c>
      <c r="G69" s="279">
        <f t="shared" si="1"/>
        <v>0</v>
      </c>
      <c r="H69" s="282"/>
    </row>
    <row r="70" spans="1:8">
      <c r="A70" s="286"/>
      <c r="B70" s="153"/>
      <c r="C70" s="152"/>
      <c r="D70" s="152"/>
      <c r="E70" s="277"/>
      <c r="F70" s="278">
        <f>IF(ISBLANK(C70),,VLOOKUP(C70,X:Y,2,0))</f>
        <v>0</v>
      </c>
      <c r="G70" s="279">
        <f t="shared" si="1"/>
        <v>0</v>
      </c>
      <c r="H70" s="282"/>
    </row>
    <row r="71" spans="1:8">
      <c r="A71" s="286"/>
      <c r="B71" s="153"/>
      <c r="C71" s="152"/>
      <c r="D71" s="152"/>
      <c r="E71" s="277"/>
      <c r="F71" s="278">
        <f>IF(ISBLANK(C71),,VLOOKUP(C71,X:Y,2,0))</f>
        <v>0</v>
      </c>
      <c r="G71" s="279">
        <f t="shared" si="1"/>
        <v>0</v>
      </c>
      <c r="H71" s="282"/>
    </row>
    <row r="72" spans="1:8">
      <c r="A72" s="287"/>
      <c r="B72" s="153"/>
      <c r="C72" s="152"/>
      <c r="D72" s="152" t="str">
        <f>IF(ISBLANK(C72),"",VLOOKUP(C72,X:Z,3,0))</f>
        <v/>
      </c>
      <c r="E72" s="277"/>
      <c r="F72" s="278">
        <f>IF(ISBLANK(C72),,VLOOKUP(C72,X:Y,2,0))</f>
        <v>0</v>
      </c>
      <c r="G72" s="279">
        <f t="shared" si="1"/>
        <v>0</v>
      </c>
      <c r="H72" s="284"/>
    </row>
    <row r="73" ht="12.75" customHeight="1" spans="1:8">
      <c r="A73" s="285" t="s">
        <v>42</v>
      </c>
      <c r="B73" s="153"/>
      <c r="C73" s="152"/>
      <c r="D73" s="152" t="str">
        <f>IF(ISBLANK(C73),"",VLOOKUP(C73,X:Z,3,0))</f>
        <v/>
      </c>
      <c r="E73" s="277"/>
      <c r="F73" s="278">
        <f>IF(ISBLANK(C73),,VLOOKUP(C73,X:Y,2,0))</f>
        <v>0</v>
      </c>
      <c r="G73" s="279">
        <f t="shared" si="1"/>
        <v>0</v>
      </c>
      <c r="H73" s="280">
        <f>SUM(G73:G82)</f>
        <v>0</v>
      </c>
    </row>
    <row r="74" spans="1:8">
      <c r="A74" s="286"/>
      <c r="B74" s="153"/>
      <c r="C74" s="152"/>
      <c r="D74" s="152" t="str">
        <f>IF(ISBLANK(C74),"",VLOOKUP(C74,X:Z,3,0))</f>
        <v/>
      </c>
      <c r="E74" s="277"/>
      <c r="F74" s="278">
        <f>IF(ISBLANK(C74),,VLOOKUP(C74,X:Y,2,0))</f>
        <v>0</v>
      </c>
      <c r="G74" s="279">
        <f t="shared" si="1"/>
        <v>0</v>
      </c>
      <c r="H74" s="282"/>
    </row>
    <row r="75" spans="1:8">
      <c r="A75" s="286"/>
      <c r="B75" s="153"/>
      <c r="C75" s="152"/>
      <c r="D75" s="152"/>
      <c r="E75" s="277"/>
      <c r="F75" s="278">
        <f t="shared" ref="F75:F81" si="2">IF(ISBLANK(C75),,VLOOKUP(C75,X:Y,2,0))</f>
        <v>0</v>
      </c>
      <c r="G75" s="279">
        <f t="shared" si="1"/>
        <v>0</v>
      </c>
      <c r="H75" s="282"/>
    </row>
    <row r="76" spans="1:8">
      <c r="A76" s="286"/>
      <c r="B76" s="153"/>
      <c r="C76" s="152"/>
      <c r="D76" s="152"/>
      <c r="E76" s="277"/>
      <c r="F76" s="278">
        <f t="shared" si="2"/>
        <v>0</v>
      </c>
      <c r="G76" s="279">
        <f t="shared" si="1"/>
        <v>0</v>
      </c>
      <c r="H76" s="282"/>
    </row>
    <row r="77" spans="1:8">
      <c r="A77" s="286"/>
      <c r="B77" s="153"/>
      <c r="C77" s="152"/>
      <c r="D77" s="152"/>
      <c r="E77" s="277"/>
      <c r="F77" s="278">
        <f t="shared" si="2"/>
        <v>0</v>
      </c>
      <c r="G77" s="279">
        <f t="shared" si="1"/>
        <v>0</v>
      </c>
      <c r="H77" s="282"/>
    </row>
    <row r="78" spans="1:8">
      <c r="A78" s="286"/>
      <c r="B78" s="153"/>
      <c r="C78" s="152"/>
      <c r="D78" s="152"/>
      <c r="E78" s="277"/>
      <c r="F78" s="278">
        <f t="shared" si="2"/>
        <v>0</v>
      </c>
      <c r="G78" s="279">
        <f t="shared" si="1"/>
        <v>0</v>
      </c>
      <c r="H78" s="282"/>
    </row>
    <row r="79" spans="1:8">
      <c r="A79" s="286"/>
      <c r="B79" s="153"/>
      <c r="C79" s="152"/>
      <c r="D79" s="152"/>
      <c r="E79" s="277"/>
      <c r="F79" s="278">
        <f t="shared" si="2"/>
        <v>0</v>
      </c>
      <c r="G79" s="279">
        <f t="shared" si="1"/>
        <v>0</v>
      </c>
      <c r="H79" s="282"/>
    </row>
    <row r="80" spans="1:8">
      <c r="A80" s="286"/>
      <c r="B80" s="153"/>
      <c r="C80" s="152"/>
      <c r="D80" s="152"/>
      <c r="E80" s="277"/>
      <c r="F80" s="278">
        <f t="shared" si="2"/>
        <v>0</v>
      </c>
      <c r="G80" s="279">
        <f t="shared" si="1"/>
        <v>0</v>
      </c>
      <c r="H80" s="282"/>
    </row>
    <row r="81" spans="1:8">
      <c r="A81" s="286"/>
      <c r="B81" s="153"/>
      <c r="C81" s="152"/>
      <c r="D81" s="152"/>
      <c r="E81" s="277"/>
      <c r="F81" s="278">
        <f t="shared" si="2"/>
        <v>0</v>
      </c>
      <c r="G81" s="279">
        <f t="shared" si="1"/>
        <v>0</v>
      </c>
      <c r="H81" s="282"/>
    </row>
    <row r="82" spans="1:8">
      <c r="A82" s="287"/>
      <c r="B82" s="153"/>
      <c r="C82" s="152"/>
      <c r="D82" s="152" t="str">
        <f>IF(ISBLANK(C82),"",VLOOKUP(C82,X:Z,3,0))</f>
        <v/>
      </c>
      <c r="E82" s="277"/>
      <c r="F82" s="278">
        <f>IF(ISBLANK(C82),,VLOOKUP(C82,X:Y,2,0))</f>
        <v>0</v>
      </c>
      <c r="G82" s="279">
        <f t="shared" si="1"/>
        <v>0</v>
      </c>
      <c r="H82" s="284"/>
    </row>
    <row r="83" customHeight="1" spans="1:28">
      <c r="A83" s="293" t="s">
        <v>43</v>
      </c>
      <c r="B83" s="293"/>
      <c r="C83" s="293"/>
      <c r="D83" s="293"/>
      <c r="E83" s="293"/>
      <c r="F83" s="293"/>
      <c r="G83" s="293"/>
      <c r="H83" s="294"/>
      <c r="S83" s="13" t="s">
        <v>44</v>
      </c>
      <c r="T83" s="109" t="s">
        <v>18</v>
      </c>
      <c r="U83" s="14" t="s">
        <v>45</v>
      </c>
      <c r="V83" s="164"/>
      <c r="X83" s="345" t="s">
        <v>46</v>
      </c>
      <c r="Y83" s="345">
        <v>84.6</v>
      </c>
      <c r="Z83" s="345" t="s">
        <v>47</v>
      </c>
      <c r="AA83" s="346"/>
      <c r="AB83" s="250"/>
    </row>
    <row r="84" ht="45" customHeight="1" spans="1:30">
      <c r="A84" s="216" t="s">
        <v>48</v>
      </c>
      <c r="B84" s="295" t="s">
        <v>49</v>
      </c>
      <c r="C84" s="296" t="s">
        <v>50</v>
      </c>
      <c r="D84" s="296" t="s">
        <v>51</v>
      </c>
      <c r="E84" s="273" t="s">
        <v>48</v>
      </c>
      <c r="F84" s="295" t="s">
        <v>49</v>
      </c>
      <c r="G84" s="296" t="s">
        <v>50</v>
      </c>
      <c r="H84" s="296" t="s">
        <v>51</v>
      </c>
      <c r="S84" s="108" t="s">
        <v>52</v>
      </c>
      <c r="T84" s="109" t="s">
        <v>17</v>
      </c>
      <c r="U84" s="14" t="s">
        <v>53</v>
      </c>
      <c r="W84" s="164"/>
      <c r="X84" s="345" t="s">
        <v>54</v>
      </c>
      <c r="Y84" s="345">
        <v>68</v>
      </c>
      <c r="Z84" s="345" t="s">
        <v>47</v>
      </c>
      <c r="AA84" s="346"/>
      <c r="AB84" s="250"/>
      <c r="AC84" s="164"/>
      <c r="AD84" s="164"/>
    </row>
    <row r="85" ht="12" spans="1:30">
      <c r="A85" s="297" t="s">
        <v>55</v>
      </c>
      <c r="B85" s="298">
        <f>SUMIF($C$12:$C$83,A85,$E$12:$E$83)</f>
        <v>0</v>
      </c>
      <c r="C85" s="299" t="e">
        <f t="shared" ref="C85:C90" si="3">B85/SUM($F$6,$F$8)</f>
        <v>#DIV/0!</v>
      </c>
      <c r="D85" s="300" t="e">
        <f>C85*68</f>
        <v>#DIV/0!</v>
      </c>
      <c r="E85" s="301" t="s">
        <v>56</v>
      </c>
      <c r="F85" s="298">
        <f t="shared" ref="F85:F90" si="4">SUMIF($C$12:$C$83,E85,$E$12:$E$83)</f>
        <v>0</v>
      </c>
      <c r="G85" s="299" t="e">
        <f t="shared" ref="G85:G90" si="5">F85/SUM($F$6,$F$8)</f>
        <v>#DIV/0!</v>
      </c>
      <c r="H85" s="302" t="e">
        <f>G85*29.7</f>
        <v>#DIV/0!</v>
      </c>
      <c r="S85" s="108" t="s">
        <v>57</v>
      </c>
      <c r="T85" s="109" t="s">
        <v>58</v>
      </c>
      <c r="U85" s="14" t="s">
        <v>59</v>
      </c>
      <c r="W85" s="164"/>
      <c r="X85" s="345" t="s">
        <v>60</v>
      </c>
      <c r="Y85" s="345">
        <v>64.8</v>
      </c>
      <c r="Z85" s="345" t="s">
        <v>47</v>
      </c>
      <c r="AA85" s="346"/>
      <c r="AB85" s="250"/>
      <c r="AC85" s="164"/>
      <c r="AD85" s="164"/>
    </row>
    <row r="86" ht="12" spans="1:28">
      <c r="A86" s="297" t="s">
        <v>61</v>
      </c>
      <c r="B86" s="298">
        <f>SUMIF(C$12:C$83,A86,E$12:E$83)</f>
        <v>0</v>
      </c>
      <c r="C86" s="299" t="e">
        <f t="shared" si="3"/>
        <v>#DIV/0!</v>
      </c>
      <c r="D86" s="300" t="e">
        <f>C86*30</f>
        <v>#DIV/0!</v>
      </c>
      <c r="E86" s="303" t="s">
        <v>62</v>
      </c>
      <c r="F86" s="298">
        <f t="shared" si="4"/>
        <v>0</v>
      </c>
      <c r="G86" s="299" t="e">
        <f t="shared" si="5"/>
        <v>#DIV/0!</v>
      </c>
      <c r="H86" s="302" t="e">
        <f>G86*36</f>
        <v>#DIV/0!</v>
      </c>
      <c r="S86" t="s">
        <v>63</v>
      </c>
      <c r="T86" s="109" t="s">
        <v>64</v>
      </c>
      <c r="U86" s="14" t="s">
        <v>65</v>
      </c>
      <c r="X86" s="345" t="s">
        <v>66</v>
      </c>
      <c r="Y86" s="345">
        <v>29.7</v>
      </c>
      <c r="Z86" s="345" t="s">
        <v>47</v>
      </c>
      <c r="AA86" s="346"/>
      <c r="AB86" s="347"/>
    </row>
    <row r="87" ht="12" spans="1:28">
      <c r="A87" s="297" t="s">
        <v>67</v>
      </c>
      <c r="B87" s="298">
        <f>SUMIF(C$12:C$83,A87,E$12:E$83)</f>
        <v>0</v>
      </c>
      <c r="C87" s="299" t="e">
        <f t="shared" si="3"/>
        <v>#DIV/0!</v>
      </c>
      <c r="D87" s="300" t="e">
        <f>C87*20.71</f>
        <v>#DIV/0!</v>
      </c>
      <c r="E87" s="303" t="s">
        <v>68</v>
      </c>
      <c r="F87" s="298">
        <f t="shared" si="4"/>
        <v>0</v>
      </c>
      <c r="G87" s="299" t="e">
        <f t="shared" si="5"/>
        <v>#DIV/0!</v>
      </c>
      <c r="H87" s="302" t="e">
        <f>G87*42</f>
        <v>#DIV/0!</v>
      </c>
      <c r="S87" s="13" t="s">
        <v>69</v>
      </c>
      <c r="T87" s="109" t="s">
        <v>70</v>
      </c>
      <c r="X87" s="345" t="s">
        <v>71</v>
      </c>
      <c r="Y87" s="345">
        <v>36</v>
      </c>
      <c r="Z87" s="345" t="s">
        <v>47</v>
      </c>
      <c r="AA87" s="346"/>
      <c r="AB87" s="347"/>
    </row>
    <row r="88" ht="12" spans="1:28">
      <c r="A88" s="297" t="s">
        <v>72</v>
      </c>
      <c r="B88" s="298">
        <f>SUMIF(C$12:C$83,A88,E$12:E$83)</f>
        <v>0</v>
      </c>
      <c r="C88" s="299" t="e">
        <f t="shared" si="3"/>
        <v>#DIV/0!</v>
      </c>
      <c r="D88" s="300" t="e">
        <f>C88*36.9</f>
        <v>#DIV/0!</v>
      </c>
      <c r="E88" s="303" t="s">
        <v>73</v>
      </c>
      <c r="F88" s="298">
        <f t="shared" si="4"/>
        <v>0</v>
      </c>
      <c r="G88" s="299" t="e">
        <f t="shared" si="5"/>
        <v>#DIV/0!</v>
      </c>
      <c r="H88" s="302" t="e">
        <f>G88*42</f>
        <v>#DIV/0!</v>
      </c>
      <c r="S88" s="13" t="s">
        <v>74</v>
      </c>
      <c r="T88" s="110" t="s">
        <v>75</v>
      </c>
      <c r="U88" s="14" t="s">
        <v>76</v>
      </c>
      <c r="X88" s="345" t="s">
        <v>77</v>
      </c>
      <c r="Y88" s="345">
        <v>36</v>
      </c>
      <c r="Z88" s="345" t="s">
        <v>47</v>
      </c>
      <c r="AA88" s="346"/>
      <c r="AB88" s="250"/>
    </row>
    <row r="89" ht="12" spans="1:28">
      <c r="A89" s="297" t="s">
        <v>78</v>
      </c>
      <c r="B89" s="298">
        <f>SUMIF(C$12:C$83,A89,E$12:E$83)</f>
        <v>0</v>
      </c>
      <c r="C89" s="299" t="e">
        <f t="shared" si="3"/>
        <v>#DIV/0!</v>
      </c>
      <c r="D89" s="300" t="e">
        <f>C89*37.81</f>
        <v>#DIV/0!</v>
      </c>
      <c r="E89" s="304" t="s">
        <v>79</v>
      </c>
      <c r="F89" s="298">
        <f t="shared" si="4"/>
        <v>0</v>
      </c>
      <c r="G89" s="299" t="e">
        <f t="shared" si="5"/>
        <v>#DIV/0!</v>
      </c>
      <c r="H89" s="302" t="e">
        <f>G89*84.6</f>
        <v>#DIV/0!</v>
      </c>
      <c r="S89" s="108" t="s">
        <v>80</v>
      </c>
      <c r="T89" s="109" t="s">
        <v>81</v>
      </c>
      <c r="U89" s="111" t="s">
        <v>82</v>
      </c>
      <c r="X89" s="345" t="s">
        <v>83</v>
      </c>
      <c r="Y89" s="345">
        <v>20.71</v>
      </c>
      <c r="Z89" s="345" t="s">
        <v>47</v>
      </c>
      <c r="AA89" s="346"/>
      <c r="AB89" s="347"/>
    </row>
    <row r="90" ht="22.5" customHeight="1" spans="1:28">
      <c r="A90" s="305" t="s">
        <v>84</v>
      </c>
      <c r="B90" s="306">
        <f>SUMIF(C$12:C$83,"*布*",E$12:E$83)-B87-F90</f>
        <v>0</v>
      </c>
      <c r="C90" s="307" t="e">
        <f t="shared" si="3"/>
        <v>#DIV/0!</v>
      </c>
      <c r="D90" s="308" t="e">
        <f>C90*36</f>
        <v>#DIV/0!</v>
      </c>
      <c r="E90" s="304" t="s">
        <v>85</v>
      </c>
      <c r="F90" s="298">
        <f t="shared" si="4"/>
        <v>0</v>
      </c>
      <c r="G90" s="307" t="e">
        <f t="shared" si="5"/>
        <v>#DIV/0!</v>
      </c>
      <c r="H90" s="302" t="e">
        <f>G90*39</f>
        <v>#DIV/0!</v>
      </c>
      <c r="S90" s="108" t="s">
        <v>86</v>
      </c>
      <c r="T90" s="109"/>
      <c r="U90" s="14" t="s">
        <v>87</v>
      </c>
      <c r="V90" s="174"/>
      <c r="X90" s="345" t="s">
        <v>88</v>
      </c>
      <c r="Y90" s="345">
        <v>36.9</v>
      </c>
      <c r="Z90" s="345" t="s">
        <v>47</v>
      </c>
      <c r="AA90" s="346"/>
      <c r="AB90" s="250"/>
    </row>
    <row r="91" ht="22.5" customHeight="1" spans="1:28">
      <c r="A91" s="309"/>
      <c r="B91" s="310"/>
      <c r="C91" s="310"/>
      <c r="D91" s="311"/>
      <c r="E91" s="312" t="s">
        <v>89</v>
      </c>
      <c r="F91" s="312"/>
      <c r="G91" s="312"/>
      <c r="H91" s="313">
        <f>SUM(H13:H82)</f>
        <v>0</v>
      </c>
      <c r="S91" s="108" t="s">
        <v>90</v>
      </c>
      <c r="T91" s="109"/>
      <c r="U91" s="14" t="s">
        <v>91</v>
      </c>
      <c r="X91" s="345" t="s">
        <v>92</v>
      </c>
      <c r="Y91" s="345">
        <v>141</v>
      </c>
      <c r="Z91" s="345" t="s">
        <v>47</v>
      </c>
      <c r="AA91" s="346"/>
      <c r="AB91" s="250"/>
    </row>
    <row r="92" ht="22.5" customHeight="1" spans="1:28">
      <c r="A92" s="314"/>
      <c r="B92" s="315"/>
      <c r="C92" s="315"/>
      <c r="D92" s="316"/>
      <c r="E92" s="317"/>
      <c r="F92" s="317" t="s">
        <v>93</v>
      </c>
      <c r="G92" s="317"/>
      <c r="H92" s="317"/>
      <c r="S92" s="112" t="s">
        <v>94</v>
      </c>
      <c r="T92" s="113" t="s">
        <v>95</v>
      </c>
      <c r="U92" s="14" t="s">
        <v>96</v>
      </c>
      <c r="X92" s="345" t="s">
        <v>97</v>
      </c>
      <c r="Y92" s="345">
        <v>105.67</v>
      </c>
      <c r="Z92" s="345" t="s">
        <v>47</v>
      </c>
      <c r="AB92" s="348"/>
    </row>
    <row r="93" ht="15" customHeight="1" spans="1:28">
      <c r="A93" s="314"/>
      <c r="B93" s="315"/>
      <c r="C93" s="315"/>
      <c r="D93" s="316"/>
      <c r="E93" s="314"/>
      <c r="F93" s="315"/>
      <c r="G93" s="315"/>
      <c r="H93" s="316"/>
      <c r="S93" s="112" t="s">
        <v>98</v>
      </c>
      <c r="T93" s="113" t="s">
        <v>99</v>
      </c>
      <c r="U93" s="112"/>
      <c r="X93" s="345" t="s">
        <v>100</v>
      </c>
      <c r="Y93" s="345">
        <v>91.31</v>
      </c>
      <c r="Z93" s="345" t="s">
        <v>47</v>
      </c>
      <c r="AA93" s="346"/>
      <c r="AB93" s="250"/>
    </row>
    <row r="94" customHeight="1" spans="1:28">
      <c r="A94" s="318" t="s">
        <v>101</v>
      </c>
      <c r="B94" s="318"/>
      <c r="C94" s="318"/>
      <c r="D94" s="318"/>
      <c r="E94" s="318"/>
      <c r="F94" s="318"/>
      <c r="G94" s="319">
        <f>SUM(H96:H108)</f>
        <v>0</v>
      </c>
      <c r="H94" s="320" t="e">
        <f>G94/H6</f>
        <v>#DIV/0!</v>
      </c>
      <c r="S94" s="13" t="s">
        <v>102</v>
      </c>
      <c r="T94" s="109" t="s">
        <v>103</v>
      </c>
      <c r="U94" s="14" t="s">
        <v>104</v>
      </c>
      <c r="V94" s="151"/>
      <c r="X94" s="345" t="s">
        <v>105</v>
      </c>
      <c r="Y94" s="345">
        <v>166.47</v>
      </c>
      <c r="Z94" s="345" t="s">
        <v>47</v>
      </c>
      <c r="AA94" s="346"/>
      <c r="AB94" s="347"/>
    </row>
    <row r="95" ht="21.75" spans="1:28">
      <c r="A95" s="216" t="s">
        <v>106</v>
      </c>
      <c r="B95" s="216" t="s">
        <v>107</v>
      </c>
      <c r="C95" s="216" t="s">
        <v>108</v>
      </c>
      <c r="D95" s="216"/>
      <c r="E95" s="273" t="s">
        <v>109</v>
      </c>
      <c r="F95" s="216" t="s">
        <v>33</v>
      </c>
      <c r="G95" s="216" t="s">
        <v>110</v>
      </c>
      <c r="H95" s="274" t="s">
        <v>34</v>
      </c>
      <c r="S95" s="114" t="s">
        <v>111</v>
      </c>
      <c r="T95" s="109" t="s">
        <v>112</v>
      </c>
      <c r="U95" s="14" t="s">
        <v>113</v>
      </c>
      <c r="X95" s="345" t="s">
        <v>114</v>
      </c>
      <c r="Y95" s="345">
        <v>161.47</v>
      </c>
      <c r="Z95" s="345" t="s">
        <v>47</v>
      </c>
      <c r="AB95" s="348"/>
    </row>
    <row r="96" ht="22.5" spans="1:30">
      <c r="A96" s="321" t="s">
        <v>115</v>
      </c>
      <c r="B96" s="295" t="s">
        <v>116</v>
      </c>
      <c r="C96" s="289" t="s">
        <v>117</v>
      </c>
      <c r="D96" s="289"/>
      <c r="E96" s="322" t="s">
        <v>118</v>
      </c>
      <c r="F96" s="323">
        <v>5000</v>
      </c>
      <c r="G96" s="194"/>
      <c r="H96" s="324">
        <f t="shared" ref="H96:H108" si="6">F96*G96</f>
        <v>0</v>
      </c>
      <c r="S96" s="108" t="s">
        <v>119</v>
      </c>
      <c r="T96" s="14" t="s">
        <v>120</v>
      </c>
      <c r="U96" s="14" t="s">
        <v>121</v>
      </c>
      <c r="W96" s="151"/>
      <c r="X96" s="345" t="s">
        <v>122</v>
      </c>
      <c r="Y96" s="345">
        <v>42</v>
      </c>
      <c r="Z96" s="345" t="s">
        <v>47</v>
      </c>
      <c r="AB96" s="348"/>
      <c r="AC96" s="151"/>
      <c r="AD96" s="151"/>
    </row>
    <row r="97" ht="22.5" spans="1:28">
      <c r="A97" s="325"/>
      <c r="B97" s="295" t="s">
        <v>123</v>
      </c>
      <c r="C97" s="289" t="s">
        <v>117</v>
      </c>
      <c r="D97" s="289"/>
      <c r="E97" s="322" t="s">
        <v>124</v>
      </c>
      <c r="F97" s="323">
        <v>2700</v>
      </c>
      <c r="G97" s="194"/>
      <c r="H97" s="324">
        <f t="shared" si="6"/>
        <v>0</v>
      </c>
      <c r="S97" s="108" t="s">
        <v>125</v>
      </c>
      <c r="T97" s="14" t="s">
        <v>126</v>
      </c>
      <c r="U97" s="14" t="s">
        <v>127</v>
      </c>
      <c r="X97" s="345" t="s">
        <v>128</v>
      </c>
      <c r="Y97" s="345">
        <v>42</v>
      </c>
      <c r="Z97" s="345" t="s">
        <v>47</v>
      </c>
      <c r="AA97" s="346"/>
      <c r="AB97" s="250"/>
    </row>
    <row r="98" ht="22.5" spans="1:28">
      <c r="A98" s="325"/>
      <c r="B98" s="295" t="s">
        <v>129</v>
      </c>
      <c r="C98" s="289" t="s">
        <v>117</v>
      </c>
      <c r="D98" s="289"/>
      <c r="E98" s="322" t="s">
        <v>124</v>
      </c>
      <c r="F98" s="323">
        <v>1800</v>
      </c>
      <c r="G98" s="194"/>
      <c r="H98" s="324">
        <f t="shared" si="6"/>
        <v>0</v>
      </c>
      <c r="S98" s="13" t="s">
        <v>130</v>
      </c>
      <c r="T98" s="14" t="s">
        <v>131</v>
      </c>
      <c r="U98" s="14" t="s">
        <v>132</v>
      </c>
      <c r="X98" s="345" t="s">
        <v>133</v>
      </c>
      <c r="Y98" s="345">
        <v>42</v>
      </c>
      <c r="Z98" s="345" t="s">
        <v>47</v>
      </c>
      <c r="AB98" s="348"/>
    </row>
    <row r="99" ht="12" spans="1:28">
      <c r="A99" s="326"/>
      <c r="B99" s="295" t="s">
        <v>134</v>
      </c>
      <c r="C99" s="289" t="s">
        <v>117</v>
      </c>
      <c r="D99" s="289"/>
      <c r="E99" s="327"/>
      <c r="F99" s="323">
        <v>600</v>
      </c>
      <c r="G99" s="194"/>
      <c r="H99" s="324">
        <f t="shared" si="6"/>
        <v>0</v>
      </c>
      <c r="S99" s="108" t="s">
        <v>135</v>
      </c>
      <c r="T99" s="14" t="s">
        <v>136</v>
      </c>
      <c r="X99" s="345" t="s">
        <v>137</v>
      </c>
      <c r="Y99" s="345">
        <v>42</v>
      </c>
      <c r="Z99" s="345" t="s">
        <v>47</v>
      </c>
      <c r="AA99" s="346"/>
      <c r="AB99" s="250"/>
    </row>
    <row r="100" ht="12" spans="1:28">
      <c r="A100" s="321" t="s">
        <v>138</v>
      </c>
      <c r="B100" s="321" t="s">
        <v>139</v>
      </c>
      <c r="C100" s="289" t="s">
        <v>117</v>
      </c>
      <c r="D100" s="289"/>
      <c r="E100" s="328" t="s">
        <v>140</v>
      </c>
      <c r="F100" s="323">
        <v>1000</v>
      </c>
      <c r="G100" s="194"/>
      <c r="H100" s="324">
        <f t="shared" si="6"/>
        <v>0</v>
      </c>
      <c r="S100" s="108" t="s">
        <v>141</v>
      </c>
      <c r="T100" s="14" t="s">
        <v>142</v>
      </c>
      <c r="U100" s="14" t="s">
        <v>143</v>
      </c>
      <c r="X100" s="345" t="s">
        <v>144</v>
      </c>
      <c r="Y100" s="345">
        <v>39</v>
      </c>
      <c r="Z100" s="345" t="s">
        <v>47</v>
      </c>
      <c r="AA100" s="349"/>
      <c r="AB100" s="347"/>
    </row>
    <row r="101" ht="12" spans="1:28">
      <c r="A101" s="325"/>
      <c r="B101" s="326"/>
      <c r="C101" s="289" t="s">
        <v>117</v>
      </c>
      <c r="D101" s="289"/>
      <c r="E101" s="328" t="s">
        <v>145</v>
      </c>
      <c r="F101" s="323">
        <v>800</v>
      </c>
      <c r="G101" s="194"/>
      <c r="H101" s="324">
        <f t="shared" si="6"/>
        <v>0</v>
      </c>
      <c r="S101" s="108" t="s">
        <v>146</v>
      </c>
      <c r="U101" s="14" t="s">
        <v>147</v>
      </c>
      <c r="X101" s="345" t="s">
        <v>148</v>
      </c>
      <c r="Y101" s="345">
        <v>30</v>
      </c>
      <c r="Z101" s="345" t="s">
        <v>47</v>
      </c>
      <c r="AB101" s="151"/>
    </row>
    <row r="102" ht="12" spans="1:28">
      <c r="A102" s="325"/>
      <c r="B102" s="321" t="s">
        <v>149</v>
      </c>
      <c r="C102" s="289" t="s">
        <v>117</v>
      </c>
      <c r="D102" s="289"/>
      <c r="E102" s="328" t="s">
        <v>140</v>
      </c>
      <c r="F102" s="323">
        <v>500</v>
      </c>
      <c r="G102" s="194"/>
      <c r="H102" s="324">
        <f t="shared" si="6"/>
        <v>0</v>
      </c>
      <c r="S102" s="108" t="s">
        <v>150</v>
      </c>
      <c r="T102" s="14" t="s">
        <v>151</v>
      </c>
      <c r="U102" s="14" t="s">
        <v>152</v>
      </c>
      <c r="X102" s="345" t="s">
        <v>153</v>
      </c>
      <c r="Y102" s="345">
        <v>12</v>
      </c>
      <c r="Z102" s="345" t="s">
        <v>154</v>
      </c>
      <c r="AB102" s="151"/>
    </row>
    <row r="103" ht="12" spans="1:28">
      <c r="A103" s="325"/>
      <c r="B103" s="326"/>
      <c r="C103" s="289" t="s">
        <v>117</v>
      </c>
      <c r="D103" s="289"/>
      <c r="E103" s="328" t="s">
        <v>145</v>
      </c>
      <c r="F103" s="323">
        <v>400</v>
      </c>
      <c r="G103" s="194"/>
      <c r="H103" s="324">
        <f t="shared" si="6"/>
        <v>0</v>
      </c>
      <c r="S103" s="108" t="s">
        <v>155</v>
      </c>
      <c r="T103" s="14" t="s">
        <v>156</v>
      </c>
      <c r="U103" s="14" t="s">
        <v>157</v>
      </c>
      <c r="X103" s="345" t="s">
        <v>158</v>
      </c>
      <c r="Y103" s="345">
        <v>18</v>
      </c>
      <c r="Z103" s="345" t="s">
        <v>154</v>
      </c>
      <c r="AA103" s="346"/>
      <c r="AB103" s="347"/>
    </row>
    <row r="104" ht="12" spans="1:28">
      <c r="A104" s="325"/>
      <c r="B104" s="321" t="s">
        <v>159</v>
      </c>
      <c r="C104" s="289" t="s">
        <v>117</v>
      </c>
      <c r="D104" s="289"/>
      <c r="E104" s="328" t="s">
        <v>140</v>
      </c>
      <c r="F104" s="323">
        <v>200</v>
      </c>
      <c r="G104" s="194"/>
      <c r="H104" s="324">
        <f t="shared" si="6"/>
        <v>0</v>
      </c>
      <c r="S104" s="108" t="s">
        <v>160</v>
      </c>
      <c r="T104" s="14" t="s">
        <v>161</v>
      </c>
      <c r="U104" s="14" t="s">
        <v>162</v>
      </c>
      <c r="X104" s="345" t="s">
        <v>163</v>
      </c>
      <c r="Y104" s="345">
        <v>7.7</v>
      </c>
      <c r="Z104" s="345" t="s">
        <v>164</v>
      </c>
      <c r="AA104" s="349"/>
      <c r="AB104" s="347"/>
    </row>
    <row r="105" ht="12" spans="1:28">
      <c r="A105" s="325"/>
      <c r="B105" s="326"/>
      <c r="C105" s="289" t="s">
        <v>117</v>
      </c>
      <c r="D105" s="289"/>
      <c r="E105" s="328" t="s">
        <v>145</v>
      </c>
      <c r="F105" s="323">
        <v>150</v>
      </c>
      <c r="G105" s="194"/>
      <c r="H105" s="324">
        <f t="shared" si="6"/>
        <v>0</v>
      </c>
      <c r="S105" s="108" t="s">
        <v>165</v>
      </c>
      <c r="T105" s="14" t="s">
        <v>166</v>
      </c>
      <c r="U105" s="14" t="s">
        <v>167</v>
      </c>
      <c r="X105" s="345" t="s">
        <v>168</v>
      </c>
      <c r="Y105" s="345">
        <v>2.2</v>
      </c>
      <c r="Z105" s="345" t="s">
        <v>154</v>
      </c>
      <c r="AA105" s="349"/>
      <c r="AB105" s="347"/>
    </row>
    <row r="106" ht="12" spans="1:28">
      <c r="A106" s="325"/>
      <c r="B106" s="329" t="s">
        <v>169</v>
      </c>
      <c r="C106" s="289" t="s">
        <v>117</v>
      </c>
      <c r="D106" s="289"/>
      <c r="E106" s="327" t="s">
        <v>170</v>
      </c>
      <c r="F106" s="323">
        <v>500</v>
      </c>
      <c r="G106" s="194"/>
      <c r="H106" s="324">
        <f t="shared" si="6"/>
        <v>0</v>
      </c>
      <c r="S106" s="108" t="s">
        <v>171</v>
      </c>
      <c r="T106" s="14" t="s">
        <v>172</v>
      </c>
      <c r="U106" s="14" t="s">
        <v>173</v>
      </c>
      <c r="X106" s="345" t="s">
        <v>174</v>
      </c>
      <c r="Y106" s="345">
        <v>55</v>
      </c>
      <c r="Z106" s="345" t="s">
        <v>175</v>
      </c>
      <c r="AA106" s="349"/>
      <c r="AB106" s="347"/>
    </row>
    <row r="107" ht="12" spans="1:28">
      <c r="A107" s="326"/>
      <c r="B107" s="329" t="s">
        <v>176</v>
      </c>
      <c r="C107" s="289" t="s">
        <v>117</v>
      </c>
      <c r="D107" s="289"/>
      <c r="E107" s="327" t="s">
        <v>170</v>
      </c>
      <c r="F107" s="323">
        <v>150</v>
      </c>
      <c r="G107" s="194"/>
      <c r="H107" s="324">
        <f t="shared" si="6"/>
        <v>0</v>
      </c>
      <c r="S107" s="108" t="s">
        <v>171</v>
      </c>
      <c r="T107" s="14" t="s">
        <v>177</v>
      </c>
      <c r="U107" s="14" t="s">
        <v>178</v>
      </c>
      <c r="X107" s="345" t="s">
        <v>179</v>
      </c>
      <c r="Y107" s="345">
        <v>132</v>
      </c>
      <c r="Z107" s="345" t="s">
        <v>175</v>
      </c>
      <c r="AA107" s="346"/>
      <c r="AB107" s="347"/>
    </row>
    <row r="108" ht="12" spans="1:28">
      <c r="A108" s="330" t="s">
        <v>180</v>
      </c>
      <c r="B108" s="331"/>
      <c r="C108" s="332" t="s">
        <v>117</v>
      </c>
      <c r="D108" s="332"/>
      <c r="E108" s="333"/>
      <c r="F108" s="334">
        <v>150</v>
      </c>
      <c r="G108" s="194"/>
      <c r="H108" s="324">
        <f t="shared" si="6"/>
        <v>0</v>
      </c>
      <c r="S108" s="13" t="s">
        <v>181</v>
      </c>
      <c r="X108" s="345" t="s">
        <v>182</v>
      </c>
      <c r="Y108" s="345">
        <v>2.5</v>
      </c>
      <c r="Z108" s="345" t="s">
        <v>183</v>
      </c>
      <c r="AA108" s="131"/>
      <c r="AB108" s="347"/>
    </row>
    <row r="109" ht="6" customHeight="1" spans="1:28">
      <c r="A109" s="157"/>
      <c r="B109" s="157"/>
      <c r="C109" s="157"/>
      <c r="D109" s="157"/>
      <c r="E109" s="335"/>
      <c r="F109" s="157"/>
      <c r="G109" s="157"/>
      <c r="H109" s="336"/>
      <c r="S109" s="108" t="s">
        <v>184</v>
      </c>
      <c r="U109" s="14" t="s">
        <v>185</v>
      </c>
      <c r="Z109" s="113"/>
      <c r="AA109" s="349"/>
      <c r="AB109" s="347"/>
    </row>
    <row r="110" ht="13.5" customHeight="1" spans="5:28">
      <c r="E110" s="337" t="s">
        <v>186</v>
      </c>
      <c r="F110" s="337"/>
      <c r="G110" s="337"/>
      <c r="H110" s="338">
        <f>SUM(H96:H108)</f>
        <v>0</v>
      </c>
      <c r="S110" s="108" t="s">
        <v>187</v>
      </c>
      <c r="U110" s="14" t="s">
        <v>188</v>
      </c>
      <c r="Z110" s="113"/>
      <c r="AA110" s="349"/>
      <c r="AB110" s="347"/>
    </row>
    <row r="111" ht="22.5" customHeight="1" spans="1:28">
      <c r="A111" s="314"/>
      <c r="B111" s="315"/>
      <c r="C111" s="315"/>
      <c r="D111" s="316"/>
      <c r="E111" s="317"/>
      <c r="F111" s="317" t="s">
        <v>93</v>
      </c>
      <c r="G111" s="317"/>
      <c r="H111" s="317"/>
      <c r="S111" s="108" t="s">
        <v>189</v>
      </c>
      <c r="U111" s="112"/>
      <c r="X111" s="248"/>
      <c r="Y111" s="248"/>
      <c r="Z111" s="248"/>
      <c r="AA111" s="349"/>
      <c r="AB111" s="347"/>
    </row>
    <row r="112" ht="5.25" customHeight="1" spans="19:28">
      <c r="S112" s="112" t="s">
        <v>190</v>
      </c>
      <c r="U112" s="14" t="s">
        <v>191</v>
      </c>
      <c r="Z112" s="113"/>
      <c r="AA112" s="346"/>
      <c r="AB112" s="347"/>
    </row>
    <row r="113" ht="12.75" spans="1:28">
      <c r="A113" s="339" t="s">
        <v>192</v>
      </c>
      <c r="B113" s="131"/>
      <c r="C113" s="131"/>
      <c r="D113" s="131"/>
      <c r="E113" s="254"/>
      <c r="F113" s="131"/>
      <c r="G113" s="131"/>
      <c r="H113" s="131"/>
      <c r="S113" s="108" t="s">
        <v>193</v>
      </c>
      <c r="U113" s="14" t="s">
        <v>194</v>
      </c>
      <c r="Z113" s="113"/>
      <c r="AA113" s="346"/>
      <c r="AB113" s="347"/>
    </row>
    <row r="114" ht="12" spans="1:28">
      <c r="A114" s="165" t="s">
        <v>195</v>
      </c>
      <c r="B114" s="166"/>
      <c r="C114" s="166"/>
      <c r="D114" s="166"/>
      <c r="E114" s="340"/>
      <c r="F114" s="166"/>
      <c r="G114" s="166"/>
      <c r="H114" s="167"/>
      <c r="S114" s="108" t="s">
        <v>196</v>
      </c>
      <c r="AA114" s="346"/>
      <c r="AB114" s="347"/>
    </row>
    <row r="115" ht="12" spans="1:28">
      <c r="A115" s="168" t="s">
        <v>197</v>
      </c>
      <c r="B115" s="131"/>
      <c r="C115" s="131"/>
      <c r="D115" s="131"/>
      <c r="E115" s="254"/>
      <c r="F115" s="131"/>
      <c r="G115" s="131"/>
      <c r="H115" s="134"/>
      <c r="S115" s="108" t="s">
        <v>198</v>
      </c>
      <c r="U115" s="14" t="s">
        <v>199</v>
      </c>
      <c r="Z115" s="113"/>
      <c r="AA115" s="346"/>
      <c r="AB115" s="347"/>
    </row>
    <row r="116" ht="12" spans="1:28">
      <c r="A116" s="168" t="s">
        <v>200</v>
      </c>
      <c r="B116" s="131"/>
      <c r="C116" s="131"/>
      <c r="D116" s="131"/>
      <c r="E116" s="254"/>
      <c r="F116" s="131"/>
      <c r="G116" s="131"/>
      <c r="H116" s="134"/>
      <c r="S116" s="108" t="s">
        <v>201</v>
      </c>
      <c r="U116" s="14" t="s">
        <v>202</v>
      </c>
      <c r="X116" s="248"/>
      <c r="Y116" s="248"/>
      <c r="Z116" s="248"/>
      <c r="AA116" s="346"/>
      <c r="AB116" s="347"/>
    </row>
    <row r="117" spans="1:21">
      <c r="A117" s="168" t="s">
        <v>203</v>
      </c>
      <c r="B117" s="131"/>
      <c r="C117" s="131"/>
      <c r="D117" s="131"/>
      <c r="E117" s="254"/>
      <c r="F117" s="131"/>
      <c r="G117" s="131"/>
      <c r="H117" s="134"/>
      <c r="S117" s="108" t="s">
        <v>204</v>
      </c>
      <c r="U117" s="14" t="s">
        <v>205</v>
      </c>
    </row>
    <row r="118" spans="1:21">
      <c r="A118" s="168" t="s">
        <v>206</v>
      </c>
      <c r="B118" s="131"/>
      <c r="C118" s="131"/>
      <c r="D118" s="131"/>
      <c r="E118" s="254"/>
      <c r="F118" s="131"/>
      <c r="G118" s="131"/>
      <c r="H118" s="134"/>
      <c r="S118" s="108" t="s">
        <v>207</v>
      </c>
      <c r="U118" s="14" t="s">
        <v>208</v>
      </c>
    </row>
    <row r="119" ht="12" spans="1:21">
      <c r="A119" s="201" t="s">
        <v>209</v>
      </c>
      <c r="B119" s="171"/>
      <c r="C119" s="171"/>
      <c r="D119" s="171"/>
      <c r="E119" s="341"/>
      <c r="F119" s="171"/>
      <c r="G119" s="171"/>
      <c r="H119" s="229"/>
      <c r="S119" s="108" t="s">
        <v>210</v>
      </c>
      <c r="T119" s="109"/>
      <c r="U119" s="14" t="s">
        <v>211</v>
      </c>
    </row>
    <row r="120" spans="19:19">
      <c r="S120" s="108" t="s">
        <v>212</v>
      </c>
    </row>
    <row r="121" spans="19:21">
      <c r="S121" s="108"/>
      <c r="U121" s="14" t="s">
        <v>213</v>
      </c>
    </row>
    <row r="122" spans="19:21">
      <c r="S122" s="13" t="s">
        <v>214</v>
      </c>
      <c r="T122" s="109"/>
      <c r="U122" s="14" t="s">
        <v>215</v>
      </c>
    </row>
    <row r="123" spans="6:21">
      <c r="F123" s="342" t="s">
        <v>216</v>
      </c>
      <c r="U123" s="14" t="s">
        <v>217</v>
      </c>
    </row>
    <row r="124" spans="6:21">
      <c r="F124" s="343" t="s">
        <v>218</v>
      </c>
      <c r="G124" s="344"/>
      <c r="H124" s="344"/>
      <c r="S124" s="13" t="s">
        <v>219</v>
      </c>
      <c r="U124" s="14" t="s">
        <v>220</v>
      </c>
    </row>
    <row r="125" spans="21:21">
      <c r="U125" s="14" t="s">
        <v>221</v>
      </c>
    </row>
    <row r="126" spans="19:20">
      <c r="S126" s="13" t="s">
        <v>222</v>
      </c>
      <c r="T126" s="109"/>
    </row>
    <row r="127" spans="19:19">
      <c r="S127" s="13" t="s">
        <v>223</v>
      </c>
    </row>
    <row r="128" spans="19:19">
      <c r="S128" s="13" t="s">
        <v>224</v>
      </c>
    </row>
    <row r="129" spans="19:19">
      <c r="S129" s="13" t="s">
        <v>225</v>
      </c>
    </row>
    <row r="130" spans="19:19">
      <c r="S130" s="112" t="s">
        <v>226</v>
      </c>
    </row>
    <row r="131" spans="19:19">
      <c r="S131" s="13" t="s">
        <v>227</v>
      </c>
    </row>
    <row r="132" spans="19:19">
      <c r="S132" s="13" t="s">
        <v>228</v>
      </c>
    </row>
    <row r="133" spans="19:19">
      <c r="S133" s="13" t="s">
        <v>229</v>
      </c>
    </row>
    <row r="134" spans="19:19">
      <c r="S134" s="13" t="s">
        <v>230</v>
      </c>
    </row>
    <row r="135" spans="19:19">
      <c r="S135" s="13" t="s">
        <v>231</v>
      </c>
    </row>
    <row r="136" spans="19:19">
      <c r="S136" s="13" t="s">
        <v>232</v>
      </c>
    </row>
    <row r="137" spans="19:19">
      <c r="S137" s="13" t="s">
        <v>233</v>
      </c>
    </row>
    <row r="138" spans="19:19">
      <c r="S138" s="13" t="s">
        <v>234</v>
      </c>
    </row>
    <row r="139" spans="19:19">
      <c r="S139" s="13" t="s">
        <v>44</v>
      </c>
    </row>
    <row r="140" spans="19:19">
      <c r="S140" s="13" t="s">
        <v>235</v>
      </c>
    </row>
    <row r="141" spans="19:19">
      <c r="S141" s="13" t="s">
        <v>236</v>
      </c>
    </row>
    <row r="142" spans="19:19">
      <c r="S142" s="13" t="s">
        <v>237</v>
      </c>
    </row>
    <row r="143" spans="19:19">
      <c r="S143" s="108" t="s">
        <v>238</v>
      </c>
    </row>
    <row r="145" spans="21:21">
      <c r="U145" s="115"/>
    </row>
    <row r="146" spans="19:20">
      <c r="S146" s="108"/>
      <c r="T146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83:H83"/>
    <mergeCell ref="E91:G91"/>
    <mergeCell ref="A94:F94"/>
    <mergeCell ref="A108:B108"/>
    <mergeCell ref="E110:G110"/>
    <mergeCell ref="A13:A22"/>
    <mergeCell ref="A23:A32"/>
    <mergeCell ref="A33:A42"/>
    <mergeCell ref="A43:A52"/>
    <mergeCell ref="A53:A62"/>
    <mergeCell ref="A63:A72"/>
    <mergeCell ref="A73:A82"/>
    <mergeCell ref="A96:A99"/>
    <mergeCell ref="A100:A107"/>
    <mergeCell ref="B100:B101"/>
    <mergeCell ref="B102:B103"/>
    <mergeCell ref="B104:B105"/>
    <mergeCell ref="H13:H22"/>
    <mergeCell ref="H23:H32"/>
    <mergeCell ref="H33:H42"/>
    <mergeCell ref="H43:H52"/>
    <mergeCell ref="H53:H62"/>
    <mergeCell ref="H63:H72"/>
    <mergeCell ref="H73:H82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62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$X$83:$X$108</formula1>
    </dataValidation>
    <dataValidation type="list" allowBlank="1" showInputMessage="1" showErrorMessage="1" sqref="N21">
      <formula1>T$82:T262</formula1>
    </dataValidation>
    <dataValidation type="list" allowBlank="1" showInputMessage="1" showErrorMessage="1" sqref="O21">
      <formula1>T$82:T262</formula1>
    </dataValidation>
    <dataValidation type="list" allowBlank="1" showInputMessage="1" showErrorMessage="1" sqref="N30">
      <formula1>T$82:T264</formula1>
    </dataValidation>
    <dataValidation type="list" allowBlank="1" showInputMessage="1" showErrorMessage="1" sqref="O30">
      <formula1>T$82:T264</formula1>
    </dataValidation>
    <dataValidation type="list" allowBlank="1" showInputMessage="1" showErrorMessage="1" sqref="N31">
      <formula1>T$82:T263</formula1>
    </dataValidation>
    <dataValidation type="list" allowBlank="1" showInputMessage="1" showErrorMessage="1" sqref="O31">
      <formula1>T$82:T263</formula1>
    </dataValidation>
    <dataValidation type="list" allowBlank="1" showInputMessage="1" showErrorMessage="1" sqref="N38">
      <formula1>T$82:T268</formula1>
    </dataValidation>
    <dataValidation type="list" allowBlank="1" showInputMessage="1" showErrorMessage="1" sqref="O38">
      <formula1>T$82:T268</formula1>
    </dataValidation>
    <dataValidation type="list" allowBlank="1" showInputMessage="1" showErrorMessage="1" sqref="N41">
      <formula1>T$82:T269</formula1>
    </dataValidation>
    <dataValidation type="list" allowBlank="1" showInputMessage="1" showErrorMessage="1" sqref="O41">
      <formula1>T$82:T269</formula1>
    </dataValidation>
    <dataValidation type="list" allowBlank="1" showInputMessage="1" showErrorMessage="1" sqref="N59">
      <formula1>T$82:T276</formula1>
    </dataValidation>
    <dataValidation type="list" allowBlank="1" showInputMessage="1" showErrorMessage="1" sqref="O59">
      <formula1>T$82:T276</formula1>
    </dataValidation>
    <dataValidation type="list" allowBlank="1" showInputMessage="1" showErrorMessage="1" sqref="N60">
      <formula1>T$82:T275</formula1>
    </dataValidation>
    <dataValidation type="list" allowBlank="1" showInputMessage="1" showErrorMessage="1" sqref="O60">
      <formula1>T$82:T275</formula1>
    </dataValidation>
    <dataValidation type="list" allowBlank="1" showInputMessage="1" showErrorMessage="1" sqref="N61">
      <formula1>T$82:T275</formula1>
    </dataValidation>
    <dataValidation type="list" allowBlank="1" showInputMessage="1" showErrorMessage="1" sqref="O61">
      <formula1>T$82:T275</formula1>
    </dataValidation>
    <dataValidation type="list" allowBlank="1" showInputMessage="1" showErrorMessage="1" sqref="N69">
      <formula1>T$82:T280</formula1>
    </dataValidation>
    <dataValidation type="list" allowBlank="1" showInputMessage="1" showErrorMessage="1" sqref="O69">
      <formula1>T$82:T280</formula1>
    </dataValidation>
    <dataValidation type="list" allowBlank="1" showInputMessage="1" showErrorMessage="1" sqref="N79">
      <formula1>T$82:T284</formula1>
    </dataValidation>
    <dataValidation type="list" allowBlank="1" showInputMessage="1" showErrorMessage="1" sqref="O79">
      <formula1>T$82:T284</formula1>
    </dataValidation>
    <dataValidation type="list" allowBlank="1" showInputMessage="1" showErrorMessage="1" sqref="C14:C82">
      <formula1>$X$83:$X$107</formula1>
    </dataValidation>
    <dataValidation type="list" allowBlank="1" showInputMessage="1" showErrorMessage="1" sqref="D13:D82">
      <formula1>"平方米,件PCS,米M"</formula1>
    </dataValidation>
    <dataValidation type="list" allowBlank="1" showInputMessage="1" showErrorMessage="1" sqref="K2:K5">
      <formula1>U$82:U244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18:N20">
      <formula1>S$82:S244</formula1>
    </dataValidation>
    <dataValidation type="list" allowBlank="1" showInputMessage="1" showErrorMessage="1" sqref="N2:N17">
      <formula1>T$82:T245</formula1>
    </dataValidation>
    <dataValidation type="list" allowBlank="1" showInputMessage="1" showErrorMessage="1" sqref="N22:N26">
      <formula1>T$82:T259</formula1>
    </dataValidation>
    <dataValidation type="list" allowBlank="1" showInputMessage="1" showErrorMessage="1" sqref="N27:N29">
      <formula1>T$82:T263</formula1>
    </dataValidation>
    <dataValidation type="list" allowBlank="1" showInputMessage="1" showErrorMessage="1" sqref="N32:N37">
      <formula1>T$82:T263</formula1>
    </dataValidation>
    <dataValidation type="list" allowBlank="1" showInputMessage="1" showErrorMessage="1" sqref="N39:N40">
      <formula1>T$82:T268</formula1>
    </dataValidation>
    <dataValidation type="list" allowBlank="1" showInputMessage="1" showErrorMessage="1" sqref="N42:N46">
      <formula1>T$82:T267</formula1>
    </dataValidation>
    <dataValidation type="list" allowBlank="1" showInputMessage="1" showErrorMessage="1" sqref="N47:N49">
      <formula1>T$82:T271</formula1>
    </dataValidation>
    <dataValidation type="list" allowBlank="1" showInputMessage="1" showErrorMessage="1" sqref="N50:N51">
      <formula1>T$82:T271</formula1>
    </dataValidation>
    <dataValidation type="list" allowBlank="1" showInputMessage="1" showErrorMessage="1" sqref="N52:N56">
      <formula1>T$82:T271</formula1>
    </dataValidation>
    <dataValidation type="list" allowBlank="1" showInputMessage="1" showErrorMessage="1" sqref="N57:N58">
      <formula1>T$82:T275</formula1>
    </dataValidation>
    <dataValidation type="list" allowBlank="1" showInputMessage="1" showErrorMessage="1" sqref="N62:N66">
      <formula1>T$82:T275</formula1>
    </dataValidation>
    <dataValidation type="list" allowBlank="1" showInputMessage="1" showErrorMessage="1" sqref="N67:N68">
      <formula1>T$82:T279</formula1>
    </dataValidation>
    <dataValidation type="list" allowBlank="1" showInputMessage="1" showErrorMessage="1" sqref="N70:N71">
      <formula1>T$82:T279</formula1>
    </dataValidation>
    <dataValidation type="list" allowBlank="1" showInputMessage="1" showErrorMessage="1" sqref="N72:N78">
      <formula1>T$82:T279</formula1>
    </dataValidation>
    <dataValidation type="list" allowBlank="1" showInputMessage="1" showErrorMessage="1" sqref="N80:N81">
      <formula1>T$82:T283</formula1>
    </dataValidation>
    <dataValidation type="list" allowBlank="1" showInputMessage="1" showErrorMessage="1" sqref="N82:N91">
      <formula1>T$82:T282</formula1>
    </dataValidation>
    <dataValidation type="list" allowBlank="1" showInputMessage="1" showErrorMessage="1" sqref="N94:N110 N112:N65580">
      <formula1>T$82:T293</formula1>
    </dataValidation>
    <dataValidation type="list" allowBlank="1" showInputMessage="1" showErrorMessage="1" sqref="O2:O17">
      <formula1>T$82:T245</formula1>
    </dataValidation>
    <dataValidation type="list" allowBlank="1" showInputMessage="1" showErrorMessage="1" sqref="O18:O20">
      <formula1>T$82:T260</formula1>
    </dataValidation>
    <dataValidation type="list" allowBlank="1" showInputMessage="1" showErrorMessage="1" sqref="O22:O26">
      <formula1>T$82:T259</formula1>
    </dataValidation>
    <dataValidation type="list" allowBlank="1" showInputMessage="1" showErrorMessage="1" sqref="O27:O29">
      <formula1>T$82:T263</formula1>
    </dataValidation>
    <dataValidation type="list" allowBlank="1" showInputMessage="1" showErrorMessage="1" sqref="O32:O37">
      <formula1>T$82:T263</formula1>
    </dataValidation>
    <dataValidation type="list" allowBlank="1" showInputMessage="1" showErrorMessage="1" sqref="O39:O40">
      <formula1>T$82:T268</formula1>
    </dataValidation>
    <dataValidation type="list" allowBlank="1" showInputMessage="1" showErrorMessage="1" sqref="O42:O46">
      <formula1>T$82:T267</formula1>
    </dataValidation>
    <dataValidation type="list" allowBlank="1" showInputMessage="1" showErrorMessage="1" sqref="O47:O49">
      <formula1>T$82:T271</formula1>
    </dataValidation>
    <dataValidation type="list" allowBlank="1" showInputMessage="1" showErrorMessage="1" sqref="O50:O51">
      <formula1>T$82:T271</formula1>
    </dataValidation>
    <dataValidation type="list" allowBlank="1" showInputMessage="1" showErrorMessage="1" sqref="O52:O56">
      <formula1>T$82:T271</formula1>
    </dataValidation>
    <dataValidation type="list" allowBlank="1" showInputMessage="1" showErrorMessage="1" sqref="O57:O58">
      <formula1>T$82:T275</formula1>
    </dataValidation>
    <dataValidation type="list" allowBlank="1" showInputMessage="1" showErrorMessage="1" sqref="O62:O66">
      <formula1>T$82:T275</formula1>
    </dataValidation>
    <dataValidation type="list" allowBlank="1" showInputMessage="1" showErrorMessage="1" sqref="O67:O68">
      <formula1>T$82:T279</formula1>
    </dataValidation>
    <dataValidation type="list" allowBlank="1" showInputMessage="1" showErrorMessage="1" sqref="O70:O71">
      <formula1>T$82:T279</formula1>
    </dataValidation>
    <dataValidation type="list" allowBlank="1" showInputMessage="1" showErrorMessage="1" sqref="O72:O78">
      <formula1>T$82:T279</formula1>
    </dataValidation>
    <dataValidation type="list" allowBlank="1" showInputMessage="1" showErrorMessage="1" sqref="O80:O81">
      <formula1>T$82:T283</formula1>
    </dataValidation>
    <dataValidation type="list" allowBlank="1" showInputMessage="1" showErrorMessage="1" sqref="O82:O91">
      <formula1>T$82:T282</formula1>
    </dataValidation>
    <dataValidation type="list" allowBlank="1" showInputMessage="1" showErrorMessage="1" sqref="O94:O110 O112:O65580">
      <formula1>T$82:T293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46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91</xdr:row>
                    <xdr:rowOff>127000</xdr:rowOff>
                  </from>
                  <to>
                    <xdr:col>6</xdr:col>
                    <xdr:colOff>749300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91</xdr:row>
                    <xdr:rowOff>127000</xdr:rowOff>
                  </from>
                  <to>
                    <xdr:col>7</xdr:col>
                    <xdr:colOff>749300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110</xdr:row>
                    <xdr:rowOff>127000</xdr:rowOff>
                  </from>
                  <to>
                    <xdr:col>6</xdr:col>
                    <xdr:colOff>749300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110</xdr:row>
                    <xdr:rowOff>127000</xdr:rowOff>
                  </from>
                  <to>
                    <xdr:col>7</xdr:col>
                    <xdr:colOff>749300</xdr:colOff>
                    <xdr:row>112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workbookViewId="0">
      <selection activeCell="K16" sqref="K16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239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240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241</v>
      </c>
      <c r="G5" s="181"/>
      <c r="H5" s="121"/>
      <c r="I5" s="121"/>
      <c r="J5" s="121"/>
      <c r="K5" s="121"/>
      <c r="L5" s="122" t="s">
        <v>242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243</v>
      </c>
      <c r="G6" s="183"/>
      <c r="H6" s="184"/>
      <c r="I6" s="184"/>
      <c r="J6" s="131"/>
      <c r="K6" s="131"/>
      <c r="L6" s="127" t="s">
        <v>244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245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246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43121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247</v>
      </c>
      <c r="B11" s="188" t="s">
        <v>248</v>
      </c>
      <c r="C11" s="189" t="s">
        <v>249</v>
      </c>
      <c r="D11" s="189" t="s">
        <v>250</v>
      </c>
      <c r="E11" s="189" t="s">
        <v>251</v>
      </c>
      <c r="F11" s="189" t="s">
        <v>252</v>
      </c>
      <c r="G11" s="189" t="s">
        <v>253</v>
      </c>
      <c r="H11" s="189" t="s">
        <v>254</v>
      </c>
      <c r="I11" s="189" t="s">
        <v>108</v>
      </c>
      <c r="J11" s="189" t="s">
        <v>255</v>
      </c>
      <c r="K11" s="213" t="s">
        <v>256</v>
      </c>
      <c r="L11" s="213"/>
      <c r="M11" s="213"/>
      <c r="N11" s="213"/>
      <c r="O11" s="213"/>
      <c r="P11" s="214" t="s">
        <v>257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258</v>
      </c>
      <c r="L12" s="216" t="s">
        <v>259</v>
      </c>
      <c r="M12" s="216" t="s">
        <v>260</v>
      </c>
      <c r="N12" s="216" t="s">
        <v>261</v>
      </c>
      <c r="O12" s="216" t="s">
        <v>262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263</v>
      </c>
      <c r="M39" s="160"/>
      <c r="N39" s="160"/>
      <c r="O39" s="160"/>
      <c r="P39" s="161">
        <f>SUM(P13:P37)</f>
        <v>0</v>
      </c>
    </row>
    <row r="40" spans="14:29">
      <c r="N40" s="224" t="s">
        <v>264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175</v>
      </c>
    </row>
    <row r="43" ht="5.25" customHeight="1" spans="14:37">
      <c r="N43" s="119"/>
      <c r="O43" s="119"/>
      <c r="P43" s="119"/>
      <c r="AA43" s="13" t="s">
        <v>44</v>
      </c>
      <c r="AB43" s="109" t="s">
        <v>18</v>
      </c>
      <c r="AC43" s="14" t="s">
        <v>45</v>
      </c>
      <c r="AD43" s="164"/>
      <c r="AE43" s="112" t="s">
        <v>182</v>
      </c>
      <c r="AF43" s="113">
        <v>2.5</v>
      </c>
      <c r="AG43" s="112" t="s">
        <v>175</v>
      </c>
      <c r="AK43" s="164"/>
    </row>
    <row r="44" s="164" customFormat="1" spans="1:37">
      <c r="A44" s="199" t="s">
        <v>265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52</v>
      </c>
      <c r="AB44" s="109" t="s">
        <v>17</v>
      </c>
      <c r="AC44" s="14" t="s">
        <v>53</v>
      </c>
      <c r="AD44" s="112"/>
      <c r="AF44" s="112"/>
      <c r="AG44" s="249"/>
      <c r="AH44" s="164" t="s">
        <v>266</v>
      </c>
      <c r="AI44" s="112"/>
      <c r="AJ44" s="112"/>
      <c r="AK44" s="112"/>
    </row>
    <row r="45" spans="1:34">
      <c r="A45" s="168" t="s">
        <v>267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57</v>
      </c>
      <c r="AB45" s="109" t="s">
        <v>58</v>
      </c>
      <c r="AC45" s="14" t="s">
        <v>59</v>
      </c>
      <c r="AE45" s="164" t="s">
        <v>268</v>
      </c>
      <c r="AF45" s="112">
        <v>12</v>
      </c>
      <c r="AG45" s="112" t="s">
        <v>269</v>
      </c>
      <c r="AH45" s="164" t="s">
        <v>266</v>
      </c>
    </row>
    <row r="46" ht="12" spans="1:34">
      <c r="A46" s="168" t="s">
        <v>270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63</v>
      </c>
      <c r="AB46" s="109" t="s">
        <v>64</v>
      </c>
      <c r="AC46" s="14" t="s">
        <v>65</v>
      </c>
      <c r="AE46" s="112" t="s">
        <v>271</v>
      </c>
      <c r="AF46" s="112">
        <v>10</v>
      </c>
      <c r="AG46" s="249" t="s">
        <v>269</v>
      </c>
      <c r="AH46" s="164" t="s">
        <v>266</v>
      </c>
    </row>
    <row r="47" spans="1:34">
      <c r="A47" s="168" t="s">
        <v>272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69</v>
      </c>
      <c r="AB47" s="109" t="s">
        <v>70</v>
      </c>
      <c r="AC47" s="14"/>
      <c r="AE47" s="112" t="s">
        <v>273</v>
      </c>
      <c r="AF47" s="112">
        <v>6</v>
      </c>
      <c r="AG47" s="249" t="s">
        <v>269</v>
      </c>
      <c r="AH47" s="164" t="s">
        <v>266</v>
      </c>
    </row>
    <row r="48" spans="1:34">
      <c r="A48" s="168" t="s">
        <v>274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74</v>
      </c>
      <c r="AB48" s="110" t="s">
        <v>75</v>
      </c>
      <c r="AC48" s="14" t="s">
        <v>76</v>
      </c>
      <c r="AE48" s="112" t="s">
        <v>275</v>
      </c>
      <c r="AF48" s="112">
        <v>15</v>
      </c>
      <c r="AG48" s="249" t="s">
        <v>269</v>
      </c>
      <c r="AH48" s="164" t="s">
        <v>266</v>
      </c>
    </row>
    <row r="49" spans="1:34">
      <c r="A49" s="168" t="s">
        <v>276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80</v>
      </c>
      <c r="AB49" s="109" t="s">
        <v>81</v>
      </c>
      <c r="AC49" s="111" t="s">
        <v>82</v>
      </c>
      <c r="AE49" s="112" t="s">
        <v>277</v>
      </c>
      <c r="AF49" s="112">
        <v>35</v>
      </c>
      <c r="AG49" s="249" t="s">
        <v>269</v>
      </c>
      <c r="AH49" s="164" t="s">
        <v>266</v>
      </c>
    </row>
    <row r="50" ht="12" spans="1:37">
      <c r="A50" s="201" t="s">
        <v>278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86</v>
      </c>
      <c r="AB50" s="109"/>
      <c r="AC50" s="14" t="s">
        <v>87</v>
      </c>
      <c r="AD50" s="174"/>
      <c r="AE50" s="112" t="s">
        <v>279</v>
      </c>
      <c r="AF50" s="112">
        <v>12</v>
      </c>
      <c r="AG50" s="249" t="s">
        <v>269</v>
      </c>
      <c r="AK50" s="174"/>
    </row>
    <row r="51" ht="3.75" customHeight="1" spans="27:33">
      <c r="AA51" s="108" t="s">
        <v>90</v>
      </c>
      <c r="AB51" s="109"/>
      <c r="AC51" s="14" t="s">
        <v>91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94</v>
      </c>
      <c r="AB52" s="113" t="s">
        <v>95</v>
      </c>
      <c r="AC52" s="14" t="s">
        <v>96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216</v>
      </c>
      <c r="M53" s="133"/>
      <c r="N53" s="230"/>
      <c r="O53" s="231"/>
      <c r="P53" s="231"/>
      <c r="AA53" s="112" t="s">
        <v>98</v>
      </c>
      <c r="AB53" s="113" t="s">
        <v>99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280</v>
      </c>
      <c r="M54" s="138"/>
      <c r="N54" s="232"/>
      <c r="O54" s="233"/>
      <c r="P54" s="233"/>
      <c r="AA54" s="13" t="s">
        <v>102</v>
      </c>
      <c r="AB54" s="109" t="s">
        <v>103</v>
      </c>
      <c r="AC54" s="14" t="s">
        <v>104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111</v>
      </c>
      <c r="AB55" s="109" t="s">
        <v>112</v>
      </c>
      <c r="AC55" s="14" t="s">
        <v>113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119</v>
      </c>
      <c r="AB56" s="14" t="s">
        <v>120</v>
      </c>
      <c r="AC56" s="14" t="s">
        <v>121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125</v>
      </c>
      <c r="AB57" s="14" t="s">
        <v>126</v>
      </c>
      <c r="AC57" s="14" t="s">
        <v>127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130</v>
      </c>
      <c r="AB58" s="14" t="s">
        <v>131</v>
      </c>
      <c r="AC58" s="14" t="s">
        <v>132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135</v>
      </c>
      <c r="AB59" s="14" t="s">
        <v>136</v>
      </c>
      <c r="AC59" s="14"/>
      <c r="AF59" s="248"/>
      <c r="AG59" s="113"/>
      <c r="AH59" s="113"/>
    </row>
    <row r="60" spans="27:34">
      <c r="AA60" s="108" t="s">
        <v>141</v>
      </c>
      <c r="AB60" s="14" t="s">
        <v>142</v>
      </c>
      <c r="AC60" s="14" t="s">
        <v>143</v>
      </c>
      <c r="AF60" s="248"/>
      <c r="AG60" s="113"/>
      <c r="AH60" s="113"/>
    </row>
    <row r="61" spans="27:34">
      <c r="AA61" s="108" t="s">
        <v>146</v>
      </c>
      <c r="AB61" s="14"/>
      <c r="AC61" s="14" t="s">
        <v>147</v>
      </c>
      <c r="AF61" s="248"/>
      <c r="AG61" s="113"/>
      <c r="AH61" s="113"/>
    </row>
    <row r="62" spans="27:34">
      <c r="AA62" s="108" t="s">
        <v>150</v>
      </c>
      <c r="AB62" s="14" t="s">
        <v>151</v>
      </c>
      <c r="AC62" s="14" t="s">
        <v>152</v>
      </c>
      <c r="AF62" s="248"/>
      <c r="AG62" s="113"/>
      <c r="AH62" s="113"/>
    </row>
    <row r="63" spans="27:34">
      <c r="AA63" s="108" t="s">
        <v>155</v>
      </c>
      <c r="AB63" s="14" t="s">
        <v>156</v>
      </c>
      <c r="AC63" s="14" t="s">
        <v>157</v>
      </c>
      <c r="AE63" s="113"/>
      <c r="AF63" s="248"/>
      <c r="AG63" s="113"/>
      <c r="AH63" s="113"/>
    </row>
    <row r="64" spans="27:33">
      <c r="AA64" s="108" t="s">
        <v>160</v>
      </c>
      <c r="AB64" s="14" t="s">
        <v>161</v>
      </c>
      <c r="AC64" s="14" t="s">
        <v>162</v>
      </c>
      <c r="AF64" s="249"/>
      <c r="AG64" s="113"/>
    </row>
    <row r="65" spans="27:34">
      <c r="AA65" s="108" t="s">
        <v>165</v>
      </c>
      <c r="AB65" s="14" t="s">
        <v>166</v>
      </c>
      <c r="AC65" s="14" t="s">
        <v>167</v>
      </c>
      <c r="AE65" s="113"/>
      <c r="AF65" s="248"/>
      <c r="AH65" s="113"/>
    </row>
    <row r="66" spans="27:35">
      <c r="AA66" s="108" t="s">
        <v>171</v>
      </c>
      <c r="AB66" s="14" t="s">
        <v>172</v>
      </c>
      <c r="AC66" s="14" t="s">
        <v>173</v>
      </c>
      <c r="AF66" s="248"/>
      <c r="AG66" s="113"/>
      <c r="AH66" s="113"/>
      <c r="AI66" s="113"/>
    </row>
    <row r="67" spans="27:34">
      <c r="AA67" s="108" t="s">
        <v>171</v>
      </c>
      <c r="AB67" s="14" t="s">
        <v>177</v>
      </c>
      <c r="AC67" s="14" t="s">
        <v>178</v>
      </c>
      <c r="AF67" s="249"/>
      <c r="AG67" s="113"/>
      <c r="AH67" s="113"/>
    </row>
    <row r="68" spans="27:34">
      <c r="AA68" s="13" t="s">
        <v>181</v>
      </c>
      <c r="AB68" s="14"/>
      <c r="AC68" s="14"/>
      <c r="AF68" s="249"/>
      <c r="AG68" s="113"/>
      <c r="AH68" s="113"/>
    </row>
    <row r="69" spans="27:34">
      <c r="AA69" s="108" t="s">
        <v>184</v>
      </c>
      <c r="AB69" s="14"/>
      <c r="AC69" s="14" t="s">
        <v>185</v>
      </c>
      <c r="AF69" s="248"/>
      <c r="AG69" s="113"/>
      <c r="AH69" s="113"/>
    </row>
    <row r="70" spans="27:34">
      <c r="AA70" s="108" t="s">
        <v>187</v>
      </c>
      <c r="AB70" s="14"/>
      <c r="AC70" s="14" t="s">
        <v>188</v>
      </c>
      <c r="AF70" s="249"/>
      <c r="AG70" s="113"/>
      <c r="AH70" s="113"/>
    </row>
    <row r="71" spans="27:34">
      <c r="AA71" s="108" t="s">
        <v>189</v>
      </c>
      <c r="AB71" s="112"/>
      <c r="AC71" s="112"/>
      <c r="AE71" s="151"/>
      <c r="AF71" s="250"/>
      <c r="AG71" s="113"/>
      <c r="AH71" s="113"/>
    </row>
    <row r="72" spans="27:34">
      <c r="AA72" s="112" t="s">
        <v>190</v>
      </c>
      <c r="AB72" s="14"/>
      <c r="AC72" s="14" t="s">
        <v>191</v>
      </c>
      <c r="AG72" s="113"/>
      <c r="AH72" s="113"/>
    </row>
    <row r="73" spans="27:34">
      <c r="AA73" s="108" t="s">
        <v>193</v>
      </c>
      <c r="AB73" s="14"/>
      <c r="AC73" s="14" t="s">
        <v>194</v>
      </c>
      <c r="AG73" s="113"/>
      <c r="AH73" s="113"/>
    </row>
    <row r="74" spans="27:34">
      <c r="AA74" s="108" t="s">
        <v>196</v>
      </c>
      <c r="AB74" s="14"/>
      <c r="AC74" s="14"/>
      <c r="AG74" s="113"/>
      <c r="AH74" s="113"/>
    </row>
    <row r="75" spans="27:34">
      <c r="AA75" s="108" t="s">
        <v>198</v>
      </c>
      <c r="AB75" s="14"/>
      <c r="AC75" s="14" t="s">
        <v>199</v>
      </c>
      <c r="AG75" s="113"/>
      <c r="AH75" s="113"/>
    </row>
    <row r="76" spans="27:34">
      <c r="AA76" s="108" t="s">
        <v>201</v>
      </c>
      <c r="AB76" s="14"/>
      <c r="AC76" s="14" t="s">
        <v>202</v>
      </c>
      <c r="AG76" s="113"/>
      <c r="AH76" s="113"/>
    </row>
    <row r="77" spans="27:34">
      <c r="AA77" s="108" t="s">
        <v>204</v>
      </c>
      <c r="AB77" s="14"/>
      <c r="AC77" s="14" t="s">
        <v>205</v>
      </c>
      <c r="AG77" s="113"/>
      <c r="AH77" s="113"/>
    </row>
    <row r="78" spans="27:34">
      <c r="AA78" s="108" t="s">
        <v>207</v>
      </c>
      <c r="AB78" s="14"/>
      <c r="AC78" s="14" t="s">
        <v>208</v>
      </c>
      <c r="AG78" s="113"/>
      <c r="AH78" s="113"/>
    </row>
    <row r="79" spans="27:33">
      <c r="AA79" s="108" t="s">
        <v>210</v>
      </c>
      <c r="AB79" s="109"/>
      <c r="AC79" s="14" t="s">
        <v>211</v>
      </c>
      <c r="AG79" s="113"/>
    </row>
    <row r="80" spans="27:34">
      <c r="AA80" s="108" t="s">
        <v>212</v>
      </c>
      <c r="AB80" s="14"/>
      <c r="AC80" s="14"/>
      <c r="AH80" s="113"/>
    </row>
    <row r="81" spans="27:34">
      <c r="AA81" s="108"/>
      <c r="AB81" s="14"/>
      <c r="AC81" s="14" t="s">
        <v>213</v>
      </c>
      <c r="AG81" s="113"/>
      <c r="AH81" s="113"/>
    </row>
    <row r="82" spans="27:33">
      <c r="AA82" s="13" t="s">
        <v>214</v>
      </c>
      <c r="AB82" s="109"/>
      <c r="AC82" s="14" t="s">
        <v>215</v>
      </c>
      <c r="AG82" s="113"/>
    </row>
    <row r="83" spans="27:34">
      <c r="AA83" s="13"/>
      <c r="AB83" s="14"/>
      <c r="AC83" s="14" t="s">
        <v>217</v>
      </c>
      <c r="AH83" s="113"/>
    </row>
    <row r="84" spans="27:34">
      <c r="AA84" s="13" t="s">
        <v>219</v>
      </c>
      <c r="AB84" s="14"/>
      <c r="AC84" s="14" t="s">
        <v>220</v>
      </c>
      <c r="AG84" s="113"/>
      <c r="AH84" s="113"/>
    </row>
    <row r="85" spans="27:33">
      <c r="AA85" s="13"/>
      <c r="AB85" s="14"/>
      <c r="AC85" s="14" t="s">
        <v>221</v>
      </c>
      <c r="AG85" s="113"/>
    </row>
    <row r="86" spans="27:34">
      <c r="AA86" s="13" t="s">
        <v>222</v>
      </c>
      <c r="AB86" s="109"/>
      <c r="AC86" s="14"/>
      <c r="AH86" s="113"/>
    </row>
    <row r="87" spans="27:33">
      <c r="AA87" s="13" t="s">
        <v>223</v>
      </c>
      <c r="AB87" s="14"/>
      <c r="AC87" s="14"/>
      <c r="AG87" s="113"/>
    </row>
    <row r="88" spans="27:29">
      <c r="AA88" s="13" t="s">
        <v>224</v>
      </c>
      <c r="AB88" s="14"/>
      <c r="AC88" s="14"/>
    </row>
    <row r="89" spans="27:29">
      <c r="AA89" s="13" t="s">
        <v>225</v>
      </c>
      <c r="AB89" s="14"/>
      <c r="AC89" s="14"/>
    </row>
    <row r="90" spans="27:29">
      <c r="AA90" s="112" t="s">
        <v>226</v>
      </c>
      <c r="AB90" s="14"/>
      <c r="AC90" s="14"/>
    </row>
    <row r="91" spans="27:29">
      <c r="AA91" s="13" t="s">
        <v>227</v>
      </c>
      <c r="AB91" s="14"/>
      <c r="AC91" s="14"/>
    </row>
    <row r="92" spans="27:29">
      <c r="AA92" s="13" t="s">
        <v>228</v>
      </c>
      <c r="AB92" s="14"/>
      <c r="AC92" s="14"/>
    </row>
    <row r="93" spans="27:29">
      <c r="AA93" s="13" t="s">
        <v>229</v>
      </c>
      <c r="AB93" s="14"/>
      <c r="AC93" s="14"/>
    </row>
    <row r="94" spans="27:29">
      <c r="AA94" s="13" t="s">
        <v>230</v>
      </c>
      <c r="AB94" s="14"/>
      <c r="AC94" s="14"/>
    </row>
    <row r="95" spans="27:29">
      <c r="AA95" s="13" t="s">
        <v>231</v>
      </c>
      <c r="AB95" s="14"/>
      <c r="AC95" s="14"/>
    </row>
    <row r="96" spans="27:29">
      <c r="AA96" s="13" t="s">
        <v>232</v>
      </c>
      <c r="AB96" s="14"/>
      <c r="AC96" s="14"/>
    </row>
    <row r="97" spans="27:29">
      <c r="AA97" s="13" t="s">
        <v>233</v>
      </c>
      <c r="AB97" s="14"/>
      <c r="AC97" s="14"/>
    </row>
    <row r="98" spans="27:29">
      <c r="AA98" s="13" t="s">
        <v>234</v>
      </c>
      <c r="AB98" s="14"/>
      <c r="AC98" s="14"/>
    </row>
    <row r="99" spans="27:29">
      <c r="AA99" s="13" t="s">
        <v>44</v>
      </c>
      <c r="AB99" s="14"/>
      <c r="AC99" s="14"/>
    </row>
    <row r="100" spans="27:29">
      <c r="AA100" s="13" t="s">
        <v>235</v>
      </c>
      <c r="AB100" s="14"/>
      <c r="AC100" s="14"/>
    </row>
    <row r="101" spans="27:29">
      <c r="AA101" s="13" t="s">
        <v>236</v>
      </c>
      <c r="AB101" s="14"/>
      <c r="AC101" s="14"/>
    </row>
    <row r="102" spans="27:29">
      <c r="AA102" s="13" t="s">
        <v>237</v>
      </c>
      <c r="AB102" s="14"/>
      <c r="AC102" s="14"/>
    </row>
    <row r="103" spans="27:29">
      <c r="AA103" s="108" t="s">
        <v>238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6111111111111" right="0" top="0" bottom="0" header="0.0388888888888889" footer="0"/>
  <pageSetup paperSize="9" scale="90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281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282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283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284</v>
      </c>
      <c r="B11" s="146" t="s">
        <v>285</v>
      </c>
      <c r="C11" s="147" t="s">
        <v>286</v>
      </c>
      <c r="D11" s="148"/>
      <c r="E11" s="148"/>
      <c r="F11" s="149"/>
      <c r="G11" s="150" t="s">
        <v>287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216</v>
      </c>
      <c r="E52" s="160" t="s">
        <v>288</v>
      </c>
      <c r="F52" s="160"/>
      <c r="G52" s="161">
        <f>SUM(G12:G50)</f>
        <v>0</v>
      </c>
    </row>
    <row r="53" spans="1:2">
      <c r="A53" s="119" t="s">
        <v>289</v>
      </c>
      <c r="B53" s="162"/>
    </row>
    <row r="55" ht="12" spans="1:256">
      <c r="A55" s="163" t="s">
        <v>290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291</v>
      </c>
      <c r="B58" s="170"/>
      <c r="C58" s="171"/>
      <c r="D58" s="172" t="s">
        <v>292</v>
      </c>
      <c r="E58" s="170"/>
      <c r="F58" s="172" t="s">
        <v>293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294</v>
      </c>
      <c r="L1" s="61" t="s">
        <v>295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296</v>
      </c>
      <c r="H2" s="23"/>
      <c r="I2" s="64" t="s">
        <v>297</v>
      </c>
      <c r="J2" s="65"/>
      <c r="K2" s="64" t="s">
        <v>298</v>
      </c>
      <c r="L2" s="65"/>
      <c r="N2" s="66"/>
      <c r="O2" s="67" t="s">
        <v>299</v>
      </c>
    </row>
    <row r="3" s="3" customFormat="1" ht="15.75" spans="1:15">
      <c r="A3" s="24"/>
      <c r="B3" s="25" t="s">
        <v>300</v>
      </c>
      <c r="C3" s="26"/>
      <c r="D3" s="26"/>
      <c r="E3" s="26"/>
      <c r="F3" s="26"/>
      <c r="G3" s="26"/>
      <c r="H3" s="26"/>
      <c r="I3" s="68"/>
      <c r="J3" s="69" t="s">
        <v>301</v>
      </c>
      <c r="K3" s="69"/>
      <c r="L3" s="70"/>
      <c r="M3" s="71" t="s">
        <v>302</v>
      </c>
      <c r="N3" s="72"/>
      <c r="O3" s="73" t="s">
        <v>303</v>
      </c>
    </row>
    <row r="4" s="4" customFormat="1" ht="25.5" spans="1:248">
      <c r="A4" s="27" t="s">
        <v>304</v>
      </c>
      <c r="B4" s="28" t="s">
        <v>305</v>
      </c>
      <c r="C4" s="29" t="s">
        <v>306</v>
      </c>
      <c r="D4" s="30" t="s">
        <v>307</v>
      </c>
      <c r="E4" s="30" t="s">
        <v>308</v>
      </c>
      <c r="F4" s="31" t="s">
        <v>309</v>
      </c>
      <c r="G4" s="32"/>
      <c r="H4" s="29" t="s">
        <v>310</v>
      </c>
      <c r="I4" s="74" t="s">
        <v>311</v>
      </c>
      <c r="J4" s="75" t="s">
        <v>312</v>
      </c>
      <c r="K4" s="76" t="s">
        <v>313</v>
      </c>
      <c r="L4" s="77" t="s">
        <v>314</v>
      </c>
      <c r="M4" s="78">
        <f ca="1">TODAY()</f>
        <v>43121</v>
      </c>
      <c r="O4" s="79" t="s">
        <v>315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316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317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318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297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319</v>
      </c>
      <c r="K36" s="104">
        <f>SUM(J$4:J35)</f>
        <v>0</v>
      </c>
      <c r="L36" s="104"/>
    </row>
    <row r="37" spans="2:12">
      <c r="B37" s="50" t="s">
        <v>320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321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322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944444444444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2018-01-21T09:04:33Z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