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V4'!$A$1:$H$75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<sst xmlns="http://schemas.openxmlformats.org/spreadsheetml/2006/main" count="323">
  <si>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</si>
  <si>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</si>
  <si>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</si>
  <si>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</si>
  <si>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</si>
  <si>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</si>
  <si>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</si>
  <si>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</si>
  <si>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</si>
  <si>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</si>
  <si>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</si>
  <si>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</si>
  <si>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</si>
  <si>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</si>
  <si>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</si>
  <si>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</si>
  <si>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</si>
  <si>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</si>
  <si>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</si>
  <si>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</si>
  <si>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</si>
  <si>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</si>
  <si>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</si>
  <si>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</si>
  <si>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</si>
  <si>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</si>
  <si>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</si>
  <si>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</si>
  <si>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</si>
  <si>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</si>
  <si>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</si>
  <si>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</si>
  <si>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</si>
  <si>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t>unit price
单价</t>
  </si>
  <si>
    <t>amount
金额</t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</si>
  <si>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</si>
  <si>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rPr>
        <sz val="8"/>
        <rFont val="Calibri"/>
        <charset val="134"/>
      </rPr>
      <t>Window</t>
    </r>
    <r>
      <rPr>
        <sz val="8"/>
        <rFont val="宋体"/>
        <charset val="134"/>
      </rPr>
      <t>橱窗</t>
    </r>
  </si>
  <si>
    <r>
      <rPr>
        <sz val="8"/>
        <rFont val="Calibri"/>
        <charset val="134"/>
      </rPr>
      <t xml:space="preserve">WOW </t>
    </r>
    <r>
      <rPr>
        <sz val="8"/>
        <rFont val="宋体"/>
        <charset val="134"/>
      </rPr>
      <t>陈列桌区域</t>
    </r>
  </si>
  <si>
    <r>
      <rPr>
        <sz val="8"/>
        <rFont val="Calibri"/>
        <charset val="134"/>
      </rPr>
      <t xml:space="preserve">App Wall </t>
    </r>
    <r>
      <rPr>
        <sz val="8"/>
        <rFont val="宋体"/>
        <charset val="134"/>
      </rPr>
      <t>服装墙</t>
    </r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</si>
  <si>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</si>
  <si>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</si>
  <si>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</si>
  <si>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</si>
  <si>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</si>
  <si>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</si>
  <si>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</si>
  <si>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</si>
  <si>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</si>
  <si>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</si>
  <si>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</si>
  <si>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</si>
  <si>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</si>
  <si>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</si>
  <si>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</si>
  <si>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t>PP+雪弗板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</si>
  <si>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</si>
  <si>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</si>
  <si>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</si>
  <si>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</si>
  <si>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</si>
  <si>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t>换得易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</si>
  <si>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</si>
  <si>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</si>
  <si>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</si>
  <si>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</si>
  <si>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</si>
  <si>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</si>
  <si>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</si>
  <si>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</si>
  <si>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</si>
  <si>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</si>
  <si>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t>丝绢布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</si>
  <si>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</si>
  <si>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</si>
  <si>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</si>
  <si>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</si>
  <si>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</si>
  <si>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</si>
  <si>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</si>
  <si>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</si>
  <si>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</si>
  <si>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</si>
  <si>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</si>
  <si>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</si>
  <si>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</si>
  <si>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</si>
  <si>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</si>
  <si>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</si>
  <si>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</si>
  <si>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</si>
  <si>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</si>
  <si>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</si>
  <si>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</si>
  <si>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</si>
  <si>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</si>
  <si>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</si>
  <si>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</si>
  <si>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</si>
  <si>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</si>
  <si>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</si>
  <si>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</si>
  <si>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</si>
  <si>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</si>
  <si>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</si>
  <si>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</si>
  <si>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</si>
  <si>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t>Charge Item
费用名称</t>
  </si>
  <si>
    <t>Type类型</t>
  </si>
  <si>
    <t>unit
单位</t>
  </si>
  <si>
    <t>Description 
费用说明</t>
  </si>
  <si>
    <t>quty 
发生数量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</si>
  <si>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</si>
  <si>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</si>
  <si>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</si>
  <si>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</si>
  <si>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</si>
  <si>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</si>
  <si>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</si>
  <si>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</si>
  <si>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</si>
  <si>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</si>
  <si>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</si>
  <si>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</si>
  <si>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</si>
  <si>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</si>
  <si>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</si>
  <si>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</si>
  <si>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</si>
  <si>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</si>
  <si>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</si>
  <si>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</si>
  <si>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</si>
  <si>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</si>
  <si>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</si>
  <si>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</si>
  <si>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</si>
  <si>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</si>
  <si>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</si>
  <si>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</si>
  <si>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t>Core-VVIP店铺</t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</si>
  <si>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</si>
  <si>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</si>
  <si>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</si>
  <si>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</si>
  <si>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</si>
  <si>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</si>
  <si>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</si>
  <si>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</si>
  <si>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</si>
  <si>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t>Core-Premium店铺</t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</si>
  <si>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</si>
  <si>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</si>
  <si>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</si>
  <si>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</si>
  <si>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</si>
  <si>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</si>
  <si>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</si>
  <si>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</si>
  <si>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</si>
  <si>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t>Core-Basic店铺</t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</si>
  <si>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</si>
  <si>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</si>
  <si>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</si>
  <si>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</si>
  <si>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</si>
  <si>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</si>
  <si>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</si>
  <si>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</si>
  <si>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</si>
  <si>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t>其它类型店铺-带橱窗</t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</si>
  <si>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</si>
  <si>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</si>
  <si>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</si>
  <si>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</si>
  <si>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</si>
  <si>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</si>
  <si>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t>其它类型店铺-不带橱窗</t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</si>
  <si>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</si>
  <si>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</si>
  <si>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</si>
  <si>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</si>
  <si>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</si>
  <si>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</si>
  <si>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</si>
  <si>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</si>
  <si>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</si>
  <si>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</si>
  <si>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</si>
  <si>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</si>
  <si>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</si>
  <si>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</si>
  <si>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</si>
  <si>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</si>
  <si>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</si>
  <si>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</si>
  <si>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</si>
  <si>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</si>
  <si>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</si>
  <si>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</si>
  <si>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</si>
  <si>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</si>
  <si>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</si>
  <si>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</si>
  <si>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</si>
  <si>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</si>
  <si>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</si>
  <si>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</si>
  <si>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</si>
  <si>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</si>
  <si>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</si>
  <si>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</si>
  <si>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</si>
  <si>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</si>
  <si>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</si>
  <si>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</si>
  <si>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</si>
  <si>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</si>
  <si>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</si>
  <si>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</si>
  <si>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</si>
  <si>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</si>
  <si>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</si>
  <si>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</si>
  <si>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</si>
  <si>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</si>
  <si>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</si>
  <si>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</si>
  <si>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</si>
  <si>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</si>
  <si>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</si>
  <si>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</si>
  <si>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</si>
  <si>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</si>
  <si>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</si>
  <si>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</si>
  <si>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</si>
  <si>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</si>
  <si>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</si>
  <si>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</si>
  <si>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</si>
  <si>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</si>
  <si>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</si>
  <si>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</si>
  <si>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</si>
  <si>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</si>
  <si>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</si>
  <si>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</si>
  <si>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</si>
  <si>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</si>
  <si>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</si>
  <si>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</si>
  <si>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</si>
  <si>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</si>
  <si>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</si>
  <si>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</si>
  <si>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t>Quty
数量</t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</si>
  <si>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</si>
  <si>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</si>
  <si>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</si>
  <si>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</si>
  <si>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</si>
  <si>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</si>
  <si>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t>unit Price
单价小计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</si>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</sst>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¥#,##0.00;\¥\-#,##0.00"/>
    <numFmt numFmtId="177" formatCode="yy/m/d;@"/>
    <numFmt numFmtId="178" formatCode="0.00_);[Red]\(0.00\)"/>
    <numFmt numFmtId="41" formatCode="_ * #,##0_ ;_ * \-#,##0_ ;_ * &quot;-&quot;_ ;_ @_ "/>
    <numFmt numFmtId="43" formatCode="_ * #,##0.00_ ;_ * \-#,##0.00_ ;_ * &quot;-&quot;??_ ;_ @_ "/>
    <numFmt numFmtId="179" formatCode="0.00_ ;[Red]\-0.00\ "/>
    <numFmt numFmtId="180" formatCode="#,##0.00_ "/>
    <numFmt numFmtId="181" formatCode="\¥#,##0.00_);[Red]\(\¥#,##0.00\)"/>
    <numFmt numFmtId="182" formatCode="0.00_ "/>
    <numFmt numFmtId="183" formatCode="[$￥-804]#,##0.00;[Red][$￥-804]#,##0.00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42" fontId="49" fillId="0" borderId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23" borderId="51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9" fillId="0" borderId="0" applyFont="0" applyFill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1" fillId="0" borderId="0"/>
    <xf numFmtId="0" fontId="57" fillId="0" borderId="0" applyNumberFormat="0" applyFill="0" applyBorder="0" applyAlignment="0" applyProtection="0">
      <alignment vertical="center"/>
    </xf>
    <xf numFmtId="0" fontId="49" fillId="15" borderId="47" applyNumberFormat="0" applyFont="0" applyAlignment="0" applyProtection="0">
      <alignment vertical="center"/>
    </xf>
    <xf numFmtId="0" fontId="0" fillId="0" borderId="0"/>
    <xf numFmtId="9" fontId="49" fillId="0" borderId="0" applyFon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49" applyNumberFormat="0" applyFill="0" applyAlignment="0" applyProtection="0">
      <alignment vertical="center"/>
    </xf>
    <xf numFmtId="0" fontId="59" fillId="0" borderId="49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1" fillId="0" borderId="0"/>
    <xf numFmtId="0" fontId="44" fillId="36" borderId="0" applyNumberFormat="0" applyBorder="0" applyAlignment="0" applyProtection="0">
      <alignment vertical="center"/>
    </xf>
    <xf numFmtId="0" fontId="55" fillId="25" borderId="52" applyNumberFormat="0" applyAlignment="0" applyProtection="0">
      <alignment vertical="center"/>
    </xf>
    <xf numFmtId="0" fontId="62" fillId="25" borderId="51" applyNumberFormat="0" applyAlignment="0" applyProtection="0">
      <alignment vertical="center"/>
    </xf>
    <xf numFmtId="0" fontId="1" fillId="0" borderId="0"/>
    <xf numFmtId="0" fontId="53" fillId="22" borderId="50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51" fillId="0" borderId="48" applyNumberFormat="0" applyFill="0" applyAlignment="0" applyProtection="0">
      <alignment vertical="center"/>
    </xf>
    <xf numFmtId="0" fontId="61" fillId="0" borderId="54" applyNumberFormat="0" applyFill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1" fillId="0" borderId="0"/>
    <xf numFmtId="0" fontId="46" fillId="34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" fillId="0" borderId="0"/>
    <xf numFmtId="0" fontId="44" fillId="2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1" fillId="0" borderId="0"/>
    <xf numFmtId="0" fontId="44" fillId="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0" fillId="0" borderId="0"/>
    <xf numFmtId="43" fontId="49" fillId="0" borderId="0" applyFont="0" applyFill="0" applyBorder="0" applyAlignment="0" applyProtection="0">
      <alignment vertical="center"/>
    </xf>
  </cellStyleXfs>
  <cellXfs count="354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80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80" fontId="13" fillId="3" borderId="5" xfId="65" applyNumberFormat="1" applyFont="1" applyFill="1" applyBorder="1" applyProtection="1">
      <protection locked="0"/>
    </xf>
    <xf numFmtId="180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80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80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6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1" fontId="26" fillId="2" borderId="0" xfId="64" applyNumberFormat="1" applyFont="1" applyFill="1" applyBorder="1" applyAlignment="1" applyProtection="1">
      <alignment horizontal="left" vertical="center"/>
    </xf>
    <xf numFmtId="178" fontId="24" fillId="2" borderId="0" xfId="64" applyNumberFormat="1" applyFont="1" applyFill="1" applyBorder="1" applyAlignment="1" applyProtection="1">
      <alignment horizontal="right" vertical="center"/>
      <protection locked="0"/>
    </xf>
    <xf numFmtId="176" fontId="1" fillId="2" borderId="0" xfId="64" applyNumberFormat="1" applyFont="1" applyFill="1" applyBorder="1" applyAlignment="1" applyProtection="1">
      <alignment horizontal="left" vertical="center"/>
      <protection locked="0"/>
    </xf>
    <xf numFmtId="176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28" fillId="5" borderId="6" xfId="0" applyNumberFormat="1" applyFont="1" applyFill="1" applyBorder="1" applyAlignment="1" applyProtection="1">
      <alignment horizontal="left" vertical="center"/>
      <protection locked="0"/>
    </xf>
    <xf numFmtId="1" fontId="30" fillId="5" borderId="28" xfId="0" applyNumberFormat="1" applyFont="1" applyFill="1" applyBorder="1" applyAlignment="1" applyProtection="1">
      <alignment horizontal="left" vertical="center"/>
      <protection locked="0"/>
    </xf>
    <xf numFmtId="183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3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3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3" fontId="30" fillId="7" borderId="32" xfId="0" applyNumberFormat="1" applyFont="1" applyFill="1" applyBorder="1" applyAlignment="1" applyProtection="1">
      <alignment vertical="center"/>
    </xf>
    <xf numFmtId="183" fontId="30" fillId="0" borderId="32" xfId="0" applyNumberFormat="1" applyFont="1" applyFill="1" applyBorder="1" applyAlignment="1" applyProtection="1">
      <alignment vertical="center"/>
    </xf>
    <xf numFmtId="183" fontId="30" fillId="0" borderId="39" xfId="0" applyNumberFormat="1" applyFont="1" applyBorder="1" applyAlignment="1" applyProtection="1">
      <alignment vertical="center"/>
    </xf>
    <xf numFmtId="183" fontId="30" fillId="7" borderId="40" xfId="0" applyNumberFormat="1" applyFont="1" applyFill="1" applyBorder="1" applyAlignment="1" applyProtection="1">
      <alignment vertical="center"/>
    </xf>
    <xf numFmtId="183" fontId="30" fillId="0" borderId="40" xfId="0" applyNumberFormat="1" applyFont="1" applyFill="1" applyBorder="1" applyAlignment="1" applyProtection="1">
      <alignment vertical="center"/>
    </xf>
    <xf numFmtId="183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3" fontId="21" fillId="0" borderId="42" xfId="17" applyNumberFormat="1" applyFont="1" applyFill="1" applyBorder="1" applyAlignment="1" applyProtection="1">
      <alignment horizontal="center"/>
      <protection locked="0"/>
    </xf>
    <xf numFmtId="183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vertical="center"/>
      <protection locked="0"/>
    </xf>
    <xf numFmtId="182" fontId="38" fillId="0" borderId="20" xfId="0" applyNumberFormat="1" applyFont="1" applyBorder="1" applyAlignment="1" applyProtection="1">
      <alignment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vertical="center"/>
      <protection locked="0"/>
    </xf>
    <xf numFmtId="182" fontId="39" fillId="0" borderId="0" xfId="0" applyNumberFormat="1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vertical="center"/>
      <protection locked="0"/>
    </xf>
    <xf numFmtId="0" fontId="32" fillId="9" borderId="6" xfId="0" applyFont="1" applyFill="1" applyBorder="1" applyAlignment="1" applyProtection="1">
      <alignment vertical="center" wrapText="1"/>
      <protection locked="0"/>
    </xf>
    <xf numFmtId="0" fontId="32" fillId="9" borderId="28" xfId="0" applyFont="1" applyFill="1" applyBorder="1" applyAlignment="1" applyProtection="1">
      <alignment vertical="center" wrapText="1"/>
      <protection locked="0"/>
    </xf>
    <xf numFmtId="179" fontId="32" fillId="9" borderId="5" xfId="0" applyNumberFormat="1" applyFont="1" applyFill="1" applyBorder="1" applyAlignment="1" applyProtection="1">
      <alignment vertical="center"/>
      <protection locked="0"/>
    </xf>
    <xf numFmtId="179" fontId="30" fillId="0" borderId="5" xfId="0" applyNumberFormat="1" applyFont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182" fontId="30" fillId="0" borderId="5" xfId="0" applyNumberFormat="1" applyFont="1" applyBorder="1" applyAlignment="1" applyProtection="1">
      <alignment vertical="center" wrapText="1"/>
      <protection locked="0"/>
    </xf>
    <xf numFmtId="179" fontId="30" fillId="0" borderId="5" xfId="0" applyNumberFormat="1" applyFont="1" applyBorder="1" applyAlignment="1" applyProtection="1">
      <alignment vertical="center" wrapText="1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2" fontId="30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79" fontId="30" fillId="0" borderId="5" xfId="0" applyNumberFormat="1" applyFont="1" applyFill="1" applyBorder="1" applyAlignment="1" applyProtection="1">
      <alignment vertical="center"/>
      <protection locked="0"/>
    </xf>
    <xf numFmtId="179" fontId="30" fillId="0" borderId="43" xfId="0" applyNumberFormat="1" applyFont="1" applyBorder="1" applyAlignment="1" applyProtection="1">
      <alignment vertical="center"/>
      <protection locked="0"/>
    </xf>
    <xf numFmtId="179" fontId="30" fillId="0" borderId="44" xfId="0" applyNumberFormat="1" applyFont="1" applyBorder="1" applyAlignment="1" applyProtection="1">
      <alignment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79" fontId="32" fillId="9" borderId="32" xfId="0" applyNumberFormat="1" applyFont="1" applyFill="1" applyBorder="1" applyAlignment="1" applyProtection="1">
      <alignment vertical="center"/>
      <protection locked="0"/>
    </xf>
    <xf numFmtId="179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79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3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79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79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30" fillId="0" borderId="0" xfId="0" applyFont="1" applyAlignment="1" applyProtection="1">
      <protection locked="0"/>
    </xf>
    <xf numFmtId="0" fontId="41" fillId="0" borderId="0" xfId="0" applyFont="1" applyAlignment="1" applyProtection="1">
      <alignment vertical="top"/>
      <protection locked="0"/>
    </xf>
    <xf numFmtId="183" fontId="21" fillId="0" borderId="42" xfId="67" applyNumberFormat="1" applyFont="1" applyFill="1" applyBorder="1" applyAlignment="1" applyProtection="1">
      <protection locked="0"/>
    </xf>
    <xf numFmtId="0" fontId="36" fillId="0" borderId="0" xfId="0" applyFont="1" applyAlignment="1" applyProtection="1">
      <alignment vertical="center"/>
      <protection locked="0"/>
    </xf>
    <xf numFmtId="0" fontId="18" fillId="0" borderId="0" xfId="67" applyFont="1" applyBorder="1" applyAlignment="1" applyProtection="1">
      <protection locked="0"/>
    </xf>
    <xf numFmtId="0" fontId="30" fillId="8" borderId="5" xfId="0" applyFont="1" applyFill="1" applyBorder="1" applyAlignment="1" applyProtection="1">
      <alignment vertical="center"/>
      <protection locked="0"/>
    </xf>
    <xf numFmtId="14" fontId="21" fillId="0" borderId="0" xfId="67" applyNumberFormat="1" applyFont="1" applyFill="1" applyBorder="1" applyAlignment="1" applyProtection="1">
      <protection locked="0"/>
    </xf>
    <xf numFmtId="0" fontId="30" fillId="0" borderId="5" xfId="0" applyFont="1" applyFill="1" applyBorder="1" applyAlignment="1" applyProtection="1">
      <alignment vertical="center"/>
      <protection locked="0"/>
    </xf>
    <xf numFmtId="0" fontId="36" fillId="0" borderId="0" xfId="0" applyFont="1" applyFill="1" applyAlignment="1" applyProtection="1">
      <alignment vertical="center"/>
      <protection locked="0"/>
    </xf>
    <xf numFmtId="184" fontId="30" fillId="0" borderId="0" xfId="0" applyNumberFormat="1" applyFont="1" applyAlignment="1" applyProtection="1">
      <alignment vertical="center"/>
      <protection locked="0"/>
    </xf>
    <xf numFmtId="0" fontId="6" fillId="0" borderId="0" xfId="67" applyFont="1" applyAlignment="1" applyProtection="1"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65695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42</xdr:row>
          <xdr:rowOff>127000</xdr:rowOff>
        </xdr:from>
        <xdr:to>
          <xdr:col>6</xdr:col>
          <xdr:colOff>749300</xdr:colOff>
          <xdr:row>43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798945" y="72009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42</xdr:row>
          <xdr:rowOff>127000</xdr:rowOff>
        </xdr:from>
        <xdr:to>
          <xdr:col>8</xdr:col>
          <xdr:colOff>15875</xdr:colOff>
          <xdr:row>43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759065" y="720090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61</xdr:row>
          <xdr:rowOff>127000</xdr:rowOff>
        </xdr:from>
        <xdr:to>
          <xdr:col>6</xdr:col>
          <xdr:colOff>749300</xdr:colOff>
          <xdr:row>63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798945" y="1082040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61</xdr:row>
          <xdr:rowOff>127000</xdr:rowOff>
        </xdr:from>
        <xdr:to>
          <xdr:col>8</xdr:col>
          <xdr:colOff>15875</xdr:colOff>
          <xdr:row>63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759065" y="1082040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97"/>
  <sheetViews>
    <sheetView showGridLines="0" tabSelected="1" view="pageBreakPreview" zoomScaleNormal="100" zoomScaleSheetLayoutView="100" topLeftCell="A10" workbookViewId="0">
      <selection activeCell="I20" sqref="I20"/>
    </sheetView>
  </sheetViews>
  <sheetFormatPr defaultColWidth="9" defaultRowHeight="11.25"/>
  <cols>
    <col min="1" max="1" width="26.8571428571429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1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333" t="s">
        <v>1</v>
      </c>
      <c r="K1" s="333" t="s">
        <v>2</v>
      </c>
      <c r="L1" s="333" t="s">
        <v>3</v>
      </c>
      <c r="M1" s="235" t="s">
        <v>4</v>
      </c>
      <c r="N1" s="236" t="s">
        <v>5</v>
      </c>
      <c r="O1" s="333" t="s">
        <v>6</v>
      </c>
    </row>
    <row r="2" s="164" customFormat="1" customHeight="1" spans="1:15">
      <c r="A2" s="164" t="s">
        <v>7</v>
      </c>
      <c r="E2" s="253"/>
      <c r="J2" s="334">
        <v>95203162</v>
      </c>
      <c r="K2" s="335"/>
      <c r="L2" s="335"/>
      <c r="M2" s="335"/>
      <c r="N2" s="335"/>
      <c r="O2" s="335"/>
    </row>
    <row r="3" ht="6" customHeight="1" spans="10:21">
      <c r="J3" s="334"/>
      <c r="O3" s="336"/>
      <c r="S3" s="343"/>
      <c r="T3" s="343"/>
      <c r="U3" s="343"/>
    </row>
    <row r="4" ht="8.25" customHeight="1" spans="5:21">
      <c r="E4" s="254"/>
      <c r="F4" s="131"/>
      <c r="J4" s="334"/>
      <c r="O4" s="336"/>
      <c r="S4" s="343"/>
      <c r="T4" s="343"/>
      <c r="U4" s="343"/>
    </row>
    <row r="5" ht="12.75" customHeight="1" spans="1:21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1"/>
      <c r="L5" s="241"/>
      <c r="M5" s="241"/>
      <c r="O5" s="336"/>
      <c r="S5" s="343"/>
      <c r="T5" s="343"/>
      <c r="U5" s="343"/>
    </row>
    <row r="6" customHeight="1" spans="1:21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337" t="s">
        <v>16</v>
      </c>
      <c r="J6" s="338" t="s">
        <v>17</v>
      </c>
      <c r="K6" s="338" t="s">
        <v>18</v>
      </c>
      <c r="L6" s="338" t="s">
        <v>19</v>
      </c>
      <c r="M6" s="338" t="s">
        <v>20</v>
      </c>
      <c r="O6" s="336"/>
      <c r="S6" s="343"/>
      <c r="T6" s="343"/>
      <c r="U6" s="343"/>
    </row>
    <row r="7" spans="1:21">
      <c r="A7" s="264" t="s">
        <v>21</v>
      </c>
      <c r="B7" s="131"/>
      <c r="C7" s="131"/>
      <c r="D7" s="131"/>
      <c r="E7" s="265" t="s">
        <v>22</v>
      </c>
      <c r="F7" s="145"/>
      <c r="G7" s="266" t="s">
        <v>23</v>
      </c>
      <c r="H7" s="134"/>
      <c r="I7" s="337"/>
      <c r="J7" s="338"/>
      <c r="K7" s="338"/>
      <c r="L7" s="338"/>
      <c r="M7" s="338"/>
      <c r="O7" s="336"/>
      <c r="S7" s="343"/>
      <c r="T7" s="343"/>
      <c r="U7" s="343"/>
    </row>
    <row r="8" spans="1:21">
      <c r="A8" s="168" t="s">
        <v>24</v>
      </c>
      <c r="B8" s="267"/>
      <c r="C8" s="267"/>
      <c r="D8" s="267"/>
      <c r="E8" s="260" t="s">
        <v>25</v>
      </c>
      <c r="F8" s="261"/>
      <c r="G8" s="131" t="s">
        <v>26</v>
      </c>
      <c r="H8" s="268"/>
      <c r="I8" s="339">
        <f ca="1">TODAY()</f>
        <v>43266</v>
      </c>
      <c r="J8" s="322"/>
      <c r="K8" s="322"/>
      <c r="L8" s="322"/>
      <c r="M8" s="322"/>
      <c r="O8" s="336"/>
      <c r="S8" s="343"/>
      <c r="T8" s="343"/>
      <c r="U8" s="343"/>
    </row>
    <row r="9" s="174" customFormat="1" ht="5.25" customHeight="1" spans="1:15">
      <c r="A9" s="140"/>
      <c r="B9" s="141"/>
      <c r="C9" s="141"/>
      <c r="D9" s="141"/>
      <c r="E9" s="269"/>
      <c r="F9" s="143"/>
      <c r="G9" s="143"/>
      <c r="H9" s="144"/>
      <c r="I9" s="145"/>
      <c r="J9" s="340"/>
      <c r="K9" s="340"/>
      <c r="L9" s="340"/>
      <c r="M9" s="340"/>
      <c r="O9" s="341"/>
    </row>
    <row r="10" ht="4.5" customHeight="1" spans="15:21">
      <c r="O10" s="336"/>
      <c r="S10" s="343"/>
      <c r="T10" s="343"/>
      <c r="U10" s="343"/>
    </row>
    <row r="11" customHeight="1" spans="1:21">
      <c r="A11" s="270" t="s">
        <v>27</v>
      </c>
      <c r="B11" s="271"/>
      <c r="C11" s="271"/>
      <c r="D11" s="271"/>
      <c r="E11" s="271"/>
      <c r="F11" s="271"/>
      <c r="G11" s="272">
        <f>SUM(G13:G33)</f>
        <v>0</v>
      </c>
      <c r="H11" s="273" t="e">
        <f>G11/SUM(F6,F8)</f>
        <v>#DIV/0!</v>
      </c>
      <c r="M11" s="113"/>
      <c r="O11" s="336"/>
      <c r="S11" s="343"/>
      <c r="T11" s="343"/>
      <c r="U11" s="343"/>
    </row>
    <row r="12" s="112" customFormat="1" ht="48" customHeight="1" spans="1:15">
      <c r="A12" s="274" t="s">
        <v>28</v>
      </c>
      <c r="B12" s="274" t="s">
        <v>29</v>
      </c>
      <c r="C12" s="274" t="s">
        <v>30</v>
      </c>
      <c r="D12" s="274" t="s">
        <v>31</v>
      </c>
      <c r="E12" s="275" t="s">
        <v>32</v>
      </c>
      <c r="F12" s="274" t="s">
        <v>33</v>
      </c>
      <c r="G12" s="276" t="s">
        <v>34</v>
      </c>
      <c r="H12" s="276" t="s">
        <v>35</v>
      </c>
      <c r="I12" s="342"/>
      <c r="O12" s="336"/>
    </row>
    <row r="13" customHeight="1" spans="1:21">
      <c r="A13" s="277" t="s">
        <v>36</v>
      </c>
      <c r="B13" s="278"/>
      <c r="C13" s="152"/>
      <c r="D13" s="152" t="str">
        <f>IF(ISBLANK(C13),"",VLOOKUP(C13,X:Z,3,0))</f>
        <v/>
      </c>
      <c r="E13" s="279"/>
      <c r="F13" s="280">
        <f>IF(ISBLANK(C13),,VLOOKUP(C13,X:Y,2,0))</f>
        <v>0</v>
      </c>
      <c r="G13" s="281">
        <f t="shared" ref="G13:G33" si="0">F13*E13</f>
        <v>0</v>
      </c>
      <c r="H13" s="282">
        <f>SUM(G13:G15)</f>
        <v>0</v>
      </c>
      <c r="O13" s="336"/>
      <c r="S13" s="343"/>
      <c r="T13" s="343"/>
      <c r="U13" s="343"/>
    </row>
    <row r="14" customHeight="1" spans="1:21">
      <c r="A14" s="277"/>
      <c r="B14" s="153"/>
      <c r="C14" s="152"/>
      <c r="D14" s="152" t="str">
        <f>IF(ISBLANK(C14),"",VLOOKUP(C14,X:Z,3,0))</f>
        <v/>
      </c>
      <c r="E14" s="279"/>
      <c r="F14" s="280">
        <f>IF(ISBLANK(C14),,VLOOKUP(C14,X:Y,2,0))</f>
        <v>0</v>
      </c>
      <c r="G14" s="281">
        <f t="shared" si="0"/>
        <v>0</v>
      </c>
      <c r="H14" s="283"/>
      <c r="O14" s="336"/>
      <c r="S14" s="343"/>
      <c r="T14" s="343"/>
      <c r="U14" s="343"/>
    </row>
    <row r="15" customHeight="1" spans="1:21">
      <c r="A15" s="277"/>
      <c r="B15" s="153"/>
      <c r="C15" s="152"/>
      <c r="D15" s="152" t="str">
        <f>IF(ISBLANK(C15),"",VLOOKUP(C15,X:Z,3,0))</f>
        <v/>
      </c>
      <c r="E15" s="279"/>
      <c r="F15" s="280">
        <f>IF(ISBLANK(C15),,VLOOKUP(C15,X:Y,2,0))</f>
        <v>0</v>
      </c>
      <c r="G15" s="281">
        <f t="shared" si="0"/>
        <v>0</v>
      </c>
      <c r="H15" s="283"/>
      <c r="O15" s="336"/>
      <c r="S15" s="343"/>
      <c r="T15" s="343"/>
      <c r="U15" s="343"/>
    </row>
    <row r="16" ht="11" customHeight="1" spans="1:21">
      <c r="A16" s="277" t="s">
        <v>37</v>
      </c>
      <c r="B16" s="153"/>
      <c r="C16" s="152"/>
      <c r="D16" s="152" t="str">
        <f>IF(ISBLANK(C16),"",VLOOKUP(C16,X:Z,3,0))</f>
        <v/>
      </c>
      <c r="E16" s="279"/>
      <c r="F16" s="280">
        <f>IF(ISBLANK(C16),,VLOOKUP(C16,X:Y,2,0))</f>
        <v>0</v>
      </c>
      <c r="G16" s="281">
        <f t="shared" si="0"/>
        <v>0</v>
      </c>
      <c r="H16" s="282">
        <f>SUM(G16:G18)</f>
        <v>0</v>
      </c>
      <c r="O16" s="336"/>
      <c r="S16" s="343"/>
      <c r="T16" s="343"/>
      <c r="U16" s="343"/>
    </row>
    <row r="17" spans="1:21">
      <c r="A17" s="277"/>
      <c r="B17" s="153"/>
      <c r="C17" s="152"/>
      <c r="D17" s="152" t="str">
        <f>IF(ISBLANK(C17),"",VLOOKUP(C17,X:Z,3,0))</f>
        <v/>
      </c>
      <c r="E17" s="279"/>
      <c r="F17" s="280">
        <f>IF(ISBLANK(C17),,VLOOKUP(C17,X:Y,2,0))</f>
        <v>0</v>
      </c>
      <c r="G17" s="281">
        <f t="shared" si="0"/>
        <v>0</v>
      </c>
      <c r="H17" s="283"/>
      <c r="O17" s="336"/>
      <c r="S17" s="343"/>
      <c r="T17" s="343"/>
      <c r="U17" s="343"/>
    </row>
    <row r="18" spans="1:21">
      <c r="A18" s="277"/>
      <c r="B18" s="153"/>
      <c r="C18" s="152"/>
      <c r="D18" s="152" t="str">
        <f>IF(ISBLANK(C18),"",VLOOKUP(C18,X:Z,3,0))</f>
        <v/>
      </c>
      <c r="E18" s="279"/>
      <c r="F18" s="280">
        <f>IF(ISBLANK(C18),,VLOOKUP(C18,X:Y,2,0))</f>
        <v>0</v>
      </c>
      <c r="G18" s="281">
        <f t="shared" si="0"/>
        <v>0</v>
      </c>
      <c r="H18" s="283"/>
      <c r="O18" s="336"/>
      <c r="S18" s="343"/>
      <c r="T18" s="343"/>
      <c r="U18" s="343"/>
    </row>
    <row r="19" ht="11" customHeight="1" spans="1:21">
      <c r="A19" s="277" t="s">
        <v>38</v>
      </c>
      <c r="B19" s="153"/>
      <c r="C19" s="152"/>
      <c r="D19" s="152" t="str">
        <f>IF(ISBLANK(C19),"",VLOOKUP(C19,X:Z,3,0))</f>
        <v/>
      </c>
      <c r="E19" s="279"/>
      <c r="F19" s="280">
        <f>IF(ISBLANK(C19),,VLOOKUP(C19,X:Y,2,0))</f>
        <v>0</v>
      </c>
      <c r="G19" s="281">
        <f t="shared" si="0"/>
        <v>0</v>
      </c>
      <c r="H19" s="282">
        <f>SUM(G19:G21)</f>
        <v>0</v>
      </c>
      <c r="O19" s="336"/>
      <c r="S19" s="343"/>
      <c r="T19" s="343"/>
      <c r="U19" s="343"/>
    </row>
    <row r="20" spans="1:21">
      <c r="A20" s="277"/>
      <c r="B20" s="153"/>
      <c r="C20" s="152"/>
      <c r="D20" s="152" t="str">
        <f>IF(ISBLANK(C20),"",VLOOKUP(C20,X:Z,3,0))</f>
        <v/>
      </c>
      <c r="E20" s="279"/>
      <c r="F20" s="280">
        <f>IF(ISBLANK(C20),,VLOOKUP(C20,X:Y,2,0))</f>
        <v>0</v>
      </c>
      <c r="G20" s="281">
        <f t="shared" si="0"/>
        <v>0</v>
      </c>
      <c r="H20" s="283"/>
      <c r="O20" s="336"/>
      <c r="S20" s="343"/>
      <c r="T20" s="343"/>
      <c r="U20" s="343"/>
    </row>
    <row r="21" spans="1:21">
      <c r="A21" s="277"/>
      <c r="B21" s="153"/>
      <c r="C21" s="152"/>
      <c r="D21" s="152" t="str">
        <f>IF(ISBLANK(C21),"",VLOOKUP(C21,X:Z,3,0))</f>
        <v/>
      </c>
      <c r="E21" s="279"/>
      <c r="F21" s="280">
        <f>IF(ISBLANK(C21),,VLOOKUP(C21,X:Y,2,0))</f>
        <v>0</v>
      </c>
      <c r="G21" s="281">
        <f t="shared" si="0"/>
        <v>0</v>
      </c>
      <c r="H21" s="283"/>
      <c r="O21" s="336"/>
      <c r="S21" s="343"/>
      <c r="T21" s="343"/>
      <c r="U21" s="343"/>
    </row>
    <row r="22" ht="11" customHeight="1" spans="1:21">
      <c r="A22" s="277" t="s">
        <v>39</v>
      </c>
      <c r="B22" s="153"/>
      <c r="C22" s="152"/>
      <c r="D22" s="152" t="str">
        <f>IF(ISBLANK(C22),"",VLOOKUP(C22,X:Z,3,0))</f>
        <v/>
      </c>
      <c r="E22" s="279"/>
      <c r="F22" s="280">
        <f>IF(ISBLANK(C22),,VLOOKUP(C22,X:Y,2,0))</f>
        <v>0</v>
      </c>
      <c r="G22" s="281">
        <f t="shared" si="0"/>
        <v>0</v>
      </c>
      <c r="H22" s="282">
        <f>SUM(G22:G24)</f>
        <v>0</v>
      </c>
      <c r="O22" s="336"/>
      <c r="S22" s="343"/>
      <c r="T22" s="343"/>
      <c r="U22" s="343"/>
    </row>
    <row r="23" spans="1:21">
      <c r="A23" s="277"/>
      <c r="B23" s="153"/>
      <c r="C23" s="152"/>
      <c r="D23" s="152" t="str">
        <f>IF(ISBLANK(C23),"",VLOOKUP(C23,X:Z,3,0))</f>
        <v/>
      </c>
      <c r="E23" s="279"/>
      <c r="F23" s="280">
        <f>IF(ISBLANK(C23),,VLOOKUP(C23,X:Y,2,0))</f>
        <v>0</v>
      </c>
      <c r="G23" s="281">
        <f t="shared" si="0"/>
        <v>0</v>
      </c>
      <c r="H23" s="283"/>
      <c r="O23" s="336"/>
      <c r="S23" s="343"/>
      <c r="T23" s="343"/>
      <c r="U23" s="343"/>
    </row>
    <row r="24" spans="1:21">
      <c r="A24" s="277"/>
      <c r="B24" s="153"/>
      <c r="C24" s="152"/>
      <c r="D24" s="152" t="str">
        <f>IF(ISBLANK(C24),"",VLOOKUP(C24,X:Z,3,0))</f>
        <v/>
      </c>
      <c r="E24" s="279"/>
      <c r="F24" s="280">
        <f>IF(ISBLANK(C24),,VLOOKUP(C24,X:Y,2,0))</f>
        <v>0</v>
      </c>
      <c r="G24" s="281">
        <f t="shared" si="0"/>
        <v>0</v>
      </c>
      <c r="H24" s="283"/>
      <c r="O24" s="336"/>
      <c r="S24" s="343"/>
      <c r="T24" s="343"/>
      <c r="U24" s="343"/>
    </row>
    <row r="25" ht="11" customHeight="1" spans="1:21">
      <c r="A25" s="277" t="s">
        <v>40</v>
      </c>
      <c r="B25" s="153"/>
      <c r="C25" s="152"/>
      <c r="D25" s="152" t="str">
        <f>IF(ISBLANK(C25),"",VLOOKUP(C25,X:Z,3,0))</f>
        <v/>
      </c>
      <c r="E25" s="279"/>
      <c r="F25" s="280">
        <f>IF(ISBLANK(C25),,VLOOKUP(C25,X:Y,2,0))</f>
        <v>0</v>
      </c>
      <c r="G25" s="281">
        <f t="shared" si="0"/>
        <v>0</v>
      </c>
      <c r="H25" s="282">
        <f>SUM(G25:G27)</f>
        <v>0</v>
      </c>
      <c r="O25" s="336"/>
      <c r="S25" s="343"/>
      <c r="T25" s="343"/>
      <c r="U25" s="343"/>
    </row>
    <row r="26" spans="1:21">
      <c r="A26" s="277"/>
      <c r="B26" s="153"/>
      <c r="C26" s="152"/>
      <c r="D26" s="152" t="str">
        <f>IF(ISBLANK(C26),"",VLOOKUP(C26,X:Z,3,0))</f>
        <v/>
      </c>
      <c r="E26" s="279"/>
      <c r="F26" s="280">
        <f>IF(ISBLANK(C26),,VLOOKUP(C26,X:Y,2,0))</f>
        <v>0</v>
      </c>
      <c r="G26" s="281">
        <f t="shared" si="0"/>
        <v>0</v>
      </c>
      <c r="H26" s="283"/>
      <c r="O26" s="336"/>
      <c r="S26" s="343"/>
      <c r="T26" s="343"/>
      <c r="U26" s="343"/>
    </row>
    <row r="27" spans="1:21">
      <c r="A27" s="277"/>
      <c r="B27" s="153"/>
      <c r="C27" s="152"/>
      <c r="D27" s="152" t="str">
        <f>IF(ISBLANK(C27),"",VLOOKUP(C27,X:Z,3,0))</f>
        <v/>
      </c>
      <c r="E27" s="279"/>
      <c r="F27" s="280">
        <f>IF(ISBLANK(C27),,VLOOKUP(C27,X:Y,2,0))</f>
        <v>0</v>
      </c>
      <c r="G27" s="281">
        <f t="shared" si="0"/>
        <v>0</v>
      </c>
      <c r="H27" s="283"/>
      <c r="O27" s="336"/>
      <c r="S27" s="343"/>
      <c r="T27" s="343"/>
      <c r="U27" s="343"/>
    </row>
    <row r="28" ht="12.75" customHeight="1" spans="1:21">
      <c r="A28" s="277" t="s">
        <v>41</v>
      </c>
      <c r="B28" s="153"/>
      <c r="C28" s="152"/>
      <c r="D28" s="152" t="str">
        <f>IF(ISBLANK(C28),"",VLOOKUP(C28,X:Z,3,0))</f>
        <v/>
      </c>
      <c r="E28" s="279"/>
      <c r="F28" s="280">
        <f>IF(ISBLANK(C28),,VLOOKUP(C28,X:Y,2,0))</f>
        <v>0</v>
      </c>
      <c r="G28" s="281">
        <f t="shared" si="0"/>
        <v>0</v>
      </c>
      <c r="H28" s="282">
        <f>SUM(G28:G30)</f>
        <v>0</v>
      </c>
      <c r="O28" s="336"/>
      <c r="S28" s="343"/>
      <c r="T28" s="343"/>
      <c r="U28" s="343"/>
    </row>
    <row r="29" ht="12.75" customHeight="1" spans="1:21">
      <c r="A29" s="277"/>
      <c r="B29" s="153"/>
      <c r="C29" s="152"/>
      <c r="D29" s="152"/>
      <c r="E29" s="279"/>
      <c r="F29" s="280">
        <f>IF(ISBLANK(C29),,VLOOKUP(C29,X:Y,2,0))</f>
        <v>0</v>
      </c>
      <c r="G29" s="281">
        <f t="shared" si="0"/>
        <v>0</v>
      </c>
      <c r="H29" s="283"/>
      <c r="O29" s="336"/>
      <c r="S29" s="343"/>
      <c r="T29" s="343"/>
      <c r="U29" s="343"/>
    </row>
    <row r="30" spans="1:21">
      <c r="A30" s="277"/>
      <c r="B30" s="153"/>
      <c r="C30" s="152"/>
      <c r="D30" s="152" t="str">
        <f>IF(ISBLANK(C30),"",VLOOKUP(C30,X:Z,3,0))</f>
        <v/>
      </c>
      <c r="E30" s="279"/>
      <c r="F30" s="280">
        <f>IF(ISBLANK(C30),,VLOOKUP(C30,X:Y,2,0))</f>
        <v>0</v>
      </c>
      <c r="G30" s="281">
        <f t="shared" si="0"/>
        <v>0</v>
      </c>
      <c r="H30" s="283"/>
      <c r="O30" s="336"/>
      <c r="S30" s="343"/>
      <c r="T30" s="343"/>
      <c r="U30" s="343"/>
    </row>
    <row r="31" ht="12.75" customHeight="1" spans="1:21">
      <c r="A31" s="277" t="s">
        <v>42</v>
      </c>
      <c r="B31" s="153"/>
      <c r="C31" s="152"/>
      <c r="D31" s="152" t="str">
        <f>IF(ISBLANK(C31),"",VLOOKUP(C31,X:Z,3,0))</f>
        <v/>
      </c>
      <c r="E31" s="279"/>
      <c r="F31" s="280">
        <f>IF(ISBLANK(C31),,VLOOKUP(C31,X:Y,2,0))</f>
        <v>0</v>
      </c>
      <c r="G31" s="281">
        <f t="shared" si="0"/>
        <v>0</v>
      </c>
      <c r="H31" s="282">
        <f>SUM(G31:G33)</f>
        <v>0</v>
      </c>
      <c r="O31" s="336"/>
      <c r="S31" s="343"/>
      <c r="T31" s="343"/>
      <c r="U31" s="343"/>
    </row>
    <row r="32" spans="1:21">
      <c r="A32" s="277"/>
      <c r="B32" s="153"/>
      <c r="C32" s="152"/>
      <c r="D32" s="152" t="str">
        <f>IF(ISBLANK(C32),"",VLOOKUP(C32,X:Z,3,0))</f>
        <v/>
      </c>
      <c r="E32" s="279"/>
      <c r="F32" s="280">
        <f>IF(ISBLANK(C32),,VLOOKUP(C32,X:Y,2,0))</f>
        <v>0</v>
      </c>
      <c r="G32" s="281">
        <f t="shared" si="0"/>
        <v>0</v>
      </c>
      <c r="H32" s="283"/>
      <c r="O32" s="336"/>
      <c r="S32" s="343"/>
      <c r="T32" s="343"/>
      <c r="U32" s="343"/>
    </row>
    <row r="33" spans="1:21">
      <c r="A33" s="277"/>
      <c r="B33" s="153"/>
      <c r="C33" s="152"/>
      <c r="D33" s="152"/>
      <c r="E33" s="279"/>
      <c r="F33" s="280">
        <f>IF(ISBLANK(C33),,VLOOKUP(C33,X:Y,2,0))</f>
        <v>0</v>
      </c>
      <c r="G33" s="281">
        <f t="shared" si="0"/>
        <v>0</v>
      </c>
      <c r="H33" s="283"/>
      <c r="O33" s="336"/>
      <c r="S33" s="343"/>
      <c r="T33" s="343"/>
      <c r="U33" s="343"/>
    </row>
    <row r="34" customHeight="1" spans="1:28">
      <c r="A34" s="284" t="s">
        <v>43</v>
      </c>
      <c r="B34" s="284"/>
      <c r="C34" s="284"/>
      <c r="D34" s="284"/>
      <c r="E34" s="284"/>
      <c r="F34" s="284"/>
      <c r="G34" s="284"/>
      <c r="H34" s="285"/>
      <c r="S34" s="13" t="s">
        <v>44</v>
      </c>
      <c r="T34" s="109" t="s">
        <v>18</v>
      </c>
      <c r="U34" s="14" t="s">
        <v>45</v>
      </c>
      <c r="V34" s="164"/>
      <c r="X34" s="344" t="s">
        <v>46</v>
      </c>
      <c r="Y34" s="344">
        <v>84.6</v>
      </c>
      <c r="Z34" s="344" t="s">
        <v>47</v>
      </c>
      <c r="AA34" s="345"/>
      <c r="AB34" s="250"/>
    </row>
    <row r="35" ht="45" customHeight="1" spans="1:30">
      <c r="A35" s="216" t="s">
        <v>48</v>
      </c>
      <c r="B35" s="274" t="s">
        <v>49</v>
      </c>
      <c r="C35" s="286" t="s">
        <v>50</v>
      </c>
      <c r="D35" s="286" t="s">
        <v>51</v>
      </c>
      <c r="E35" s="287" t="s">
        <v>48</v>
      </c>
      <c r="F35" s="274" t="s">
        <v>49</v>
      </c>
      <c r="G35" s="286" t="s">
        <v>50</v>
      </c>
      <c r="H35" s="286" t="s">
        <v>51</v>
      </c>
      <c r="S35" s="108" t="s">
        <v>52</v>
      </c>
      <c r="T35" s="109" t="s">
        <v>17</v>
      </c>
      <c r="U35" s="14" t="s">
        <v>53</v>
      </c>
      <c r="W35" s="164"/>
      <c r="X35" s="344" t="s">
        <v>54</v>
      </c>
      <c r="Y35" s="344">
        <v>68</v>
      </c>
      <c r="Z35" s="344" t="s">
        <v>47</v>
      </c>
      <c r="AA35" s="345"/>
      <c r="AB35" s="250"/>
      <c r="AC35" s="164"/>
      <c r="AD35" s="164"/>
    </row>
    <row r="36" ht="12.75" spans="1:30">
      <c r="A36" s="288" t="s">
        <v>55</v>
      </c>
      <c r="B36" s="289">
        <f>SUMIF($C$12:$C$34,A36,$E$12:$E$34)</f>
        <v>0</v>
      </c>
      <c r="C36" s="290" t="e">
        <f t="shared" ref="C36:C41" si="1">B36/SUM($F$6,$F$8)</f>
        <v>#DIV/0!</v>
      </c>
      <c r="D36" s="291" t="e">
        <f>C36*68</f>
        <v>#DIV/0!</v>
      </c>
      <c r="E36" s="292" t="s">
        <v>56</v>
      </c>
      <c r="F36" s="289">
        <f t="shared" ref="F36:F41" si="2">SUMIF($C$12:$C$34,E36,$E$12:$E$34)</f>
        <v>0</v>
      </c>
      <c r="G36" s="290" t="e">
        <f t="shared" ref="G36:G41" si="3">F36/SUM($F$6,$F$8)</f>
        <v>#DIV/0!</v>
      </c>
      <c r="H36" s="293" t="e">
        <f>G36*29.7</f>
        <v>#DIV/0!</v>
      </c>
      <c r="S36" s="108" t="s">
        <v>57</v>
      </c>
      <c r="T36" s="109" t="s">
        <v>58</v>
      </c>
      <c r="U36" s="14" t="s">
        <v>59</v>
      </c>
      <c r="W36" s="164"/>
      <c r="X36" s="344" t="s">
        <v>60</v>
      </c>
      <c r="Y36" s="344">
        <v>64.8</v>
      </c>
      <c r="Z36" s="344" t="s">
        <v>47</v>
      </c>
      <c r="AA36" s="345"/>
      <c r="AB36" s="250"/>
      <c r="AC36" s="164"/>
      <c r="AD36" s="164"/>
    </row>
    <row r="37" ht="12.75" spans="1:28">
      <c r="A37" s="288" t="s">
        <v>61</v>
      </c>
      <c r="B37" s="289">
        <f>SUMIF(C$12:C$34,A37,E$12:E$34)</f>
        <v>0</v>
      </c>
      <c r="C37" s="290" t="e">
        <f t="shared" si="1"/>
        <v>#DIV/0!</v>
      </c>
      <c r="D37" s="291" t="e">
        <f>C37*30</f>
        <v>#DIV/0!</v>
      </c>
      <c r="E37" s="294" t="s">
        <v>62</v>
      </c>
      <c r="F37" s="289">
        <f t="shared" si="2"/>
        <v>0</v>
      </c>
      <c r="G37" s="290" t="e">
        <f t="shared" si="3"/>
        <v>#DIV/0!</v>
      </c>
      <c r="H37" s="293" t="e">
        <f>G37*36</f>
        <v>#DIV/0!</v>
      </c>
      <c r="S37" t="s">
        <v>63</v>
      </c>
      <c r="T37" s="109" t="s">
        <v>64</v>
      </c>
      <c r="U37" s="14" t="s">
        <v>65</v>
      </c>
      <c r="X37" s="344" t="s">
        <v>66</v>
      </c>
      <c r="Y37" s="344">
        <v>29.7</v>
      </c>
      <c r="Z37" s="344" t="s">
        <v>47</v>
      </c>
      <c r="AA37" s="345"/>
      <c r="AB37" s="346"/>
    </row>
    <row r="38" ht="12.75" spans="1:28">
      <c r="A38" s="288" t="s">
        <v>67</v>
      </c>
      <c r="B38" s="289">
        <f>SUMIF(C$12:C$34,A38,E$12:E$34)</f>
        <v>0</v>
      </c>
      <c r="C38" s="290" t="e">
        <f t="shared" si="1"/>
        <v>#DIV/0!</v>
      </c>
      <c r="D38" s="291" t="e">
        <f>C38*20.71</f>
        <v>#DIV/0!</v>
      </c>
      <c r="E38" s="294" t="s">
        <v>68</v>
      </c>
      <c r="F38" s="289">
        <f t="shared" si="2"/>
        <v>0</v>
      </c>
      <c r="G38" s="290" t="e">
        <f t="shared" si="3"/>
        <v>#DIV/0!</v>
      </c>
      <c r="H38" s="293" t="e">
        <f>G38*42</f>
        <v>#DIV/0!</v>
      </c>
      <c r="S38" s="13" t="s">
        <v>69</v>
      </c>
      <c r="T38" s="109" t="s">
        <v>70</v>
      </c>
      <c r="X38" s="344" t="s">
        <v>71</v>
      </c>
      <c r="Y38" s="344">
        <v>36</v>
      </c>
      <c r="Z38" s="344" t="s">
        <v>47</v>
      </c>
      <c r="AA38" s="345"/>
      <c r="AB38" s="346"/>
    </row>
    <row r="39" ht="12.75" spans="1:28">
      <c r="A39" s="288" t="s">
        <v>72</v>
      </c>
      <c r="B39" s="289">
        <f>SUMIF(C$12:C$34,A39,E$12:E$34)</f>
        <v>0</v>
      </c>
      <c r="C39" s="290" t="e">
        <f t="shared" si="1"/>
        <v>#DIV/0!</v>
      </c>
      <c r="D39" s="291" t="e">
        <f>C39*36.9</f>
        <v>#DIV/0!</v>
      </c>
      <c r="E39" s="294" t="s">
        <v>73</v>
      </c>
      <c r="F39" s="289">
        <f t="shared" si="2"/>
        <v>0</v>
      </c>
      <c r="G39" s="290" t="e">
        <f t="shared" si="3"/>
        <v>#DIV/0!</v>
      </c>
      <c r="H39" s="293" t="e">
        <f>G39*42</f>
        <v>#DIV/0!</v>
      </c>
      <c r="S39" s="13" t="s">
        <v>74</v>
      </c>
      <c r="T39" s="110" t="s">
        <v>75</v>
      </c>
      <c r="U39" s="14" t="s">
        <v>76</v>
      </c>
      <c r="X39" s="344" t="s">
        <v>77</v>
      </c>
      <c r="Y39" s="344">
        <v>36</v>
      </c>
      <c r="Z39" s="344" t="s">
        <v>47</v>
      </c>
      <c r="AA39" s="345"/>
      <c r="AB39" s="250"/>
    </row>
    <row r="40" ht="12.75" spans="1:28">
      <c r="A40" s="288" t="s">
        <v>78</v>
      </c>
      <c r="B40" s="289">
        <f>SUMIF(C$12:C$34,A40,E$12:E$34)</f>
        <v>0</v>
      </c>
      <c r="C40" s="290" t="e">
        <f t="shared" si="1"/>
        <v>#DIV/0!</v>
      </c>
      <c r="D40" s="291" t="e">
        <f>C40*37.81</f>
        <v>#DIV/0!</v>
      </c>
      <c r="E40" s="295" t="s">
        <v>79</v>
      </c>
      <c r="F40" s="289">
        <f t="shared" si="2"/>
        <v>0</v>
      </c>
      <c r="G40" s="290" t="e">
        <f t="shared" si="3"/>
        <v>#DIV/0!</v>
      </c>
      <c r="H40" s="293" t="e">
        <f>G40*84.6</f>
        <v>#DIV/0!</v>
      </c>
      <c r="S40" s="108" t="s">
        <v>80</v>
      </c>
      <c r="T40" s="109" t="s">
        <v>81</v>
      </c>
      <c r="U40" s="111" t="s">
        <v>82</v>
      </c>
      <c r="X40" s="344" t="s">
        <v>83</v>
      </c>
      <c r="Y40" s="344">
        <v>20.71</v>
      </c>
      <c r="Z40" s="344" t="s">
        <v>47</v>
      </c>
      <c r="AA40" s="345"/>
      <c r="AB40" s="346"/>
    </row>
    <row r="41" ht="22.5" customHeight="1" spans="1:28">
      <c r="A41" s="296" t="s">
        <v>84</v>
      </c>
      <c r="B41" s="297">
        <f>SUMIF(C$12:C$34,"*布*",E$12:E$34)-B38-F41</f>
        <v>0</v>
      </c>
      <c r="C41" s="298" t="e">
        <f t="shared" si="1"/>
        <v>#DIV/0!</v>
      </c>
      <c r="D41" s="299" t="e">
        <f>C41*36</f>
        <v>#DIV/0!</v>
      </c>
      <c r="E41" s="295" t="s">
        <v>85</v>
      </c>
      <c r="F41" s="289">
        <f t="shared" si="2"/>
        <v>0</v>
      </c>
      <c r="G41" s="298" t="e">
        <f t="shared" si="3"/>
        <v>#DIV/0!</v>
      </c>
      <c r="H41" s="293" t="e">
        <f>G41*39</f>
        <v>#DIV/0!</v>
      </c>
      <c r="S41" s="108" t="s">
        <v>86</v>
      </c>
      <c r="T41" s="109"/>
      <c r="U41" s="14" t="s">
        <v>87</v>
      </c>
      <c r="V41" s="174"/>
      <c r="X41" s="344" t="s">
        <v>88</v>
      </c>
      <c r="Y41" s="344">
        <v>36.9</v>
      </c>
      <c r="Z41" s="344" t="s">
        <v>47</v>
      </c>
      <c r="AA41" s="345"/>
      <c r="AB41" s="250"/>
    </row>
    <row r="42" ht="22.5" customHeight="1" spans="1:28">
      <c r="A42" s="300"/>
      <c r="B42" s="301"/>
      <c r="C42" s="301"/>
      <c r="D42" s="302"/>
      <c r="E42" s="303" t="s">
        <v>89</v>
      </c>
      <c r="F42" s="303"/>
      <c r="G42" s="303"/>
      <c r="H42" s="304">
        <f>SUM(H13:H33)</f>
        <v>0</v>
      </c>
      <c r="S42" s="108" t="s">
        <v>90</v>
      </c>
      <c r="T42" s="109"/>
      <c r="U42" s="14" t="s">
        <v>91</v>
      </c>
      <c r="X42" s="344" t="s">
        <v>92</v>
      </c>
      <c r="Y42" s="344">
        <v>141</v>
      </c>
      <c r="Z42" s="344" t="s">
        <v>47</v>
      </c>
      <c r="AA42" s="345"/>
      <c r="AB42" s="250"/>
    </row>
    <row r="43" ht="22.5" customHeight="1" spans="1:28">
      <c r="A43" s="305"/>
      <c r="B43" s="306"/>
      <c r="C43" s="306"/>
      <c r="D43" s="307"/>
      <c r="E43" s="308"/>
      <c r="F43" s="308" t="s">
        <v>93</v>
      </c>
      <c r="G43" s="308"/>
      <c r="H43" s="308"/>
      <c r="S43" s="112" t="s">
        <v>94</v>
      </c>
      <c r="T43" s="113" t="s">
        <v>95</v>
      </c>
      <c r="U43" s="14" t="s">
        <v>96</v>
      </c>
      <c r="X43" s="344" t="s">
        <v>97</v>
      </c>
      <c r="Y43" s="344">
        <v>105.67</v>
      </c>
      <c r="Z43" s="344" t="s">
        <v>47</v>
      </c>
      <c r="AB43" s="347"/>
    </row>
    <row r="44" ht="15" customHeight="1" spans="1:28">
      <c r="A44" s="305"/>
      <c r="B44" s="306"/>
      <c r="C44" s="306"/>
      <c r="D44" s="307"/>
      <c r="E44" s="305"/>
      <c r="F44" s="306"/>
      <c r="G44" s="306"/>
      <c r="H44" s="307"/>
      <c r="S44" s="112" t="s">
        <v>98</v>
      </c>
      <c r="T44" s="113" t="s">
        <v>99</v>
      </c>
      <c r="U44" s="112"/>
      <c r="X44" s="344" t="s">
        <v>100</v>
      </c>
      <c r="Y44" s="344">
        <v>91.31</v>
      </c>
      <c r="Z44" s="344" t="s">
        <v>47</v>
      </c>
      <c r="AA44" s="345"/>
      <c r="AB44" s="250"/>
    </row>
    <row r="45" customHeight="1" spans="1:28">
      <c r="A45" s="309" t="s">
        <v>101</v>
      </c>
      <c r="B45" s="309"/>
      <c r="C45" s="309"/>
      <c r="D45" s="309"/>
      <c r="E45" s="309"/>
      <c r="F45" s="309"/>
      <c r="G45" s="310">
        <f>SUM(H47:H59)</f>
        <v>0</v>
      </c>
      <c r="H45" s="311" t="e">
        <f>G45/H6</f>
        <v>#DIV/0!</v>
      </c>
      <c r="S45" s="13" t="s">
        <v>102</v>
      </c>
      <c r="T45" s="109" t="s">
        <v>103</v>
      </c>
      <c r="U45" s="14" t="s">
        <v>104</v>
      </c>
      <c r="V45" s="151"/>
      <c r="X45" s="344" t="s">
        <v>105</v>
      </c>
      <c r="Y45" s="344">
        <v>166.47</v>
      </c>
      <c r="Z45" s="344" t="s">
        <v>47</v>
      </c>
      <c r="AA45" s="345"/>
      <c r="AB45" s="346"/>
    </row>
    <row r="46" ht="21.75" spans="1:28">
      <c r="A46" s="216" t="s">
        <v>106</v>
      </c>
      <c r="B46" s="216" t="s">
        <v>107</v>
      </c>
      <c r="C46" s="216" t="s">
        <v>108</v>
      </c>
      <c r="D46" s="216"/>
      <c r="E46" s="287" t="s">
        <v>109</v>
      </c>
      <c r="F46" s="216" t="s">
        <v>33</v>
      </c>
      <c r="G46" s="216" t="s">
        <v>110</v>
      </c>
      <c r="H46" s="312" t="s">
        <v>34</v>
      </c>
      <c r="S46" s="114" t="s">
        <v>111</v>
      </c>
      <c r="T46" s="109" t="s">
        <v>112</v>
      </c>
      <c r="U46" s="14" t="s">
        <v>113</v>
      </c>
      <c r="X46" s="344" t="s">
        <v>114</v>
      </c>
      <c r="Y46" s="344">
        <v>161.47</v>
      </c>
      <c r="Z46" s="344" t="s">
        <v>47</v>
      </c>
      <c r="AB46" s="347"/>
    </row>
    <row r="47" ht="22.5" spans="1:30">
      <c r="A47" s="313" t="s">
        <v>115</v>
      </c>
      <c r="B47" s="274" t="s">
        <v>116</v>
      </c>
      <c r="C47" s="314" t="s">
        <v>117</v>
      </c>
      <c r="D47" s="314"/>
      <c r="E47" s="315" t="s">
        <v>118</v>
      </c>
      <c r="F47" s="316">
        <v>5000</v>
      </c>
      <c r="G47" s="194"/>
      <c r="H47" s="317">
        <f t="shared" ref="H47:H59" si="4">F47*G47</f>
        <v>0</v>
      </c>
      <c r="S47" s="108" t="s">
        <v>119</v>
      </c>
      <c r="T47" s="14" t="s">
        <v>120</v>
      </c>
      <c r="U47" s="14" t="s">
        <v>121</v>
      </c>
      <c r="W47" s="151"/>
      <c r="X47" s="344" t="s">
        <v>122</v>
      </c>
      <c r="Y47" s="344">
        <v>42</v>
      </c>
      <c r="Z47" s="344" t="s">
        <v>47</v>
      </c>
      <c r="AB47" s="347"/>
      <c r="AC47" s="151"/>
      <c r="AD47" s="151"/>
    </row>
    <row r="48" ht="22.5" spans="1:28">
      <c r="A48" s="318"/>
      <c r="B48" s="274" t="s">
        <v>123</v>
      </c>
      <c r="C48" s="314" t="s">
        <v>117</v>
      </c>
      <c r="D48" s="314"/>
      <c r="E48" s="315" t="s">
        <v>124</v>
      </c>
      <c r="F48" s="316">
        <v>2700</v>
      </c>
      <c r="G48" s="194"/>
      <c r="H48" s="317">
        <f t="shared" si="4"/>
        <v>0</v>
      </c>
      <c r="S48" s="108" t="s">
        <v>125</v>
      </c>
      <c r="T48" s="14" t="s">
        <v>126</v>
      </c>
      <c r="U48" s="14" t="s">
        <v>127</v>
      </c>
      <c r="X48" s="344" t="s">
        <v>128</v>
      </c>
      <c r="Y48" s="344">
        <v>42</v>
      </c>
      <c r="Z48" s="344" t="s">
        <v>47</v>
      </c>
      <c r="AA48" s="345"/>
      <c r="AB48" s="250"/>
    </row>
    <row r="49" ht="22.5" spans="1:28">
      <c r="A49" s="318"/>
      <c r="B49" s="274" t="s">
        <v>129</v>
      </c>
      <c r="C49" s="314" t="s">
        <v>117</v>
      </c>
      <c r="D49" s="314"/>
      <c r="E49" s="315" t="s">
        <v>124</v>
      </c>
      <c r="F49" s="316">
        <v>1800</v>
      </c>
      <c r="G49" s="194"/>
      <c r="H49" s="317">
        <f t="shared" si="4"/>
        <v>0</v>
      </c>
      <c r="S49" s="13" t="s">
        <v>130</v>
      </c>
      <c r="T49" s="14" t="s">
        <v>131</v>
      </c>
      <c r="U49" s="14" t="s">
        <v>132</v>
      </c>
      <c r="X49" s="344" t="s">
        <v>133</v>
      </c>
      <c r="Y49" s="344">
        <v>42</v>
      </c>
      <c r="Z49" s="344" t="s">
        <v>47</v>
      </c>
      <c r="AB49" s="347"/>
    </row>
    <row r="50" ht="12.75" spans="1:28">
      <c r="A50" s="319"/>
      <c r="B50" s="274" t="s">
        <v>134</v>
      </c>
      <c r="C50" s="314" t="s">
        <v>117</v>
      </c>
      <c r="D50" s="314"/>
      <c r="E50" s="320"/>
      <c r="F50" s="316">
        <v>600</v>
      </c>
      <c r="G50" s="194"/>
      <c r="H50" s="317">
        <f t="shared" si="4"/>
        <v>0</v>
      </c>
      <c r="S50" s="108" t="s">
        <v>135</v>
      </c>
      <c r="T50" s="14" t="s">
        <v>136</v>
      </c>
      <c r="X50" s="344" t="s">
        <v>137</v>
      </c>
      <c r="Y50" s="344">
        <v>42</v>
      </c>
      <c r="Z50" s="344" t="s">
        <v>47</v>
      </c>
      <c r="AA50" s="345"/>
      <c r="AB50" s="250"/>
    </row>
    <row r="51" ht="12.75" spans="1:28">
      <c r="A51" s="313" t="s">
        <v>138</v>
      </c>
      <c r="B51" s="313" t="s">
        <v>139</v>
      </c>
      <c r="C51" s="314" t="s">
        <v>117</v>
      </c>
      <c r="D51" s="314"/>
      <c r="E51" s="321" t="s">
        <v>140</v>
      </c>
      <c r="F51" s="316">
        <v>1000</v>
      </c>
      <c r="G51" s="194"/>
      <c r="H51" s="317">
        <f t="shared" si="4"/>
        <v>0</v>
      </c>
      <c r="S51" s="108" t="s">
        <v>141</v>
      </c>
      <c r="T51" s="14" t="s">
        <v>142</v>
      </c>
      <c r="U51" s="14" t="s">
        <v>143</v>
      </c>
      <c r="X51" s="344" t="s">
        <v>144</v>
      </c>
      <c r="Y51" s="344">
        <v>39</v>
      </c>
      <c r="Z51" s="344" t="s">
        <v>47</v>
      </c>
      <c r="AA51" s="348"/>
      <c r="AB51" s="346"/>
    </row>
    <row r="52" ht="12.75" spans="1:28">
      <c r="A52" s="318"/>
      <c r="B52" s="319"/>
      <c r="C52" s="314" t="s">
        <v>117</v>
      </c>
      <c r="D52" s="314"/>
      <c r="E52" s="321" t="s">
        <v>145</v>
      </c>
      <c r="F52" s="316">
        <v>800</v>
      </c>
      <c r="G52" s="194"/>
      <c r="H52" s="317">
        <f t="shared" si="4"/>
        <v>0</v>
      </c>
      <c r="S52" s="108" t="s">
        <v>146</v>
      </c>
      <c r="U52" s="14" t="s">
        <v>147</v>
      </c>
      <c r="X52" s="344" t="s">
        <v>148</v>
      </c>
      <c r="Y52" s="344">
        <v>30</v>
      </c>
      <c r="Z52" s="344" t="s">
        <v>47</v>
      </c>
      <c r="AB52" s="151"/>
    </row>
    <row r="53" ht="12.75" spans="1:28">
      <c r="A53" s="318"/>
      <c r="B53" s="313" t="s">
        <v>149</v>
      </c>
      <c r="C53" s="314" t="s">
        <v>117</v>
      </c>
      <c r="D53" s="314"/>
      <c r="E53" s="321" t="s">
        <v>140</v>
      </c>
      <c r="F53" s="316">
        <v>500</v>
      </c>
      <c r="G53" s="194"/>
      <c r="H53" s="317">
        <f t="shared" si="4"/>
        <v>0</v>
      </c>
      <c r="S53" s="108" t="s">
        <v>150</v>
      </c>
      <c r="T53" s="14" t="s">
        <v>151</v>
      </c>
      <c r="U53" s="14" t="s">
        <v>152</v>
      </c>
      <c r="X53" s="344" t="s">
        <v>153</v>
      </c>
      <c r="Y53" s="344">
        <v>12</v>
      </c>
      <c r="Z53" s="344" t="s">
        <v>154</v>
      </c>
      <c r="AB53" s="151"/>
    </row>
    <row r="54" ht="12.75" spans="1:28">
      <c r="A54" s="318"/>
      <c r="B54" s="319"/>
      <c r="C54" s="314" t="s">
        <v>117</v>
      </c>
      <c r="D54" s="314"/>
      <c r="E54" s="321" t="s">
        <v>145</v>
      </c>
      <c r="F54" s="316">
        <v>400</v>
      </c>
      <c r="G54" s="194"/>
      <c r="H54" s="317">
        <f t="shared" si="4"/>
        <v>0</v>
      </c>
      <c r="S54" s="108" t="s">
        <v>155</v>
      </c>
      <c r="T54" s="14" t="s">
        <v>156</v>
      </c>
      <c r="U54" s="14" t="s">
        <v>157</v>
      </c>
      <c r="X54" s="344" t="s">
        <v>158</v>
      </c>
      <c r="Y54" s="344">
        <v>18</v>
      </c>
      <c r="Z54" s="344" t="s">
        <v>154</v>
      </c>
      <c r="AA54" s="345"/>
      <c r="AB54" s="346"/>
    </row>
    <row r="55" ht="12.75" spans="1:28">
      <c r="A55" s="318"/>
      <c r="B55" s="313" t="s">
        <v>159</v>
      </c>
      <c r="C55" s="314" t="s">
        <v>117</v>
      </c>
      <c r="D55" s="314"/>
      <c r="E55" s="321" t="s">
        <v>140</v>
      </c>
      <c r="F55" s="316">
        <v>200</v>
      </c>
      <c r="G55" s="194"/>
      <c r="H55" s="317">
        <f t="shared" si="4"/>
        <v>0</v>
      </c>
      <c r="S55" s="108" t="s">
        <v>160</v>
      </c>
      <c r="T55" s="14" t="s">
        <v>161</v>
      </c>
      <c r="U55" s="14" t="s">
        <v>162</v>
      </c>
      <c r="X55" s="344" t="s">
        <v>163</v>
      </c>
      <c r="Y55" s="344">
        <v>7.7</v>
      </c>
      <c r="Z55" s="344" t="s">
        <v>164</v>
      </c>
      <c r="AA55" s="348"/>
      <c r="AB55" s="346"/>
    </row>
    <row r="56" ht="12.75" spans="1:28">
      <c r="A56" s="318"/>
      <c r="B56" s="319"/>
      <c r="C56" s="314" t="s">
        <v>117</v>
      </c>
      <c r="D56" s="314"/>
      <c r="E56" s="321" t="s">
        <v>145</v>
      </c>
      <c r="F56" s="316">
        <v>150</v>
      </c>
      <c r="G56" s="194"/>
      <c r="H56" s="317">
        <f t="shared" si="4"/>
        <v>0</v>
      </c>
      <c r="S56" s="108" t="s">
        <v>165</v>
      </c>
      <c r="T56" s="14" t="s">
        <v>166</v>
      </c>
      <c r="U56" s="14" t="s">
        <v>167</v>
      </c>
      <c r="X56" s="344" t="s">
        <v>168</v>
      </c>
      <c r="Y56" s="344">
        <v>2.2</v>
      </c>
      <c r="Z56" s="344" t="s">
        <v>154</v>
      </c>
      <c r="AA56" s="348"/>
      <c r="AB56" s="346"/>
    </row>
    <row r="57" ht="12.75" spans="1:28">
      <c r="A57" s="318"/>
      <c r="B57" s="322" t="s">
        <v>169</v>
      </c>
      <c r="C57" s="314" t="s">
        <v>117</v>
      </c>
      <c r="D57" s="314"/>
      <c r="E57" s="320" t="s">
        <v>170</v>
      </c>
      <c r="F57" s="316">
        <v>500</v>
      </c>
      <c r="G57" s="194"/>
      <c r="H57" s="317">
        <f t="shared" si="4"/>
        <v>0</v>
      </c>
      <c r="S57" s="108" t="s">
        <v>171</v>
      </c>
      <c r="T57" s="14" t="s">
        <v>172</v>
      </c>
      <c r="U57" s="14" t="s">
        <v>173</v>
      </c>
      <c r="X57" s="344" t="s">
        <v>174</v>
      </c>
      <c r="Y57" s="344">
        <v>55</v>
      </c>
      <c r="Z57" s="344" t="s">
        <v>175</v>
      </c>
      <c r="AA57" s="348"/>
      <c r="AB57" s="346"/>
    </row>
    <row r="58" ht="12.75" spans="1:28">
      <c r="A58" s="319"/>
      <c r="B58" s="322" t="s">
        <v>176</v>
      </c>
      <c r="C58" s="314" t="s">
        <v>117</v>
      </c>
      <c r="D58" s="314"/>
      <c r="E58" s="320" t="s">
        <v>170</v>
      </c>
      <c r="F58" s="316">
        <v>150</v>
      </c>
      <c r="G58" s="194"/>
      <c r="H58" s="317">
        <f t="shared" si="4"/>
        <v>0</v>
      </c>
      <c r="S58" s="108" t="s">
        <v>171</v>
      </c>
      <c r="T58" s="14" t="s">
        <v>177</v>
      </c>
      <c r="U58" s="14" t="s">
        <v>178</v>
      </c>
      <c r="X58" s="344" t="s">
        <v>179</v>
      </c>
      <c r="Y58" s="344">
        <v>132</v>
      </c>
      <c r="Z58" s="344" t="s">
        <v>175</v>
      </c>
      <c r="AA58" s="345"/>
      <c r="AB58" s="346"/>
    </row>
    <row r="59" ht="12.75" spans="1:28">
      <c r="A59" s="323" t="s">
        <v>180</v>
      </c>
      <c r="B59" s="324"/>
      <c r="C59" s="325" t="s">
        <v>117</v>
      </c>
      <c r="D59" s="325"/>
      <c r="E59" s="326"/>
      <c r="F59" s="327">
        <v>150</v>
      </c>
      <c r="G59" s="194"/>
      <c r="H59" s="317">
        <f t="shared" si="4"/>
        <v>0</v>
      </c>
      <c r="S59" s="13" t="s">
        <v>181</v>
      </c>
      <c r="X59" s="344" t="s">
        <v>182</v>
      </c>
      <c r="Y59" s="344">
        <v>2.5</v>
      </c>
      <c r="Z59" s="344" t="s">
        <v>183</v>
      </c>
      <c r="AA59" s="131"/>
      <c r="AB59" s="346"/>
    </row>
    <row r="60" ht="6" customHeight="1" spans="1:28">
      <c r="A60" s="157"/>
      <c r="B60" s="157"/>
      <c r="C60" s="157"/>
      <c r="D60" s="157"/>
      <c r="E60" s="328"/>
      <c r="F60" s="157"/>
      <c r="G60" s="157"/>
      <c r="H60" s="329"/>
      <c r="S60" s="108" t="s">
        <v>184</v>
      </c>
      <c r="U60" s="14" t="s">
        <v>185</v>
      </c>
      <c r="Z60" s="113"/>
      <c r="AA60" s="348"/>
      <c r="AB60" s="346"/>
    </row>
    <row r="61" ht="13.5" customHeight="1" spans="5:28">
      <c r="E61" s="330" t="s">
        <v>186</v>
      </c>
      <c r="F61" s="330"/>
      <c r="G61" s="330"/>
      <c r="H61" s="331">
        <f>SUM(H47:H59)</f>
        <v>0</v>
      </c>
      <c r="S61" s="108" t="s">
        <v>187</v>
      </c>
      <c r="U61" s="14" t="s">
        <v>188</v>
      </c>
      <c r="Z61" s="113"/>
      <c r="AA61" s="348"/>
      <c r="AB61" s="346"/>
    </row>
    <row r="62" ht="22.5" customHeight="1" spans="1:28">
      <c r="A62" s="305"/>
      <c r="B62" s="306"/>
      <c r="C62" s="306"/>
      <c r="D62" s="307"/>
      <c r="E62" s="308"/>
      <c r="F62" s="308" t="s">
        <v>93</v>
      </c>
      <c r="G62" s="308"/>
      <c r="H62" s="308"/>
      <c r="S62" s="108" t="s">
        <v>189</v>
      </c>
      <c r="U62" s="112"/>
      <c r="X62" s="248"/>
      <c r="Y62" s="248"/>
      <c r="Z62" s="248"/>
      <c r="AA62" s="348"/>
      <c r="AB62" s="346"/>
    </row>
    <row r="63" ht="5.25" customHeight="1" spans="19:28">
      <c r="S63" s="112" t="s">
        <v>190</v>
      </c>
      <c r="U63" s="14" t="s">
        <v>191</v>
      </c>
      <c r="Z63" s="113"/>
      <c r="AA63" s="345"/>
      <c r="AB63" s="346"/>
    </row>
    <row r="64" ht="13.5" spans="1:28">
      <c r="A64" s="332" t="s">
        <v>192</v>
      </c>
      <c r="B64" s="131"/>
      <c r="C64" s="131"/>
      <c r="D64" s="131"/>
      <c r="E64" s="254"/>
      <c r="F64" s="131"/>
      <c r="G64" s="131"/>
      <c r="H64" s="131"/>
      <c r="S64" s="108" t="s">
        <v>193</v>
      </c>
      <c r="U64" s="14" t="s">
        <v>194</v>
      </c>
      <c r="Z64" s="113"/>
      <c r="AA64" s="345"/>
      <c r="AB64" s="346"/>
    </row>
    <row r="65" ht="12.75" spans="1:28">
      <c r="A65" s="165" t="s">
        <v>195</v>
      </c>
      <c r="B65" s="166"/>
      <c r="C65" s="166"/>
      <c r="D65" s="166"/>
      <c r="E65" s="349"/>
      <c r="F65" s="166"/>
      <c r="G65" s="166"/>
      <c r="H65" s="167"/>
      <c r="S65" s="108" t="s">
        <v>196</v>
      </c>
      <c r="AA65" s="345"/>
      <c r="AB65" s="346"/>
    </row>
    <row r="66" ht="12.75" spans="1:28">
      <c r="A66" s="168" t="s">
        <v>197</v>
      </c>
      <c r="B66" s="131"/>
      <c r="C66" s="131"/>
      <c r="D66" s="131"/>
      <c r="E66" s="254"/>
      <c r="F66" s="131"/>
      <c r="G66" s="131"/>
      <c r="H66" s="134"/>
      <c r="S66" s="108" t="s">
        <v>198</v>
      </c>
      <c r="U66" s="14" t="s">
        <v>199</v>
      </c>
      <c r="Z66" s="113"/>
      <c r="AA66" s="345"/>
      <c r="AB66" s="346"/>
    </row>
    <row r="67" ht="12.75" spans="1:28">
      <c r="A67" s="168" t="s">
        <v>200</v>
      </c>
      <c r="B67" s="131"/>
      <c r="C67" s="131"/>
      <c r="D67" s="131"/>
      <c r="E67" s="254"/>
      <c r="F67" s="131"/>
      <c r="G67" s="131"/>
      <c r="H67" s="134"/>
      <c r="S67" s="108" t="s">
        <v>201</v>
      </c>
      <c r="U67" s="14" t="s">
        <v>202</v>
      </c>
      <c r="X67" s="248"/>
      <c r="Y67" s="248"/>
      <c r="Z67" s="248"/>
      <c r="AA67" s="345"/>
      <c r="AB67" s="346"/>
    </row>
    <row r="68" spans="1:21">
      <c r="A68" s="168" t="s">
        <v>203</v>
      </c>
      <c r="B68" s="131"/>
      <c r="C68" s="131"/>
      <c r="D68" s="131"/>
      <c r="E68" s="254"/>
      <c r="F68" s="131"/>
      <c r="G68" s="131"/>
      <c r="H68" s="134"/>
      <c r="S68" s="108" t="s">
        <v>204</v>
      </c>
      <c r="U68" s="14" t="s">
        <v>205</v>
      </c>
    </row>
    <row r="69" spans="1:21">
      <c r="A69" s="168" t="s">
        <v>206</v>
      </c>
      <c r="B69" s="131"/>
      <c r="C69" s="131"/>
      <c r="D69" s="131"/>
      <c r="E69" s="254"/>
      <c r="F69" s="131"/>
      <c r="G69" s="131"/>
      <c r="H69" s="134"/>
      <c r="S69" s="108" t="s">
        <v>207</v>
      </c>
      <c r="U69" s="14" t="s">
        <v>208</v>
      </c>
    </row>
    <row r="70" ht="12" spans="1:21">
      <c r="A70" s="201" t="s">
        <v>209</v>
      </c>
      <c r="B70" s="171"/>
      <c r="C70" s="171"/>
      <c r="D70" s="171"/>
      <c r="E70" s="350"/>
      <c r="F70" s="171"/>
      <c r="G70" s="171"/>
      <c r="H70" s="229"/>
      <c r="S70" s="108" t="s">
        <v>210</v>
      </c>
      <c r="T70" s="109"/>
      <c r="U70" s="14" t="s">
        <v>211</v>
      </c>
    </row>
    <row r="71" spans="19:19">
      <c r="S71" s="108" t="s">
        <v>212</v>
      </c>
    </row>
    <row r="72" spans="19:21">
      <c r="S72" s="108"/>
      <c r="U72" s="14" t="s">
        <v>213</v>
      </c>
    </row>
    <row r="73" spans="19:21">
      <c r="S73" s="13" t="s">
        <v>214</v>
      </c>
      <c r="T73" s="109"/>
      <c r="U73" s="14" t="s">
        <v>215</v>
      </c>
    </row>
    <row r="74" spans="6:21">
      <c r="F74" s="351" t="s">
        <v>216</v>
      </c>
      <c r="U74" s="14" t="s">
        <v>217</v>
      </c>
    </row>
    <row r="75" spans="6:21">
      <c r="F75" s="352" t="s">
        <v>218</v>
      </c>
      <c r="G75" s="353"/>
      <c r="H75" s="353"/>
      <c r="S75" s="13" t="s">
        <v>219</v>
      </c>
      <c r="U75" s="14" t="s">
        <v>220</v>
      </c>
    </row>
    <row r="76" spans="21:21">
      <c r="U76" s="14" t="s">
        <v>221</v>
      </c>
    </row>
    <row r="77" spans="19:20">
      <c r="S77" s="13" t="s">
        <v>222</v>
      </c>
      <c r="T77" s="109"/>
    </row>
    <row r="78" spans="19:19">
      <c r="S78" s="13" t="s">
        <v>223</v>
      </c>
    </row>
    <row r="79" spans="19:19">
      <c r="S79" s="13" t="s">
        <v>224</v>
      </c>
    </row>
    <row r="80" spans="19:19">
      <c r="S80" s="13" t="s">
        <v>225</v>
      </c>
    </row>
    <row r="81" spans="19:19">
      <c r="S81" s="112" t="s">
        <v>226</v>
      </c>
    </row>
    <row r="82" spans="19:19">
      <c r="S82" s="13" t="s">
        <v>227</v>
      </c>
    </row>
    <row r="83" spans="19:19">
      <c r="S83" s="13" t="s">
        <v>228</v>
      </c>
    </row>
    <row r="84" spans="19:19">
      <c r="S84" s="13" t="s">
        <v>229</v>
      </c>
    </row>
    <row r="85" spans="19:19">
      <c r="S85" s="13" t="s">
        <v>230</v>
      </c>
    </row>
    <row r="86" spans="19:19">
      <c r="S86" s="13" t="s">
        <v>231</v>
      </c>
    </row>
    <row r="87" spans="19:19">
      <c r="S87" s="13" t="s">
        <v>232</v>
      </c>
    </row>
    <row r="88" spans="19:19">
      <c r="S88" s="13" t="s">
        <v>233</v>
      </c>
    </row>
    <row r="89" spans="19:19">
      <c r="S89" s="13" t="s">
        <v>234</v>
      </c>
    </row>
    <row r="90" spans="19:19">
      <c r="S90" s="13" t="s">
        <v>44</v>
      </c>
    </row>
    <row r="91" spans="19:19">
      <c r="S91" s="13" t="s">
        <v>235</v>
      </c>
    </row>
    <row r="92" spans="19:19">
      <c r="S92" s="13" t="s">
        <v>236</v>
      </c>
    </row>
    <row r="93" spans="19:19">
      <c r="S93" s="13" t="s">
        <v>237</v>
      </c>
    </row>
    <row r="94" spans="19:19">
      <c r="S94" s="108" t="s">
        <v>238</v>
      </c>
    </row>
    <row r="96" spans="21:21">
      <c r="U96" s="115"/>
    </row>
    <row r="97" spans="19:20">
      <c r="S97" s="108"/>
      <c r="T97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10">
    <mergeCell ref="A34:H34"/>
    <mergeCell ref="E42:G42"/>
    <mergeCell ref="A45:F45"/>
    <mergeCell ref="A59:B59"/>
    <mergeCell ref="E61:G61"/>
    <mergeCell ref="A47:A50"/>
    <mergeCell ref="A51:A58"/>
    <mergeCell ref="B51:B52"/>
    <mergeCell ref="B53:B54"/>
    <mergeCell ref="B55:B5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1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$X$34:$X$59</formula1>
    </dataValidation>
    <dataValidation type="list" allowBlank="1" showInputMessage="1" showErrorMessage="1" sqref="C28 C29 C30 C14:C15 C16:C18 C19:C21 C22:C24 C25:C27 C31:C33">
      <formula1>$X$34:$X$58</formula1>
    </dataValidation>
    <dataValidation type="list" allowBlank="1" showInputMessage="1" showErrorMessage="1" sqref="D28 D29 D30 D13:D15 D16:D18 D19:D21 D22:D24 D25:D27 D31:D33">
      <formula1>"平方米,件PCS,米M"</formula1>
    </dataValidation>
    <dataValidation type="list" allowBlank="1" showInputMessage="1" showErrorMessage="1" sqref="N28 N29 N45:N61 N63:N65531">
      <formula1>T$34:T227</formula1>
    </dataValidation>
    <dataValidation type="list" allowBlank="1" showInputMessage="1" showErrorMessage="1" sqref="O28 O29 O45:O61 O63:O65531">
      <formula1>T$34:T227</formula1>
    </dataValidation>
    <dataValidation type="list" allowBlank="1" showInputMessage="1" showErrorMessage="1" sqref="N30 N25:N27">
      <formula1>T$34:T223</formula1>
    </dataValidation>
    <dataValidation type="list" allowBlank="1" showInputMessage="1" showErrorMessage="1" sqref="O30 O25:O27">
      <formula1>T$34:T223</formula1>
    </dataValidation>
    <dataValidation type="list" allowBlank="1" showInputMessage="1" showErrorMessage="1" sqref="K2:K5">
      <formula1>U$34:U195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">
      <formula1>S$34:S195</formula1>
    </dataValidation>
    <dataValidation type="list" allowBlank="1" showInputMessage="1" showErrorMessage="1" sqref="N2:N15">
      <formula1>T$34:T196</formula1>
    </dataValidation>
    <dataValidation type="list" allowBlank="1" showInputMessage="1" showErrorMessage="1" sqref="N16:N18">
      <formula1>T$34:T211</formula1>
    </dataValidation>
    <dataValidation type="list" allowBlank="1" showInputMessage="1" showErrorMessage="1" sqref="N19:N21">
      <formula1>T$34:T215</formula1>
    </dataValidation>
    <dataValidation type="list" allowBlank="1" showInputMessage="1" showErrorMessage="1" sqref="N22:N24">
      <formula1>T$34:T219</formula1>
    </dataValidation>
    <dataValidation type="list" allowBlank="1" showInputMessage="1" showErrorMessage="1" sqref="N31:N33 N34:N42">
      <formula1>T$34:T231</formula1>
    </dataValidation>
    <dataValidation type="list" allowBlank="1" showInputMessage="1" showErrorMessage="1" sqref="O2:O15">
      <formula1>T$34:T196</formula1>
    </dataValidation>
    <dataValidation type="list" allowBlank="1" showInputMessage="1" showErrorMessage="1" sqref="O16:O18">
      <formula1>T$34:T211</formula1>
    </dataValidation>
    <dataValidation type="list" allowBlank="1" showInputMessage="1" showErrorMessage="1" sqref="O19:O21">
      <formula1>T$34:T215</formula1>
    </dataValidation>
    <dataValidation type="list" allowBlank="1" showInputMessage="1" showErrorMessage="1" sqref="O22:O24">
      <formula1>T$34:T219</formula1>
    </dataValidation>
    <dataValidation type="list" allowBlank="1" showInputMessage="1" showErrorMessage="1" sqref="O31:O33 O34:O42">
      <formula1>T$34:T231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80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42</xdr:row>
                    <xdr:rowOff>127000</xdr:rowOff>
                  </from>
                  <to>
                    <xdr:col>6</xdr:col>
                    <xdr:colOff>749300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42</xdr:row>
                    <xdr:rowOff>127000</xdr:rowOff>
                  </from>
                  <to>
                    <xdr:col>8</xdr:col>
                    <xdr:colOff>15875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61</xdr:row>
                    <xdr:rowOff>127000</xdr:rowOff>
                  </from>
                  <to>
                    <xdr:col>6</xdr:col>
                    <xdr:colOff>749300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61</xdr:row>
                    <xdr:rowOff>127000</xdr:rowOff>
                  </from>
                  <to>
                    <xdr:col>8</xdr:col>
                    <xdr:colOff>15875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workbookViewId="0">
      <selection activeCell="O13" sqref="O13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239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240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241</v>
      </c>
      <c r="G5" s="181"/>
      <c r="H5" s="121"/>
      <c r="I5" s="121"/>
      <c r="J5" s="121"/>
      <c r="K5" s="121"/>
      <c r="L5" s="122" t="s">
        <v>242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243</v>
      </c>
      <c r="G6" s="183"/>
      <c r="H6" s="184"/>
      <c r="I6" s="184"/>
      <c r="J6" s="131"/>
      <c r="K6" s="131"/>
      <c r="L6" s="127" t="s">
        <v>244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245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/>
      <c r="C8" s="186"/>
      <c r="D8" s="186"/>
      <c r="E8" s="131"/>
      <c r="F8" s="131" t="s">
        <v>246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43266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247</v>
      </c>
      <c r="B11" s="188" t="s">
        <v>248</v>
      </c>
      <c r="C11" s="189" t="s">
        <v>249</v>
      </c>
      <c r="D11" s="189" t="s">
        <v>250</v>
      </c>
      <c r="E11" s="189" t="s">
        <v>251</v>
      </c>
      <c r="F11" s="189" t="s">
        <v>252</v>
      </c>
      <c r="G11" s="189" t="s">
        <v>253</v>
      </c>
      <c r="H11" s="189" t="s">
        <v>254</v>
      </c>
      <c r="I11" s="189" t="s">
        <v>108</v>
      </c>
      <c r="J11" s="189" t="s">
        <v>255</v>
      </c>
      <c r="K11" s="213" t="s">
        <v>256</v>
      </c>
      <c r="L11" s="213"/>
      <c r="M11" s="213"/>
      <c r="N11" s="213"/>
      <c r="O11" s="213"/>
      <c r="P11" s="214" t="s">
        <v>257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258</v>
      </c>
      <c r="L12" s="216" t="s">
        <v>259</v>
      </c>
      <c r="M12" s="216" t="s">
        <v>260</v>
      </c>
      <c r="N12" s="216" t="s">
        <v>261</v>
      </c>
      <c r="O12" s="216" t="s">
        <v>262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263</v>
      </c>
      <c r="M39" s="160"/>
      <c r="N39" s="160"/>
      <c r="O39" s="160"/>
      <c r="P39" s="161">
        <f>SUM(P13:P37)</f>
        <v>0</v>
      </c>
    </row>
    <row r="40" spans="14:29">
      <c r="N40" s="224" t="s">
        <v>264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175</v>
      </c>
    </row>
    <row r="43" ht="5.25" customHeight="1" spans="14:37">
      <c r="N43" s="119"/>
      <c r="O43" s="119"/>
      <c r="P43" s="119"/>
      <c r="AA43" s="13" t="s">
        <v>44</v>
      </c>
      <c r="AB43" s="109" t="s">
        <v>18</v>
      </c>
      <c r="AC43" s="14" t="s">
        <v>45</v>
      </c>
      <c r="AD43" s="164"/>
      <c r="AE43" s="112" t="s">
        <v>182</v>
      </c>
      <c r="AF43" s="113">
        <v>2.5</v>
      </c>
      <c r="AG43" s="112" t="s">
        <v>175</v>
      </c>
      <c r="AK43" s="164"/>
    </row>
    <row r="44" s="164" customFormat="1" spans="1:37">
      <c r="A44" s="199" t="s">
        <v>265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52</v>
      </c>
      <c r="AB44" s="109" t="s">
        <v>17</v>
      </c>
      <c r="AC44" s="14" t="s">
        <v>53</v>
      </c>
      <c r="AD44" s="112"/>
      <c r="AF44" s="112"/>
      <c r="AG44" s="249"/>
      <c r="AH44" s="164" t="s">
        <v>266</v>
      </c>
      <c r="AI44" s="112"/>
      <c r="AJ44" s="112"/>
      <c r="AK44" s="112"/>
    </row>
    <row r="45" spans="1:34">
      <c r="A45" s="168" t="s">
        <v>267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57</v>
      </c>
      <c r="AB45" s="109" t="s">
        <v>58</v>
      </c>
      <c r="AC45" s="14" t="s">
        <v>59</v>
      </c>
      <c r="AE45" s="164" t="s">
        <v>268</v>
      </c>
      <c r="AF45" s="112">
        <v>12</v>
      </c>
      <c r="AG45" s="112" t="s">
        <v>269</v>
      </c>
      <c r="AH45" s="164" t="s">
        <v>266</v>
      </c>
    </row>
    <row r="46" ht="12.75" spans="1:34">
      <c r="A46" s="168" t="s">
        <v>270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63</v>
      </c>
      <c r="AB46" s="109" t="s">
        <v>64</v>
      </c>
      <c r="AC46" s="14" t="s">
        <v>65</v>
      </c>
      <c r="AE46" s="112" t="s">
        <v>271</v>
      </c>
      <c r="AF46" s="112">
        <v>10</v>
      </c>
      <c r="AG46" s="249" t="s">
        <v>269</v>
      </c>
      <c r="AH46" s="164" t="s">
        <v>266</v>
      </c>
    </row>
    <row r="47" spans="1:34">
      <c r="A47" s="168" t="s">
        <v>272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69</v>
      </c>
      <c r="AB47" s="109" t="s">
        <v>70</v>
      </c>
      <c r="AC47" s="14"/>
      <c r="AE47" s="112" t="s">
        <v>273</v>
      </c>
      <c r="AF47" s="112">
        <v>6</v>
      </c>
      <c r="AG47" s="249" t="s">
        <v>269</v>
      </c>
      <c r="AH47" s="164" t="s">
        <v>266</v>
      </c>
    </row>
    <row r="48" spans="1:34">
      <c r="A48" s="168" t="s">
        <v>274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74</v>
      </c>
      <c r="AB48" s="110" t="s">
        <v>75</v>
      </c>
      <c r="AC48" s="14" t="s">
        <v>76</v>
      </c>
      <c r="AE48" s="112" t="s">
        <v>275</v>
      </c>
      <c r="AF48" s="112">
        <v>15</v>
      </c>
      <c r="AG48" s="249" t="s">
        <v>269</v>
      </c>
      <c r="AH48" s="164" t="s">
        <v>266</v>
      </c>
    </row>
    <row r="49" spans="1:34">
      <c r="A49" s="168" t="s">
        <v>276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80</v>
      </c>
      <c r="AB49" s="109" t="s">
        <v>81</v>
      </c>
      <c r="AC49" s="111" t="s">
        <v>82</v>
      </c>
      <c r="AE49" s="112" t="s">
        <v>277</v>
      </c>
      <c r="AF49" s="112">
        <v>35</v>
      </c>
      <c r="AG49" s="249" t="s">
        <v>269</v>
      </c>
      <c r="AH49" s="164" t="s">
        <v>266</v>
      </c>
    </row>
    <row r="50" ht="12" spans="1:37">
      <c r="A50" s="201" t="s">
        <v>278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86</v>
      </c>
      <c r="AB50" s="109"/>
      <c r="AC50" s="14" t="s">
        <v>87</v>
      </c>
      <c r="AD50" s="174"/>
      <c r="AE50" s="112" t="s">
        <v>279</v>
      </c>
      <c r="AF50" s="112">
        <v>12</v>
      </c>
      <c r="AG50" s="249" t="s">
        <v>269</v>
      </c>
      <c r="AK50" s="174"/>
    </row>
    <row r="51" ht="3.75" customHeight="1" spans="27:33">
      <c r="AA51" s="108" t="s">
        <v>90</v>
      </c>
      <c r="AB51" s="109"/>
      <c r="AC51" s="14" t="s">
        <v>91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94</v>
      </c>
      <c r="AB52" s="113" t="s">
        <v>95</v>
      </c>
      <c r="AC52" s="14" t="s">
        <v>96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216</v>
      </c>
      <c r="M53" s="133"/>
      <c r="N53" s="230"/>
      <c r="O53" s="231"/>
      <c r="P53" s="231"/>
      <c r="AA53" s="112" t="s">
        <v>98</v>
      </c>
      <c r="AB53" s="113" t="s">
        <v>99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280</v>
      </c>
      <c r="M54" s="138"/>
      <c r="N54" s="232"/>
      <c r="O54" s="233"/>
      <c r="P54" s="233"/>
      <c r="AA54" s="13" t="s">
        <v>102</v>
      </c>
      <c r="AB54" s="109" t="s">
        <v>103</v>
      </c>
      <c r="AC54" s="14" t="s">
        <v>104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111</v>
      </c>
      <c r="AB55" s="109" t="s">
        <v>112</v>
      </c>
      <c r="AC55" s="14" t="s">
        <v>113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119</v>
      </c>
      <c r="AB56" s="14" t="s">
        <v>120</v>
      </c>
      <c r="AC56" s="14" t="s">
        <v>121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125</v>
      </c>
      <c r="AB57" s="14" t="s">
        <v>126</v>
      </c>
      <c r="AC57" s="14" t="s">
        <v>127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130</v>
      </c>
      <c r="AB58" s="14" t="s">
        <v>131</v>
      </c>
      <c r="AC58" s="14" t="s">
        <v>132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135</v>
      </c>
      <c r="AB59" s="14" t="s">
        <v>136</v>
      </c>
      <c r="AC59" s="14"/>
      <c r="AF59" s="248"/>
      <c r="AG59" s="113"/>
      <c r="AH59" s="113"/>
    </row>
    <row r="60" spans="27:34">
      <c r="AA60" s="108" t="s">
        <v>141</v>
      </c>
      <c r="AB60" s="14" t="s">
        <v>142</v>
      </c>
      <c r="AC60" s="14" t="s">
        <v>143</v>
      </c>
      <c r="AF60" s="248"/>
      <c r="AG60" s="113"/>
      <c r="AH60" s="113"/>
    </row>
    <row r="61" spans="27:34">
      <c r="AA61" s="108" t="s">
        <v>146</v>
      </c>
      <c r="AB61" s="14"/>
      <c r="AC61" s="14" t="s">
        <v>147</v>
      </c>
      <c r="AF61" s="248"/>
      <c r="AG61" s="113"/>
      <c r="AH61" s="113"/>
    </row>
    <row r="62" spans="27:34">
      <c r="AA62" s="108" t="s">
        <v>150</v>
      </c>
      <c r="AB62" s="14" t="s">
        <v>151</v>
      </c>
      <c r="AC62" s="14" t="s">
        <v>152</v>
      </c>
      <c r="AF62" s="248"/>
      <c r="AG62" s="113"/>
      <c r="AH62" s="113"/>
    </row>
    <row r="63" spans="27:34">
      <c r="AA63" s="108" t="s">
        <v>155</v>
      </c>
      <c r="AB63" s="14" t="s">
        <v>156</v>
      </c>
      <c r="AC63" s="14" t="s">
        <v>157</v>
      </c>
      <c r="AE63" s="113"/>
      <c r="AF63" s="248"/>
      <c r="AG63" s="113"/>
      <c r="AH63" s="113"/>
    </row>
    <row r="64" spans="27:33">
      <c r="AA64" s="108" t="s">
        <v>160</v>
      </c>
      <c r="AB64" s="14" t="s">
        <v>161</v>
      </c>
      <c r="AC64" s="14" t="s">
        <v>162</v>
      </c>
      <c r="AF64" s="249"/>
      <c r="AG64" s="113"/>
    </row>
    <row r="65" spans="27:34">
      <c r="AA65" s="108" t="s">
        <v>165</v>
      </c>
      <c r="AB65" s="14" t="s">
        <v>166</v>
      </c>
      <c r="AC65" s="14" t="s">
        <v>167</v>
      </c>
      <c r="AE65" s="113"/>
      <c r="AF65" s="248"/>
      <c r="AH65" s="113"/>
    </row>
    <row r="66" spans="27:35">
      <c r="AA66" s="108" t="s">
        <v>171</v>
      </c>
      <c r="AB66" s="14" t="s">
        <v>172</v>
      </c>
      <c r="AC66" s="14" t="s">
        <v>173</v>
      </c>
      <c r="AF66" s="248"/>
      <c r="AG66" s="113"/>
      <c r="AH66" s="113"/>
      <c r="AI66" s="113"/>
    </row>
    <row r="67" spans="27:34">
      <c r="AA67" s="108" t="s">
        <v>171</v>
      </c>
      <c r="AB67" s="14" t="s">
        <v>177</v>
      </c>
      <c r="AC67" s="14" t="s">
        <v>178</v>
      </c>
      <c r="AF67" s="249"/>
      <c r="AG67" s="113"/>
      <c r="AH67" s="113"/>
    </row>
    <row r="68" spans="27:34">
      <c r="AA68" s="13" t="s">
        <v>181</v>
      </c>
      <c r="AB68" s="14"/>
      <c r="AC68" s="14"/>
      <c r="AF68" s="249"/>
      <c r="AG68" s="113"/>
      <c r="AH68" s="113"/>
    </row>
    <row r="69" spans="27:34">
      <c r="AA69" s="108" t="s">
        <v>184</v>
      </c>
      <c r="AB69" s="14"/>
      <c r="AC69" s="14" t="s">
        <v>185</v>
      </c>
      <c r="AF69" s="248"/>
      <c r="AG69" s="113"/>
      <c r="AH69" s="113"/>
    </row>
    <row r="70" spans="27:34">
      <c r="AA70" s="108" t="s">
        <v>187</v>
      </c>
      <c r="AB70" s="14"/>
      <c r="AC70" s="14" t="s">
        <v>188</v>
      </c>
      <c r="AF70" s="249"/>
      <c r="AG70" s="113"/>
      <c r="AH70" s="113"/>
    </row>
    <row r="71" spans="27:34">
      <c r="AA71" s="108" t="s">
        <v>189</v>
      </c>
      <c r="AB71" s="112"/>
      <c r="AC71" s="112"/>
      <c r="AE71" s="151"/>
      <c r="AF71" s="250"/>
      <c r="AG71" s="113"/>
      <c r="AH71" s="113"/>
    </row>
    <row r="72" spans="27:34">
      <c r="AA72" s="112" t="s">
        <v>190</v>
      </c>
      <c r="AB72" s="14"/>
      <c r="AC72" s="14" t="s">
        <v>191</v>
      </c>
      <c r="AG72" s="113"/>
      <c r="AH72" s="113"/>
    </row>
    <row r="73" spans="27:34">
      <c r="AA73" s="108" t="s">
        <v>193</v>
      </c>
      <c r="AB73" s="14"/>
      <c r="AC73" s="14" t="s">
        <v>194</v>
      </c>
      <c r="AG73" s="113"/>
      <c r="AH73" s="113"/>
    </row>
    <row r="74" spans="27:34">
      <c r="AA74" s="108" t="s">
        <v>196</v>
      </c>
      <c r="AB74" s="14"/>
      <c r="AC74" s="14"/>
      <c r="AG74" s="113"/>
      <c r="AH74" s="113"/>
    </row>
    <row r="75" spans="27:34">
      <c r="AA75" s="108" t="s">
        <v>198</v>
      </c>
      <c r="AB75" s="14"/>
      <c r="AC75" s="14" t="s">
        <v>199</v>
      </c>
      <c r="AG75" s="113"/>
      <c r="AH75" s="113"/>
    </row>
    <row r="76" spans="27:34">
      <c r="AA76" s="108" t="s">
        <v>201</v>
      </c>
      <c r="AB76" s="14"/>
      <c r="AC76" s="14" t="s">
        <v>202</v>
      </c>
      <c r="AG76" s="113"/>
      <c r="AH76" s="113"/>
    </row>
    <row r="77" spans="27:34">
      <c r="AA77" s="108" t="s">
        <v>204</v>
      </c>
      <c r="AB77" s="14"/>
      <c r="AC77" s="14" t="s">
        <v>205</v>
      </c>
      <c r="AG77" s="113"/>
      <c r="AH77" s="113"/>
    </row>
    <row r="78" spans="27:34">
      <c r="AA78" s="108" t="s">
        <v>207</v>
      </c>
      <c r="AB78" s="14"/>
      <c r="AC78" s="14" t="s">
        <v>208</v>
      </c>
      <c r="AG78" s="113"/>
      <c r="AH78" s="113"/>
    </row>
    <row r="79" spans="27:33">
      <c r="AA79" s="108" t="s">
        <v>210</v>
      </c>
      <c r="AB79" s="109"/>
      <c r="AC79" s="14" t="s">
        <v>211</v>
      </c>
      <c r="AG79" s="113"/>
    </row>
    <row r="80" spans="27:34">
      <c r="AA80" s="108" t="s">
        <v>212</v>
      </c>
      <c r="AB80" s="14"/>
      <c r="AC80" s="14"/>
      <c r="AH80" s="113"/>
    </row>
    <row r="81" spans="27:34">
      <c r="AA81" s="108"/>
      <c r="AB81" s="14"/>
      <c r="AC81" s="14" t="s">
        <v>213</v>
      </c>
      <c r="AG81" s="113"/>
      <c r="AH81" s="113"/>
    </row>
    <row r="82" spans="27:33">
      <c r="AA82" s="13" t="s">
        <v>214</v>
      </c>
      <c r="AB82" s="109"/>
      <c r="AC82" s="14" t="s">
        <v>215</v>
      </c>
      <c r="AG82" s="113"/>
    </row>
    <row r="83" spans="27:34">
      <c r="AA83" s="13"/>
      <c r="AB83" s="14"/>
      <c r="AC83" s="14" t="s">
        <v>217</v>
      </c>
      <c r="AH83" s="113"/>
    </row>
    <row r="84" spans="27:34">
      <c r="AA84" s="13" t="s">
        <v>219</v>
      </c>
      <c r="AB84" s="14"/>
      <c r="AC84" s="14" t="s">
        <v>220</v>
      </c>
      <c r="AG84" s="113"/>
      <c r="AH84" s="113"/>
    </row>
    <row r="85" spans="27:33">
      <c r="AA85" s="13"/>
      <c r="AB85" s="14"/>
      <c r="AC85" s="14" t="s">
        <v>221</v>
      </c>
      <c r="AG85" s="113"/>
    </row>
    <row r="86" spans="27:34">
      <c r="AA86" s="13" t="s">
        <v>222</v>
      </c>
      <c r="AB86" s="109"/>
      <c r="AC86" s="14"/>
      <c r="AH86" s="113"/>
    </row>
    <row r="87" spans="27:33">
      <c r="AA87" s="13" t="s">
        <v>223</v>
      </c>
      <c r="AB87" s="14"/>
      <c r="AC87" s="14"/>
      <c r="AG87" s="113"/>
    </row>
    <row r="88" spans="27:29">
      <c r="AA88" s="13" t="s">
        <v>224</v>
      </c>
      <c r="AB88" s="14"/>
      <c r="AC88" s="14"/>
    </row>
    <row r="89" spans="27:29">
      <c r="AA89" s="13" t="s">
        <v>225</v>
      </c>
      <c r="AB89" s="14"/>
      <c r="AC89" s="14"/>
    </row>
    <row r="90" spans="27:29">
      <c r="AA90" s="112" t="s">
        <v>226</v>
      </c>
      <c r="AB90" s="14"/>
      <c r="AC90" s="14"/>
    </row>
    <row r="91" spans="27:29">
      <c r="AA91" s="13" t="s">
        <v>227</v>
      </c>
      <c r="AB91" s="14"/>
      <c r="AC91" s="14"/>
    </row>
    <row r="92" spans="27:29">
      <c r="AA92" s="13" t="s">
        <v>228</v>
      </c>
      <c r="AB92" s="14"/>
      <c r="AC92" s="14"/>
    </row>
    <row r="93" spans="27:29">
      <c r="AA93" s="13" t="s">
        <v>229</v>
      </c>
      <c r="AB93" s="14"/>
      <c r="AC93" s="14"/>
    </row>
    <row r="94" spans="27:29">
      <c r="AA94" s="13" t="s">
        <v>230</v>
      </c>
      <c r="AB94" s="14"/>
      <c r="AC94" s="14"/>
    </row>
    <row r="95" spans="27:29">
      <c r="AA95" s="13" t="s">
        <v>231</v>
      </c>
      <c r="AB95" s="14"/>
      <c r="AC95" s="14"/>
    </row>
    <row r="96" spans="27:29">
      <c r="AA96" s="13" t="s">
        <v>232</v>
      </c>
      <c r="AB96" s="14"/>
      <c r="AC96" s="14"/>
    </row>
    <row r="97" spans="27:29">
      <c r="AA97" s="13" t="s">
        <v>233</v>
      </c>
      <c r="AB97" s="14"/>
      <c r="AC97" s="14"/>
    </row>
    <row r="98" spans="27:29">
      <c r="AA98" s="13" t="s">
        <v>234</v>
      </c>
      <c r="AB98" s="14"/>
      <c r="AC98" s="14"/>
    </row>
    <row r="99" spans="27:29">
      <c r="AA99" s="13" t="s">
        <v>44</v>
      </c>
      <c r="AB99" s="14"/>
      <c r="AC99" s="14"/>
    </row>
    <row r="100" spans="27:29">
      <c r="AA100" s="13" t="s">
        <v>235</v>
      </c>
      <c r="AB100" s="14"/>
      <c r="AC100" s="14"/>
    </row>
    <row r="101" spans="27:29">
      <c r="AA101" s="13" t="s">
        <v>236</v>
      </c>
      <c r="AB101" s="14"/>
      <c r="AC101" s="14"/>
    </row>
    <row r="102" spans="27:29">
      <c r="AA102" s="13" t="s">
        <v>237</v>
      </c>
      <c r="AB102" s="14"/>
      <c r="AC102" s="14"/>
    </row>
    <row r="103" spans="27:29">
      <c r="AA103" s="108" t="s">
        <v>238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91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workbookViewId="0">
      <selection activeCell="B8" sqref="B8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281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282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283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/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284</v>
      </c>
      <c r="B11" s="146" t="s">
        <v>285</v>
      </c>
      <c r="C11" s="147" t="s">
        <v>286</v>
      </c>
      <c r="D11" s="148"/>
      <c r="E11" s="148"/>
      <c r="F11" s="149"/>
      <c r="G11" s="150" t="s">
        <v>287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216</v>
      </c>
      <c r="E52" s="160" t="s">
        <v>288</v>
      </c>
      <c r="F52" s="160"/>
      <c r="G52" s="161">
        <f>SUM(G12:G50)</f>
        <v>0</v>
      </c>
    </row>
    <row r="53" spans="1:2">
      <c r="A53" s="119" t="s">
        <v>289</v>
      </c>
      <c r="B53" s="162"/>
    </row>
    <row r="55" ht="12" spans="1:256">
      <c r="A55" s="163" t="s">
        <v>290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291</v>
      </c>
      <c r="B58" s="170"/>
      <c r="C58" s="171"/>
      <c r="D58" s="172" t="s">
        <v>292</v>
      </c>
      <c r="E58" s="170"/>
      <c r="F58" s="172" t="s">
        <v>293</v>
      </c>
      <c r="G58" s="173"/>
    </row>
  </sheetData>
  <mergeCells count="44">
    <mergeCell ref="A6:B6"/>
    <mergeCell ref="C6:D6"/>
    <mergeCell ref="F6:G6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scale="98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294</v>
      </c>
      <c r="L1" s="61" t="s">
        <v>295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296</v>
      </c>
      <c r="H2" s="23"/>
      <c r="I2" s="64" t="s">
        <v>297</v>
      </c>
      <c r="J2" s="65"/>
      <c r="K2" s="64" t="s">
        <v>298</v>
      </c>
      <c r="L2" s="65"/>
      <c r="N2" s="66"/>
      <c r="O2" s="67" t="s">
        <v>299</v>
      </c>
    </row>
    <row r="3" s="3" customFormat="1" ht="15.75" spans="1:15">
      <c r="A3" s="24"/>
      <c r="B3" s="25" t="s">
        <v>300</v>
      </c>
      <c r="C3" s="26"/>
      <c r="D3" s="26"/>
      <c r="E3" s="26"/>
      <c r="F3" s="26"/>
      <c r="G3" s="26"/>
      <c r="H3" s="26"/>
      <c r="I3" s="68"/>
      <c r="J3" s="69" t="s">
        <v>301</v>
      </c>
      <c r="K3" s="69"/>
      <c r="L3" s="70"/>
      <c r="M3" s="71" t="s">
        <v>302</v>
      </c>
      <c r="N3" s="72"/>
      <c r="O3" s="73" t="s">
        <v>303</v>
      </c>
    </row>
    <row r="4" s="4" customFormat="1" ht="25.5" spans="1:248">
      <c r="A4" s="27" t="s">
        <v>304</v>
      </c>
      <c r="B4" s="28" t="s">
        <v>305</v>
      </c>
      <c r="C4" s="29" t="s">
        <v>306</v>
      </c>
      <c r="D4" s="30" t="s">
        <v>307</v>
      </c>
      <c r="E4" s="30" t="s">
        <v>308</v>
      </c>
      <c r="F4" s="31" t="s">
        <v>309</v>
      </c>
      <c r="G4" s="32"/>
      <c r="H4" s="29" t="s">
        <v>310</v>
      </c>
      <c r="I4" s="74" t="s">
        <v>311</v>
      </c>
      <c r="J4" s="75" t="s">
        <v>312</v>
      </c>
      <c r="K4" s="76" t="s">
        <v>313</v>
      </c>
      <c r="L4" s="77" t="s">
        <v>314</v>
      </c>
      <c r="M4" s="78">
        <f ca="1">TODAY()</f>
        <v>43266</v>
      </c>
      <c r="O4" s="79" t="s">
        <v>315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316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317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318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297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319</v>
      </c>
      <c r="K36" s="104">
        <f>SUM(J$4:J35)</f>
        <v>0</v>
      </c>
      <c r="L36" s="104"/>
    </row>
    <row r="37" spans="2:12">
      <c r="B37" s="50" t="s">
        <v>320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321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322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2018-06-15T03:53:14Z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