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V4'!$A$1:$H$89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<sst xmlns="http://schemas.openxmlformats.org/spreadsheetml/2006/main" count="333">
  <si>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</si>
  <si>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</si>
  <si>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</si>
  <si>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</si>
  <si>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</si>
  <si>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</si>
  <si>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</si>
  <si>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</si>
  <si>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</si>
  <si>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</si>
  <si>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</si>
  <si>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</si>
  <si>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</si>
  <si>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</si>
  <si>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</si>
  <si>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</si>
  <si>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</si>
  <si>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</si>
  <si>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</si>
  <si>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</si>
  <si>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</si>
  <si>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</si>
  <si>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</si>
  <si>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</si>
  <si>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</si>
  <si>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</si>
  <si>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</si>
  <si>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</si>
  <si>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</si>
  <si>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</si>
  <si>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</si>
  <si>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</si>
  <si>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</si>
  <si>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</si>
  <si>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</si>
  <si>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</si>
  <si>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</si>
  <si>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</si>
  <si>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</si>
  <si>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</si>
  <si>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</si>
  <si>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</si>
  <si>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</si>
  <si>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t>橱窗4</t>
  </si>
  <si>
    <t>灯箱片</t>
  </si>
  <si>
    <t>平方米</t>
  </si>
  <si>
    <t>橱窗5</t>
  </si>
  <si>
    <t>灯布</t>
  </si>
  <si>
    <r>
      <t xml:space="preserve">WOW </t>
    </r>
    <r>
      <rPr>
        <sz val="8"/>
        <rFont val="宋体"/>
        <charset val="134"/>
      </rPr>
      <t>陈列桌区域</t>
    </r>
  </si>
  <si>
    <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</si>
  <si>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</si>
  <si>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</si>
  <si>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</si>
  <si>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</si>
  <si>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t>Smu1</t>
  </si>
  <si>
    <t>可移背胶</t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</si>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</sst>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1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  <xf numFmtId="0" fontId="28" fillId="0" borderId="0" xfId="0" applyFont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56</xdr:row>
          <xdr:rowOff>127000</xdr:rowOff>
        </xdr:from>
        <xdr:to>
          <xdr:col>6</xdr:col>
          <xdr:colOff>749300</xdr:colOff>
          <xdr:row>57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92964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56</xdr:row>
          <xdr:rowOff>127000</xdr:rowOff>
        </xdr:from>
        <xdr:to>
          <xdr:col>7</xdr:col>
          <xdr:colOff>749300</xdr:colOff>
          <xdr:row>57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92964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75</xdr:row>
          <xdr:rowOff>127000</xdr:rowOff>
        </xdr:from>
        <xdr:to>
          <xdr:col>6</xdr:col>
          <xdr:colOff>749300</xdr:colOff>
          <xdr:row>77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291590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75</xdr:row>
          <xdr:rowOff>127000</xdr:rowOff>
        </xdr:from>
        <xdr:to>
          <xdr:col>7</xdr:col>
          <xdr:colOff>749300</xdr:colOff>
          <xdr:row>77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291590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11"/>
  <sheetViews>
    <sheetView showGridLines="0" tabSelected="1" view="pageBreakPreview" zoomScaleNormal="100" zoomScaleSheetLayoutView="100" topLeftCell="A7" workbookViewId="0">
      <selection activeCell="F44" sqref="F44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324" t="s">
        <v>17</v>
      </c>
      <c r="K6" s="324" t="s">
        <v>18</v>
      </c>
      <c r="L6" s="324" t="s">
        <v>19</v>
      </c>
      <c r="M6" s="324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324"/>
      <c r="K7" s="324"/>
      <c r="L7" s="324"/>
      <c r="M7" s="324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317"/>
      <c r="K8" s="317"/>
      <c r="L8" s="317"/>
      <c r="M8" s="317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325"/>
      <c r="K9" s="325"/>
      <c r="L9" s="325"/>
      <c r="M9" s="325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SUM(G13:G47)</f>
        <v>3551.55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326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SUM(G13:G17)</f>
        <v>2291.55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customHeight="1" spans="1:8">
      <c r="A16" s="281"/>
      <c r="B16" s="276" t="s">
        <v>43</v>
      </c>
      <c r="C16" s="152" t="s">
        <v>44</v>
      </c>
      <c r="D16" s="152" t="s">
        <v>45</v>
      </c>
      <c r="E16" s="277">
        <v>3</v>
      </c>
      <c r="F16" s="278">
        <f>IF(ISBLANK(C16),,VLOOKUP(C16,X:Y,2,0))</f>
        <v>36</v>
      </c>
      <c r="G16" s="279">
        <f>F16*E16</f>
        <v>108</v>
      </c>
      <c r="H16" s="282"/>
    </row>
    <row r="17" customHeight="1" spans="1:8">
      <c r="A17" s="281"/>
      <c r="B17" s="276" t="s">
        <v>46</v>
      </c>
      <c r="C17" s="152" t="s">
        <v>47</v>
      </c>
      <c r="D17" s="152" t="s">
        <v>45</v>
      </c>
      <c r="E17" s="277">
        <v>5</v>
      </c>
      <c r="F17" s="278">
        <f>IF(ISBLANK(C17),,VLOOKUP(C17,X:Y,2,0))</f>
        <v>20.71</v>
      </c>
      <c r="G17" s="279">
        <f>F17*E17</f>
        <v>103.55</v>
      </c>
      <c r="H17" s="282"/>
    </row>
    <row r="18" ht="11" customHeight="1" spans="1:8">
      <c r="A18" s="275" t="s">
        <v>48</v>
      </c>
      <c r="B18" s="283"/>
      <c r="C18" s="152"/>
      <c r="D18" s="152" t="str">
        <f>IF(ISBLANK(C18),"",VLOOKUP(C18,X:Z,3,0))</f>
        <v/>
      </c>
      <c r="E18" s="277"/>
      <c r="F18" s="278">
        <f>IF(ISBLANK(C18),,VLOOKUP(C18,X:Y,2,0))</f>
        <v>0</v>
      </c>
      <c r="G18" s="279">
        <f t="shared" ref="G18:G26" si="0">F18*E18</f>
        <v>0</v>
      </c>
      <c r="H18" s="280">
        <f>SUM(G18:G21)</f>
        <v>0</v>
      </c>
    </row>
    <row r="19" spans="1:9">
      <c r="A19" s="281"/>
      <c r="B19" s="153"/>
      <c r="C19" s="152"/>
      <c r="D19" s="152" t="str">
        <f>IF(ISBLANK(C19),"",VLOOKUP(C19,X:Z,3,0))</f>
        <v/>
      </c>
      <c r="E19" s="277"/>
      <c r="F19" s="278">
        <f>IF(ISBLANK(C19),,VLOOKUP(C19,X:Y,2,0))</f>
        <v>0</v>
      </c>
      <c r="G19" s="279">
        <f t="shared" si="0"/>
        <v>0</v>
      </c>
      <c r="H19" s="282"/>
      <c r="I19" s="327"/>
    </row>
    <row r="20" spans="1:9">
      <c r="A20" s="281"/>
      <c r="B20" s="153"/>
      <c r="C20" s="152"/>
      <c r="D20" s="152" t="str">
        <f>IF(ISBLANK(C20),"",VLOOKUP(C20,X:Z,3,0))</f>
        <v/>
      </c>
      <c r="E20" s="277"/>
      <c r="F20" s="278">
        <f>IF(ISBLANK(C20),,VLOOKUP(C20,X:Y,2,0))</f>
        <v>0</v>
      </c>
      <c r="G20" s="279">
        <f t="shared" si="0"/>
        <v>0</v>
      </c>
      <c r="H20" s="282"/>
      <c r="I20" s="327"/>
    </row>
    <row r="21" spans="1:9">
      <c r="A21" s="281"/>
      <c r="B21" s="153"/>
      <c r="C21" s="152"/>
      <c r="D21" s="152"/>
      <c r="E21" s="277"/>
      <c r="F21" s="278">
        <f>IF(ISBLANK(C21),,VLOOKUP(C21,X:Y,2,0))</f>
        <v>0</v>
      </c>
      <c r="G21" s="279">
        <f t="shared" si="0"/>
        <v>0</v>
      </c>
      <c r="H21" s="282"/>
      <c r="I21" s="327"/>
    </row>
    <row r="22" ht="11" customHeight="1" spans="1:9">
      <c r="A22" s="284" t="s">
        <v>49</v>
      </c>
      <c r="B22" s="283" t="s">
        <v>50</v>
      </c>
      <c r="C22" s="152" t="s">
        <v>51</v>
      </c>
      <c r="D22" s="152" t="str">
        <f>IF(ISBLANK(C22),"",VLOOKUP(C22,X:Z,3,0))</f>
        <v>平方米</v>
      </c>
      <c r="E22" s="277">
        <v>30</v>
      </c>
      <c r="F22" s="278">
        <f>IF(ISBLANK(C22),,VLOOKUP(C22,X:Y,2,0))</f>
        <v>29.7</v>
      </c>
      <c r="G22" s="279">
        <f>F22*E22</f>
        <v>891</v>
      </c>
      <c r="H22" s="280">
        <f>SUM(G22:G26)</f>
        <v>891</v>
      </c>
      <c r="I22" s="327"/>
    </row>
    <row r="23" spans="1:8">
      <c r="A23" s="285"/>
      <c r="B23" s="153"/>
      <c r="C23" s="152"/>
      <c r="D23" s="152" t="str">
        <f>IF(ISBLANK(C23),"",VLOOKUP(C23,X:Z,3,0))</f>
        <v/>
      </c>
      <c r="E23" s="277"/>
      <c r="F23" s="278">
        <f>IF(ISBLANK(C23),,VLOOKUP(C23,X:Y,2,0))</f>
        <v>0</v>
      </c>
      <c r="G23" s="279">
        <f>F23*E23</f>
        <v>0</v>
      </c>
      <c r="H23" s="282"/>
    </row>
    <row r="24" spans="1:8">
      <c r="A24" s="285"/>
      <c r="B24" s="153"/>
      <c r="C24" s="152"/>
      <c r="D24" s="152" t="str">
        <f>IF(ISBLANK(C24),"",VLOOKUP(C24,X:Z,3,0))</f>
        <v/>
      </c>
      <c r="E24" s="277"/>
      <c r="F24" s="278">
        <f>IF(ISBLANK(C24),,VLOOKUP(C24,X:Y,2,0))</f>
        <v>0</v>
      </c>
      <c r="G24" s="279">
        <f>F24*E24</f>
        <v>0</v>
      </c>
      <c r="H24" s="282"/>
    </row>
    <row r="25" spans="1:8">
      <c r="A25" s="285"/>
      <c r="B25" s="153"/>
      <c r="C25" s="152"/>
      <c r="D25" s="152"/>
      <c r="E25" s="277"/>
      <c r="F25" s="278">
        <f>IF(ISBLANK(C25),,VLOOKUP(C25,X:Y,2,0))</f>
        <v>0</v>
      </c>
      <c r="G25" s="279">
        <f>F25*E25</f>
        <v>0</v>
      </c>
      <c r="H25" s="282"/>
    </row>
    <row r="26" spans="1:8">
      <c r="A26" s="285"/>
      <c r="B26" s="153"/>
      <c r="C26" s="152"/>
      <c r="D26" s="152"/>
      <c r="E26" s="277"/>
      <c r="F26" s="278">
        <f>IF(ISBLANK(C26),,VLOOKUP(C26,X:Y,2,0))</f>
        <v>0</v>
      </c>
      <c r="G26" s="279">
        <f>F26*E26</f>
        <v>0</v>
      </c>
      <c r="H26" s="282"/>
    </row>
    <row r="27" ht="11" customHeight="1" spans="1:8">
      <c r="A27" s="284" t="s">
        <v>52</v>
      </c>
      <c r="B27" s="153"/>
      <c r="C27" s="152"/>
      <c r="D27" s="152" t="str">
        <f>IF(ISBLANK(C27),"",VLOOKUP(C27,X:Z,3,0))</f>
        <v/>
      </c>
      <c r="E27" s="277"/>
      <c r="F27" s="278">
        <f>IF(ISBLANK(C27),,VLOOKUP(C27,X:Y,2,0))</f>
        <v>0</v>
      </c>
      <c r="G27" s="279">
        <f t="shared" ref="G27:G35" si="1">F27*E27</f>
        <v>0</v>
      </c>
      <c r="H27" s="280">
        <f>SUM(G27:G32)</f>
        <v>0</v>
      </c>
    </row>
    <row r="28" spans="1:8">
      <c r="A28" s="285"/>
      <c r="B28" s="153"/>
      <c r="C28" s="152"/>
      <c r="D28" s="152" t="str">
        <f>IF(ISBLANK(C28),"",VLOOKUP(C28,X:Z,3,0))</f>
        <v/>
      </c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5"/>
      <c r="B29" s="153"/>
      <c r="C29" s="152"/>
      <c r="D29" s="152" t="str">
        <f>IF(ISBLANK(C29),"",VLOOKUP(C29,X:Z,3,0))</f>
        <v/>
      </c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5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spans="1:8">
      <c r="A31" s="285"/>
      <c r="B31" s="153"/>
      <c r="C31" s="152"/>
      <c r="D31" s="152"/>
      <c r="E31" s="277"/>
      <c r="F31" s="278">
        <f>IF(ISBLANK(C31),,VLOOKUP(C31,X:Y,2,0))</f>
        <v>0</v>
      </c>
      <c r="G31" s="279">
        <f t="shared" si="1"/>
        <v>0</v>
      </c>
      <c r="H31" s="282"/>
    </row>
    <row r="32" spans="1:8">
      <c r="A32" s="285"/>
      <c r="B32" s="153"/>
      <c r="C32" s="152"/>
      <c r="D32" s="152"/>
      <c r="E32" s="277"/>
      <c r="F32" s="278">
        <f>IF(ISBLANK(C32),,VLOOKUP(C32,X:Y,2,0))</f>
        <v>0</v>
      </c>
      <c r="G32" s="279">
        <f t="shared" si="1"/>
        <v>0</v>
      </c>
      <c r="H32" s="282"/>
    </row>
    <row r="33" ht="11" customHeight="1" spans="1:8">
      <c r="A33" s="284" t="s">
        <v>53</v>
      </c>
      <c r="B33" s="153" t="s">
        <v>54</v>
      </c>
      <c r="C33" s="152" t="s">
        <v>55</v>
      </c>
      <c r="D33" s="152" t="str">
        <f>IF(ISBLANK(C33),"",VLOOKUP(C33,X:Z,3,0))</f>
        <v>平方米</v>
      </c>
      <c r="E33" s="277">
        <v>10</v>
      </c>
      <c r="F33" s="278">
        <f>IF(ISBLANK(C33),,VLOOKUP(C33,X:Y,2,0))</f>
        <v>36.9</v>
      </c>
      <c r="G33" s="279">
        <f t="shared" ref="G33:G41" si="2">F33*E33</f>
        <v>369</v>
      </c>
      <c r="H33" s="280">
        <f>SUM(G33:G37)</f>
        <v>369</v>
      </c>
    </row>
    <row r="34" spans="1:8">
      <c r="A34" s="285"/>
      <c r="B34" s="153"/>
      <c r="C34" s="152"/>
      <c r="D34" s="152" t="str">
        <f>IF(ISBLANK(C34),"",VLOOKUP(C34,X:Z,3,0))</f>
        <v/>
      </c>
      <c r="E34" s="277"/>
      <c r="F34" s="278">
        <f>IF(ISBLANK(C34),,VLOOKUP(C34,X:Y,2,0))</f>
        <v>0</v>
      </c>
      <c r="G34" s="279">
        <f t="shared" si="2"/>
        <v>0</v>
      </c>
      <c r="H34" s="282"/>
    </row>
    <row r="35" spans="1:8">
      <c r="A35" s="285"/>
      <c r="B35" s="153"/>
      <c r="C35" s="152"/>
      <c r="D35" s="152" t="str">
        <f>IF(ISBLANK(C35),"",VLOOKUP(C35,X:Z,3,0))</f>
        <v/>
      </c>
      <c r="E35" s="277"/>
      <c r="F35" s="278">
        <f>IF(ISBLANK(C35),,VLOOKUP(C35,X:Y,2,0))</f>
        <v>0</v>
      </c>
      <c r="G35" s="279">
        <f t="shared" si="2"/>
        <v>0</v>
      </c>
      <c r="H35" s="282"/>
    </row>
    <row r="36" spans="1:8">
      <c r="A36" s="285"/>
      <c r="B36" s="153"/>
      <c r="C36" s="152"/>
      <c r="D36" s="152"/>
      <c r="E36" s="277"/>
      <c r="F36" s="278">
        <f>IF(ISBLANK(C36),,VLOOKUP(C36,X:Y,2,0))</f>
        <v>0</v>
      </c>
      <c r="G36" s="279">
        <f t="shared" si="2"/>
        <v>0</v>
      </c>
      <c r="H36" s="282"/>
    </row>
    <row r="37" spans="1:8">
      <c r="A37" s="285"/>
      <c r="B37" s="153"/>
      <c r="C37" s="152"/>
      <c r="D37" s="152"/>
      <c r="E37" s="277"/>
      <c r="F37" s="278">
        <f>IF(ISBLANK(C37),,VLOOKUP(C37,X:Y,2,0))</f>
        <v>0</v>
      </c>
      <c r="G37" s="279">
        <f t="shared" si="2"/>
        <v>0</v>
      </c>
      <c r="H37" s="282"/>
    </row>
    <row r="38" ht="12.75" customHeight="1" spans="1:8">
      <c r="A38" s="284" t="s">
        <v>56</v>
      </c>
      <c r="B38" s="153"/>
      <c r="C38" s="152"/>
      <c r="D38" s="152" t="str">
        <f>IF(ISBLANK(C38),"",VLOOKUP(C38,X:Z,3,0))</f>
        <v/>
      </c>
      <c r="E38" s="277"/>
      <c r="F38" s="278">
        <f>IF(ISBLANK(C38),,VLOOKUP(C38,X:Y,2,0))</f>
        <v>0</v>
      </c>
      <c r="G38" s="279">
        <f>F38*E38</f>
        <v>0</v>
      </c>
      <c r="H38" s="280">
        <f>SUM(G38:G42)</f>
        <v>0</v>
      </c>
    </row>
    <row r="39" spans="1:8">
      <c r="A39" s="285"/>
      <c r="B39" s="153"/>
      <c r="C39" s="152"/>
      <c r="D39" s="152" t="str">
        <f>IF(ISBLANK(C39),"",VLOOKUP(C39,X:Z,3,0))</f>
        <v/>
      </c>
      <c r="E39" s="277"/>
      <c r="F39" s="278">
        <f>IF(ISBLANK(C39),,VLOOKUP(C39,X:Y,2,0))</f>
        <v>0</v>
      </c>
      <c r="G39" s="279">
        <f>F39*E39</f>
        <v>0</v>
      </c>
      <c r="H39" s="282"/>
    </row>
    <row r="40" spans="1:8">
      <c r="A40" s="285"/>
      <c r="B40" s="153"/>
      <c r="C40" s="152"/>
      <c r="D40" s="152" t="str">
        <f>IF(ISBLANK(C40),"",VLOOKUP(C40,X:Z,3,0))</f>
        <v/>
      </c>
      <c r="E40" s="277"/>
      <c r="F40" s="278">
        <f>IF(ISBLANK(C40),,VLOOKUP(C40,X:Y,2,0))</f>
        <v>0</v>
      </c>
      <c r="G40" s="279">
        <f>F40*E40</f>
        <v>0</v>
      </c>
      <c r="H40" s="282"/>
    </row>
    <row r="41" spans="1:8">
      <c r="A41" s="285"/>
      <c r="B41" s="153"/>
      <c r="C41" s="152"/>
      <c r="D41" s="152"/>
      <c r="E41" s="277"/>
      <c r="F41" s="278">
        <f>IF(ISBLANK(C41),,VLOOKUP(C41,X:Y,2,0))</f>
        <v>0</v>
      </c>
      <c r="G41" s="279">
        <f>F41*E41</f>
        <v>0</v>
      </c>
      <c r="H41" s="282"/>
    </row>
    <row r="42" spans="1:8">
      <c r="A42" s="285"/>
      <c r="B42" s="153"/>
      <c r="C42" s="152"/>
      <c r="D42" s="152"/>
      <c r="E42" s="277"/>
      <c r="F42" s="278">
        <f>IF(ISBLANK(C42),,VLOOKUP(C42,X:Y,2,0))</f>
        <v>0</v>
      </c>
      <c r="G42" s="279">
        <f>F42*E42</f>
        <v>0</v>
      </c>
      <c r="H42" s="282"/>
    </row>
    <row r="43" ht="12.75" customHeight="1" spans="1:8">
      <c r="A43" s="284" t="s">
        <v>57</v>
      </c>
      <c r="B43" s="153"/>
      <c r="C43" s="152"/>
      <c r="D43" s="152" t="str">
        <f>IF(ISBLANK(C43),"",VLOOKUP(C43,X:Z,3,0))</f>
        <v/>
      </c>
      <c r="E43" s="277"/>
      <c r="F43" s="278">
        <f>IF(ISBLANK(C43),,VLOOKUP(C43,X:Y,2,0))</f>
        <v>0</v>
      </c>
      <c r="G43" s="279">
        <f>F43*E43</f>
        <v>0</v>
      </c>
      <c r="H43" s="280">
        <f>SUM(G43:G47)</f>
        <v>0</v>
      </c>
    </row>
    <row r="44" spans="1:8">
      <c r="A44" s="285"/>
      <c r="B44" s="153"/>
      <c r="C44" s="152"/>
      <c r="D44" s="152" t="str">
        <f>IF(ISBLANK(C44),"",VLOOKUP(C44,X:Z,3,0))</f>
        <v/>
      </c>
      <c r="E44" s="277"/>
      <c r="F44" s="278">
        <f>IF(ISBLANK(C44),,VLOOKUP(C44,X:Y,2,0))</f>
        <v>0</v>
      </c>
      <c r="G44" s="279">
        <f>F44*E44</f>
        <v>0</v>
      </c>
      <c r="H44" s="282"/>
    </row>
    <row r="45" spans="1:8">
      <c r="A45" s="285"/>
      <c r="B45" s="153"/>
      <c r="C45" s="152"/>
      <c r="D45" s="152"/>
      <c r="E45" s="277"/>
      <c r="F45" s="278">
        <f>IF(ISBLANK(C45),,VLOOKUP(C45,X:Y,2,0))</f>
        <v>0</v>
      </c>
      <c r="G45" s="279">
        <f>F45*E45</f>
        <v>0</v>
      </c>
      <c r="H45" s="282"/>
    </row>
    <row r="46" spans="1:8">
      <c r="A46" s="285"/>
      <c r="B46" s="153"/>
      <c r="C46" s="152"/>
      <c r="D46" s="152"/>
      <c r="E46" s="277"/>
      <c r="F46" s="278">
        <f>IF(ISBLANK(C46),,VLOOKUP(C46,X:Y,2,0))</f>
        <v>0</v>
      </c>
      <c r="G46" s="279">
        <f>F46*E46</f>
        <v>0</v>
      </c>
      <c r="H46" s="282"/>
    </row>
    <row r="47" spans="1:8">
      <c r="A47" s="285"/>
      <c r="B47" s="153"/>
      <c r="C47" s="152"/>
      <c r="D47" s="152"/>
      <c r="E47" s="277"/>
      <c r="F47" s="278">
        <f>IF(ISBLANK(C47),,VLOOKUP(C47,X:Y,2,0))</f>
        <v>0</v>
      </c>
      <c r="G47" s="279">
        <f>F47*E47</f>
        <v>0</v>
      </c>
      <c r="H47" s="282"/>
    </row>
    <row r="48" customHeight="1" spans="1:28">
      <c r="A48" s="286" t="s">
        <v>58</v>
      </c>
      <c r="B48" s="286"/>
      <c r="C48" s="286"/>
      <c r="D48" s="286"/>
      <c r="E48" s="286"/>
      <c r="F48" s="286"/>
      <c r="G48" s="286"/>
      <c r="H48" s="287"/>
      <c r="S48" s="13" t="s">
        <v>59</v>
      </c>
      <c r="T48" s="109" t="s">
        <v>18</v>
      </c>
      <c r="U48" s="14" t="s">
        <v>60</v>
      </c>
      <c r="V48" s="164"/>
      <c r="X48" s="328" t="s">
        <v>61</v>
      </c>
      <c r="Y48" s="328">
        <v>84.6</v>
      </c>
      <c r="Z48" s="328" t="s">
        <v>45</v>
      </c>
      <c r="AA48" s="329"/>
      <c r="AB48" s="250"/>
    </row>
    <row r="49" ht="45" customHeight="1" spans="1:30">
      <c r="A49" s="216" t="s">
        <v>62</v>
      </c>
      <c r="B49" s="288" t="s">
        <v>63</v>
      </c>
      <c r="C49" s="289" t="s">
        <v>64</v>
      </c>
      <c r="D49" s="289" t="s">
        <v>65</v>
      </c>
      <c r="E49" s="273" t="s">
        <v>62</v>
      </c>
      <c r="F49" s="288" t="s">
        <v>63</v>
      </c>
      <c r="G49" s="289" t="s">
        <v>64</v>
      </c>
      <c r="H49" s="289" t="s">
        <v>65</v>
      </c>
      <c r="S49" s="108" t="s">
        <v>66</v>
      </c>
      <c r="T49" s="109" t="s">
        <v>17</v>
      </c>
      <c r="U49" s="14" t="s">
        <v>67</v>
      </c>
      <c r="W49" s="164"/>
      <c r="X49" s="328" t="s">
        <v>38</v>
      </c>
      <c r="Y49" s="328">
        <v>68</v>
      </c>
      <c r="Z49" s="328" t="s">
        <v>45</v>
      </c>
      <c r="AA49" s="329"/>
      <c r="AB49" s="250"/>
      <c r="AC49" s="164"/>
      <c r="AD49" s="164"/>
    </row>
    <row r="50" ht="12.75" spans="1:30">
      <c r="A50" s="290" t="s">
        <v>68</v>
      </c>
      <c r="B50" s="291">
        <f>SUMIF($C$12:$C$48,A50,$E$12:$E$48)</f>
        <v>20</v>
      </c>
      <c r="C50" s="292" t="e">
        <f t="shared" ref="C50:C55" si="3">B50/SUM($F$6,$F$8)</f>
        <v>#DIV/0!</v>
      </c>
      <c r="D50" s="293" t="e">
        <f>C50*68</f>
        <v>#DIV/0!</v>
      </c>
      <c r="E50" s="294" t="s">
        <v>69</v>
      </c>
      <c r="F50" s="291">
        <f t="shared" ref="F50:F55" si="4">SUMIF($C$12:$C$48,E50,$E$12:$E$48)</f>
        <v>30</v>
      </c>
      <c r="G50" s="292" t="e">
        <f t="shared" ref="G50:G55" si="5">F50/SUM($F$6,$F$8)</f>
        <v>#DIV/0!</v>
      </c>
      <c r="H50" s="295" t="e">
        <f>G50*29.7</f>
        <v>#DIV/0!</v>
      </c>
      <c r="S50" s="108" t="s">
        <v>70</v>
      </c>
      <c r="T50" s="109" t="s">
        <v>71</v>
      </c>
      <c r="U50" s="14" t="s">
        <v>72</v>
      </c>
      <c r="W50" s="164"/>
      <c r="X50" s="328" t="s">
        <v>40</v>
      </c>
      <c r="Y50" s="328">
        <v>64.8</v>
      </c>
      <c r="Z50" s="328" t="s">
        <v>45</v>
      </c>
      <c r="AA50" s="329"/>
      <c r="AB50" s="250"/>
      <c r="AC50" s="164"/>
      <c r="AD50" s="164"/>
    </row>
    <row r="51" ht="12.75" spans="1:28">
      <c r="A51" s="290" t="s">
        <v>73</v>
      </c>
      <c r="B51" s="291">
        <f>SUMIF(C$12:C$48,A51,E$12:E$48)</f>
        <v>0</v>
      </c>
      <c r="C51" s="292" t="e">
        <f t="shared" si="3"/>
        <v>#DIV/0!</v>
      </c>
      <c r="D51" s="293" t="e">
        <f>C51*30</f>
        <v>#DIV/0!</v>
      </c>
      <c r="E51" s="296" t="s">
        <v>74</v>
      </c>
      <c r="F51" s="291">
        <f t="shared" si="4"/>
        <v>3</v>
      </c>
      <c r="G51" s="292" t="e">
        <f t="shared" si="5"/>
        <v>#DIV/0!</v>
      </c>
      <c r="H51" s="295" t="e">
        <f>G51*36</f>
        <v>#DIV/0!</v>
      </c>
      <c r="S51" t="s">
        <v>75</v>
      </c>
      <c r="T51" s="109" t="s">
        <v>76</v>
      </c>
      <c r="U51" s="14" t="s">
        <v>77</v>
      </c>
      <c r="X51" s="328" t="s">
        <v>78</v>
      </c>
      <c r="Y51" s="328">
        <v>29.7</v>
      </c>
      <c r="Z51" s="328" t="s">
        <v>45</v>
      </c>
      <c r="AA51" s="329"/>
      <c r="AB51" s="330"/>
    </row>
    <row r="52" ht="12.75" spans="1:28">
      <c r="A52" s="290" t="s">
        <v>79</v>
      </c>
      <c r="B52" s="291">
        <f>SUMIF(C$12:C$48,A52,E$12:E$48)</f>
        <v>5</v>
      </c>
      <c r="C52" s="292" t="e">
        <f t="shared" si="3"/>
        <v>#DIV/0!</v>
      </c>
      <c r="D52" s="293" t="e">
        <f>C52*20.71</f>
        <v>#DIV/0!</v>
      </c>
      <c r="E52" s="296" t="s">
        <v>80</v>
      </c>
      <c r="F52" s="291">
        <f t="shared" si="4"/>
        <v>0</v>
      </c>
      <c r="G52" s="292" t="e">
        <f t="shared" si="5"/>
        <v>#DIV/0!</v>
      </c>
      <c r="H52" s="295" t="e">
        <f>G52*42</f>
        <v>#DIV/0!</v>
      </c>
      <c r="S52" s="13" t="s">
        <v>81</v>
      </c>
      <c r="T52" s="109" t="s">
        <v>82</v>
      </c>
      <c r="X52" s="328" t="s">
        <v>42</v>
      </c>
      <c r="Y52" s="328">
        <v>36</v>
      </c>
      <c r="Z52" s="328" t="s">
        <v>45</v>
      </c>
      <c r="AA52" s="329"/>
      <c r="AB52" s="330"/>
    </row>
    <row r="53" ht="12.75" spans="1:28">
      <c r="A53" s="290" t="s">
        <v>83</v>
      </c>
      <c r="B53" s="291">
        <f>SUMIF(C$12:C$48,A53,E$12:E$48)</f>
        <v>10</v>
      </c>
      <c r="C53" s="292" t="e">
        <f t="shared" si="3"/>
        <v>#DIV/0!</v>
      </c>
      <c r="D53" s="293" t="e">
        <f>C53*36.9</f>
        <v>#DIV/0!</v>
      </c>
      <c r="E53" s="296" t="s">
        <v>84</v>
      </c>
      <c r="F53" s="291">
        <f t="shared" si="4"/>
        <v>0</v>
      </c>
      <c r="G53" s="292" t="e">
        <f t="shared" si="5"/>
        <v>#DIV/0!</v>
      </c>
      <c r="H53" s="295" t="e">
        <f>G53*42</f>
        <v>#DIV/0!</v>
      </c>
      <c r="S53" s="13" t="s">
        <v>85</v>
      </c>
      <c r="T53" s="110" t="s">
        <v>86</v>
      </c>
      <c r="U53" s="14" t="s">
        <v>87</v>
      </c>
      <c r="X53" s="328" t="s">
        <v>44</v>
      </c>
      <c r="Y53" s="328">
        <v>36</v>
      </c>
      <c r="Z53" s="328" t="s">
        <v>45</v>
      </c>
      <c r="AA53" s="329"/>
      <c r="AB53" s="250"/>
    </row>
    <row r="54" ht="12.75" spans="1:28">
      <c r="A54" s="290" t="s">
        <v>88</v>
      </c>
      <c r="B54" s="291">
        <f>SUMIF(C$12:C$48,A54,E$12:E$48)</f>
        <v>0</v>
      </c>
      <c r="C54" s="292" t="e">
        <f t="shared" si="3"/>
        <v>#DIV/0!</v>
      </c>
      <c r="D54" s="293" t="e">
        <f>C54*37.81</f>
        <v>#DIV/0!</v>
      </c>
      <c r="E54" s="297" t="s">
        <v>89</v>
      </c>
      <c r="F54" s="291">
        <f t="shared" si="4"/>
        <v>0</v>
      </c>
      <c r="G54" s="292" t="e">
        <f t="shared" si="5"/>
        <v>#DIV/0!</v>
      </c>
      <c r="H54" s="295" t="e">
        <f>G54*84.6</f>
        <v>#DIV/0!</v>
      </c>
      <c r="S54" s="108" t="s">
        <v>90</v>
      </c>
      <c r="T54" s="109" t="s">
        <v>91</v>
      </c>
      <c r="U54" s="111" t="s">
        <v>92</v>
      </c>
      <c r="X54" s="328" t="s">
        <v>47</v>
      </c>
      <c r="Y54" s="328">
        <v>20.71</v>
      </c>
      <c r="Z54" s="328" t="s">
        <v>45</v>
      </c>
      <c r="AA54" s="329"/>
      <c r="AB54" s="330"/>
    </row>
    <row r="55" ht="22.5" customHeight="1" spans="1:28">
      <c r="A55" s="298" t="s">
        <v>93</v>
      </c>
      <c r="B55" s="299">
        <f>SUMIF(C$12:C$48,"*布*",E$12:E$48)-B52-F55</f>
        <v>2</v>
      </c>
      <c r="C55" s="300" t="e">
        <f t="shared" si="3"/>
        <v>#DIV/0!</v>
      </c>
      <c r="D55" s="301" t="e">
        <f>C55*36</f>
        <v>#DIV/0!</v>
      </c>
      <c r="E55" s="297" t="s">
        <v>94</v>
      </c>
      <c r="F55" s="291">
        <f t="shared" si="4"/>
        <v>0</v>
      </c>
      <c r="G55" s="300" t="e">
        <f t="shared" si="5"/>
        <v>#DIV/0!</v>
      </c>
      <c r="H55" s="295" t="e">
        <f>G55*39</f>
        <v>#DIV/0!</v>
      </c>
      <c r="S55" s="108" t="s">
        <v>95</v>
      </c>
      <c r="T55" s="109"/>
      <c r="U55" s="14" t="s">
        <v>96</v>
      </c>
      <c r="V55" s="174"/>
      <c r="X55" s="328" t="s">
        <v>55</v>
      </c>
      <c r="Y55" s="328">
        <v>36.9</v>
      </c>
      <c r="Z55" s="328" t="s">
        <v>45</v>
      </c>
      <c r="AA55" s="329"/>
      <c r="AB55" s="250"/>
    </row>
    <row r="56" ht="22.5" customHeight="1" spans="1:28">
      <c r="A56" s="302"/>
      <c r="B56" s="303"/>
      <c r="C56" s="303"/>
      <c r="D56" s="304"/>
      <c r="E56" s="305" t="s">
        <v>97</v>
      </c>
      <c r="F56" s="305"/>
      <c r="G56" s="305"/>
      <c r="H56" s="306">
        <f>SUM(H13:H47)</f>
        <v>3551.55</v>
      </c>
      <c r="S56" s="108" t="s">
        <v>98</v>
      </c>
      <c r="T56" s="109"/>
      <c r="U56" s="14" t="s">
        <v>99</v>
      </c>
      <c r="X56" s="328" t="s">
        <v>100</v>
      </c>
      <c r="Y56" s="328">
        <v>141</v>
      </c>
      <c r="Z56" s="328" t="s">
        <v>45</v>
      </c>
      <c r="AA56" s="329"/>
      <c r="AB56" s="250"/>
    </row>
    <row r="57" ht="22.5" customHeight="1" spans="1:28">
      <c r="A57" s="307"/>
      <c r="B57" s="308"/>
      <c r="C57" s="308"/>
      <c r="D57" s="309"/>
      <c r="E57" s="310"/>
      <c r="F57" s="310" t="s">
        <v>101</v>
      </c>
      <c r="G57" s="310"/>
      <c r="H57" s="310"/>
      <c r="S57" s="112" t="s">
        <v>102</v>
      </c>
      <c r="T57" s="113" t="s">
        <v>103</v>
      </c>
      <c r="U57" s="14" t="s">
        <v>104</v>
      </c>
      <c r="X57" s="328" t="s">
        <v>105</v>
      </c>
      <c r="Y57" s="328">
        <v>105.67</v>
      </c>
      <c r="Z57" s="328" t="s">
        <v>45</v>
      </c>
      <c r="AB57" s="331"/>
    </row>
    <row r="58" ht="15" customHeight="1" spans="1:28">
      <c r="A58" s="307"/>
      <c r="B58" s="308"/>
      <c r="C58" s="308"/>
      <c r="D58" s="309"/>
      <c r="E58" s="307"/>
      <c r="F58" s="308"/>
      <c r="G58" s="308"/>
      <c r="H58" s="309"/>
      <c r="S58" s="112" t="s">
        <v>106</v>
      </c>
      <c r="T58" s="113" t="s">
        <v>107</v>
      </c>
      <c r="U58" s="112"/>
      <c r="X58" s="328" t="s">
        <v>108</v>
      </c>
      <c r="Y58" s="328">
        <v>91.31</v>
      </c>
      <c r="Z58" s="328" t="s">
        <v>45</v>
      </c>
      <c r="AA58" s="329"/>
      <c r="AB58" s="250"/>
    </row>
    <row r="59" customHeight="1" spans="1:28">
      <c r="A59" s="311" t="s">
        <v>109</v>
      </c>
      <c r="B59" s="311"/>
      <c r="C59" s="311"/>
      <c r="D59" s="311"/>
      <c r="E59" s="311"/>
      <c r="F59" s="311"/>
      <c r="G59" s="312">
        <f>SUM(H61:H73)</f>
        <v>8350</v>
      </c>
      <c r="H59" s="313" t="e">
        <f>G59/H6</f>
        <v>#DIV/0!</v>
      </c>
      <c r="S59" s="13" t="s">
        <v>110</v>
      </c>
      <c r="T59" s="109" t="s">
        <v>111</v>
      </c>
      <c r="U59" s="14" t="s">
        <v>112</v>
      </c>
      <c r="V59" s="151"/>
      <c r="X59" s="328" t="s">
        <v>113</v>
      </c>
      <c r="Y59" s="328">
        <v>166.47</v>
      </c>
      <c r="Z59" s="328" t="s">
        <v>45</v>
      </c>
      <c r="AA59" s="329"/>
      <c r="AB59" s="330"/>
    </row>
    <row r="60" ht="21.75" spans="1:28">
      <c r="A60" s="216" t="s">
        <v>114</v>
      </c>
      <c r="B60" s="216" t="s">
        <v>115</v>
      </c>
      <c r="C60" s="216" t="s">
        <v>116</v>
      </c>
      <c r="D60" s="216"/>
      <c r="E60" s="273" t="s">
        <v>117</v>
      </c>
      <c r="F60" s="216" t="s">
        <v>118</v>
      </c>
      <c r="G60" s="216" t="s">
        <v>119</v>
      </c>
      <c r="H60" s="274" t="s">
        <v>120</v>
      </c>
      <c r="S60" s="114" t="s">
        <v>121</v>
      </c>
      <c r="T60" s="109" t="s">
        <v>122</v>
      </c>
      <c r="U60" s="14" t="s">
        <v>123</v>
      </c>
      <c r="X60" s="328" t="s">
        <v>124</v>
      </c>
      <c r="Y60" s="328">
        <v>161.47</v>
      </c>
      <c r="Z60" s="328" t="s">
        <v>45</v>
      </c>
      <c r="AB60" s="331"/>
    </row>
    <row r="61" ht="22.5" spans="1:30">
      <c r="A61" s="314" t="s">
        <v>125</v>
      </c>
      <c r="B61" s="315" t="s">
        <v>126</v>
      </c>
      <c r="C61" s="316" t="s">
        <v>127</v>
      </c>
      <c r="D61" s="317"/>
      <c r="E61" s="318" t="s">
        <v>128</v>
      </c>
      <c r="F61" s="319">
        <v>5000</v>
      </c>
      <c r="G61" s="194">
        <v>1</v>
      </c>
      <c r="H61" s="320">
        <f t="shared" ref="H61:H73" si="6">F61*G61</f>
        <v>5000</v>
      </c>
      <c r="S61" s="108" t="s">
        <v>129</v>
      </c>
      <c r="T61" s="14" t="s">
        <v>130</v>
      </c>
      <c r="U61" s="14" t="s">
        <v>131</v>
      </c>
      <c r="W61" s="151"/>
      <c r="X61" s="328" t="s">
        <v>132</v>
      </c>
      <c r="Y61" s="328">
        <v>42</v>
      </c>
      <c r="Z61" s="328" t="s">
        <v>45</v>
      </c>
      <c r="AB61" s="331"/>
      <c r="AC61" s="151"/>
      <c r="AD61" s="151"/>
    </row>
    <row r="62" ht="22.5" spans="1:28">
      <c r="A62" s="321"/>
      <c r="B62" s="315" t="s">
        <v>133</v>
      </c>
      <c r="C62" s="316" t="s">
        <v>127</v>
      </c>
      <c r="D62" s="317"/>
      <c r="E62" s="318" t="s">
        <v>134</v>
      </c>
      <c r="F62" s="319">
        <v>2700</v>
      </c>
      <c r="G62" s="194">
        <v>1</v>
      </c>
      <c r="H62" s="320">
        <f t="shared" si="6"/>
        <v>2700</v>
      </c>
      <c r="S62" s="108" t="s">
        <v>135</v>
      </c>
      <c r="T62" s="14" t="s">
        <v>136</v>
      </c>
      <c r="U62" s="14" t="s">
        <v>137</v>
      </c>
      <c r="X62" s="328" t="s">
        <v>138</v>
      </c>
      <c r="Y62" s="328">
        <v>42</v>
      </c>
      <c r="Z62" s="328" t="s">
        <v>45</v>
      </c>
      <c r="AA62" s="329"/>
      <c r="AB62" s="250"/>
    </row>
    <row r="63" ht="22.5" spans="1:28">
      <c r="A63" s="321"/>
      <c r="B63" s="315" t="s">
        <v>139</v>
      </c>
      <c r="C63" s="316" t="s">
        <v>127</v>
      </c>
      <c r="D63" s="317"/>
      <c r="E63" s="318" t="s">
        <v>134</v>
      </c>
      <c r="F63" s="319">
        <v>1800</v>
      </c>
      <c r="G63" s="194"/>
      <c r="H63" s="320">
        <f t="shared" si="6"/>
        <v>0</v>
      </c>
      <c r="S63" s="13" t="s">
        <v>140</v>
      </c>
      <c r="T63" s="14" t="s">
        <v>141</v>
      </c>
      <c r="U63" s="14" t="s">
        <v>142</v>
      </c>
      <c r="X63" s="328" t="s">
        <v>143</v>
      </c>
      <c r="Y63" s="328">
        <v>42</v>
      </c>
      <c r="Z63" s="328" t="s">
        <v>45</v>
      </c>
      <c r="AB63" s="331"/>
    </row>
    <row r="64" ht="12.75" spans="1:28">
      <c r="A64" s="322"/>
      <c r="B64" s="315" t="s">
        <v>144</v>
      </c>
      <c r="C64" s="316" t="s">
        <v>127</v>
      </c>
      <c r="D64" s="317"/>
      <c r="E64" s="323"/>
      <c r="F64" s="319">
        <v>600</v>
      </c>
      <c r="G64" s="194"/>
      <c r="H64" s="320">
        <f t="shared" si="6"/>
        <v>0</v>
      </c>
      <c r="S64" s="108" t="s">
        <v>145</v>
      </c>
      <c r="T64" s="14" t="s">
        <v>146</v>
      </c>
      <c r="X64" s="328" t="s">
        <v>147</v>
      </c>
      <c r="Y64" s="328">
        <v>42</v>
      </c>
      <c r="Z64" s="328" t="s">
        <v>45</v>
      </c>
      <c r="AA64" s="329"/>
      <c r="AB64" s="250"/>
    </row>
    <row r="65" ht="12.75" spans="1:28">
      <c r="A65" s="314" t="s">
        <v>148</v>
      </c>
      <c r="B65" s="332" t="s">
        <v>149</v>
      </c>
      <c r="C65" s="317" t="s">
        <v>127</v>
      </c>
      <c r="D65" s="317"/>
      <c r="E65" s="333" t="s">
        <v>150</v>
      </c>
      <c r="F65" s="319">
        <v>1000</v>
      </c>
      <c r="G65" s="194"/>
      <c r="H65" s="320">
        <f t="shared" si="6"/>
        <v>0</v>
      </c>
      <c r="S65" s="108" t="s">
        <v>151</v>
      </c>
      <c r="T65" s="14" t="s">
        <v>152</v>
      </c>
      <c r="U65" s="14" t="s">
        <v>153</v>
      </c>
      <c r="X65" s="328" t="s">
        <v>154</v>
      </c>
      <c r="Y65" s="328">
        <v>39</v>
      </c>
      <c r="Z65" s="328" t="s">
        <v>45</v>
      </c>
      <c r="AA65" s="350"/>
      <c r="AB65" s="330"/>
    </row>
    <row r="66" ht="12.75" spans="1:28">
      <c r="A66" s="321"/>
      <c r="B66" s="322"/>
      <c r="C66" s="317" t="s">
        <v>127</v>
      </c>
      <c r="D66" s="317"/>
      <c r="E66" s="333" t="s">
        <v>155</v>
      </c>
      <c r="F66" s="319">
        <v>800</v>
      </c>
      <c r="G66" s="194"/>
      <c r="H66" s="320">
        <f t="shared" si="6"/>
        <v>0</v>
      </c>
      <c r="S66" s="108" t="s">
        <v>156</v>
      </c>
      <c r="U66" s="14" t="s">
        <v>157</v>
      </c>
      <c r="X66" s="328" t="s">
        <v>158</v>
      </c>
      <c r="Y66" s="328">
        <v>30</v>
      </c>
      <c r="Z66" s="328" t="s">
        <v>45</v>
      </c>
      <c r="AB66" s="151"/>
    </row>
    <row r="67" ht="12.75" spans="1:28">
      <c r="A67" s="321"/>
      <c r="B67" s="332" t="s">
        <v>159</v>
      </c>
      <c r="C67" s="317" t="s">
        <v>127</v>
      </c>
      <c r="D67" s="317"/>
      <c r="E67" s="333" t="s">
        <v>150</v>
      </c>
      <c r="F67" s="319">
        <v>500</v>
      </c>
      <c r="G67" s="194"/>
      <c r="H67" s="320">
        <f t="shared" si="6"/>
        <v>0</v>
      </c>
      <c r="S67" s="108" t="s">
        <v>160</v>
      </c>
      <c r="T67" s="14" t="s">
        <v>161</v>
      </c>
      <c r="U67" s="14" t="s">
        <v>162</v>
      </c>
      <c r="X67" s="328" t="s">
        <v>163</v>
      </c>
      <c r="Y67" s="328">
        <v>12</v>
      </c>
      <c r="Z67" s="328" t="s">
        <v>164</v>
      </c>
      <c r="AB67" s="151"/>
    </row>
    <row r="68" ht="12.75" spans="1:28">
      <c r="A68" s="321"/>
      <c r="B68" s="322"/>
      <c r="C68" s="317" t="s">
        <v>127</v>
      </c>
      <c r="D68" s="317"/>
      <c r="E68" s="333" t="s">
        <v>155</v>
      </c>
      <c r="F68" s="319">
        <v>400</v>
      </c>
      <c r="G68" s="194"/>
      <c r="H68" s="320">
        <f t="shared" si="6"/>
        <v>0</v>
      </c>
      <c r="S68" s="108" t="s">
        <v>165</v>
      </c>
      <c r="T68" s="14" t="s">
        <v>166</v>
      </c>
      <c r="U68" s="14" t="s">
        <v>167</v>
      </c>
      <c r="X68" s="328" t="s">
        <v>168</v>
      </c>
      <c r="Y68" s="328">
        <v>18</v>
      </c>
      <c r="Z68" s="328" t="s">
        <v>164</v>
      </c>
      <c r="AA68" s="329"/>
      <c r="AB68" s="330"/>
    </row>
    <row r="69" ht="12.75" spans="1:28">
      <c r="A69" s="321"/>
      <c r="B69" s="332" t="s">
        <v>169</v>
      </c>
      <c r="C69" s="317" t="s">
        <v>127</v>
      </c>
      <c r="D69" s="317"/>
      <c r="E69" s="333" t="s">
        <v>150</v>
      </c>
      <c r="F69" s="319">
        <v>200</v>
      </c>
      <c r="G69" s="194">
        <v>1</v>
      </c>
      <c r="H69" s="320">
        <f t="shared" si="6"/>
        <v>200</v>
      </c>
      <c r="S69" s="108" t="s">
        <v>170</v>
      </c>
      <c r="T69" s="14" t="s">
        <v>171</v>
      </c>
      <c r="U69" s="14" t="s">
        <v>172</v>
      </c>
      <c r="X69" s="328" t="s">
        <v>173</v>
      </c>
      <c r="Y69" s="328">
        <v>7.7</v>
      </c>
      <c r="Z69" s="328" t="s">
        <v>174</v>
      </c>
      <c r="AA69" s="350"/>
      <c r="AB69" s="330"/>
    </row>
    <row r="70" ht="12.75" spans="1:28">
      <c r="A70" s="321"/>
      <c r="B70" s="322"/>
      <c r="C70" s="317" t="s">
        <v>127</v>
      </c>
      <c r="D70" s="317"/>
      <c r="E70" s="333" t="s">
        <v>155</v>
      </c>
      <c r="F70" s="319">
        <v>150</v>
      </c>
      <c r="G70" s="194">
        <v>2</v>
      </c>
      <c r="H70" s="320">
        <f t="shared" si="6"/>
        <v>300</v>
      </c>
      <c r="S70" s="108" t="s">
        <v>175</v>
      </c>
      <c r="T70" s="14" t="s">
        <v>176</v>
      </c>
      <c r="U70" s="14" t="s">
        <v>177</v>
      </c>
      <c r="X70" s="328" t="s">
        <v>178</v>
      </c>
      <c r="Y70" s="328">
        <v>2.2</v>
      </c>
      <c r="Z70" s="328" t="s">
        <v>164</v>
      </c>
      <c r="AA70" s="350"/>
      <c r="AB70" s="330"/>
    </row>
    <row r="71" ht="12.75" spans="1:28">
      <c r="A71" s="321"/>
      <c r="B71" s="334" t="s">
        <v>179</v>
      </c>
      <c r="C71" s="317" t="s">
        <v>127</v>
      </c>
      <c r="D71" s="317"/>
      <c r="E71" s="333" t="s">
        <v>180</v>
      </c>
      <c r="F71" s="319">
        <v>500</v>
      </c>
      <c r="G71" s="194"/>
      <c r="H71" s="320">
        <f t="shared" si="6"/>
        <v>0</v>
      </c>
      <c r="S71" s="108" t="s">
        <v>181</v>
      </c>
      <c r="T71" s="14" t="s">
        <v>182</v>
      </c>
      <c r="U71" s="14" t="s">
        <v>183</v>
      </c>
      <c r="X71" s="328" t="s">
        <v>184</v>
      </c>
      <c r="Y71" s="328">
        <v>55</v>
      </c>
      <c r="Z71" s="328" t="s">
        <v>185</v>
      </c>
      <c r="AA71" s="350"/>
      <c r="AB71" s="330"/>
    </row>
    <row r="72" ht="12.75" spans="1:28">
      <c r="A72" s="322"/>
      <c r="B72" s="334" t="s">
        <v>186</v>
      </c>
      <c r="C72" s="317" t="s">
        <v>127</v>
      </c>
      <c r="D72" s="317"/>
      <c r="E72" s="333" t="s">
        <v>180</v>
      </c>
      <c r="F72" s="319">
        <v>150</v>
      </c>
      <c r="G72" s="194"/>
      <c r="H72" s="320">
        <f t="shared" si="6"/>
        <v>0</v>
      </c>
      <c r="S72" s="108" t="s">
        <v>181</v>
      </c>
      <c r="T72" s="14" t="s">
        <v>187</v>
      </c>
      <c r="U72" s="14" t="s">
        <v>188</v>
      </c>
      <c r="X72" s="328" t="s">
        <v>189</v>
      </c>
      <c r="Y72" s="328">
        <v>132</v>
      </c>
      <c r="Z72" s="328" t="s">
        <v>185</v>
      </c>
      <c r="AA72" s="329"/>
      <c r="AB72" s="330"/>
    </row>
    <row r="73" ht="12.75" spans="1:28">
      <c r="A73" s="335" t="s">
        <v>190</v>
      </c>
      <c r="B73" s="336"/>
      <c r="C73" s="337" t="s">
        <v>127</v>
      </c>
      <c r="D73" s="337"/>
      <c r="E73" s="338"/>
      <c r="F73" s="339">
        <v>150</v>
      </c>
      <c r="G73" s="194">
        <v>1</v>
      </c>
      <c r="H73" s="320">
        <f t="shared" si="6"/>
        <v>150</v>
      </c>
      <c r="S73" s="13" t="s">
        <v>191</v>
      </c>
      <c r="X73" s="328" t="s">
        <v>192</v>
      </c>
      <c r="Y73" s="328">
        <v>2.5</v>
      </c>
      <c r="Z73" s="328" t="s">
        <v>193</v>
      </c>
      <c r="AA73" s="131"/>
      <c r="AB73" s="330"/>
    </row>
    <row r="74" ht="6" customHeight="1" spans="1:28">
      <c r="A74" s="157"/>
      <c r="B74" s="157"/>
      <c r="C74" s="157"/>
      <c r="D74" s="157"/>
      <c r="E74" s="340"/>
      <c r="F74" s="157"/>
      <c r="G74" s="157"/>
      <c r="H74" s="341"/>
      <c r="S74" s="108" t="s">
        <v>194</v>
      </c>
      <c r="U74" s="14" t="s">
        <v>195</v>
      </c>
      <c r="Z74" s="113"/>
      <c r="AA74" s="350"/>
      <c r="AB74" s="330"/>
    </row>
    <row r="75" ht="13.5" customHeight="1" spans="5:28">
      <c r="E75" s="342" t="s">
        <v>196</v>
      </c>
      <c r="F75" s="342"/>
      <c r="G75" s="342"/>
      <c r="H75" s="343">
        <f>SUM(H61:H73)</f>
        <v>8350</v>
      </c>
      <c r="S75" s="108" t="s">
        <v>197</v>
      </c>
      <c r="U75" s="14" t="s">
        <v>198</v>
      </c>
      <c r="Z75" s="113"/>
      <c r="AA75" s="350"/>
      <c r="AB75" s="330"/>
    </row>
    <row r="76" ht="22.5" customHeight="1" spans="1:28">
      <c r="A76" s="307"/>
      <c r="B76" s="308"/>
      <c r="C76" s="308"/>
      <c r="D76" s="309"/>
      <c r="E76" s="310"/>
      <c r="F76" s="310" t="s">
        <v>101</v>
      </c>
      <c r="G76" s="310"/>
      <c r="H76" s="310"/>
      <c r="S76" s="108" t="s">
        <v>199</v>
      </c>
      <c r="U76" s="112"/>
      <c r="X76" s="248"/>
      <c r="Y76" s="248"/>
      <c r="Z76" s="248"/>
      <c r="AA76" s="350"/>
      <c r="AB76" s="330"/>
    </row>
    <row r="77" ht="5.25" customHeight="1" spans="19:28">
      <c r="S77" s="112" t="s">
        <v>200</v>
      </c>
      <c r="U77" s="14" t="s">
        <v>201</v>
      </c>
      <c r="Z77" s="113"/>
      <c r="AA77" s="329"/>
      <c r="AB77" s="330"/>
    </row>
    <row r="78" ht="13.5" spans="1:28">
      <c r="A78" s="344" t="s">
        <v>202</v>
      </c>
      <c r="B78" s="131"/>
      <c r="C78" s="131"/>
      <c r="D78" s="131"/>
      <c r="E78" s="254"/>
      <c r="F78" s="131"/>
      <c r="G78" s="131"/>
      <c r="H78" s="131"/>
      <c r="S78" s="108" t="s">
        <v>203</v>
      </c>
      <c r="U78" s="14" t="s">
        <v>204</v>
      </c>
      <c r="Z78" s="113"/>
      <c r="AA78" s="329"/>
      <c r="AB78" s="330"/>
    </row>
    <row r="79" ht="12.75" spans="1:28">
      <c r="A79" s="165" t="s">
        <v>205</v>
      </c>
      <c r="B79" s="166"/>
      <c r="C79" s="166"/>
      <c r="D79" s="166"/>
      <c r="E79" s="345"/>
      <c r="F79" s="166"/>
      <c r="G79" s="166"/>
      <c r="H79" s="167"/>
      <c r="S79" s="108" t="s">
        <v>206</v>
      </c>
      <c r="AA79" s="329"/>
      <c r="AB79" s="330"/>
    </row>
    <row r="80" ht="12.75" spans="1:28">
      <c r="A80" s="168" t="s">
        <v>207</v>
      </c>
      <c r="B80" s="131"/>
      <c r="C80" s="131"/>
      <c r="D80" s="131"/>
      <c r="E80" s="254"/>
      <c r="F80" s="131"/>
      <c r="G80" s="131"/>
      <c r="H80" s="134"/>
      <c r="S80" s="108" t="s">
        <v>208</v>
      </c>
      <c r="U80" s="14" t="s">
        <v>209</v>
      </c>
      <c r="Z80" s="113"/>
      <c r="AA80" s="329"/>
      <c r="AB80" s="330"/>
    </row>
    <row r="81" ht="12.75" spans="1:28">
      <c r="A81" s="168" t="s">
        <v>210</v>
      </c>
      <c r="B81" s="131"/>
      <c r="C81" s="131"/>
      <c r="D81" s="131"/>
      <c r="E81" s="254"/>
      <c r="F81" s="131"/>
      <c r="G81" s="131"/>
      <c r="H81" s="134"/>
      <c r="S81" s="108" t="s">
        <v>211</v>
      </c>
      <c r="U81" s="14" t="s">
        <v>212</v>
      </c>
      <c r="X81" s="248"/>
      <c r="Y81" s="248"/>
      <c r="Z81" s="248"/>
      <c r="AA81" s="329"/>
      <c r="AB81" s="330"/>
    </row>
    <row r="82" spans="1:21">
      <c r="A82" s="168" t="s">
        <v>213</v>
      </c>
      <c r="B82" s="131"/>
      <c r="C82" s="131"/>
      <c r="D82" s="131"/>
      <c r="E82" s="254"/>
      <c r="F82" s="131"/>
      <c r="G82" s="131"/>
      <c r="H82" s="134"/>
      <c r="S82" s="108" t="s">
        <v>214</v>
      </c>
      <c r="U82" s="14" t="s">
        <v>215</v>
      </c>
    </row>
    <row r="83" spans="1:21">
      <c r="A83" s="168" t="s">
        <v>216</v>
      </c>
      <c r="B83" s="131"/>
      <c r="C83" s="131"/>
      <c r="D83" s="131"/>
      <c r="E83" s="254"/>
      <c r="F83" s="131"/>
      <c r="G83" s="131"/>
      <c r="H83" s="134"/>
      <c r="S83" s="108" t="s">
        <v>217</v>
      </c>
      <c r="U83" s="14" t="s">
        <v>218</v>
      </c>
    </row>
    <row r="84" ht="12" spans="1:21">
      <c r="A84" s="201" t="s">
        <v>219</v>
      </c>
      <c r="B84" s="171"/>
      <c r="C84" s="171"/>
      <c r="D84" s="171"/>
      <c r="E84" s="346"/>
      <c r="F84" s="171"/>
      <c r="G84" s="171"/>
      <c r="H84" s="229"/>
      <c r="S84" s="108" t="s">
        <v>220</v>
      </c>
      <c r="T84" s="109"/>
      <c r="U84" s="14" t="s">
        <v>221</v>
      </c>
    </row>
    <row r="85" spans="19:19">
      <c r="S85" s="108" t="s">
        <v>222</v>
      </c>
    </row>
    <row r="86" spans="19:21">
      <c r="S86" s="108"/>
      <c r="U86" s="14" t="s">
        <v>223</v>
      </c>
    </row>
    <row r="87" spans="19:21">
      <c r="S87" s="13" t="s">
        <v>224</v>
      </c>
      <c r="T87" s="109"/>
      <c r="U87" s="14" t="s">
        <v>225</v>
      </c>
    </row>
    <row r="88" spans="6:21">
      <c r="F88" s="347" t="s">
        <v>226</v>
      </c>
      <c r="U88" s="14" t="s">
        <v>227</v>
      </c>
    </row>
    <row r="89" spans="6:21">
      <c r="F89" s="348" t="s">
        <v>228</v>
      </c>
      <c r="G89" s="349"/>
      <c r="H89" s="349"/>
      <c r="S89" s="13" t="s">
        <v>229</v>
      </c>
      <c r="U89" s="14" t="s">
        <v>230</v>
      </c>
    </row>
    <row r="90" spans="21:21">
      <c r="U90" s="14" t="s">
        <v>231</v>
      </c>
    </row>
    <row r="91" spans="19:20">
      <c r="S91" s="13" t="s">
        <v>232</v>
      </c>
      <c r="T91" s="109"/>
    </row>
    <row r="92" spans="19:19">
      <c r="S92" s="13" t="s">
        <v>233</v>
      </c>
    </row>
    <row r="93" spans="19:19">
      <c r="S93" s="13" t="s">
        <v>234</v>
      </c>
    </row>
    <row r="94" spans="19:19">
      <c r="S94" s="13" t="s">
        <v>235</v>
      </c>
    </row>
    <row r="95" spans="19:19">
      <c r="S95" s="112" t="s">
        <v>236</v>
      </c>
    </row>
    <row r="96" spans="19:19">
      <c r="S96" s="13" t="s">
        <v>237</v>
      </c>
    </row>
    <row r="97" spans="19:19">
      <c r="S97" s="13" t="s">
        <v>238</v>
      </c>
    </row>
    <row r="98" spans="19:19">
      <c r="S98" s="13" t="s">
        <v>239</v>
      </c>
    </row>
    <row r="99" spans="19:19">
      <c r="S99" s="13" t="s">
        <v>240</v>
      </c>
    </row>
    <row r="100" spans="19:19">
      <c r="S100" s="13" t="s">
        <v>241</v>
      </c>
    </row>
    <row r="101" spans="19:19">
      <c r="S101" s="13" t="s">
        <v>242</v>
      </c>
    </row>
    <row r="102" spans="19:19">
      <c r="S102" s="13" t="s">
        <v>243</v>
      </c>
    </row>
    <row r="103" spans="19:19">
      <c r="S103" s="13" t="s">
        <v>244</v>
      </c>
    </row>
    <row r="104" spans="19:19">
      <c r="S104" s="13" t="s">
        <v>59</v>
      </c>
    </row>
    <row r="105" spans="19:19">
      <c r="S105" s="13" t="s">
        <v>245</v>
      </c>
    </row>
    <row r="106" spans="19:19">
      <c r="S106" s="13" t="s">
        <v>246</v>
      </c>
    </row>
    <row r="107" spans="19:19">
      <c r="S107" s="13" t="s">
        <v>247</v>
      </c>
    </row>
    <row r="108" spans="19:19">
      <c r="S108" s="108" t="s">
        <v>248</v>
      </c>
    </row>
    <row r="110" spans="21:21">
      <c r="U110" s="115"/>
    </row>
    <row r="111" spans="19:20">
      <c r="S111" s="108"/>
      <c r="T111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48:H48"/>
    <mergeCell ref="E56:G56"/>
    <mergeCell ref="A59:F59"/>
    <mergeCell ref="A73:B73"/>
    <mergeCell ref="E75:G75"/>
    <mergeCell ref="A13:A17"/>
    <mergeCell ref="A18:A21"/>
    <mergeCell ref="A22:A26"/>
    <mergeCell ref="A27:A32"/>
    <mergeCell ref="A33:A37"/>
    <mergeCell ref="A38:A42"/>
    <mergeCell ref="A43:A47"/>
    <mergeCell ref="A61:A64"/>
    <mergeCell ref="A65:A72"/>
    <mergeCell ref="B65:B66"/>
    <mergeCell ref="B67:B68"/>
    <mergeCell ref="B69:B70"/>
    <mergeCell ref="H13:H17"/>
    <mergeCell ref="H18:H21"/>
    <mergeCell ref="H22:H26"/>
    <mergeCell ref="H27:H32"/>
    <mergeCell ref="H33:H37"/>
    <mergeCell ref="H38:H42"/>
    <mergeCell ref="H43:H47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4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$X$48:$X$73</formula1>
    </dataValidation>
    <dataValidation type="list" allowBlank="1" showInputMessage="1" showErrorMessage="1" sqref="N37 N38:N41">
      <formula1>T$48:T240</formula1>
    </dataValidation>
    <dataValidation type="list" allowBlank="1" showInputMessage="1" showErrorMessage="1" sqref="O37 O38:O41">
      <formula1>T$48:T240</formula1>
    </dataValidation>
    <dataValidation type="list" allowBlank="1" showInputMessage="1" showErrorMessage="1" sqref="N42 N43:N47">
      <formula1>T$48:T244</formula1>
    </dataValidation>
    <dataValidation type="list" allowBlank="1" showInputMessage="1" showErrorMessage="1" sqref="O42 O43:O47">
      <formula1>T$48:T244</formula1>
    </dataValidation>
    <dataValidation type="list" allowBlank="1" showInputMessage="1" showErrorMessage="1" sqref="C14:C17 C18:C21 C22:C26 C27:C32 C33:C37 C38:C42 C43:C47">
      <formula1>$X$48:$X$72</formula1>
    </dataValidation>
    <dataValidation type="list" allowBlank="1" showInputMessage="1" showErrorMessage="1" sqref="D13:D17 D18:D21 D22:D26 D27:D32 D33:D37 D38:D42 D43:D47">
      <formula1>"平方米,件PCS,米M"</formula1>
    </dataValidation>
    <dataValidation type="list" allowBlank="1" showInputMessage="1" showErrorMessage="1" sqref="K2:K5">
      <formula1>U$48:U209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18:N21 N22:N26">
      <formula1>S$48:S209</formula1>
    </dataValidation>
    <dataValidation type="list" allowBlank="1" showInputMessage="1" showErrorMessage="1" sqref="N2:N17">
      <formula1>T$48:T210</formula1>
    </dataValidation>
    <dataValidation type="list" allowBlank="1" showInputMessage="1" showErrorMessage="1" sqref="N27:N30">
      <formula1>T$48:T233</formula1>
    </dataValidation>
    <dataValidation type="list" allowBlank="1" showInputMessage="1" showErrorMessage="1" sqref="N31:N32">
      <formula1>T$48:T236</formula1>
    </dataValidation>
    <dataValidation type="list" allowBlank="1" showInputMessage="1" showErrorMessage="1" sqref="N33:N36">
      <formula1>T$48:T237</formula1>
    </dataValidation>
    <dataValidation type="list" allowBlank="1" showInputMessage="1" showErrorMessage="1" sqref="N48:N56">
      <formula1>T$48:T248</formula1>
    </dataValidation>
    <dataValidation type="list" allowBlank="1" showInputMessage="1" showErrorMessage="1" sqref="N59:N75 N77:N65545">
      <formula1>T$48:T258</formula1>
    </dataValidation>
    <dataValidation type="list" allowBlank="1" showInputMessage="1" showErrorMessage="1" sqref="O2:O17">
      <formula1>T$48:T210</formula1>
    </dataValidation>
    <dataValidation type="list" allowBlank="1" showInputMessage="1" showErrorMessage="1" sqref="O18:O21 O22:O26">
      <formula1>T$48:T225</formula1>
    </dataValidation>
    <dataValidation type="list" allowBlank="1" showInputMessage="1" showErrorMessage="1" sqref="O27:O30">
      <formula1>T$48:T233</formula1>
    </dataValidation>
    <dataValidation type="list" allowBlank="1" showInputMessage="1" showErrorMessage="1" sqref="O31:O32">
      <formula1>T$48:T236</formula1>
    </dataValidation>
    <dataValidation type="list" allowBlank="1" showInputMessage="1" showErrorMessage="1" sqref="O33:O36">
      <formula1>T$48:T237</formula1>
    </dataValidation>
    <dataValidation type="list" allowBlank="1" showInputMessage="1" showErrorMessage="1" sqref="O48:O56">
      <formula1>T$48:T248</formula1>
    </dataValidation>
    <dataValidation type="list" allowBlank="1" showInputMessage="1" showErrorMessage="1" sqref="O59:O75 O77:O65545">
      <formula1>T$48:T258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65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56</xdr:row>
                    <xdr:rowOff>127000</xdr:rowOff>
                  </from>
                  <to>
                    <xdr:col>6</xdr:col>
                    <xdr:colOff>749300</xdr:colOff>
                    <xdr:row>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56</xdr:row>
                    <xdr:rowOff>127000</xdr:rowOff>
                  </from>
                  <to>
                    <xdr:col>7</xdr:col>
                    <xdr:colOff>749300</xdr:colOff>
                    <xdr:row>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75</xdr:row>
                    <xdr:rowOff>127000</xdr:rowOff>
                  </from>
                  <to>
                    <xdr:col>6</xdr:col>
                    <xdr:colOff>749300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75</xdr:row>
                    <xdr:rowOff>127000</xdr:rowOff>
                  </from>
                  <to>
                    <xdr:col>7</xdr:col>
                    <xdr:colOff>749300</xdr:colOff>
                    <xdr:row>77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A14" sqref="A14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250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251</v>
      </c>
      <c r="G5" s="181"/>
      <c r="H5" s="121"/>
      <c r="I5" s="121"/>
      <c r="J5" s="121"/>
      <c r="K5" s="121"/>
      <c r="L5" s="122" t="s">
        <v>252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253</v>
      </c>
      <c r="G6" s="183"/>
      <c r="H6" s="184"/>
      <c r="I6" s="184"/>
      <c r="J6" s="131"/>
      <c r="K6" s="131"/>
      <c r="L6" s="127" t="s">
        <v>254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257</v>
      </c>
      <c r="B11" s="188" t="s">
        <v>258</v>
      </c>
      <c r="C11" s="189" t="s">
        <v>259</v>
      </c>
      <c r="D11" s="189" t="s">
        <v>260</v>
      </c>
      <c r="E11" s="189" t="s">
        <v>261</v>
      </c>
      <c r="F11" s="189" t="s">
        <v>262</v>
      </c>
      <c r="G11" s="189" t="s">
        <v>263</v>
      </c>
      <c r="H11" s="189" t="s">
        <v>264</v>
      </c>
      <c r="I11" s="189" t="s">
        <v>116</v>
      </c>
      <c r="J11" s="189" t="s">
        <v>265</v>
      </c>
      <c r="K11" s="213" t="s">
        <v>266</v>
      </c>
      <c r="L11" s="213"/>
      <c r="M11" s="213"/>
      <c r="N11" s="213"/>
      <c r="O11" s="213"/>
      <c r="P11" s="214" t="s">
        <v>267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268</v>
      </c>
      <c r="L12" s="216" t="s">
        <v>269</v>
      </c>
      <c r="M12" s="216" t="s">
        <v>270</v>
      </c>
      <c r="N12" s="216" t="s">
        <v>271</v>
      </c>
      <c r="O12" s="216" t="s">
        <v>272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273</v>
      </c>
      <c r="M39" s="160"/>
      <c r="N39" s="160"/>
      <c r="O39" s="160"/>
      <c r="P39" s="161">
        <f>SUM(P13:P37)</f>
        <v>0</v>
      </c>
    </row>
    <row r="40" spans="14:29">
      <c r="N40" s="224" t="s">
        <v>274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185</v>
      </c>
    </row>
    <row r="43" ht="5.25" customHeight="1" spans="14:37">
      <c r="N43" s="119"/>
      <c r="O43" s="119"/>
      <c r="P43" s="119"/>
      <c r="AA43" s="13" t="s">
        <v>59</v>
      </c>
      <c r="AB43" s="109" t="s">
        <v>18</v>
      </c>
      <c r="AC43" s="14" t="s">
        <v>60</v>
      </c>
      <c r="AD43" s="164"/>
      <c r="AE43" s="112" t="s">
        <v>192</v>
      </c>
      <c r="AF43" s="113">
        <v>2.5</v>
      </c>
      <c r="AG43" s="112" t="s">
        <v>185</v>
      </c>
      <c r="AK43" s="164"/>
    </row>
    <row r="44" s="164" customFormat="1" spans="1:37">
      <c r="A44" s="199" t="s">
        <v>275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66</v>
      </c>
      <c r="AB44" s="109" t="s">
        <v>17</v>
      </c>
      <c r="AC44" s="14" t="s">
        <v>67</v>
      </c>
      <c r="AD44" s="112"/>
      <c r="AF44" s="112"/>
      <c r="AG44" s="249"/>
      <c r="AH44" s="164" t="s">
        <v>276</v>
      </c>
      <c r="AI44" s="112"/>
      <c r="AJ44" s="112"/>
      <c r="AK44" s="112"/>
    </row>
    <row r="45" spans="1:34">
      <c r="A45" s="168" t="s">
        <v>277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70</v>
      </c>
      <c r="AB45" s="109" t="s">
        <v>71</v>
      </c>
      <c r="AC45" s="14" t="s">
        <v>72</v>
      </c>
      <c r="AE45" s="164" t="s">
        <v>278</v>
      </c>
      <c r="AF45" s="112">
        <v>12</v>
      </c>
      <c r="AG45" s="112" t="s">
        <v>279</v>
      </c>
      <c r="AH45" s="164" t="s">
        <v>276</v>
      </c>
    </row>
    <row r="46" ht="12.75" spans="1:34">
      <c r="A46" s="168" t="s">
        <v>280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75</v>
      </c>
      <c r="AB46" s="109" t="s">
        <v>76</v>
      </c>
      <c r="AC46" s="14" t="s">
        <v>77</v>
      </c>
      <c r="AE46" s="112" t="s">
        <v>281</v>
      </c>
      <c r="AF46" s="112">
        <v>10</v>
      </c>
      <c r="AG46" s="249" t="s">
        <v>279</v>
      </c>
      <c r="AH46" s="164" t="s">
        <v>276</v>
      </c>
    </row>
    <row r="47" spans="1:34">
      <c r="A47" s="168" t="s">
        <v>282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81</v>
      </c>
      <c r="AB47" s="109" t="s">
        <v>82</v>
      </c>
      <c r="AC47" s="14"/>
      <c r="AE47" s="112" t="s">
        <v>283</v>
      </c>
      <c r="AF47" s="112">
        <v>6</v>
      </c>
      <c r="AG47" s="249" t="s">
        <v>279</v>
      </c>
      <c r="AH47" s="164" t="s">
        <v>276</v>
      </c>
    </row>
    <row r="48" spans="1:34">
      <c r="A48" s="168" t="s">
        <v>284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85</v>
      </c>
      <c r="AB48" s="110" t="s">
        <v>86</v>
      </c>
      <c r="AC48" s="14" t="s">
        <v>87</v>
      </c>
      <c r="AE48" s="112" t="s">
        <v>285</v>
      </c>
      <c r="AF48" s="112">
        <v>15</v>
      </c>
      <c r="AG48" s="249" t="s">
        <v>279</v>
      </c>
      <c r="AH48" s="164" t="s">
        <v>276</v>
      </c>
    </row>
    <row r="49" spans="1:34">
      <c r="A49" s="168" t="s">
        <v>286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90</v>
      </c>
      <c r="AB49" s="109" t="s">
        <v>91</v>
      </c>
      <c r="AC49" s="111" t="s">
        <v>92</v>
      </c>
      <c r="AE49" s="112" t="s">
        <v>287</v>
      </c>
      <c r="AF49" s="112">
        <v>35</v>
      </c>
      <c r="AG49" s="249" t="s">
        <v>279</v>
      </c>
      <c r="AH49" s="164" t="s">
        <v>276</v>
      </c>
    </row>
    <row r="50" ht="12" spans="1:37">
      <c r="A50" s="201" t="s">
        <v>288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95</v>
      </c>
      <c r="AB50" s="109"/>
      <c r="AC50" s="14" t="s">
        <v>96</v>
      </c>
      <c r="AD50" s="174"/>
      <c r="AE50" s="112" t="s">
        <v>289</v>
      </c>
      <c r="AF50" s="112">
        <v>12</v>
      </c>
      <c r="AG50" s="249" t="s">
        <v>279</v>
      </c>
      <c r="AK50" s="174"/>
    </row>
    <row r="51" ht="3.75" customHeight="1" spans="27:33">
      <c r="AA51" s="108" t="s">
        <v>98</v>
      </c>
      <c r="AB51" s="109"/>
      <c r="AC51" s="14" t="s">
        <v>99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102</v>
      </c>
      <c r="AB52" s="113" t="s">
        <v>103</v>
      </c>
      <c r="AC52" s="14" t="s">
        <v>104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226</v>
      </c>
      <c r="M53" s="133"/>
      <c r="N53" s="230"/>
      <c r="O53" s="231"/>
      <c r="P53" s="231"/>
      <c r="AA53" s="112" t="s">
        <v>106</v>
      </c>
      <c r="AB53" s="113" t="s">
        <v>107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290</v>
      </c>
      <c r="M54" s="138"/>
      <c r="N54" s="232"/>
      <c r="O54" s="233"/>
      <c r="P54" s="233"/>
      <c r="AA54" s="13" t="s">
        <v>110</v>
      </c>
      <c r="AB54" s="109" t="s">
        <v>111</v>
      </c>
      <c r="AC54" s="14" t="s">
        <v>112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121</v>
      </c>
      <c r="AB55" s="109" t="s">
        <v>122</v>
      </c>
      <c r="AC55" s="14" t="s">
        <v>123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129</v>
      </c>
      <c r="AB56" s="14" t="s">
        <v>130</v>
      </c>
      <c r="AC56" s="14" t="s">
        <v>131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135</v>
      </c>
      <c r="AB57" s="14" t="s">
        <v>136</v>
      </c>
      <c r="AC57" s="14" t="s">
        <v>137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140</v>
      </c>
      <c r="AB58" s="14" t="s">
        <v>141</v>
      </c>
      <c r="AC58" s="14" t="s">
        <v>142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145</v>
      </c>
      <c r="AB59" s="14" t="s">
        <v>146</v>
      </c>
      <c r="AC59" s="14"/>
      <c r="AF59" s="248"/>
      <c r="AG59" s="113"/>
      <c r="AH59" s="113"/>
    </row>
    <row r="60" spans="27:34">
      <c r="AA60" s="108" t="s">
        <v>151</v>
      </c>
      <c r="AB60" s="14" t="s">
        <v>152</v>
      </c>
      <c r="AC60" s="14" t="s">
        <v>153</v>
      </c>
      <c r="AF60" s="248"/>
      <c r="AG60" s="113"/>
      <c r="AH60" s="113"/>
    </row>
    <row r="61" spans="27:34">
      <c r="AA61" s="108" t="s">
        <v>156</v>
      </c>
      <c r="AB61" s="14"/>
      <c r="AC61" s="14" t="s">
        <v>157</v>
      </c>
      <c r="AF61" s="248"/>
      <c r="AG61" s="113"/>
      <c r="AH61" s="113"/>
    </row>
    <row r="62" spans="27:34">
      <c r="AA62" s="108" t="s">
        <v>160</v>
      </c>
      <c r="AB62" s="14" t="s">
        <v>161</v>
      </c>
      <c r="AC62" s="14" t="s">
        <v>162</v>
      </c>
      <c r="AF62" s="248"/>
      <c r="AG62" s="113"/>
      <c r="AH62" s="113"/>
    </row>
    <row r="63" spans="27:34">
      <c r="AA63" s="108" t="s">
        <v>165</v>
      </c>
      <c r="AB63" s="14" t="s">
        <v>166</v>
      </c>
      <c r="AC63" s="14" t="s">
        <v>167</v>
      </c>
      <c r="AE63" s="113"/>
      <c r="AF63" s="248"/>
      <c r="AG63" s="113"/>
      <c r="AH63" s="113"/>
    </row>
    <row r="64" spans="27:33">
      <c r="AA64" s="108" t="s">
        <v>170</v>
      </c>
      <c r="AB64" s="14" t="s">
        <v>171</v>
      </c>
      <c r="AC64" s="14" t="s">
        <v>172</v>
      </c>
      <c r="AF64" s="249"/>
      <c r="AG64" s="113"/>
    </row>
    <row r="65" spans="27:34">
      <c r="AA65" s="108" t="s">
        <v>175</v>
      </c>
      <c r="AB65" s="14" t="s">
        <v>176</v>
      </c>
      <c r="AC65" s="14" t="s">
        <v>177</v>
      </c>
      <c r="AE65" s="113"/>
      <c r="AF65" s="248"/>
      <c r="AH65" s="113"/>
    </row>
    <row r="66" spans="27:35">
      <c r="AA66" s="108" t="s">
        <v>181</v>
      </c>
      <c r="AB66" s="14" t="s">
        <v>182</v>
      </c>
      <c r="AC66" s="14" t="s">
        <v>183</v>
      </c>
      <c r="AF66" s="248"/>
      <c r="AG66" s="113"/>
      <c r="AH66" s="113"/>
      <c r="AI66" s="113"/>
    </row>
    <row r="67" spans="27:34">
      <c r="AA67" s="108" t="s">
        <v>181</v>
      </c>
      <c r="AB67" s="14" t="s">
        <v>187</v>
      </c>
      <c r="AC67" s="14" t="s">
        <v>188</v>
      </c>
      <c r="AF67" s="249"/>
      <c r="AG67" s="113"/>
      <c r="AH67" s="113"/>
    </row>
    <row r="68" spans="27:34">
      <c r="AA68" s="13" t="s">
        <v>191</v>
      </c>
      <c r="AB68" s="14"/>
      <c r="AC68" s="14"/>
      <c r="AF68" s="249"/>
      <c r="AG68" s="113"/>
      <c r="AH68" s="113"/>
    </row>
    <row r="69" spans="27:34">
      <c r="AA69" s="108" t="s">
        <v>194</v>
      </c>
      <c r="AB69" s="14"/>
      <c r="AC69" s="14" t="s">
        <v>195</v>
      </c>
      <c r="AF69" s="248"/>
      <c r="AG69" s="113"/>
      <c r="AH69" s="113"/>
    </row>
    <row r="70" spans="27:34">
      <c r="AA70" s="108" t="s">
        <v>197</v>
      </c>
      <c r="AB70" s="14"/>
      <c r="AC70" s="14" t="s">
        <v>198</v>
      </c>
      <c r="AF70" s="249"/>
      <c r="AG70" s="113"/>
      <c r="AH70" s="113"/>
    </row>
    <row r="71" spans="27:34">
      <c r="AA71" s="108" t="s">
        <v>199</v>
      </c>
      <c r="AB71" s="112"/>
      <c r="AC71" s="112"/>
      <c r="AE71" s="151"/>
      <c r="AF71" s="250"/>
      <c r="AG71" s="113"/>
      <c r="AH71" s="113"/>
    </row>
    <row r="72" spans="27:34">
      <c r="AA72" s="112" t="s">
        <v>200</v>
      </c>
      <c r="AB72" s="14"/>
      <c r="AC72" s="14" t="s">
        <v>201</v>
      </c>
      <c r="AG72" s="113"/>
      <c r="AH72" s="113"/>
    </row>
    <row r="73" spans="27:34">
      <c r="AA73" s="108" t="s">
        <v>203</v>
      </c>
      <c r="AB73" s="14"/>
      <c r="AC73" s="14" t="s">
        <v>204</v>
      </c>
      <c r="AG73" s="113"/>
      <c r="AH73" s="113"/>
    </row>
    <row r="74" spans="27:34">
      <c r="AA74" s="108" t="s">
        <v>206</v>
      </c>
      <c r="AB74" s="14"/>
      <c r="AC74" s="14"/>
      <c r="AG74" s="113"/>
      <c r="AH74" s="113"/>
    </row>
    <row r="75" spans="27:34">
      <c r="AA75" s="108" t="s">
        <v>208</v>
      </c>
      <c r="AB75" s="14"/>
      <c r="AC75" s="14" t="s">
        <v>209</v>
      </c>
      <c r="AG75" s="113"/>
      <c r="AH75" s="113"/>
    </row>
    <row r="76" spans="27:34">
      <c r="AA76" s="108" t="s">
        <v>211</v>
      </c>
      <c r="AB76" s="14"/>
      <c r="AC76" s="14" t="s">
        <v>212</v>
      </c>
      <c r="AG76" s="113"/>
      <c r="AH76" s="113"/>
    </row>
    <row r="77" spans="27:34">
      <c r="AA77" s="108" t="s">
        <v>214</v>
      </c>
      <c r="AB77" s="14"/>
      <c r="AC77" s="14" t="s">
        <v>215</v>
      </c>
      <c r="AG77" s="113"/>
      <c r="AH77" s="113"/>
    </row>
    <row r="78" spans="27:34">
      <c r="AA78" s="108" t="s">
        <v>217</v>
      </c>
      <c r="AB78" s="14"/>
      <c r="AC78" s="14" t="s">
        <v>218</v>
      </c>
      <c r="AG78" s="113"/>
      <c r="AH78" s="113"/>
    </row>
    <row r="79" spans="27:33">
      <c r="AA79" s="108" t="s">
        <v>220</v>
      </c>
      <c r="AB79" s="109"/>
      <c r="AC79" s="14" t="s">
        <v>221</v>
      </c>
      <c r="AG79" s="113"/>
    </row>
    <row r="80" spans="27:34">
      <c r="AA80" s="108" t="s">
        <v>222</v>
      </c>
      <c r="AB80" s="14"/>
      <c r="AC80" s="14"/>
      <c r="AH80" s="113"/>
    </row>
    <row r="81" spans="27:34">
      <c r="AA81" s="108"/>
      <c r="AB81" s="14"/>
      <c r="AC81" s="14" t="s">
        <v>223</v>
      </c>
      <c r="AG81" s="113"/>
      <c r="AH81" s="113"/>
    </row>
    <row r="82" spans="27:33">
      <c r="AA82" s="13" t="s">
        <v>224</v>
      </c>
      <c r="AB82" s="109"/>
      <c r="AC82" s="14" t="s">
        <v>225</v>
      </c>
      <c r="AG82" s="113"/>
    </row>
    <row r="83" spans="27:34">
      <c r="AA83" s="13"/>
      <c r="AB83" s="14"/>
      <c r="AC83" s="14" t="s">
        <v>227</v>
      </c>
      <c r="AH83" s="113"/>
    </row>
    <row r="84" spans="27:34">
      <c r="AA84" s="13" t="s">
        <v>229</v>
      </c>
      <c r="AB84" s="14"/>
      <c r="AC84" s="14" t="s">
        <v>230</v>
      </c>
      <c r="AG84" s="113"/>
      <c r="AH84" s="113"/>
    </row>
    <row r="85" spans="27:33">
      <c r="AA85" s="13"/>
      <c r="AB85" s="14"/>
      <c r="AC85" s="14" t="s">
        <v>231</v>
      </c>
      <c r="AG85" s="113"/>
    </row>
    <row r="86" spans="27:34">
      <c r="AA86" s="13" t="s">
        <v>232</v>
      </c>
      <c r="AB86" s="109"/>
      <c r="AC86" s="14"/>
      <c r="AH86" s="113"/>
    </row>
    <row r="87" spans="27:33">
      <c r="AA87" s="13" t="s">
        <v>233</v>
      </c>
      <c r="AB87" s="14"/>
      <c r="AC87" s="14"/>
      <c r="AG87" s="113"/>
    </row>
    <row r="88" spans="27:29">
      <c r="AA88" s="13" t="s">
        <v>234</v>
      </c>
      <c r="AB88" s="14"/>
      <c r="AC88" s="14"/>
    </row>
    <row r="89" spans="27:29">
      <c r="AA89" s="13" t="s">
        <v>235</v>
      </c>
      <c r="AB89" s="14"/>
      <c r="AC89" s="14"/>
    </row>
    <row r="90" spans="27:29">
      <c r="AA90" s="112" t="s">
        <v>236</v>
      </c>
      <c r="AB90" s="14"/>
      <c r="AC90" s="14"/>
    </row>
    <row r="91" spans="27:29">
      <c r="AA91" s="13" t="s">
        <v>237</v>
      </c>
      <c r="AB91" s="14"/>
      <c r="AC91" s="14"/>
    </row>
    <row r="92" spans="27:29">
      <c r="AA92" s="13" t="s">
        <v>238</v>
      </c>
      <c r="AB92" s="14"/>
      <c r="AC92" s="14"/>
    </row>
    <row r="93" spans="27:29">
      <c r="AA93" s="13" t="s">
        <v>239</v>
      </c>
      <c r="AB93" s="14"/>
      <c r="AC93" s="14"/>
    </row>
    <row r="94" spans="27:29">
      <c r="AA94" s="13" t="s">
        <v>240</v>
      </c>
      <c r="AB94" s="14"/>
      <c r="AC94" s="14"/>
    </row>
    <row r="95" spans="27:29">
      <c r="AA95" s="13" t="s">
        <v>241</v>
      </c>
      <c r="AB95" s="14"/>
      <c r="AC95" s="14"/>
    </row>
    <row r="96" spans="27:29">
      <c r="AA96" s="13" t="s">
        <v>242</v>
      </c>
      <c r="AB96" s="14"/>
      <c r="AC96" s="14"/>
    </row>
    <row r="97" spans="27:29">
      <c r="AA97" s="13" t="s">
        <v>243</v>
      </c>
      <c r="AB97" s="14"/>
      <c r="AC97" s="14"/>
    </row>
    <row r="98" spans="27:29">
      <c r="AA98" s="13" t="s">
        <v>244</v>
      </c>
      <c r="AB98" s="14"/>
      <c r="AC98" s="14"/>
    </row>
    <row r="99" spans="27:29">
      <c r="AA99" s="13" t="s">
        <v>59</v>
      </c>
      <c r="AB99" s="14"/>
      <c r="AC99" s="14"/>
    </row>
    <row r="100" spans="27:29">
      <c r="AA100" s="13" t="s">
        <v>245</v>
      </c>
      <c r="AB100" s="14"/>
      <c r="AC100" s="14"/>
    </row>
    <row r="101" spans="27:29">
      <c r="AA101" s="13" t="s">
        <v>246</v>
      </c>
      <c r="AB101" s="14"/>
      <c r="AC101" s="14"/>
    </row>
    <row r="102" spans="27:29">
      <c r="AA102" s="13" t="s">
        <v>247</v>
      </c>
      <c r="AB102" s="14"/>
      <c r="AC102" s="14"/>
    </row>
    <row r="103" spans="27:29">
      <c r="AA103" s="108" t="s">
        <v>248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294</v>
      </c>
      <c r="B11" s="146" t="s">
        <v>295</v>
      </c>
      <c r="C11" s="147" t="s">
        <v>296</v>
      </c>
      <c r="D11" s="148"/>
      <c r="E11" s="148"/>
      <c r="F11" s="149"/>
      <c r="G11" s="150" t="s">
        <v>297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226</v>
      </c>
      <c r="E52" s="160" t="s">
        <v>298</v>
      </c>
      <c r="F52" s="160"/>
      <c r="G52" s="161">
        <f>SUM(G12:G50)</f>
        <v>0</v>
      </c>
    </row>
    <row r="53" spans="1:2">
      <c r="A53" s="119" t="s">
        <v>299</v>
      </c>
      <c r="B53" s="162"/>
    </row>
    <row r="55" ht="12" spans="1:256">
      <c r="A55" s="163" t="s">
        <v>300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301</v>
      </c>
      <c r="B58" s="170"/>
      <c r="C58" s="171"/>
      <c r="D58" s="172" t="s">
        <v>302</v>
      </c>
      <c r="E58" s="170"/>
      <c r="F58" s="172" t="s">
        <v>303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304</v>
      </c>
      <c r="L1" s="61" t="s">
        <v>305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306</v>
      </c>
      <c r="H2" s="23"/>
      <c r="I2" s="64" t="s">
        <v>307</v>
      </c>
      <c r="J2" s="65"/>
      <c r="K2" s="64" t="s">
        <v>308</v>
      </c>
      <c r="L2" s="65"/>
      <c r="N2" s="66"/>
      <c r="O2" s="67" t="s">
        <v>309</v>
      </c>
    </row>
    <row r="3" s="3" customFormat="1" ht="15.75" spans="1:15">
      <c r="A3" s="24"/>
      <c r="B3" s="25" t="s">
        <v>310</v>
      </c>
      <c r="C3" s="26"/>
      <c r="D3" s="26"/>
      <c r="E3" s="26"/>
      <c r="F3" s="26"/>
      <c r="G3" s="26"/>
      <c r="H3" s="26"/>
      <c r="I3" s="68"/>
      <c r="J3" s="69" t="s">
        <v>311</v>
      </c>
      <c r="K3" s="69"/>
      <c r="L3" s="70"/>
      <c r="M3" s="71" t="s">
        <v>312</v>
      </c>
      <c r="N3" s="72"/>
      <c r="O3" s="73" t="s">
        <v>313</v>
      </c>
    </row>
    <row r="4" s="4" customFormat="1" ht="25.5" spans="1:248">
      <c r="A4" s="27" t="s">
        <v>314</v>
      </c>
      <c r="B4" s="28" t="s">
        <v>315</v>
      </c>
      <c r="C4" s="29" t="s">
        <v>316</v>
      </c>
      <c r="D4" s="30" t="s">
        <v>317</v>
      </c>
      <c r="E4" s="30" t="s">
        <v>318</v>
      </c>
      <c r="F4" s="31" t="s">
        <v>319</v>
      </c>
      <c r="G4" s="32"/>
      <c r="H4" s="29" t="s">
        <v>320</v>
      </c>
      <c r="I4" s="74" t="s">
        <v>321</v>
      </c>
      <c r="J4" s="75" t="s">
        <v>322</v>
      </c>
      <c r="K4" s="76" t="s">
        <v>323</v>
      </c>
      <c r="L4" s="77" t="s">
        <v>324</v>
      </c>
      <c r="M4" s="78">
        <f ca="1">TODAY()</f>
        <v>43244</v>
      </c>
      <c r="O4" s="79" t="s">
        <v>325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329</v>
      </c>
      <c r="K36" s="104">
        <f>SUM(J$4:J35)</f>
        <v>0</v>
      </c>
      <c r="L36" s="104"/>
    </row>
    <row r="37" spans="2:12">
      <c r="B37" s="50" t="s">
        <v>330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2018-05-24T09:20:29Z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