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V4'!$A$1:$H$87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<sst xmlns="http://schemas.openxmlformats.org/spreadsheetml/2006/main" count="335">
  <si>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</si>
  <si>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</si>
  <si>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</si>
  <si>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</si>
  <si>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</si>
  <si>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</si>
  <si>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</si>
  <si>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</si>
  <si>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</si>
  <si>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</si>
  <si>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</si>
  <si>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</si>
  <si>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</si>
  <si>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</si>
  <si>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</si>
  <si>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</si>
  <si>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</si>
  <si>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</si>
  <si>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</si>
  <si>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</si>
  <si>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</si>
  <si>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</si>
  <si>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</si>
  <si>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</si>
  <si>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</si>
  <si>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</si>
  <si>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</si>
  <si>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</si>
  <si>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</si>
  <si>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</si>
  <si>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</si>
  <si>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</si>
  <si>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</si>
  <si>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</si>
  <si>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</si>
  <si>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</si>
  <si>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rPr>
        <sz val="8"/>
        <rFont val="Calibri"/>
        <charset val="134"/>
      </rP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</si>
  <si>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</si>
  <si>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</si>
  <si>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</si>
  <si>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</si>
  <si>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</si>
  <si>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</si>
  <si>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r>
      <rPr>
        <sz val="8"/>
        <rFont val="Calibri"/>
        <charset val="134"/>
      </rPr>
      <t xml:space="preserve">WOW </t>
    </r>
    <r>
      <rPr>
        <sz val="8"/>
        <rFont val="宋体"/>
        <charset val="134"/>
      </rPr>
      <t>陈列桌区域</t>
    </r>
  </si>
  <si>
    <r>
      <rPr>
        <sz val="8"/>
        <rFont val="Calibri"/>
        <charset val="134"/>
      </rP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</si>
  <si>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</si>
  <si>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</si>
  <si>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</si>
  <si>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</si>
  <si>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t>Smu1</t>
  </si>
  <si>
    <t>可移背胶</t>
  </si>
  <si>
    <t>sss</t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</si>
  <si>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</si>
  <si>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</si>
  <si>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</si>
  <si>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</si>
  <si>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</si>
  <si>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</si>
  <si>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</si>
  <si>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</si>
  <si>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</si>
  <si>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</si>
  <si>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</si>
  <si>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</si>
  <si>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</si>
  <si>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</si>
  <si>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</si>
  <si>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</si>
  <si>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</si>
  <si>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</si>
  <si>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</si>
  <si>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</si>
  <si>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</si>
  <si>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</si>
  <si>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</si>
  <si>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</si>
  <si>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</si>
  <si>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</si>
  <si>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</si>
  <si>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</si>
  <si>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</si>
  <si>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</si>
  <si>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</si>
  <si>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</si>
  <si>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</si>
  <si>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</si>
  <si>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</si>
  <si>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</si>
  <si>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</si>
  <si>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</si>
  <si>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</si>
  <si>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</si>
  <si>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</si>
  <si>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</si>
  <si>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</si>
  <si>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</si>
  <si>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</si>
  <si>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</si>
  <si>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</si>
  <si>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</si>
  <si>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</si>
  <si>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</si>
  <si>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</si>
  <si>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</si>
  <si>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</si>
  <si>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</si>
  <si>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</si>
  <si>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</si>
  <si>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r>
      <rPr>
        <b/>
        <sz val="8"/>
        <rFont val="Calibri"/>
        <charset val="134"/>
      </rPr>
      <t>Part3. POP</t>
    </r>
    <r>
      <rPr>
        <b/>
        <sz val="8"/>
        <rFont val="宋体"/>
        <charset val="134"/>
      </rPr>
      <t>安装及服务费</t>
    </r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</si>
  <si>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</si>
  <si>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</si>
  <si>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</si>
  <si>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</si>
  <si>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</si>
  <si>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</si>
  <si>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</si>
  <si>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</si>
  <si>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</si>
  <si>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</si>
  <si>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</si>
  <si>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</si>
  <si>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</si>
  <si>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</si>
  <si>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</si>
  <si>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</si>
  <si>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</si>
  <si>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</si>
  <si>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</si>
  <si>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</si>
  <si>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</si>
  <si>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</si>
  <si>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</si>
  <si>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</si>
  <si>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</si>
  <si>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</si>
  <si>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</si>
  <si>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</si>
  <si>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</si>
  <si>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</si>
  <si>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</si>
  <si>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</si>
  <si>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</si>
  <si>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</si>
  <si>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</si>
  <si>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</si>
  <si>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</si>
  <si>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</si>
  <si>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</si>
  <si>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</si>
  <si>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</si>
  <si>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</si>
  <si>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</si>
  <si>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</si>
  <si>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</si>
  <si>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</si>
  <si>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</si>
  <si>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</si>
  <si>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</si>
  <si>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</si>
  <si>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</si>
  <si>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</si>
  <si>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</si>
  <si>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</si>
  <si>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</si>
  <si>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</si>
  <si>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</si>
  <si>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</si>
  <si>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</si>
  <si>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</si>
  <si>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</si>
  <si>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</si>
  <si>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</si>
  <si>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</si>
  <si>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</si>
  <si>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</si>
  <si>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</si>
  <si>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</si>
  <si>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</si>
  <si>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</si>
  <si>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</si>
  <si>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</si>
  <si>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</si>
  <si>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</si>
  <si>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</si>
  <si>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</si>
  <si>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</si>
  <si>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</si>
  <si>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</si>
  <si>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r>
      <rPr>
        <sz val="8"/>
        <rFont val="Calibri"/>
        <charset val="134"/>
      </rPr>
      <t xml:space="preserve">Generic POP </t>
    </r>
    <r>
      <rPr>
        <sz val="8"/>
        <rFont val="宋体"/>
        <charset val="134"/>
      </rPr>
      <t>更换安装</t>
    </r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</si>
  <si>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</si>
  <si>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</si>
  <si>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</si>
  <si>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</si>
  <si>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</si>
  <si>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</si>
  <si>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</si>
  <si>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</si>
  <si>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</si>
  <si>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</si>
  <si>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</si>
  <si>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</si>
  <si>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</si>
  <si>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</si>
  <si>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</si>
  <si>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</si>
  <si>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</si>
  <si>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</si>
  <si>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</si>
  <si>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</si>
  <si>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</si>
  <si>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</si>
  <si>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</si>
  <si>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</si>
  <si>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</si>
  <si>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</si>
  <si>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</si>
  <si>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</si>
  <si>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</si>
  <si>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</si>
  <si>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</si>
  <si>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</si>
  <si>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</si>
  <si>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</si>
  <si>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</si>
  <si>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</si>
  <si>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</si>
  <si>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</si>
  <si>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</si>
  <si>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</si>
  <si>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</si>
  <si>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</si>
  <si>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</si>
  <si>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</si>
  <si>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</si>
  <si>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</si>
  <si>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</si>
  <si>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</si>
  <si>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</si>
  <si>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</si>
  <si>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</si>
  <si>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</si>
  <si>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</si>
  <si>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</si>
  <si>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</si>
  <si>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</si>
  <si>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</si>
  <si>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</si>
  <si>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</si>
  <si>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</si>
  <si>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</si>
  <si>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</si>
  <si>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</si>
  <si>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</si>
  <si>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</si>
  <si>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</si>
  <si>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</si>
  <si>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</si>
  <si>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</si>
  <si>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</si>
  <si>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</si>
  <si>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</si>
  <si>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</si>
  <si>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</si>
  <si>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</si>
  <si>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</si>
  <si>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</si>
  <si>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</si>
  <si>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</si>
  <si>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</si>
  <si>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</si>
  <si>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</si>
  <si>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促销快递费</t>
  </si>
  <si>
    <t>快递费</t>
  </si>
  <si>
    <t>挂牌</t>
  </si>
  <si>
    <t>物料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</si>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</sst>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177" formatCode="0.00_);[Red]\(0.00\)"/>
    <numFmt numFmtId="178" formatCode="yy/m/d;@"/>
    <numFmt numFmtId="179" formatCode="\¥#,##0.00;\¥\-#,##0.00"/>
    <numFmt numFmtId="180" formatCode="\¥#,##0.00_);[Red]\(\¥#,##0.00\)"/>
    <numFmt numFmtId="181" formatCode="_ \¥* #,##0.00_ ;_ \¥* \-#,##0.00_ ;_ \¥* &quot;-&quot;??_ ;_ @_ "/>
    <numFmt numFmtId="182" formatCode="[$￥-804]#,##0.00;[Red][$￥-804]#,##0.00"/>
    <numFmt numFmtId="183" formatCode="0.00_ "/>
    <numFmt numFmtId="184" formatCode="0.00_ ;[Red]\-0.00\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69">
    <xf numFmtId="0" fontId="0" fillId="0" borderId="0"/>
    <xf numFmtId="42" fontId="44" fillId="0" borderId="0" applyFon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2" fillId="15" borderId="49" applyNumberFormat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4" fillId="0" borderId="0" applyFont="0" applyFill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" fillId="0" borderId="0"/>
    <xf numFmtId="0" fontId="60" fillId="0" borderId="0" applyNumberForma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4" fillId="14" borderId="51" applyNumberFormat="0" applyFont="0" applyAlignment="0" applyProtection="0">
      <alignment vertical="center"/>
    </xf>
    <xf numFmtId="0" fontId="0" fillId="0" borderId="0"/>
    <xf numFmtId="0" fontId="53" fillId="2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9" fillId="0" borderId="53" applyNumberFormat="0" applyFill="0" applyAlignment="0" applyProtection="0">
      <alignment vertical="center"/>
    </xf>
    <xf numFmtId="0" fontId="1" fillId="0" borderId="0"/>
    <xf numFmtId="0" fontId="53" fillId="33" borderId="0" applyNumberFormat="0" applyBorder="0" applyAlignment="0" applyProtection="0">
      <alignment vertical="center"/>
    </xf>
    <xf numFmtId="0" fontId="58" fillId="13" borderId="52" applyNumberFormat="0" applyAlignment="0" applyProtection="0">
      <alignment vertical="center"/>
    </xf>
    <xf numFmtId="0" fontId="50" fillId="13" borderId="49" applyNumberFormat="0" applyAlignment="0" applyProtection="0">
      <alignment vertical="center"/>
    </xf>
    <xf numFmtId="0" fontId="1" fillId="0" borderId="0"/>
    <xf numFmtId="0" fontId="49" fillId="12" borderId="48" applyNumberFormat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63" fillId="0" borderId="54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1" fillId="0" borderId="0"/>
    <xf numFmtId="0" fontId="47" fillId="35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1" fillId="0" borderId="0"/>
    <xf numFmtId="0" fontId="53" fillId="25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1" fillId="0" borderId="0"/>
    <xf numFmtId="0" fontId="53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0" fillId="0" borderId="0"/>
    <xf numFmtId="43" fontId="44" fillId="0" borderId="0" applyFont="0" applyFill="0" applyBorder="0" applyAlignment="0" applyProtection="0">
      <alignment vertical="center"/>
    </xf>
  </cellStyleXfs>
  <cellXfs count="353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8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8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6" applyNumberFormat="1" applyFont="1" applyFill="1" applyBorder="1" applyAlignment="1" applyProtection="1">
      <alignment vertical="center"/>
      <protection locked="0"/>
    </xf>
    <xf numFmtId="10" fontId="1" fillId="2" borderId="0" xfId="16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8" fontId="1" fillId="2" borderId="12" xfId="64" applyNumberFormat="1" applyFont="1" applyFill="1" applyBorder="1" applyAlignment="1" applyProtection="1">
      <alignment vertical="center"/>
      <protection locked="0"/>
    </xf>
    <xf numFmtId="178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8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8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6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6" fontId="13" fillId="3" borderId="5" xfId="65" applyNumberFormat="1" applyFont="1" applyFill="1" applyBorder="1" applyProtection="1">
      <protection locked="0"/>
    </xf>
    <xf numFmtId="176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6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6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7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2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2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2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8" applyFont="1" applyProtection="1">
      <protection locked="0"/>
    </xf>
    <xf numFmtId="0" fontId="6" fillId="0" borderId="0" xfId="18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28" fillId="5" borderId="33" xfId="0" applyFont="1" applyFill="1" applyBorder="1" applyAlignment="1" applyProtection="1">
      <alignment vertical="center"/>
      <protection locked="0"/>
    </xf>
    <xf numFmtId="1" fontId="28" fillId="5" borderId="5" xfId="0" applyNumberFormat="1" applyFont="1" applyFill="1" applyBorder="1" applyAlignment="1" applyProtection="1">
      <alignment vertical="center"/>
      <protection locked="0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2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2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2" fontId="30" fillId="7" borderId="32" xfId="0" applyNumberFormat="1" applyFont="1" applyFill="1" applyBorder="1" applyAlignment="1" applyProtection="1">
      <alignment vertical="center"/>
    </xf>
    <xf numFmtId="182" fontId="30" fillId="0" borderId="32" xfId="0" applyNumberFormat="1" applyFont="1" applyFill="1" applyBorder="1" applyAlignment="1" applyProtection="1">
      <alignment vertical="center"/>
    </xf>
    <xf numFmtId="182" fontId="30" fillId="0" borderId="39" xfId="0" applyNumberFormat="1" applyFont="1" applyBorder="1" applyAlignment="1" applyProtection="1">
      <alignment vertical="center"/>
    </xf>
    <xf numFmtId="182" fontId="30" fillId="7" borderId="40" xfId="0" applyNumberFormat="1" applyFont="1" applyFill="1" applyBorder="1" applyAlignment="1" applyProtection="1">
      <alignment vertical="center"/>
    </xf>
    <xf numFmtId="182" fontId="30" fillId="0" borderId="40" xfId="0" applyNumberFormat="1" applyFont="1" applyFill="1" applyBorder="1" applyAlignment="1" applyProtection="1">
      <alignment vertical="center"/>
    </xf>
    <xf numFmtId="182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2" fontId="21" fillId="0" borderId="42" xfId="18" applyNumberFormat="1" applyFont="1" applyFill="1" applyBorder="1" applyAlignment="1" applyProtection="1">
      <alignment horizontal="center"/>
      <protection locked="0"/>
    </xf>
    <xf numFmtId="182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8" applyFont="1" applyBorder="1" applyProtection="1">
      <protection locked="0"/>
    </xf>
    <xf numFmtId="14" fontId="21" fillId="0" borderId="0" xfId="18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3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3" fontId="32" fillId="0" borderId="0" xfId="0" applyNumberFormat="1" applyFont="1" applyAlignment="1" applyProtection="1">
      <alignment vertical="center"/>
      <protection locked="0"/>
    </xf>
    <xf numFmtId="183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3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3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3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3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4" fontId="32" fillId="9" borderId="5" xfId="0" applyNumberFormat="1" applyFont="1" applyFill="1" applyBorder="1" applyAlignment="1" applyProtection="1">
      <alignment vertical="center"/>
      <protection locked="0"/>
    </xf>
    <xf numFmtId="184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184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3" fontId="30" fillId="5" borderId="5" xfId="0" applyNumberFormat="1" applyFont="1" applyFill="1" applyBorder="1" applyAlignment="1" applyProtection="1">
      <alignment vertical="center"/>
      <protection locked="0"/>
    </xf>
    <xf numFmtId="181" fontId="30" fillId="5" borderId="5" xfId="0" applyNumberFormat="1" applyFont="1" applyFill="1" applyBorder="1" applyAlignment="1" applyProtection="1">
      <alignment vertical="center"/>
      <protection locked="0"/>
    </xf>
    <xf numFmtId="184" fontId="30" fillId="0" borderId="5" xfId="0" applyNumberFormat="1" applyFont="1" applyFill="1" applyBorder="1" applyAlignment="1" applyProtection="1">
      <alignment vertical="center"/>
      <protection locked="0"/>
    </xf>
    <xf numFmtId="184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4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1" fontId="30" fillId="0" borderId="7" xfId="0" applyNumberFormat="1" applyFont="1" applyFill="1" applyBorder="1" applyAlignment="1" applyProtection="1">
      <alignment vertical="center"/>
      <protection hidden="1"/>
    </xf>
    <xf numFmtId="183" fontId="30" fillId="0" borderId="5" xfId="0" applyNumberFormat="1" applyFont="1" applyFill="1" applyBorder="1" applyAlignment="1" applyProtection="1">
      <alignment vertical="center"/>
      <protection hidden="1"/>
    </xf>
    <xf numFmtId="181" fontId="30" fillId="0" borderId="5" xfId="0" applyNumberFormat="1" applyFont="1" applyBorder="1" applyAlignment="1" applyProtection="1">
      <alignment vertical="center"/>
      <protection hidden="1"/>
    </xf>
    <xf numFmtId="183" fontId="30" fillId="0" borderId="5" xfId="0" applyNumberFormat="1" applyFont="1" applyBorder="1" applyAlignment="1" applyProtection="1">
      <alignment vertical="center"/>
      <protection hidden="1"/>
    </xf>
    <xf numFmtId="183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3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1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1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1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1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1" fontId="32" fillId="9" borderId="46" xfId="0" applyNumberFormat="1" applyFont="1" applyFill="1" applyBorder="1" applyAlignment="1" applyProtection="1">
      <alignment vertical="center" wrapText="1"/>
      <protection locked="0"/>
    </xf>
    <xf numFmtId="184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3" fontId="28" fillId="0" borderId="5" xfId="0" applyNumberFormat="1" applyFont="1" applyFill="1" applyBorder="1" applyAlignment="1" applyProtection="1">
      <alignment vertical="center" wrapText="1"/>
      <protection locked="0"/>
    </xf>
    <xf numFmtId="182" fontId="30" fillId="0" borderId="5" xfId="0" applyNumberFormat="1" applyFont="1" applyBorder="1" applyAlignment="1" applyProtection="1">
      <alignment vertical="center"/>
      <protection locked="0"/>
    </xf>
    <xf numFmtId="184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3" fontId="28" fillId="0" borderId="5" xfId="0" applyNumberFormat="1" applyFont="1" applyFill="1" applyBorder="1" applyAlignment="1" applyProtection="1">
      <alignment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1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3" fontId="30" fillId="10" borderId="5" xfId="0" applyNumberFormat="1" applyFont="1" applyFill="1" applyBorder="1" applyAlignment="1" applyProtection="1">
      <alignment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3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4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4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3" fontId="30" fillId="0" borderId="20" xfId="0" applyNumberFormat="1" applyFont="1" applyBorder="1" applyAlignment="1" applyProtection="1">
      <alignment vertical="center"/>
      <protection locked="0"/>
    </xf>
    <xf numFmtId="183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百分比 2" xfId="16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54</xdr:row>
          <xdr:rowOff>127000</xdr:rowOff>
        </xdr:from>
        <xdr:to>
          <xdr:col>6</xdr:col>
          <xdr:colOff>749300</xdr:colOff>
          <xdr:row>55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54</xdr:row>
          <xdr:rowOff>127000</xdr:rowOff>
        </xdr:from>
        <xdr:to>
          <xdr:col>7</xdr:col>
          <xdr:colOff>749300</xdr:colOff>
          <xdr:row>55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9010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73</xdr:row>
          <xdr:rowOff>127000</xdr:rowOff>
        </xdr:from>
        <xdr:to>
          <xdr:col>6</xdr:col>
          <xdr:colOff>749300</xdr:colOff>
          <xdr:row>75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73</xdr:row>
          <xdr:rowOff>127000</xdr:rowOff>
        </xdr:from>
        <xdr:to>
          <xdr:col>7</xdr:col>
          <xdr:colOff>749300</xdr:colOff>
          <xdr:row>75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12630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09"/>
  <sheetViews>
    <sheetView showGridLines="0" view="pageBreakPreview" zoomScaleNormal="100" zoomScaleSheetLayoutView="100" topLeftCell="A34" workbookViewId="0">
      <selection activeCell="F36" sqref="F36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3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4" t="s">
        <v>0</v>
      </c>
      <c r="E1" s="255"/>
      <c r="J1" s="236" t="s">
        <v>1</v>
      </c>
      <c r="K1" s="236" t="s">
        <v>2</v>
      </c>
      <c r="L1" s="236" t="s">
        <v>3</v>
      </c>
      <c r="M1" s="237" t="s">
        <v>4</v>
      </c>
      <c r="N1" s="238" t="s">
        <v>5</v>
      </c>
      <c r="O1" s="239" t="s">
        <v>6</v>
      </c>
    </row>
    <row r="2" s="164" customFormat="1" customHeight="1" spans="1:15">
      <c r="A2" s="164" t="s">
        <v>7</v>
      </c>
      <c r="E2" s="255"/>
      <c r="J2" s="240">
        <v>95203162</v>
      </c>
      <c r="K2" s="242"/>
      <c r="L2" s="242"/>
      <c r="M2" s="242"/>
      <c r="N2" s="242"/>
      <c r="O2" s="242"/>
    </row>
    <row r="3" ht="6" customHeight="1" spans="10:13">
      <c r="J3" s="240"/>
      <c r="K3" s="151"/>
      <c r="L3" s="151"/>
      <c r="M3" s="151"/>
    </row>
    <row r="4" ht="8.25" customHeight="1" spans="5:13">
      <c r="E4" s="256"/>
      <c r="F4" s="131"/>
      <c r="J4" s="240"/>
      <c r="K4" s="151"/>
      <c r="L4" s="151"/>
      <c r="M4" s="151"/>
    </row>
    <row r="5" ht="12.75" customHeight="1" spans="1:14">
      <c r="A5" s="257" t="s">
        <v>8</v>
      </c>
      <c r="B5" s="258" t="s">
        <v>9</v>
      </c>
      <c r="C5" s="258"/>
      <c r="D5" s="258"/>
      <c r="E5" s="259" t="s">
        <v>10</v>
      </c>
      <c r="F5" s="166"/>
      <c r="G5" s="260" t="s">
        <v>11</v>
      </c>
      <c r="H5" s="167"/>
      <c r="J5" s="243" t="s">
        <v>12</v>
      </c>
      <c r="K5" s="244"/>
      <c r="L5" s="244"/>
      <c r="M5" s="244"/>
      <c r="N5" s="245"/>
    </row>
    <row r="6" customHeight="1" spans="1:13">
      <c r="A6" s="168" t="s">
        <v>13</v>
      </c>
      <c r="B6" s="261"/>
      <c r="C6" s="261"/>
      <c r="D6" s="261"/>
      <c r="E6" s="262" t="s">
        <v>14</v>
      </c>
      <c r="F6" s="263"/>
      <c r="G6" s="264" t="s">
        <v>15</v>
      </c>
      <c r="H6" s="265"/>
      <c r="I6" s="71" t="s">
        <v>16</v>
      </c>
      <c r="J6" s="328" t="s">
        <v>17</v>
      </c>
      <c r="K6" s="328" t="s">
        <v>18</v>
      </c>
      <c r="L6" s="328" t="s">
        <v>19</v>
      </c>
      <c r="M6" s="328" t="s">
        <v>20</v>
      </c>
    </row>
    <row r="7" spans="1:13">
      <c r="A7" s="266" t="s">
        <v>21</v>
      </c>
      <c r="B7" s="131"/>
      <c r="C7" s="131"/>
      <c r="D7" s="131"/>
      <c r="E7" s="267" t="s">
        <v>22</v>
      </c>
      <c r="F7" s="145"/>
      <c r="G7" s="132" t="s">
        <v>23</v>
      </c>
      <c r="H7" s="134"/>
      <c r="I7" s="71"/>
      <c r="J7" s="328"/>
      <c r="K7" s="328"/>
      <c r="L7" s="328"/>
      <c r="M7" s="328"/>
    </row>
    <row r="8" spans="1:13">
      <c r="A8" s="168" t="s">
        <v>24</v>
      </c>
      <c r="B8" s="268">
        <v>1111</v>
      </c>
      <c r="C8" s="268"/>
      <c r="D8" s="268"/>
      <c r="E8" s="262" t="s">
        <v>25</v>
      </c>
      <c r="F8" s="263"/>
      <c r="G8" s="137" t="s">
        <v>26</v>
      </c>
      <c r="H8" s="269"/>
      <c r="I8" s="78">
        <f ca="1">TODAY()</f>
        <v>43254</v>
      </c>
      <c r="J8" s="319"/>
      <c r="K8" s="319"/>
      <c r="L8" s="319"/>
      <c r="M8" s="319"/>
    </row>
    <row r="9" s="174" customFormat="1" ht="5.25" customHeight="1" spans="1:15">
      <c r="A9" s="140"/>
      <c r="B9" s="141"/>
      <c r="C9" s="141"/>
      <c r="D9" s="141"/>
      <c r="E9" s="270"/>
      <c r="F9" s="143"/>
      <c r="G9" s="142"/>
      <c r="H9" s="144"/>
      <c r="I9" s="145"/>
      <c r="J9" s="329"/>
      <c r="K9" s="329"/>
      <c r="L9" s="329"/>
      <c r="M9" s="329"/>
      <c r="O9" s="248"/>
    </row>
    <row r="10" ht="4.5" customHeight="1"/>
    <row r="11" customHeight="1" spans="1:13">
      <c r="A11" s="271" t="s">
        <v>27</v>
      </c>
      <c r="B11" s="272"/>
      <c r="C11" s="272"/>
      <c r="D11" s="272"/>
      <c r="E11" s="272"/>
      <c r="F11" s="272"/>
      <c r="G11" s="273">
        <f>SUM(G13:G45)</f>
        <v>3399.4</v>
      </c>
      <c r="H11" s="274" t="e">
        <f>G11/SUM(F6,F8)</f>
        <v>#DIV/0!</v>
      </c>
      <c r="M11" s="249"/>
    </row>
    <row r="12" s="151" customFormat="1" ht="57" customHeight="1" spans="1:15">
      <c r="A12" s="218" t="s">
        <v>28</v>
      </c>
      <c r="B12" s="218" t="s">
        <v>29</v>
      </c>
      <c r="C12" s="218" t="s">
        <v>30</v>
      </c>
      <c r="D12" s="218" t="s">
        <v>31</v>
      </c>
      <c r="E12" s="275" t="s">
        <v>32</v>
      </c>
      <c r="F12" s="218" t="s">
        <v>33</v>
      </c>
      <c r="G12" s="276" t="s">
        <v>34</v>
      </c>
      <c r="H12" s="276" t="s">
        <v>35</v>
      </c>
      <c r="I12" s="330"/>
      <c r="O12" s="175"/>
    </row>
    <row r="13" customHeight="1" spans="1:8">
      <c r="A13" s="277" t="s">
        <v>36</v>
      </c>
      <c r="B13" s="278" t="s">
        <v>37</v>
      </c>
      <c r="C13" s="152" t="s">
        <v>38</v>
      </c>
      <c r="D13" s="152" t="str">
        <f>IF(ISBLANK(C13),"",VLOOKUP(C13,X:Z,3,0))</f>
        <v>平方米</v>
      </c>
      <c r="E13" s="279">
        <v>20</v>
      </c>
      <c r="F13" s="280">
        <f>IF(ISBLANK(C13),,VLOOKUP(C13,X:Y,2,0))</f>
        <v>68</v>
      </c>
      <c r="G13" s="281">
        <f>F13*E13</f>
        <v>1360</v>
      </c>
      <c r="H13" s="282">
        <f>SUM(G13:G15)</f>
        <v>2080</v>
      </c>
    </row>
    <row r="14" customHeight="1" spans="1:8">
      <c r="A14" s="283"/>
      <c r="B14" s="278" t="s">
        <v>39</v>
      </c>
      <c r="C14" s="152" t="s">
        <v>40</v>
      </c>
      <c r="D14" s="152" t="str">
        <f>IF(ISBLANK(C14),"",VLOOKUP(C14,X:Z,3,0))</f>
        <v>平方米</v>
      </c>
      <c r="E14" s="279">
        <v>10</v>
      </c>
      <c r="F14" s="280">
        <f>IF(ISBLANK(C14),,VLOOKUP(C14,X:Y,2,0))</f>
        <v>64.8</v>
      </c>
      <c r="G14" s="281">
        <f>F14*E14</f>
        <v>648</v>
      </c>
      <c r="H14" s="284"/>
    </row>
    <row r="15" customHeight="1" spans="1:8">
      <c r="A15" s="283"/>
      <c r="B15" s="278" t="s">
        <v>41</v>
      </c>
      <c r="C15" s="152" t="s">
        <v>42</v>
      </c>
      <c r="D15" s="152" t="str">
        <f>IF(ISBLANK(C15),"",VLOOKUP(C15,X:Z,3,0))</f>
        <v>平方米</v>
      </c>
      <c r="E15" s="279">
        <v>2</v>
      </c>
      <c r="F15" s="280">
        <f>IF(ISBLANK(C15),,VLOOKUP(C15,X:Y,2,0))</f>
        <v>36</v>
      </c>
      <c r="G15" s="281">
        <f>F15*E15</f>
        <v>72</v>
      </c>
      <c r="H15" s="284"/>
    </row>
    <row r="16" ht="11" customHeight="1" spans="1:8">
      <c r="A16" s="277" t="s">
        <v>43</v>
      </c>
      <c r="B16" s="285"/>
      <c r="C16" s="152"/>
      <c r="D16" s="152" t="str">
        <f>IF(ISBLANK(C16),"",VLOOKUP(C16,X:Z,3,0))</f>
        <v/>
      </c>
      <c r="E16" s="279"/>
      <c r="F16" s="280">
        <f>IF(ISBLANK(C16),,VLOOKUP(C16,X:Y,2,0))</f>
        <v>0</v>
      </c>
      <c r="G16" s="281">
        <f t="shared" ref="G16:G24" si="0">F16*E16</f>
        <v>0</v>
      </c>
      <c r="H16" s="282">
        <f>SUM(G16:G19)</f>
        <v>0</v>
      </c>
    </row>
    <row r="17" spans="1:9">
      <c r="A17" s="283"/>
      <c r="B17" s="153"/>
      <c r="C17" s="152"/>
      <c r="D17" s="152" t="str">
        <f>IF(ISBLANK(C17),"",VLOOKUP(C17,X:Z,3,0))</f>
        <v/>
      </c>
      <c r="E17" s="279"/>
      <c r="F17" s="280">
        <f>IF(ISBLANK(C17),,VLOOKUP(C17,X:Y,2,0))</f>
        <v>0</v>
      </c>
      <c r="G17" s="281">
        <f t="shared" si="0"/>
        <v>0</v>
      </c>
      <c r="H17" s="284"/>
      <c r="I17" s="331"/>
    </row>
    <row r="18" spans="1:9">
      <c r="A18" s="283"/>
      <c r="B18" s="153"/>
      <c r="C18" s="152"/>
      <c r="D18" s="152" t="str">
        <f>IF(ISBLANK(C18),"",VLOOKUP(C18,X:Z,3,0))</f>
        <v/>
      </c>
      <c r="E18" s="279"/>
      <c r="F18" s="280">
        <f>IF(ISBLANK(C18),,VLOOKUP(C18,X:Y,2,0))</f>
        <v>0</v>
      </c>
      <c r="G18" s="281">
        <f t="shared" si="0"/>
        <v>0</v>
      </c>
      <c r="H18" s="284"/>
      <c r="I18" s="331"/>
    </row>
    <row r="19" spans="1:9">
      <c r="A19" s="283"/>
      <c r="B19" s="153"/>
      <c r="C19" s="152"/>
      <c r="D19" s="152"/>
      <c r="E19" s="279"/>
      <c r="F19" s="280">
        <f>IF(ISBLANK(C19),,VLOOKUP(C19,X:Y,2,0))</f>
        <v>0</v>
      </c>
      <c r="G19" s="281">
        <f t="shared" si="0"/>
        <v>0</v>
      </c>
      <c r="H19" s="284"/>
      <c r="I19" s="331"/>
    </row>
    <row r="20" ht="11" customHeight="1" spans="1:9">
      <c r="A20" s="286" t="s">
        <v>44</v>
      </c>
      <c r="B20" s="285" t="s">
        <v>45</v>
      </c>
      <c r="C20" s="152" t="s">
        <v>46</v>
      </c>
      <c r="D20" s="152" t="str">
        <f>IF(ISBLANK(C20),"",VLOOKUP(C20,X:Z,3,0))</f>
        <v>平方米</v>
      </c>
      <c r="E20" s="279">
        <v>30</v>
      </c>
      <c r="F20" s="280">
        <f>IF(ISBLANK(C20),,VLOOKUP(C20,X:Y,2,0))</f>
        <v>29.7</v>
      </c>
      <c r="G20" s="281">
        <f t="shared" si="0"/>
        <v>891</v>
      </c>
      <c r="H20" s="282">
        <f>SUM(G20:G24)</f>
        <v>891</v>
      </c>
      <c r="I20" s="331"/>
    </row>
    <row r="21" spans="1:8">
      <c r="A21" s="287"/>
      <c r="B21" s="153"/>
      <c r="C21" s="152"/>
      <c r="D21" s="152" t="str">
        <f>IF(ISBLANK(C21),"",VLOOKUP(C21,X:Z,3,0))</f>
        <v/>
      </c>
      <c r="E21" s="279"/>
      <c r="F21" s="280">
        <f>IF(ISBLANK(C21),,VLOOKUP(C21,X:Y,2,0))</f>
        <v>0</v>
      </c>
      <c r="G21" s="281">
        <f t="shared" si="0"/>
        <v>0</v>
      </c>
      <c r="H21" s="284"/>
    </row>
    <row r="22" spans="1:8">
      <c r="A22" s="287"/>
      <c r="B22" s="153"/>
      <c r="C22" s="152"/>
      <c r="D22" s="152" t="str">
        <f>IF(ISBLANK(C22),"",VLOOKUP(C22,X:Z,3,0))</f>
        <v/>
      </c>
      <c r="E22" s="279"/>
      <c r="F22" s="280">
        <f>IF(ISBLANK(C22),,VLOOKUP(C22,X:Y,2,0))</f>
        <v>0</v>
      </c>
      <c r="G22" s="281">
        <f t="shared" si="0"/>
        <v>0</v>
      </c>
      <c r="H22" s="284"/>
    </row>
    <row r="23" spans="1:8">
      <c r="A23" s="287"/>
      <c r="B23" s="153"/>
      <c r="C23" s="152"/>
      <c r="D23" s="152"/>
      <c r="E23" s="279"/>
      <c r="F23" s="280">
        <f>IF(ISBLANK(C23),,VLOOKUP(C23,X:Y,2,0))</f>
        <v>0</v>
      </c>
      <c r="G23" s="281">
        <f t="shared" si="0"/>
        <v>0</v>
      </c>
      <c r="H23" s="284"/>
    </row>
    <row r="24" spans="1:8">
      <c r="A24" s="287"/>
      <c r="B24" s="153"/>
      <c r="C24" s="152"/>
      <c r="D24" s="152"/>
      <c r="E24" s="279"/>
      <c r="F24" s="280">
        <f>IF(ISBLANK(C24),,VLOOKUP(C24,X:Y,2,0))</f>
        <v>0</v>
      </c>
      <c r="G24" s="281">
        <f t="shared" si="0"/>
        <v>0</v>
      </c>
      <c r="H24" s="284"/>
    </row>
    <row r="25" ht="11" customHeight="1" spans="1:8">
      <c r="A25" s="286" t="s">
        <v>47</v>
      </c>
      <c r="B25" s="153"/>
      <c r="C25" s="152"/>
      <c r="D25" s="152" t="str">
        <f>IF(ISBLANK(C25),"",VLOOKUP(C25,X:Z,3,0))</f>
        <v/>
      </c>
      <c r="E25" s="279"/>
      <c r="F25" s="280">
        <f>IF(ISBLANK(C25),,VLOOKUP(C25,X:Y,2,0))</f>
        <v>0</v>
      </c>
      <c r="G25" s="281">
        <f t="shared" ref="G25:G33" si="1">F25*E25</f>
        <v>0</v>
      </c>
      <c r="H25" s="282">
        <f>SUM(G25:G30)</f>
        <v>0</v>
      </c>
    </row>
    <row r="26" spans="1:8">
      <c r="A26" s="287"/>
      <c r="B26" s="153"/>
      <c r="C26" s="152"/>
      <c r="D26" s="152" t="str">
        <f>IF(ISBLANK(C26),"",VLOOKUP(C26,X:Z,3,0))</f>
        <v/>
      </c>
      <c r="E26" s="279"/>
      <c r="F26" s="280">
        <f>IF(ISBLANK(C26),,VLOOKUP(C26,X:Y,2,0))</f>
        <v>0</v>
      </c>
      <c r="G26" s="281">
        <f t="shared" si="1"/>
        <v>0</v>
      </c>
      <c r="H26" s="284"/>
    </row>
    <row r="27" spans="1:8">
      <c r="A27" s="287"/>
      <c r="B27" s="153"/>
      <c r="C27" s="152"/>
      <c r="D27" s="152" t="str">
        <f>IF(ISBLANK(C27),"",VLOOKUP(C27,X:Z,3,0))</f>
        <v/>
      </c>
      <c r="E27" s="279"/>
      <c r="F27" s="280">
        <f>IF(ISBLANK(C27),,VLOOKUP(C27,X:Y,2,0))</f>
        <v>0</v>
      </c>
      <c r="G27" s="281">
        <f t="shared" si="1"/>
        <v>0</v>
      </c>
      <c r="H27" s="284"/>
    </row>
    <row r="28" spans="1:8">
      <c r="A28" s="287"/>
      <c r="B28" s="153"/>
      <c r="C28" s="152"/>
      <c r="D28" s="152"/>
      <c r="E28" s="279"/>
      <c r="F28" s="280">
        <f>IF(ISBLANK(C28),,VLOOKUP(C28,X:Y,2,0))</f>
        <v>0</v>
      </c>
      <c r="G28" s="281">
        <f t="shared" si="1"/>
        <v>0</v>
      </c>
      <c r="H28" s="284"/>
    </row>
    <row r="29" spans="1:8">
      <c r="A29" s="287"/>
      <c r="B29" s="153"/>
      <c r="C29" s="152"/>
      <c r="D29" s="152"/>
      <c r="E29" s="279"/>
      <c r="F29" s="280">
        <f>IF(ISBLANK(C29),,VLOOKUP(C29,X:Y,2,0))</f>
        <v>0</v>
      </c>
      <c r="G29" s="281">
        <f t="shared" si="1"/>
        <v>0</v>
      </c>
      <c r="H29" s="284"/>
    </row>
    <row r="30" spans="1:8">
      <c r="A30" s="287"/>
      <c r="B30" s="153"/>
      <c r="C30" s="152"/>
      <c r="D30" s="152"/>
      <c r="E30" s="279"/>
      <c r="F30" s="280">
        <f>IF(ISBLANK(C30),,VLOOKUP(C30,X:Y,2,0))</f>
        <v>0</v>
      </c>
      <c r="G30" s="281">
        <f t="shared" si="1"/>
        <v>0</v>
      </c>
      <c r="H30" s="284"/>
    </row>
    <row r="31" ht="11" customHeight="1" spans="1:8">
      <c r="A31" s="286" t="s">
        <v>48</v>
      </c>
      <c r="B31" s="153" t="s">
        <v>49</v>
      </c>
      <c r="C31" s="152" t="s">
        <v>50</v>
      </c>
      <c r="D31" s="152" t="str">
        <f>IF(ISBLANK(C31),"",VLOOKUP(C31,X:Z,3,0))</f>
        <v>平方米</v>
      </c>
      <c r="E31" s="279">
        <v>10</v>
      </c>
      <c r="F31" s="280">
        <f>IF(ISBLANK(C31),,VLOOKUP(C31,X:Y,2,0))</f>
        <v>36.9</v>
      </c>
      <c r="G31" s="281">
        <f t="shared" ref="G31:G45" si="2">F31*E31</f>
        <v>369</v>
      </c>
      <c r="H31" s="282">
        <f>SUM(G31:G35)</f>
        <v>428.4</v>
      </c>
    </row>
    <row r="32" spans="1:8">
      <c r="A32" s="287"/>
      <c r="B32" s="153" t="s">
        <v>51</v>
      </c>
      <c r="C32" s="152" t="s">
        <v>46</v>
      </c>
      <c r="D32" s="152" t="str">
        <f>IF(ISBLANK(C32),"",VLOOKUP(C32,X:Z,3,0))</f>
        <v>平方米</v>
      </c>
      <c r="E32" s="279">
        <v>2</v>
      </c>
      <c r="F32" s="280">
        <f>IF(ISBLANK(C32),,VLOOKUP(C32,X:Y,2,0))</f>
        <v>29.7</v>
      </c>
      <c r="G32" s="281">
        <f t="shared" si="2"/>
        <v>59.4</v>
      </c>
      <c r="H32" s="284"/>
    </row>
    <row r="33" spans="1:8">
      <c r="A33" s="287"/>
      <c r="B33" s="153"/>
      <c r="C33" s="152"/>
      <c r="D33" s="152" t="str">
        <f>IF(ISBLANK(C33),"",VLOOKUP(C33,X:Z,3,0))</f>
        <v/>
      </c>
      <c r="E33" s="279"/>
      <c r="F33" s="280">
        <f>IF(ISBLANK(C33),,VLOOKUP(C33,X:Y,2,0))</f>
        <v>0</v>
      </c>
      <c r="G33" s="281">
        <f t="shared" si="2"/>
        <v>0</v>
      </c>
      <c r="H33" s="284"/>
    </row>
    <row r="34" spans="1:8">
      <c r="A34" s="287"/>
      <c r="B34" s="153"/>
      <c r="C34" s="152"/>
      <c r="D34" s="152"/>
      <c r="E34" s="279"/>
      <c r="F34" s="280">
        <f>IF(ISBLANK(C34),,VLOOKUP(C34,X:Y,2,0))</f>
        <v>0</v>
      </c>
      <c r="G34" s="281">
        <f t="shared" si="2"/>
        <v>0</v>
      </c>
      <c r="H34" s="284"/>
    </row>
    <row r="35" spans="1:8">
      <c r="A35" s="287"/>
      <c r="B35" s="153"/>
      <c r="C35" s="152"/>
      <c r="D35" s="152"/>
      <c r="E35" s="279"/>
      <c r="F35" s="280">
        <f>IF(ISBLANK(C35),,VLOOKUP(C35,X:Y,2,0))</f>
        <v>0</v>
      </c>
      <c r="G35" s="281">
        <f t="shared" si="2"/>
        <v>0</v>
      </c>
      <c r="H35" s="284"/>
    </row>
    <row r="36" ht="12.75" customHeight="1" spans="1:8">
      <c r="A36" s="286" t="s">
        <v>52</v>
      </c>
      <c r="B36" s="153"/>
      <c r="C36" s="152"/>
      <c r="D36" s="152" t="str">
        <f>IF(ISBLANK(C36),"",VLOOKUP(C36,X:Z,3,0))</f>
        <v/>
      </c>
      <c r="E36" s="279"/>
      <c r="F36" s="280">
        <f>IF(ISBLANK(C36),,VLOOKUP(C36,X:Y,2,0))</f>
        <v>0</v>
      </c>
      <c r="G36" s="281">
        <f t="shared" si="2"/>
        <v>0</v>
      </c>
      <c r="H36" s="282">
        <f>SUM(G36:G40)</f>
        <v>0</v>
      </c>
    </row>
    <row r="37" spans="1:8">
      <c r="A37" s="287"/>
      <c r="B37" s="153"/>
      <c r="C37" s="152"/>
      <c r="D37" s="152" t="str">
        <f>IF(ISBLANK(C37),"",VLOOKUP(C37,X:Z,3,0))</f>
        <v/>
      </c>
      <c r="E37" s="279"/>
      <c r="F37" s="280">
        <f>IF(ISBLANK(C37),,VLOOKUP(C37,X:Y,2,0))</f>
        <v>0</v>
      </c>
      <c r="G37" s="281">
        <f t="shared" si="2"/>
        <v>0</v>
      </c>
      <c r="H37" s="284"/>
    </row>
    <row r="38" spans="1:8">
      <c r="A38" s="287"/>
      <c r="B38" s="153"/>
      <c r="C38" s="152"/>
      <c r="D38" s="152" t="str">
        <f>IF(ISBLANK(C38),"",VLOOKUP(C38,X:Z,3,0))</f>
        <v/>
      </c>
      <c r="E38" s="279"/>
      <c r="F38" s="280">
        <f>IF(ISBLANK(C38),,VLOOKUP(C38,X:Y,2,0))</f>
        <v>0</v>
      </c>
      <c r="G38" s="281">
        <f t="shared" si="2"/>
        <v>0</v>
      </c>
      <c r="H38" s="284"/>
    </row>
    <row r="39" spans="1:8">
      <c r="A39" s="287"/>
      <c r="B39" s="153"/>
      <c r="C39" s="152"/>
      <c r="D39" s="152"/>
      <c r="E39" s="279"/>
      <c r="F39" s="280">
        <f>IF(ISBLANK(C39),,VLOOKUP(C39,X:Y,2,0))</f>
        <v>0</v>
      </c>
      <c r="G39" s="281">
        <f t="shared" si="2"/>
        <v>0</v>
      </c>
      <c r="H39" s="284"/>
    </row>
    <row r="40" spans="1:8">
      <c r="A40" s="287"/>
      <c r="B40" s="153"/>
      <c r="C40" s="152"/>
      <c r="D40" s="152"/>
      <c r="E40" s="279"/>
      <c r="F40" s="280">
        <f>IF(ISBLANK(C40),,VLOOKUP(C40,X:Y,2,0))</f>
        <v>0</v>
      </c>
      <c r="G40" s="281">
        <f t="shared" si="2"/>
        <v>0</v>
      </c>
      <c r="H40" s="284"/>
    </row>
    <row r="41" ht="12.75" customHeight="1" spans="1:8">
      <c r="A41" s="286" t="s">
        <v>53</v>
      </c>
      <c r="B41" s="153"/>
      <c r="C41" s="152"/>
      <c r="D41" s="152" t="str">
        <f>IF(ISBLANK(C41),"",VLOOKUP(C41,X:Z,3,0))</f>
        <v/>
      </c>
      <c r="E41" s="279"/>
      <c r="F41" s="280">
        <f>IF(ISBLANK(C41),,VLOOKUP(C41,X:Y,2,0))</f>
        <v>0</v>
      </c>
      <c r="G41" s="281">
        <f t="shared" si="2"/>
        <v>0</v>
      </c>
      <c r="H41" s="282">
        <f>SUM(G41:G45)</f>
        <v>0</v>
      </c>
    </row>
    <row r="42" spans="1:8">
      <c r="A42" s="287"/>
      <c r="B42" s="153"/>
      <c r="C42" s="152"/>
      <c r="D42" s="152" t="str">
        <f>IF(ISBLANK(C42),"",VLOOKUP(C42,X:Z,3,0))</f>
        <v/>
      </c>
      <c r="E42" s="279"/>
      <c r="F42" s="280">
        <f>IF(ISBLANK(C42),,VLOOKUP(C42,X:Y,2,0))</f>
        <v>0</v>
      </c>
      <c r="G42" s="281">
        <f t="shared" si="2"/>
        <v>0</v>
      </c>
      <c r="H42" s="284"/>
    </row>
    <row r="43" spans="1:8">
      <c r="A43" s="287"/>
      <c r="B43" s="153"/>
      <c r="C43" s="152"/>
      <c r="D43" s="152"/>
      <c r="E43" s="279"/>
      <c r="F43" s="280">
        <f>IF(ISBLANK(C43),,VLOOKUP(C43,X:Y,2,0))</f>
        <v>0</v>
      </c>
      <c r="G43" s="281">
        <f t="shared" si="2"/>
        <v>0</v>
      </c>
      <c r="H43" s="284"/>
    </row>
    <row r="44" spans="1:8">
      <c r="A44" s="287"/>
      <c r="B44" s="153"/>
      <c r="C44" s="152"/>
      <c r="D44" s="152"/>
      <c r="E44" s="279"/>
      <c r="F44" s="280">
        <f>IF(ISBLANK(C44),,VLOOKUP(C44,X:Y,2,0))</f>
        <v>0</v>
      </c>
      <c r="G44" s="281">
        <f t="shared" si="2"/>
        <v>0</v>
      </c>
      <c r="H44" s="284"/>
    </row>
    <row r="45" spans="1:8">
      <c r="A45" s="287"/>
      <c r="B45" s="153"/>
      <c r="C45" s="152"/>
      <c r="D45" s="152"/>
      <c r="E45" s="279"/>
      <c r="F45" s="280">
        <f>IF(ISBLANK(C45),,VLOOKUP(C45,X:Y,2,0))</f>
        <v>0</v>
      </c>
      <c r="G45" s="281">
        <f t="shared" si="2"/>
        <v>0</v>
      </c>
      <c r="H45" s="284"/>
    </row>
    <row r="46" customHeight="1" spans="1:28">
      <c r="A46" s="288" t="s">
        <v>54</v>
      </c>
      <c r="B46" s="288"/>
      <c r="C46" s="288"/>
      <c r="D46" s="288"/>
      <c r="E46" s="288"/>
      <c r="F46" s="288"/>
      <c r="G46" s="288"/>
      <c r="H46" s="289"/>
      <c r="S46" s="13" t="s">
        <v>55</v>
      </c>
      <c r="T46" s="109" t="s">
        <v>18</v>
      </c>
      <c r="U46" s="14" t="s">
        <v>56</v>
      </c>
      <c r="V46" s="164"/>
      <c r="X46" s="332" t="s">
        <v>57</v>
      </c>
      <c r="Y46" s="332">
        <v>84.6</v>
      </c>
      <c r="Z46" s="332" t="s">
        <v>58</v>
      </c>
      <c r="AA46" s="333"/>
      <c r="AB46" s="252"/>
    </row>
    <row r="47" ht="45" customHeight="1" spans="1:30">
      <c r="A47" s="218" t="s">
        <v>59</v>
      </c>
      <c r="B47" s="290" t="s">
        <v>60</v>
      </c>
      <c r="C47" s="291" t="s">
        <v>61</v>
      </c>
      <c r="D47" s="291" t="s">
        <v>62</v>
      </c>
      <c r="E47" s="275" t="s">
        <v>59</v>
      </c>
      <c r="F47" s="290" t="s">
        <v>60</v>
      </c>
      <c r="G47" s="291" t="s">
        <v>61</v>
      </c>
      <c r="H47" s="291" t="s">
        <v>62</v>
      </c>
      <c r="S47" s="108" t="s">
        <v>63</v>
      </c>
      <c r="T47" s="109" t="s">
        <v>17</v>
      </c>
      <c r="U47" s="14" t="s">
        <v>64</v>
      </c>
      <c r="W47" s="164"/>
      <c r="X47" s="332" t="s">
        <v>38</v>
      </c>
      <c r="Y47" s="332">
        <v>68</v>
      </c>
      <c r="Z47" s="332" t="s">
        <v>58</v>
      </c>
      <c r="AA47" s="333"/>
      <c r="AB47" s="252"/>
      <c r="AC47" s="164"/>
      <c r="AD47" s="164"/>
    </row>
    <row r="48" ht="12.75" spans="1:30">
      <c r="A48" s="292" t="s">
        <v>65</v>
      </c>
      <c r="B48" s="293">
        <f>SUMIF($C$12:$C$46,A48,$E$12:$E$46)</f>
        <v>20</v>
      </c>
      <c r="C48" s="294" t="e">
        <f t="shared" ref="C48:C53" si="3">B48/SUM($F$6,$F$8)</f>
        <v>#DIV/0!</v>
      </c>
      <c r="D48" s="295" t="e">
        <f>C48*68</f>
        <v>#DIV/0!</v>
      </c>
      <c r="E48" s="296" t="s">
        <v>66</v>
      </c>
      <c r="F48" s="293">
        <f t="shared" ref="F48:F53" si="4">SUMIF($C$12:$C$46,E48,$E$12:$E$46)</f>
        <v>32</v>
      </c>
      <c r="G48" s="294" t="e">
        <f t="shared" ref="G48:G53" si="5">F48/SUM($F$6,$F$8)</f>
        <v>#DIV/0!</v>
      </c>
      <c r="H48" s="297" t="e">
        <f>G48*29.7</f>
        <v>#DIV/0!</v>
      </c>
      <c r="S48" s="108" t="s">
        <v>67</v>
      </c>
      <c r="T48" s="109" t="s">
        <v>68</v>
      </c>
      <c r="U48" s="14" t="s">
        <v>69</v>
      </c>
      <c r="W48" s="164"/>
      <c r="X48" s="332" t="s">
        <v>40</v>
      </c>
      <c r="Y48" s="332">
        <v>64.8</v>
      </c>
      <c r="Z48" s="332" t="s">
        <v>58</v>
      </c>
      <c r="AA48" s="333"/>
      <c r="AB48" s="252"/>
      <c r="AC48" s="164"/>
      <c r="AD48" s="164"/>
    </row>
    <row r="49" ht="12.75" spans="1:28">
      <c r="A49" s="292" t="s">
        <v>70</v>
      </c>
      <c r="B49" s="293">
        <f>SUMIF(C$12:C$46,A49,E$12:E$46)</f>
        <v>0</v>
      </c>
      <c r="C49" s="294" t="e">
        <f t="shared" si="3"/>
        <v>#DIV/0!</v>
      </c>
      <c r="D49" s="295" t="e">
        <f>C49*30</f>
        <v>#DIV/0!</v>
      </c>
      <c r="E49" s="298" t="s">
        <v>71</v>
      </c>
      <c r="F49" s="293">
        <f t="shared" si="4"/>
        <v>0</v>
      </c>
      <c r="G49" s="294" t="e">
        <f t="shared" si="5"/>
        <v>#DIV/0!</v>
      </c>
      <c r="H49" s="297" t="e">
        <f>G49*36</f>
        <v>#DIV/0!</v>
      </c>
      <c r="S49" t="s">
        <v>72</v>
      </c>
      <c r="T49" s="109" t="s">
        <v>73</v>
      </c>
      <c r="U49" s="14" t="s">
        <v>74</v>
      </c>
      <c r="X49" s="332" t="s">
        <v>75</v>
      </c>
      <c r="Y49" s="332">
        <v>29.7</v>
      </c>
      <c r="Z49" s="332" t="s">
        <v>58</v>
      </c>
      <c r="AA49" s="333"/>
      <c r="AB49" s="334"/>
    </row>
    <row r="50" ht="12.75" spans="1:28">
      <c r="A50" s="292" t="s">
        <v>76</v>
      </c>
      <c r="B50" s="293">
        <f>SUMIF(C$12:C$46,A50,E$12:E$46)</f>
        <v>0</v>
      </c>
      <c r="C50" s="294" t="e">
        <f t="shared" si="3"/>
        <v>#DIV/0!</v>
      </c>
      <c r="D50" s="295" t="e">
        <f>C50*20.71</f>
        <v>#DIV/0!</v>
      </c>
      <c r="E50" s="298" t="s">
        <v>77</v>
      </c>
      <c r="F50" s="293">
        <f t="shared" si="4"/>
        <v>0</v>
      </c>
      <c r="G50" s="294" t="e">
        <f t="shared" si="5"/>
        <v>#DIV/0!</v>
      </c>
      <c r="H50" s="297" t="e">
        <f>G50*42</f>
        <v>#DIV/0!</v>
      </c>
      <c r="S50" s="13" t="s">
        <v>78</v>
      </c>
      <c r="T50" s="109" t="s">
        <v>79</v>
      </c>
      <c r="X50" s="332" t="s">
        <v>42</v>
      </c>
      <c r="Y50" s="332">
        <v>36</v>
      </c>
      <c r="Z50" s="332" t="s">
        <v>58</v>
      </c>
      <c r="AA50" s="333"/>
      <c r="AB50" s="334"/>
    </row>
    <row r="51" ht="12.75" spans="1:28">
      <c r="A51" s="292" t="s">
        <v>80</v>
      </c>
      <c r="B51" s="293">
        <f>SUMIF(C$12:C$46,A51,E$12:E$46)</f>
        <v>10</v>
      </c>
      <c r="C51" s="294" t="e">
        <f t="shared" si="3"/>
        <v>#DIV/0!</v>
      </c>
      <c r="D51" s="295" t="e">
        <f>C51*36.9</f>
        <v>#DIV/0!</v>
      </c>
      <c r="E51" s="298" t="s">
        <v>81</v>
      </c>
      <c r="F51" s="293">
        <f t="shared" si="4"/>
        <v>0</v>
      </c>
      <c r="G51" s="294" t="e">
        <f t="shared" si="5"/>
        <v>#DIV/0!</v>
      </c>
      <c r="H51" s="297" t="e">
        <f>G51*42</f>
        <v>#DIV/0!</v>
      </c>
      <c r="S51" s="13" t="s">
        <v>82</v>
      </c>
      <c r="T51" s="110" t="s">
        <v>83</v>
      </c>
      <c r="U51" s="14" t="s">
        <v>84</v>
      </c>
      <c r="X51" s="332" t="s">
        <v>85</v>
      </c>
      <c r="Y51" s="332">
        <v>36</v>
      </c>
      <c r="Z51" s="332" t="s">
        <v>58</v>
      </c>
      <c r="AA51" s="333"/>
      <c r="AB51" s="252"/>
    </row>
    <row r="52" ht="12.75" spans="1:28">
      <c r="A52" s="292" t="s">
        <v>86</v>
      </c>
      <c r="B52" s="293">
        <f>SUMIF(C$12:C$46,A52,E$12:E$46)</f>
        <v>0</v>
      </c>
      <c r="C52" s="294" t="e">
        <f t="shared" si="3"/>
        <v>#DIV/0!</v>
      </c>
      <c r="D52" s="295" t="e">
        <f>C52*37.81</f>
        <v>#DIV/0!</v>
      </c>
      <c r="E52" s="299" t="s">
        <v>87</v>
      </c>
      <c r="F52" s="293">
        <f t="shared" si="4"/>
        <v>0</v>
      </c>
      <c r="G52" s="294" t="e">
        <f t="shared" si="5"/>
        <v>#DIV/0!</v>
      </c>
      <c r="H52" s="297" t="e">
        <f>G52*84.6</f>
        <v>#DIV/0!</v>
      </c>
      <c r="S52" s="108" t="s">
        <v>88</v>
      </c>
      <c r="T52" s="109" t="s">
        <v>89</v>
      </c>
      <c r="U52" s="111" t="s">
        <v>90</v>
      </c>
      <c r="X52" s="332" t="s">
        <v>91</v>
      </c>
      <c r="Y52" s="332">
        <v>20.71</v>
      </c>
      <c r="Z52" s="332" t="s">
        <v>58</v>
      </c>
      <c r="AA52" s="333"/>
      <c r="AB52" s="334"/>
    </row>
    <row r="53" ht="22.5" customHeight="1" spans="1:28">
      <c r="A53" s="300" t="s">
        <v>92</v>
      </c>
      <c r="B53" s="301">
        <f>SUMIF(C$12:C$46,"*布*",E$12:E$46)-B50-F53</f>
        <v>2</v>
      </c>
      <c r="C53" s="302" t="e">
        <f t="shared" si="3"/>
        <v>#DIV/0!</v>
      </c>
      <c r="D53" s="303" t="e">
        <f>C53*36</f>
        <v>#DIV/0!</v>
      </c>
      <c r="E53" s="299" t="s">
        <v>93</v>
      </c>
      <c r="F53" s="293">
        <f t="shared" si="4"/>
        <v>0</v>
      </c>
      <c r="G53" s="302" t="e">
        <f t="shared" si="5"/>
        <v>#DIV/0!</v>
      </c>
      <c r="H53" s="297" t="e">
        <f>G53*39</f>
        <v>#DIV/0!</v>
      </c>
      <c r="S53" s="108" t="s">
        <v>94</v>
      </c>
      <c r="T53" s="109"/>
      <c r="U53" s="14" t="s">
        <v>95</v>
      </c>
      <c r="V53" s="174"/>
      <c r="X53" s="332" t="s">
        <v>50</v>
      </c>
      <c r="Y53" s="332">
        <v>36.9</v>
      </c>
      <c r="Z53" s="332" t="s">
        <v>58</v>
      </c>
      <c r="AA53" s="333"/>
      <c r="AB53" s="252"/>
    </row>
    <row r="54" ht="22.5" customHeight="1" spans="1:28">
      <c r="A54" s="304"/>
      <c r="B54" s="305"/>
      <c r="C54" s="305"/>
      <c r="D54" s="306"/>
      <c r="E54" s="307" t="s">
        <v>96</v>
      </c>
      <c r="F54" s="307"/>
      <c r="G54" s="307"/>
      <c r="H54" s="308">
        <f>SUM(H13:H45)</f>
        <v>3399.4</v>
      </c>
      <c r="S54" s="108" t="s">
        <v>97</v>
      </c>
      <c r="T54" s="109"/>
      <c r="U54" s="14" t="s">
        <v>98</v>
      </c>
      <c r="X54" s="332" t="s">
        <v>99</v>
      </c>
      <c r="Y54" s="332">
        <v>141</v>
      </c>
      <c r="Z54" s="332" t="s">
        <v>58</v>
      </c>
      <c r="AA54" s="333"/>
      <c r="AB54" s="252"/>
    </row>
    <row r="55" ht="22.5" customHeight="1" spans="1:28">
      <c r="A55" s="309"/>
      <c r="B55" s="310"/>
      <c r="C55" s="310"/>
      <c r="D55" s="311"/>
      <c r="E55" s="312"/>
      <c r="F55" s="312" t="s">
        <v>100</v>
      </c>
      <c r="G55" s="312"/>
      <c r="H55" s="312"/>
      <c r="S55" s="112" t="s">
        <v>101</v>
      </c>
      <c r="T55" s="113" t="s">
        <v>102</v>
      </c>
      <c r="U55" s="14" t="s">
        <v>103</v>
      </c>
      <c r="X55" s="332" t="s">
        <v>104</v>
      </c>
      <c r="Y55" s="332">
        <v>105.67</v>
      </c>
      <c r="Z55" s="332" t="s">
        <v>58</v>
      </c>
      <c r="AB55" s="335"/>
    </row>
    <row r="56" ht="15" customHeight="1" spans="1:28">
      <c r="A56" s="309"/>
      <c r="B56" s="310"/>
      <c r="C56" s="310"/>
      <c r="D56" s="311"/>
      <c r="E56" s="309"/>
      <c r="F56" s="310"/>
      <c r="G56" s="310"/>
      <c r="H56" s="311"/>
      <c r="S56" s="112" t="s">
        <v>105</v>
      </c>
      <c r="T56" s="113" t="s">
        <v>106</v>
      </c>
      <c r="U56" s="112"/>
      <c r="X56" s="332" t="s">
        <v>107</v>
      </c>
      <c r="Y56" s="332">
        <v>91.31</v>
      </c>
      <c r="Z56" s="332" t="s">
        <v>58</v>
      </c>
      <c r="AA56" s="333"/>
      <c r="AB56" s="252"/>
    </row>
    <row r="57" customHeight="1" spans="1:28">
      <c r="A57" s="313" t="s">
        <v>108</v>
      </c>
      <c r="B57" s="313"/>
      <c r="C57" s="313"/>
      <c r="D57" s="313"/>
      <c r="E57" s="313"/>
      <c r="F57" s="313"/>
      <c r="G57" s="314">
        <f>SUM(H59:H71)</f>
        <v>8350</v>
      </c>
      <c r="H57" s="315" t="e">
        <f>G57/H6</f>
        <v>#DIV/0!</v>
      </c>
      <c r="S57" s="13" t="s">
        <v>109</v>
      </c>
      <c r="T57" s="109" t="s">
        <v>110</v>
      </c>
      <c r="U57" s="14" t="s">
        <v>111</v>
      </c>
      <c r="V57" s="151"/>
      <c r="X57" s="332" t="s">
        <v>112</v>
      </c>
      <c r="Y57" s="332">
        <v>166.47</v>
      </c>
      <c r="Z57" s="332" t="s">
        <v>58</v>
      </c>
      <c r="AA57" s="333"/>
      <c r="AB57" s="334"/>
    </row>
    <row r="58" ht="21.75" spans="1:28">
      <c r="A58" s="218" t="s">
        <v>113</v>
      </c>
      <c r="B58" s="218" t="s">
        <v>114</v>
      </c>
      <c r="C58" s="218" t="s">
        <v>115</v>
      </c>
      <c r="D58" s="218"/>
      <c r="E58" s="275" t="s">
        <v>116</v>
      </c>
      <c r="F58" s="218" t="s">
        <v>33</v>
      </c>
      <c r="G58" s="218" t="s">
        <v>117</v>
      </c>
      <c r="H58" s="276" t="s">
        <v>118</v>
      </c>
      <c r="S58" s="114" t="s">
        <v>119</v>
      </c>
      <c r="T58" s="109" t="s">
        <v>120</v>
      </c>
      <c r="U58" s="14" t="s">
        <v>121</v>
      </c>
      <c r="X58" s="332" t="s">
        <v>122</v>
      </c>
      <c r="Y58" s="332">
        <v>161.47</v>
      </c>
      <c r="Z58" s="332" t="s">
        <v>58</v>
      </c>
      <c r="AB58" s="335"/>
    </row>
    <row r="59" ht="22.5" spans="1:30">
      <c r="A59" s="316" t="s">
        <v>123</v>
      </c>
      <c r="B59" s="317" t="s">
        <v>124</v>
      </c>
      <c r="C59" s="318" t="s">
        <v>125</v>
      </c>
      <c r="D59" s="319"/>
      <c r="E59" s="320" t="s">
        <v>126</v>
      </c>
      <c r="F59" s="321">
        <v>5000</v>
      </c>
      <c r="G59" s="196">
        <v>1</v>
      </c>
      <c r="H59" s="322">
        <f t="shared" ref="H59:H71" si="6">F59*G59</f>
        <v>5000</v>
      </c>
      <c r="S59" s="108" t="s">
        <v>127</v>
      </c>
      <c r="T59" s="14" t="s">
        <v>128</v>
      </c>
      <c r="U59" s="14" t="s">
        <v>129</v>
      </c>
      <c r="W59" s="151"/>
      <c r="X59" s="332" t="s">
        <v>130</v>
      </c>
      <c r="Y59" s="332">
        <v>42</v>
      </c>
      <c r="Z59" s="332" t="s">
        <v>58</v>
      </c>
      <c r="AB59" s="335"/>
      <c r="AC59" s="151"/>
      <c r="AD59" s="151"/>
    </row>
    <row r="60" ht="22.5" spans="1:28">
      <c r="A60" s="323"/>
      <c r="B60" s="317" t="s">
        <v>131</v>
      </c>
      <c r="C60" s="318" t="s">
        <v>125</v>
      </c>
      <c r="D60" s="319"/>
      <c r="E60" s="320" t="s">
        <v>132</v>
      </c>
      <c r="F60" s="321">
        <v>2700</v>
      </c>
      <c r="G60" s="196">
        <v>1</v>
      </c>
      <c r="H60" s="322">
        <f t="shared" si="6"/>
        <v>2700</v>
      </c>
      <c r="S60" s="108" t="s">
        <v>133</v>
      </c>
      <c r="T60" s="14" t="s">
        <v>134</v>
      </c>
      <c r="U60" s="14" t="s">
        <v>135</v>
      </c>
      <c r="X60" s="332" t="s">
        <v>136</v>
      </c>
      <c r="Y60" s="332">
        <v>42</v>
      </c>
      <c r="Z60" s="332" t="s">
        <v>58</v>
      </c>
      <c r="AA60" s="333"/>
      <c r="AB60" s="252"/>
    </row>
    <row r="61" ht="22.5" spans="1:28">
      <c r="A61" s="323"/>
      <c r="B61" s="317" t="s">
        <v>137</v>
      </c>
      <c r="C61" s="318" t="s">
        <v>125</v>
      </c>
      <c r="D61" s="319"/>
      <c r="E61" s="320" t="s">
        <v>132</v>
      </c>
      <c r="F61" s="321">
        <v>1800</v>
      </c>
      <c r="G61" s="196"/>
      <c r="H61" s="322">
        <f t="shared" si="6"/>
        <v>0</v>
      </c>
      <c r="S61" s="13" t="s">
        <v>138</v>
      </c>
      <c r="T61" s="14" t="s">
        <v>139</v>
      </c>
      <c r="U61" s="14" t="s">
        <v>140</v>
      </c>
      <c r="X61" s="332" t="s">
        <v>141</v>
      </c>
      <c r="Y61" s="332">
        <v>42</v>
      </c>
      <c r="Z61" s="332" t="s">
        <v>58</v>
      </c>
      <c r="AB61" s="335"/>
    </row>
    <row r="62" ht="12.75" spans="1:28">
      <c r="A62" s="324"/>
      <c r="B62" s="317" t="s">
        <v>142</v>
      </c>
      <c r="C62" s="318" t="s">
        <v>125</v>
      </c>
      <c r="D62" s="319"/>
      <c r="E62" s="325"/>
      <c r="F62" s="321">
        <v>600</v>
      </c>
      <c r="G62" s="196"/>
      <c r="H62" s="322">
        <f t="shared" si="6"/>
        <v>0</v>
      </c>
      <c r="S62" s="108" t="s">
        <v>143</v>
      </c>
      <c r="T62" s="14" t="s">
        <v>144</v>
      </c>
      <c r="X62" s="332" t="s">
        <v>145</v>
      </c>
      <c r="Y62" s="332">
        <v>42</v>
      </c>
      <c r="Z62" s="332" t="s">
        <v>58</v>
      </c>
      <c r="AA62" s="333"/>
      <c r="AB62" s="252"/>
    </row>
    <row r="63" ht="12.75" spans="1:28">
      <c r="A63" s="316" t="s">
        <v>146</v>
      </c>
      <c r="B63" s="326" t="s">
        <v>147</v>
      </c>
      <c r="C63" s="319" t="s">
        <v>125</v>
      </c>
      <c r="D63" s="319"/>
      <c r="E63" s="327" t="s">
        <v>148</v>
      </c>
      <c r="F63" s="321">
        <v>1000</v>
      </c>
      <c r="G63" s="196"/>
      <c r="H63" s="322">
        <f t="shared" si="6"/>
        <v>0</v>
      </c>
      <c r="S63" s="108" t="s">
        <v>149</v>
      </c>
      <c r="T63" s="14" t="s">
        <v>150</v>
      </c>
      <c r="U63" s="14" t="s">
        <v>151</v>
      </c>
      <c r="X63" s="332" t="s">
        <v>152</v>
      </c>
      <c r="Y63" s="332">
        <v>39</v>
      </c>
      <c r="Z63" s="332" t="s">
        <v>58</v>
      </c>
      <c r="AA63" s="336"/>
      <c r="AB63" s="334"/>
    </row>
    <row r="64" ht="12.75" spans="1:28">
      <c r="A64" s="323"/>
      <c r="B64" s="324"/>
      <c r="C64" s="319" t="s">
        <v>125</v>
      </c>
      <c r="D64" s="319"/>
      <c r="E64" s="327" t="s">
        <v>153</v>
      </c>
      <c r="F64" s="321">
        <v>800</v>
      </c>
      <c r="G64" s="196"/>
      <c r="H64" s="322">
        <f t="shared" si="6"/>
        <v>0</v>
      </c>
      <c r="S64" s="108" t="s">
        <v>154</v>
      </c>
      <c r="U64" s="14" t="s">
        <v>155</v>
      </c>
      <c r="X64" s="332" t="s">
        <v>156</v>
      </c>
      <c r="Y64" s="332">
        <v>30</v>
      </c>
      <c r="Z64" s="332" t="s">
        <v>58</v>
      </c>
      <c r="AB64" s="151"/>
    </row>
    <row r="65" ht="12.75" spans="1:28">
      <c r="A65" s="323"/>
      <c r="B65" s="326" t="s">
        <v>157</v>
      </c>
      <c r="C65" s="319" t="s">
        <v>125</v>
      </c>
      <c r="D65" s="319"/>
      <c r="E65" s="327" t="s">
        <v>148</v>
      </c>
      <c r="F65" s="321">
        <v>500</v>
      </c>
      <c r="G65" s="196"/>
      <c r="H65" s="322">
        <f t="shared" si="6"/>
        <v>0</v>
      </c>
      <c r="S65" s="108" t="s">
        <v>158</v>
      </c>
      <c r="T65" s="14" t="s">
        <v>159</v>
      </c>
      <c r="U65" s="14" t="s">
        <v>160</v>
      </c>
      <c r="X65" s="332" t="s">
        <v>161</v>
      </c>
      <c r="Y65" s="332">
        <v>12</v>
      </c>
      <c r="Z65" s="332" t="s">
        <v>162</v>
      </c>
      <c r="AB65" s="151"/>
    </row>
    <row r="66" ht="12.75" spans="1:28">
      <c r="A66" s="323"/>
      <c r="B66" s="324"/>
      <c r="C66" s="319" t="s">
        <v>125</v>
      </c>
      <c r="D66" s="319"/>
      <c r="E66" s="327" t="s">
        <v>153</v>
      </c>
      <c r="F66" s="321">
        <v>400</v>
      </c>
      <c r="G66" s="196"/>
      <c r="H66" s="322">
        <f t="shared" si="6"/>
        <v>0</v>
      </c>
      <c r="S66" s="108" t="s">
        <v>163</v>
      </c>
      <c r="T66" s="14" t="s">
        <v>164</v>
      </c>
      <c r="U66" s="14" t="s">
        <v>165</v>
      </c>
      <c r="X66" s="332" t="s">
        <v>166</v>
      </c>
      <c r="Y66" s="332">
        <v>18</v>
      </c>
      <c r="Z66" s="332" t="s">
        <v>162</v>
      </c>
      <c r="AA66" s="333"/>
      <c r="AB66" s="334"/>
    </row>
    <row r="67" ht="12.75" spans="1:28">
      <c r="A67" s="323"/>
      <c r="B67" s="326" t="s">
        <v>167</v>
      </c>
      <c r="C67" s="319" t="s">
        <v>125</v>
      </c>
      <c r="D67" s="319"/>
      <c r="E67" s="327" t="s">
        <v>148</v>
      </c>
      <c r="F67" s="321">
        <v>200</v>
      </c>
      <c r="G67" s="196">
        <v>1</v>
      </c>
      <c r="H67" s="322">
        <f t="shared" si="6"/>
        <v>200</v>
      </c>
      <c r="S67" s="108" t="s">
        <v>168</v>
      </c>
      <c r="T67" s="14" t="s">
        <v>169</v>
      </c>
      <c r="U67" s="14" t="s">
        <v>170</v>
      </c>
      <c r="X67" s="332" t="s">
        <v>171</v>
      </c>
      <c r="Y67" s="332">
        <v>7.7</v>
      </c>
      <c r="Z67" s="332" t="s">
        <v>172</v>
      </c>
      <c r="AA67" s="336"/>
      <c r="AB67" s="334"/>
    </row>
    <row r="68" ht="12.75" spans="1:28">
      <c r="A68" s="323"/>
      <c r="B68" s="324"/>
      <c r="C68" s="319" t="s">
        <v>125</v>
      </c>
      <c r="D68" s="319"/>
      <c r="E68" s="327" t="s">
        <v>153</v>
      </c>
      <c r="F68" s="321">
        <v>150</v>
      </c>
      <c r="G68" s="196">
        <v>2</v>
      </c>
      <c r="H68" s="322">
        <f t="shared" si="6"/>
        <v>300</v>
      </c>
      <c r="S68" s="108" t="s">
        <v>173</v>
      </c>
      <c r="T68" s="14" t="s">
        <v>174</v>
      </c>
      <c r="U68" s="14" t="s">
        <v>175</v>
      </c>
      <c r="X68" s="332" t="s">
        <v>176</v>
      </c>
      <c r="Y68" s="332">
        <v>2.2</v>
      </c>
      <c r="Z68" s="332" t="s">
        <v>162</v>
      </c>
      <c r="AA68" s="336"/>
      <c r="AB68" s="334"/>
    </row>
    <row r="69" ht="12.75" spans="1:28">
      <c r="A69" s="323"/>
      <c r="B69" s="337" t="s">
        <v>177</v>
      </c>
      <c r="C69" s="319" t="s">
        <v>125</v>
      </c>
      <c r="D69" s="319"/>
      <c r="E69" s="327" t="s">
        <v>178</v>
      </c>
      <c r="F69" s="321">
        <v>500</v>
      </c>
      <c r="G69" s="196"/>
      <c r="H69" s="322">
        <f t="shared" si="6"/>
        <v>0</v>
      </c>
      <c r="S69" s="108" t="s">
        <v>179</v>
      </c>
      <c r="T69" s="14" t="s">
        <v>180</v>
      </c>
      <c r="U69" s="14" t="s">
        <v>181</v>
      </c>
      <c r="X69" s="332" t="s">
        <v>182</v>
      </c>
      <c r="Y69" s="332">
        <v>55</v>
      </c>
      <c r="Z69" s="332" t="s">
        <v>183</v>
      </c>
      <c r="AA69" s="336"/>
      <c r="AB69" s="334"/>
    </row>
    <row r="70" ht="12.75" spans="1:28">
      <c r="A70" s="324"/>
      <c r="B70" s="337" t="s">
        <v>184</v>
      </c>
      <c r="C70" s="319" t="s">
        <v>125</v>
      </c>
      <c r="D70" s="319"/>
      <c r="E70" s="327" t="s">
        <v>178</v>
      </c>
      <c r="F70" s="321">
        <v>150</v>
      </c>
      <c r="G70" s="196"/>
      <c r="H70" s="322">
        <f t="shared" si="6"/>
        <v>0</v>
      </c>
      <c r="S70" s="108" t="s">
        <v>179</v>
      </c>
      <c r="T70" s="14" t="s">
        <v>185</v>
      </c>
      <c r="U70" s="14" t="s">
        <v>186</v>
      </c>
      <c r="X70" s="332" t="s">
        <v>187</v>
      </c>
      <c r="Y70" s="332">
        <v>132</v>
      </c>
      <c r="Z70" s="332" t="s">
        <v>183</v>
      </c>
      <c r="AA70" s="333"/>
      <c r="AB70" s="334"/>
    </row>
    <row r="71" ht="12.75" spans="1:28">
      <c r="A71" s="338" t="s">
        <v>188</v>
      </c>
      <c r="B71" s="339"/>
      <c r="C71" s="340" t="s">
        <v>125</v>
      </c>
      <c r="D71" s="340"/>
      <c r="E71" s="341"/>
      <c r="F71" s="342">
        <v>150</v>
      </c>
      <c r="G71" s="196">
        <v>1</v>
      </c>
      <c r="H71" s="322">
        <f t="shared" si="6"/>
        <v>150</v>
      </c>
      <c r="S71" s="13" t="s">
        <v>189</v>
      </c>
      <c r="X71" s="332" t="s">
        <v>190</v>
      </c>
      <c r="Y71" s="332">
        <v>2.5</v>
      </c>
      <c r="Z71" s="332" t="s">
        <v>191</v>
      </c>
      <c r="AA71" s="131"/>
      <c r="AB71" s="334"/>
    </row>
    <row r="72" ht="6" customHeight="1" spans="1:28">
      <c r="A72" s="157"/>
      <c r="B72" s="157"/>
      <c r="C72" s="157"/>
      <c r="D72" s="157"/>
      <c r="E72" s="343"/>
      <c r="F72" s="157"/>
      <c r="G72" s="157"/>
      <c r="H72" s="344"/>
      <c r="S72" s="108" t="s">
        <v>192</v>
      </c>
      <c r="U72" s="14" t="s">
        <v>193</v>
      </c>
      <c r="Z72" s="113"/>
      <c r="AA72" s="336"/>
      <c r="AB72" s="334"/>
    </row>
    <row r="73" ht="13.5" customHeight="1" spans="5:28">
      <c r="E73" s="345" t="s">
        <v>194</v>
      </c>
      <c r="F73" s="345"/>
      <c r="G73" s="345"/>
      <c r="H73" s="346">
        <f>SUM(H59:H71)</f>
        <v>8350</v>
      </c>
      <c r="S73" s="108" t="s">
        <v>195</v>
      </c>
      <c r="U73" s="14" t="s">
        <v>196</v>
      </c>
      <c r="Z73" s="113"/>
      <c r="AA73" s="336"/>
      <c r="AB73" s="334"/>
    </row>
    <row r="74" ht="22.5" customHeight="1" spans="1:28">
      <c r="A74" s="309"/>
      <c r="B74" s="310"/>
      <c r="C74" s="310"/>
      <c r="D74" s="311"/>
      <c r="E74" s="312"/>
      <c r="F74" s="312" t="s">
        <v>100</v>
      </c>
      <c r="G74" s="312"/>
      <c r="H74" s="312"/>
      <c r="S74" s="108" t="s">
        <v>197</v>
      </c>
      <c r="U74" s="112"/>
      <c r="X74" s="250"/>
      <c r="Y74" s="250"/>
      <c r="Z74" s="250"/>
      <c r="AA74" s="336"/>
      <c r="AB74" s="334"/>
    </row>
    <row r="75" ht="5.25" customHeight="1" spans="19:28">
      <c r="S75" s="112" t="s">
        <v>198</v>
      </c>
      <c r="U75" s="14" t="s">
        <v>199</v>
      </c>
      <c r="Z75" s="113"/>
      <c r="AA75" s="333"/>
      <c r="AB75" s="334"/>
    </row>
    <row r="76" ht="13.5" spans="1:28">
      <c r="A76" s="347" t="s">
        <v>200</v>
      </c>
      <c r="B76" s="131"/>
      <c r="C76" s="131"/>
      <c r="D76" s="131"/>
      <c r="E76" s="256"/>
      <c r="F76" s="131"/>
      <c r="G76" s="131"/>
      <c r="H76" s="131"/>
      <c r="S76" s="108" t="s">
        <v>201</v>
      </c>
      <c r="U76" s="14" t="s">
        <v>202</v>
      </c>
      <c r="Z76" s="113"/>
      <c r="AA76" s="333"/>
      <c r="AB76" s="334"/>
    </row>
    <row r="77" ht="12.75" spans="1:28">
      <c r="A77" s="165" t="s">
        <v>203</v>
      </c>
      <c r="B77" s="166"/>
      <c r="C77" s="166"/>
      <c r="D77" s="166"/>
      <c r="E77" s="348"/>
      <c r="F77" s="166"/>
      <c r="G77" s="166"/>
      <c r="H77" s="167"/>
      <c r="S77" s="108" t="s">
        <v>204</v>
      </c>
      <c r="AA77" s="333"/>
      <c r="AB77" s="334"/>
    </row>
    <row r="78" ht="12.75" spans="1:28">
      <c r="A78" s="168" t="s">
        <v>205</v>
      </c>
      <c r="B78" s="131"/>
      <c r="C78" s="131"/>
      <c r="D78" s="131"/>
      <c r="E78" s="256"/>
      <c r="F78" s="131"/>
      <c r="G78" s="131"/>
      <c r="H78" s="134"/>
      <c r="S78" s="108" t="s">
        <v>206</v>
      </c>
      <c r="U78" s="14" t="s">
        <v>207</v>
      </c>
      <c r="Z78" s="113"/>
      <c r="AA78" s="333"/>
      <c r="AB78" s="334"/>
    </row>
    <row r="79" ht="12.75" spans="1:28">
      <c r="A79" s="168" t="s">
        <v>208</v>
      </c>
      <c r="B79" s="131"/>
      <c r="C79" s="131"/>
      <c r="D79" s="131"/>
      <c r="E79" s="256"/>
      <c r="F79" s="131"/>
      <c r="G79" s="131"/>
      <c r="H79" s="134"/>
      <c r="S79" s="108" t="s">
        <v>209</v>
      </c>
      <c r="U79" s="14" t="s">
        <v>210</v>
      </c>
      <c r="X79" s="250"/>
      <c r="Y79" s="250"/>
      <c r="Z79" s="250"/>
      <c r="AA79" s="333"/>
      <c r="AB79" s="334"/>
    </row>
    <row r="80" spans="1:21">
      <c r="A80" s="168" t="s">
        <v>211</v>
      </c>
      <c r="B80" s="131"/>
      <c r="C80" s="131"/>
      <c r="D80" s="131"/>
      <c r="E80" s="256"/>
      <c r="F80" s="131"/>
      <c r="G80" s="131"/>
      <c r="H80" s="134"/>
      <c r="S80" s="108" t="s">
        <v>212</v>
      </c>
      <c r="U80" s="14" t="s">
        <v>213</v>
      </c>
    </row>
    <row r="81" spans="1:21">
      <c r="A81" s="168" t="s">
        <v>214</v>
      </c>
      <c r="B81" s="131"/>
      <c r="C81" s="131"/>
      <c r="D81" s="131"/>
      <c r="E81" s="256"/>
      <c r="F81" s="131"/>
      <c r="G81" s="131"/>
      <c r="H81" s="134"/>
      <c r="S81" s="108" t="s">
        <v>215</v>
      </c>
      <c r="U81" s="14" t="s">
        <v>216</v>
      </c>
    </row>
    <row r="82" ht="12" spans="1:21">
      <c r="A82" s="203" t="s">
        <v>217</v>
      </c>
      <c r="B82" s="171"/>
      <c r="C82" s="171"/>
      <c r="D82" s="171"/>
      <c r="E82" s="349"/>
      <c r="F82" s="171"/>
      <c r="G82" s="171"/>
      <c r="H82" s="231"/>
      <c r="S82" s="108" t="s">
        <v>218</v>
      </c>
      <c r="T82" s="109"/>
      <c r="U82" s="14" t="s">
        <v>219</v>
      </c>
    </row>
    <row r="83" spans="19:19">
      <c r="S83" s="108" t="s">
        <v>220</v>
      </c>
    </row>
    <row r="84" spans="19:21">
      <c r="S84" s="108"/>
      <c r="U84" s="14" t="s">
        <v>221</v>
      </c>
    </row>
    <row r="85" spans="19:21">
      <c r="S85" s="13" t="s">
        <v>222</v>
      </c>
      <c r="T85" s="109"/>
      <c r="U85" s="14" t="s">
        <v>223</v>
      </c>
    </row>
    <row r="86" spans="6:21">
      <c r="F86" s="350" t="s">
        <v>224</v>
      </c>
      <c r="U86" s="14" t="s">
        <v>225</v>
      </c>
    </row>
    <row r="87" spans="6:21">
      <c r="F87" s="351" t="s">
        <v>226</v>
      </c>
      <c r="G87" s="352"/>
      <c r="H87" s="352"/>
      <c r="S87" s="13" t="s">
        <v>227</v>
      </c>
      <c r="U87" s="14" t="s">
        <v>228</v>
      </c>
    </row>
    <row r="88" spans="21:21">
      <c r="U88" s="14" t="s">
        <v>229</v>
      </c>
    </row>
    <row r="89" spans="19:20">
      <c r="S89" s="13" t="s">
        <v>230</v>
      </c>
      <c r="T89" s="109"/>
    </row>
    <row r="90" spans="19:19">
      <c r="S90" s="13" t="s">
        <v>231</v>
      </c>
    </row>
    <row r="91" spans="19:19">
      <c r="S91" s="13" t="s">
        <v>232</v>
      </c>
    </row>
    <row r="92" spans="19:19">
      <c r="S92" s="13" t="s">
        <v>233</v>
      </c>
    </row>
    <row r="93" spans="19:19">
      <c r="S93" s="112" t="s">
        <v>234</v>
      </c>
    </row>
    <row r="94" spans="19:19">
      <c r="S94" s="13" t="s">
        <v>235</v>
      </c>
    </row>
    <row r="95" spans="19:19">
      <c r="S95" s="13" t="s">
        <v>236</v>
      </c>
    </row>
    <row r="96" spans="19:19">
      <c r="S96" s="13" t="s">
        <v>237</v>
      </c>
    </row>
    <row r="97" spans="19:19">
      <c r="S97" s="13" t="s">
        <v>238</v>
      </c>
    </row>
    <row r="98" spans="19:19">
      <c r="S98" s="13" t="s">
        <v>239</v>
      </c>
    </row>
    <row r="99" spans="19:19">
      <c r="S99" s="13" t="s">
        <v>240</v>
      </c>
    </row>
    <row r="100" spans="19:19">
      <c r="S100" s="13" t="s">
        <v>241</v>
      </c>
    </row>
    <row r="101" spans="19:19">
      <c r="S101" s="13" t="s">
        <v>242</v>
      </c>
    </row>
    <row r="102" spans="19:19">
      <c r="S102" s="13" t="s">
        <v>55</v>
      </c>
    </row>
    <row r="103" spans="19:19">
      <c r="S103" s="13" t="s">
        <v>243</v>
      </c>
    </row>
    <row r="104" spans="19:19">
      <c r="S104" s="13" t="s">
        <v>244</v>
      </c>
    </row>
    <row r="105" spans="19:19">
      <c r="S105" s="13" t="s">
        <v>245</v>
      </c>
    </row>
    <row r="106" spans="19:19">
      <c r="S106" s="108" t="s">
        <v>246</v>
      </c>
    </row>
    <row r="108" spans="21:21">
      <c r="U108" s="115"/>
    </row>
    <row r="109" spans="19:20">
      <c r="S109" s="108"/>
      <c r="T109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46:H46"/>
    <mergeCell ref="E54:G54"/>
    <mergeCell ref="A57:F57"/>
    <mergeCell ref="A71:B71"/>
    <mergeCell ref="E73:G73"/>
    <mergeCell ref="A13:A15"/>
    <mergeCell ref="A16:A19"/>
    <mergeCell ref="A20:A24"/>
    <mergeCell ref="A25:A30"/>
    <mergeCell ref="A31:A35"/>
    <mergeCell ref="A36:A40"/>
    <mergeCell ref="A41:A45"/>
    <mergeCell ref="A59:A62"/>
    <mergeCell ref="A63:A70"/>
    <mergeCell ref="B63:B64"/>
    <mergeCell ref="B65:B66"/>
    <mergeCell ref="B67:B68"/>
    <mergeCell ref="H13:H15"/>
    <mergeCell ref="H16:H19"/>
    <mergeCell ref="H20:H24"/>
    <mergeCell ref="H25:H30"/>
    <mergeCell ref="H31:H35"/>
    <mergeCell ref="H36:H40"/>
    <mergeCell ref="H41:H45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2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$X$46:$X$71</formula1>
    </dataValidation>
    <dataValidation type="list" allowBlank="1" showInputMessage="1" showErrorMessage="1" sqref="N35 N36:N39">
      <formula1>T$46:T238</formula1>
    </dataValidation>
    <dataValidation type="list" allowBlank="1" showInputMessage="1" showErrorMessage="1" sqref="O35 O36:O39">
      <formula1>T$46:T238</formula1>
    </dataValidation>
    <dataValidation type="list" allowBlank="1" showInputMessage="1" showErrorMessage="1" sqref="N40 N41:N45">
      <formula1>T$46:T242</formula1>
    </dataValidation>
    <dataValidation type="list" allowBlank="1" showInputMessage="1" showErrorMessage="1" sqref="O40 O41:O45">
      <formula1>T$46:T242</formula1>
    </dataValidation>
    <dataValidation type="list" allowBlank="1" showInputMessage="1" showErrorMessage="1" sqref="C14:C15 C16:C19 C20:C24 C25:C30 C31:C35 C36:C40 C41:C45">
      <formula1>$X$46:$X$70</formula1>
    </dataValidation>
    <dataValidation type="list" allowBlank="1" showInputMessage="1" showErrorMessage="1" sqref="D13:D15 D16:D19 D20:D24 D25:D30 D31:D35 D36:D40 D41:D45">
      <formula1>"平方米,件PCS,米M"</formula1>
    </dataValidation>
    <dataValidation type="list" allowBlank="1" showInputMessage="1" showErrorMessage="1" sqref="K2:K5">
      <formula1>U$46:U207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29:N30">
      <formula1>S$46:S207</formula1>
    </dataValidation>
    <dataValidation type="list" allowBlank="1" showInputMessage="1" showErrorMessage="1" sqref="N2:N15 N25:N28">
      <formula1>T$46:T208</formula1>
    </dataValidation>
    <dataValidation type="list" allowBlank="1" showInputMessage="1" showErrorMessage="1" sqref="N16:N19 N20:N24">
      <formula1>T$46:T223</formula1>
    </dataValidation>
    <dataValidation type="list" allowBlank="1" showInputMessage="1" showErrorMessage="1" sqref="N31:N34">
      <formula1>T$46:T235</formula1>
    </dataValidation>
    <dataValidation type="list" allowBlank="1" showInputMessage="1" showErrorMessage="1" sqref="N46:N54">
      <formula1>T$46:T246</formula1>
    </dataValidation>
    <dataValidation type="list" allowBlank="1" showInputMessage="1" showErrorMessage="1" sqref="N57:N73 N75:N65543">
      <formula1>T$46:T256</formula1>
    </dataValidation>
    <dataValidation type="list" allowBlank="1" showInputMessage="1" showErrorMessage="1" sqref="O2:O15 O25:O28">
      <formula1>T$46:T208</formula1>
    </dataValidation>
    <dataValidation type="list" allowBlank="1" showInputMessage="1" showErrorMessage="1" sqref="O16:O19 O20:O24">
      <formula1>T$46:T223</formula1>
    </dataValidation>
    <dataValidation type="list" allowBlank="1" showInputMessage="1" showErrorMessage="1" sqref="O29:O30">
      <formula1>T$46:T234</formula1>
    </dataValidation>
    <dataValidation type="list" allowBlank="1" showInputMessage="1" showErrorMessage="1" sqref="O31:O34">
      <formula1>T$46:T235</formula1>
    </dataValidation>
    <dataValidation type="list" allowBlank="1" showInputMessage="1" showErrorMessage="1" sqref="O46:O54">
      <formula1>T$46:T246</formula1>
    </dataValidation>
    <dataValidation type="list" allowBlank="1" showInputMessage="1" showErrorMessage="1" sqref="O57:O73 O75:O65543">
      <formula1>T$46:T256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67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54</xdr:row>
                    <xdr:rowOff>127000</xdr:rowOff>
                  </from>
                  <to>
                    <xdr:col>6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54</xdr:row>
                    <xdr:rowOff>127000</xdr:rowOff>
                  </from>
                  <to>
                    <xdr:col>7</xdr:col>
                    <xdr:colOff>749300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73</xdr:row>
                    <xdr:rowOff>127000</xdr:rowOff>
                  </from>
                  <to>
                    <xdr:col>6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73</xdr:row>
                    <xdr:rowOff>127000</xdr:rowOff>
                  </from>
                  <to>
                    <xdr:col>7</xdr:col>
                    <xdr:colOff>749300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tabSelected="1" view="pageBreakPreview" zoomScaleNormal="100" zoomScaleSheetLayoutView="100" topLeftCell="A10" workbookViewId="0">
      <selection activeCell="K16" sqref="K16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247</v>
      </c>
      <c r="R1" s="236" t="s">
        <v>1</v>
      </c>
      <c r="S1" s="236" t="s">
        <v>2</v>
      </c>
      <c r="T1" s="236" t="s">
        <v>3</v>
      </c>
      <c r="U1" s="237" t="s">
        <v>4</v>
      </c>
      <c r="V1" s="238" t="s">
        <v>5</v>
      </c>
      <c r="W1" s="239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248</v>
      </c>
      <c r="R2" s="240">
        <v>95203162</v>
      </c>
      <c r="S2" s="241"/>
      <c r="T2" s="241"/>
      <c r="U2" s="241"/>
      <c r="V2" s="241"/>
      <c r="W2" s="242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40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40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249</v>
      </c>
      <c r="G5" s="181"/>
      <c r="H5" s="121"/>
      <c r="I5" s="121"/>
      <c r="J5" s="121"/>
      <c r="K5" s="121"/>
      <c r="L5" s="122" t="s">
        <v>250</v>
      </c>
      <c r="M5" s="122"/>
      <c r="N5" s="121"/>
      <c r="O5" s="121"/>
      <c r="P5" s="123"/>
      <c r="R5" s="243" t="s">
        <v>12</v>
      </c>
      <c r="S5" s="244"/>
      <c r="T5" s="244"/>
      <c r="U5" s="244"/>
      <c r="V5" s="245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251</v>
      </c>
      <c r="G6" s="183"/>
      <c r="H6" s="184"/>
      <c r="I6" s="184"/>
      <c r="J6" s="131"/>
      <c r="K6" s="131"/>
      <c r="L6" s="127" t="s">
        <v>252</v>
      </c>
      <c r="M6" s="127"/>
      <c r="N6" s="211" t="str">
        <f>IF(ISBLANK(N8),"",N8+15)</f>
        <v/>
      </c>
      <c r="O6" s="162"/>
      <c r="P6" s="134"/>
      <c r="Q6" s="246" t="s">
        <v>16</v>
      </c>
      <c r="R6" s="243" t="s">
        <v>17</v>
      </c>
      <c r="S6" s="243" t="s">
        <v>18</v>
      </c>
      <c r="T6" s="243" t="s">
        <v>19</v>
      </c>
      <c r="U6" s="243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253</v>
      </c>
      <c r="G7" s="131"/>
      <c r="H7" s="131"/>
      <c r="I7" s="131"/>
      <c r="J7" s="131"/>
      <c r="K7" s="131"/>
      <c r="L7" s="212" t="s">
        <v>23</v>
      </c>
      <c r="M7" s="212"/>
      <c r="N7" s="213"/>
      <c r="O7" s="131"/>
      <c r="P7" s="134"/>
      <c r="Q7" s="246"/>
      <c r="R7" s="243"/>
      <c r="S7" s="243"/>
      <c r="T7" s="243"/>
      <c r="U7" s="243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254</v>
      </c>
      <c r="G8" s="131"/>
      <c r="H8" s="184"/>
      <c r="I8" s="184"/>
      <c r="J8" s="131"/>
      <c r="K8" s="131"/>
      <c r="L8" s="214" t="s">
        <v>26</v>
      </c>
      <c r="M8" s="214"/>
      <c r="N8" s="139"/>
      <c r="O8" s="131"/>
      <c r="P8" s="134"/>
      <c r="Q8" s="247">
        <f ca="1">TODAY()</f>
        <v>43254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8"/>
    </row>
    <row r="10" ht="4.5" customHeight="1"/>
    <row r="11" s="151" customFormat="1" ht="15.75" customHeight="1" spans="1:37">
      <c r="A11" s="187" t="s">
        <v>255</v>
      </c>
      <c r="B11" s="188" t="s">
        <v>256</v>
      </c>
      <c r="C11" s="189" t="s">
        <v>257</v>
      </c>
      <c r="D11" s="189" t="s">
        <v>258</v>
      </c>
      <c r="E11" s="189" t="s">
        <v>259</v>
      </c>
      <c r="F11" s="189" t="s">
        <v>260</v>
      </c>
      <c r="G11" s="189" t="s">
        <v>261</v>
      </c>
      <c r="H11" s="189" t="s">
        <v>262</v>
      </c>
      <c r="I11" s="189" t="s">
        <v>115</v>
      </c>
      <c r="J11" s="189" t="s">
        <v>263</v>
      </c>
      <c r="K11" s="215" t="s">
        <v>264</v>
      </c>
      <c r="L11" s="215"/>
      <c r="M11" s="215"/>
      <c r="N11" s="215"/>
      <c r="O11" s="215"/>
      <c r="P11" s="216" t="s">
        <v>265</v>
      </c>
      <c r="R11" s="112"/>
      <c r="S11" s="112"/>
      <c r="T11" s="112"/>
      <c r="U11" s="249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7" t="s">
        <v>266</v>
      </c>
      <c r="L12" s="218" t="s">
        <v>267</v>
      </c>
      <c r="M12" s="218" t="s">
        <v>268</v>
      </c>
      <c r="N12" s="218" t="s">
        <v>269</v>
      </c>
      <c r="O12" s="218" t="s">
        <v>270</v>
      </c>
      <c r="P12" s="219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 t="s">
        <v>271</v>
      </c>
      <c r="B13" s="153"/>
      <c r="C13" s="194" t="s">
        <v>272</v>
      </c>
      <c r="D13" s="152"/>
      <c r="E13" s="153"/>
      <c r="F13" s="153"/>
      <c r="G13" s="153"/>
      <c r="H13" s="153"/>
      <c r="I13" s="153"/>
      <c r="J13" s="196">
        <v>10</v>
      </c>
      <c r="K13" s="220"/>
      <c r="L13" s="220"/>
      <c r="M13" s="220"/>
      <c r="N13" s="220">
        <v>35</v>
      </c>
      <c r="O13" s="221">
        <f>SUM(K13:N13)</f>
        <v>35</v>
      </c>
      <c r="P13" s="222">
        <f>J13*O13</f>
        <v>350</v>
      </c>
    </row>
    <row r="14" customHeight="1" spans="1:16">
      <c r="A14" s="193" t="s">
        <v>273</v>
      </c>
      <c r="B14" s="153"/>
      <c r="C14" s="194" t="s">
        <v>274</v>
      </c>
      <c r="D14" s="152"/>
      <c r="E14" s="153"/>
      <c r="F14" s="153"/>
      <c r="G14" s="153"/>
      <c r="H14" s="153"/>
      <c r="I14" s="153"/>
      <c r="J14" s="196">
        <v>5</v>
      </c>
      <c r="K14" s="220">
        <v>20</v>
      </c>
      <c r="L14" s="220"/>
      <c r="M14" s="220"/>
      <c r="N14" s="220" t="str">
        <f t="shared" ref="N14:N37" si="0">IF(ISERROR(VLOOKUP(B14,AE:AG,2,0)),"",VLOOKUP(B14,AE:AG,2,0)*H14)</f>
        <v/>
      </c>
      <c r="O14" s="221">
        <f t="shared" ref="O14:O37" si="1">SUM(K14:N14)</f>
        <v>20</v>
      </c>
      <c r="P14" s="222">
        <f t="shared" ref="P14:P37" si="2">J14*O14</f>
        <v>100</v>
      </c>
    </row>
    <row r="15" customHeight="1" spans="1:16">
      <c r="A15" s="193" t="s">
        <v>190</v>
      </c>
      <c r="B15" s="153"/>
      <c r="C15" s="194" t="s">
        <v>274</v>
      </c>
      <c r="D15" s="152"/>
      <c r="E15" s="153"/>
      <c r="F15" s="153"/>
      <c r="G15" s="153"/>
      <c r="H15" s="153"/>
      <c r="I15" s="153"/>
      <c r="J15" s="196">
        <v>5</v>
      </c>
      <c r="K15" s="220">
        <v>2.5</v>
      </c>
      <c r="L15" s="220"/>
      <c r="M15" s="220"/>
      <c r="N15" s="220" t="str">
        <f t="shared" si="0"/>
        <v/>
      </c>
      <c r="O15" s="221">
        <f t="shared" si="1"/>
        <v>2.5</v>
      </c>
      <c r="P15" s="222">
        <f t="shared" si="2"/>
        <v>12.5</v>
      </c>
    </row>
    <row r="16" customHeight="1" spans="1:16">
      <c r="A16" s="195"/>
      <c r="B16" s="153"/>
      <c r="C16" s="196"/>
      <c r="D16" s="152"/>
      <c r="E16" s="153"/>
      <c r="F16" s="153"/>
      <c r="G16" s="153"/>
      <c r="H16" s="153"/>
      <c r="I16" s="153"/>
      <c r="J16" s="196"/>
      <c r="K16" s="220"/>
      <c r="L16" s="220"/>
      <c r="M16" s="220"/>
      <c r="N16" s="220" t="str">
        <f t="shared" si="0"/>
        <v/>
      </c>
      <c r="O16" s="221">
        <f t="shared" si="1"/>
        <v>0</v>
      </c>
      <c r="P16" s="222">
        <f t="shared" si="2"/>
        <v>0</v>
      </c>
    </row>
    <row r="17" spans="1:16">
      <c r="A17" s="195"/>
      <c r="B17" s="153"/>
      <c r="C17" s="196"/>
      <c r="D17" s="152"/>
      <c r="E17" s="153"/>
      <c r="F17" s="153"/>
      <c r="G17" s="153"/>
      <c r="H17" s="153"/>
      <c r="I17" s="153"/>
      <c r="J17" s="196"/>
      <c r="K17" s="220"/>
      <c r="L17" s="220"/>
      <c r="M17" s="220"/>
      <c r="N17" s="220" t="str">
        <f t="shared" si="0"/>
        <v/>
      </c>
      <c r="O17" s="221">
        <f t="shared" si="1"/>
        <v>0</v>
      </c>
      <c r="P17" s="222">
        <f t="shared" si="2"/>
        <v>0</v>
      </c>
    </row>
    <row r="18" spans="1:16">
      <c r="A18" s="195"/>
      <c r="B18" s="153"/>
      <c r="C18" s="196"/>
      <c r="D18" s="152"/>
      <c r="E18" s="153"/>
      <c r="F18" s="153"/>
      <c r="G18" s="153"/>
      <c r="H18" s="153"/>
      <c r="I18" s="153"/>
      <c r="J18" s="196"/>
      <c r="K18" s="220"/>
      <c r="L18" s="220"/>
      <c r="M18" s="220"/>
      <c r="N18" s="220" t="str">
        <f t="shared" si="0"/>
        <v/>
      </c>
      <c r="O18" s="221">
        <f t="shared" si="1"/>
        <v>0</v>
      </c>
      <c r="P18" s="222">
        <f t="shared" si="2"/>
        <v>0</v>
      </c>
    </row>
    <row r="19" spans="1:16">
      <c r="A19" s="195"/>
      <c r="B19" s="153"/>
      <c r="C19" s="196"/>
      <c r="D19" s="152"/>
      <c r="E19" s="153"/>
      <c r="F19" s="153"/>
      <c r="G19" s="153"/>
      <c r="H19" s="153"/>
      <c r="I19" s="153"/>
      <c r="J19" s="196"/>
      <c r="K19" s="220"/>
      <c r="L19" s="220"/>
      <c r="M19" s="220"/>
      <c r="N19" s="220" t="str">
        <f t="shared" si="0"/>
        <v/>
      </c>
      <c r="O19" s="221">
        <f t="shared" si="1"/>
        <v>0</v>
      </c>
      <c r="P19" s="222">
        <f t="shared" si="2"/>
        <v>0</v>
      </c>
    </row>
    <row r="20" spans="1:16">
      <c r="A20" s="195"/>
      <c r="B20" s="153"/>
      <c r="C20" s="196"/>
      <c r="D20" s="152"/>
      <c r="E20" s="153"/>
      <c r="F20" s="153"/>
      <c r="G20" s="153"/>
      <c r="H20" s="153"/>
      <c r="I20" s="153"/>
      <c r="J20" s="196"/>
      <c r="K20" s="220"/>
      <c r="L20" s="220"/>
      <c r="M20" s="220"/>
      <c r="N20" s="220" t="str">
        <f t="shared" si="0"/>
        <v/>
      </c>
      <c r="O20" s="221">
        <f t="shared" si="1"/>
        <v>0</v>
      </c>
      <c r="P20" s="222">
        <f t="shared" si="2"/>
        <v>0</v>
      </c>
    </row>
    <row r="21" spans="1:16">
      <c r="A21" s="195"/>
      <c r="B21" s="153"/>
      <c r="C21" s="196"/>
      <c r="D21" s="152"/>
      <c r="E21" s="153"/>
      <c r="F21" s="153"/>
      <c r="G21" s="153"/>
      <c r="H21" s="153"/>
      <c r="I21" s="153"/>
      <c r="J21" s="196"/>
      <c r="K21" s="220"/>
      <c r="L21" s="220"/>
      <c r="M21" s="220"/>
      <c r="N21" s="220" t="str">
        <f t="shared" si="0"/>
        <v/>
      </c>
      <c r="O21" s="221">
        <f t="shared" si="1"/>
        <v>0</v>
      </c>
      <c r="P21" s="222">
        <f t="shared" si="2"/>
        <v>0</v>
      </c>
    </row>
    <row r="22" spans="1:16">
      <c r="A22" s="195"/>
      <c r="B22" s="153"/>
      <c r="C22" s="196"/>
      <c r="D22" s="152"/>
      <c r="E22" s="153"/>
      <c r="F22" s="153"/>
      <c r="G22" s="153"/>
      <c r="H22" s="153"/>
      <c r="I22" s="153"/>
      <c r="J22" s="196"/>
      <c r="K22" s="220"/>
      <c r="L22" s="220"/>
      <c r="M22" s="220"/>
      <c r="N22" s="220" t="str">
        <f t="shared" si="0"/>
        <v/>
      </c>
      <c r="O22" s="221">
        <f t="shared" si="1"/>
        <v>0</v>
      </c>
      <c r="P22" s="222">
        <f t="shared" si="2"/>
        <v>0</v>
      </c>
    </row>
    <row r="23" spans="1:16">
      <c r="A23" s="195"/>
      <c r="B23" s="153"/>
      <c r="C23" s="196"/>
      <c r="D23" s="152"/>
      <c r="E23" s="153"/>
      <c r="F23" s="153"/>
      <c r="G23" s="153"/>
      <c r="H23" s="153"/>
      <c r="I23" s="153"/>
      <c r="J23" s="196"/>
      <c r="K23" s="220"/>
      <c r="L23" s="220"/>
      <c r="M23" s="220"/>
      <c r="N23" s="220" t="str">
        <f t="shared" si="0"/>
        <v/>
      </c>
      <c r="O23" s="221">
        <f t="shared" si="1"/>
        <v>0</v>
      </c>
      <c r="P23" s="222">
        <f t="shared" si="2"/>
        <v>0</v>
      </c>
    </row>
    <row r="24" spans="1:16">
      <c r="A24" s="195"/>
      <c r="B24" s="153"/>
      <c r="C24" s="196"/>
      <c r="D24" s="152"/>
      <c r="E24" s="153"/>
      <c r="F24" s="153"/>
      <c r="G24" s="153"/>
      <c r="H24" s="153"/>
      <c r="I24" s="153"/>
      <c r="J24" s="196"/>
      <c r="K24" s="220"/>
      <c r="L24" s="220"/>
      <c r="M24" s="220"/>
      <c r="N24" s="220" t="str">
        <f t="shared" si="0"/>
        <v/>
      </c>
      <c r="O24" s="221">
        <f t="shared" si="1"/>
        <v>0</v>
      </c>
      <c r="P24" s="222">
        <f t="shared" si="2"/>
        <v>0</v>
      </c>
    </row>
    <row r="25" spans="1:16">
      <c r="A25" s="195"/>
      <c r="B25" s="153"/>
      <c r="C25" s="196"/>
      <c r="D25" s="152"/>
      <c r="E25" s="153"/>
      <c r="F25" s="153"/>
      <c r="G25" s="153"/>
      <c r="H25" s="153"/>
      <c r="I25" s="153"/>
      <c r="J25" s="196"/>
      <c r="K25" s="220"/>
      <c r="L25" s="220"/>
      <c r="M25" s="220"/>
      <c r="N25" s="220" t="str">
        <f t="shared" si="0"/>
        <v/>
      </c>
      <c r="O25" s="221">
        <f t="shared" si="1"/>
        <v>0</v>
      </c>
      <c r="P25" s="222">
        <f t="shared" si="2"/>
        <v>0</v>
      </c>
    </row>
    <row r="26" spans="1:16">
      <c r="A26" s="195"/>
      <c r="B26" s="153"/>
      <c r="C26" s="196"/>
      <c r="D26" s="152"/>
      <c r="E26" s="153"/>
      <c r="F26" s="153"/>
      <c r="G26" s="153"/>
      <c r="H26" s="153"/>
      <c r="I26" s="153"/>
      <c r="J26" s="196"/>
      <c r="K26" s="220"/>
      <c r="L26" s="220"/>
      <c r="M26" s="220"/>
      <c r="N26" s="220" t="str">
        <f t="shared" si="0"/>
        <v/>
      </c>
      <c r="O26" s="221">
        <f t="shared" si="1"/>
        <v>0</v>
      </c>
      <c r="P26" s="222">
        <f t="shared" si="2"/>
        <v>0</v>
      </c>
    </row>
    <row r="27" spans="1:16">
      <c r="A27" s="195"/>
      <c r="B27" s="153"/>
      <c r="C27" s="196"/>
      <c r="D27" s="152"/>
      <c r="E27" s="153"/>
      <c r="F27" s="153"/>
      <c r="G27" s="153"/>
      <c r="H27" s="153"/>
      <c r="I27" s="153"/>
      <c r="J27" s="196"/>
      <c r="K27" s="220"/>
      <c r="L27" s="220"/>
      <c r="M27" s="220"/>
      <c r="N27" s="220" t="str">
        <f t="shared" si="0"/>
        <v/>
      </c>
      <c r="O27" s="221">
        <f t="shared" si="1"/>
        <v>0</v>
      </c>
      <c r="P27" s="222">
        <f t="shared" si="2"/>
        <v>0</v>
      </c>
    </row>
    <row r="28" spans="1:16">
      <c r="A28" s="195"/>
      <c r="B28" s="153"/>
      <c r="C28" s="196"/>
      <c r="D28" s="152"/>
      <c r="E28" s="153"/>
      <c r="F28" s="153"/>
      <c r="G28" s="153"/>
      <c r="H28" s="153"/>
      <c r="I28" s="153"/>
      <c r="J28" s="196"/>
      <c r="K28" s="220"/>
      <c r="L28" s="220"/>
      <c r="M28" s="220"/>
      <c r="N28" s="220" t="str">
        <f t="shared" si="0"/>
        <v/>
      </c>
      <c r="O28" s="221">
        <f t="shared" si="1"/>
        <v>0</v>
      </c>
      <c r="P28" s="222">
        <f t="shared" si="2"/>
        <v>0</v>
      </c>
    </row>
    <row r="29" spans="1:16">
      <c r="A29" s="195"/>
      <c r="B29" s="153"/>
      <c r="C29" s="196"/>
      <c r="D29" s="152"/>
      <c r="E29" s="153"/>
      <c r="F29" s="153"/>
      <c r="G29" s="153"/>
      <c r="H29" s="153"/>
      <c r="I29" s="153"/>
      <c r="J29" s="196"/>
      <c r="K29" s="220"/>
      <c r="L29" s="220"/>
      <c r="M29" s="220"/>
      <c r="N29" s="220" t="str">
        <f t="shared" si="0"/>
        <v/>
      </c>
      <c r="O29" s="221">
        <f t="shared" si="1"/>
        <v>0</v>
      </c>
      <c r="P29" s="222">
        <f t="shared" si="2"/>
        <v>0</v>
      </c>
    </row>
    <row r="30" spans="1:16">
      <c r="A30" s="195"/>
      <c r="B30" s="153"/>
      <c r="C30" s="196"/>
      <c r="D30" s="152"/>
      <c r="E30" s="153"/>
      <c r="F30" s="153"/>
      <c r="G30" s="153"/>
      <c r="H30" s="153"/>
      <c r="I30" s="153"/>
      <c r="J30" s="196"/>
      <c r="K30" s="220"/>
      <c r="L30" s="220"/>
      <c r="M30" s="220"/>
      <c r="N30" s="220" t="str">
        <f t="shared" si="0"/>
        <v/>
      </c>
      <c r="O30" s="221">
        <f t="shared" si="1"/>
        <v>0</v>
      </c>
      <c r="P30" s="222">
        <f t="shared" si="2"/>
        <v>0</v>
      </c>
    </row>
    <row r="31" spans="1:16">
      <c r="A31" s="195"/>
      <c r="B31" s="153"/>
      <c r="C31" s="196"/>
      <c r="D31" s="152"/>
      <c r="E31" s="153"/>
      <c r="F31" s="153"/>
      <c r="G31" s="153"/>
      <c r="H31" s="153"/>
      <c r="I31" s="153"/>
      <c r="J31" s="196"/>
      <c r="K31" s="220"/>
      <c r="L31" s="220"/>
      <c r="M31" s="220"/>
      <c r="N31" s="220" t="str">
        <f t="shared" si="0"/>
        <v/>
      </c>
      <c r="O31" s="221">
        <f t="shared" si="1"/>
        <v>0</v>
      </c>
      <c r="P31" s="222">
        <f t="shared" si="2"/>
        <v>0</v>
      </c>
    </row>
    <row r="32" spans="1:16">
      <c r="A32" s="195"/>
      <c r="B32" s="153"/>
      <c r="C32" s="196"/>
      <c r="D32" s="152"/>
      <c r="E32" s="153"/>
      <c r="F32" s="153"/>
      <c r="G32" s="153"/>
      <c r="H32" s="153"/>
      <c r="I32" s="153"/>
      <c r="J32" s="196"/>
      <c r="K32" s="220"/>
      <c r="L32" s="220"/>
      <c r="M32" s="220"/>
      <c r="N32" s="220" t="str">
        <f t="shared" si="0"/>
        <v/>
      </c>
      <c r="O32" s="221">
        <f t="shared" si="1"/>
        <v>0</v>
      </c>
      <c r="P32" s="222">
        <f t="shared" si="2"/>
        <v>0</v>
      </c>
    </row>
    <row r="33" spans="1:16">
      <c r="A33" s="195"/>
      <c r="B33" s="153"/>
      <c r="C33" s="196"/>
      <c r="D33" s="152"/>
      <c r="E33" s="153"/>
      <c r="F33" s="153"/>
      <c r="G33" s="153"/>
      <c r="H33" s="153"/>
      <c r="I33" s="153"/>
      <c r="J33" s="196"/>
      <c r="K33" s="220"/>
      <c r="L33" s="220"/>
      <c r="M33" s="220"/>
      <c r="N33" s="220" t="str">
        <f t="shared" si="0"/>
        <v/>
      </c>
      <c r="O33" s="221">
        <f t="shared" si="1"/>
        <v>0</v>
      </c>
      <c r="P33" s="222">
        <f t="shared" si="2"/>
        <v>0</v>
      </c>
    </row>
    <row r="34" spans="1:16">
      <c r="A34" s="195"/>
      <c r="B34" s="153"/>
      <c r="C34" s="196"/>
      <c r="D34" s="152"/>
      <c r="E34" s="153"/>
      <c r="F34" s="153"/>
      <c r="G34" s="153"/>
      <c r="H34" s="153"/>
      <c r="I34" s="153"/>
      <c r="J34" s="196"/>
      <c r="K34" s="220"/>
      <c r="L34" s="220"/>
      <c r="M34" s="220"/>
      <c r="N34" s="220" t="str">
        <f t="shared" si="0"/>
        <v/>
      </c>
      <c r="O34" s="221">
        <f t="shared" si="1"/>
        <v>0</v>
      </c>
      <c r="P34" s="222">
        <f t="shared" si="2"/>
        <v>0</v>
      </c>
    </row>
    <row r="35" spans="1:16">
      <c r="A35" s="195"/>
      <c r="B35" s="153"/>
      <c r="C35" s="196"/>
      <c r="D35" s="152"/>
      <c r="E35" s="153"/>
      <c r="F35" s="153"/>
      <c r="G35" s="153"/>
      <c r="H35" s="153"/>
      <c r="I35" s="153"/>
      <c r="J35" s="196"/>
      <c r="K35" s="220"/>
      <c r="L35" s="220"/>
      <c r="M35" s="220"/>
      <c r="N35" s="220" t="str">
        <f t="shared" si="0"/>
        <v/>
      </c>
      <c r="O35" s="221">
        <f t="shared" si="1"/>
        <v>0</v>
      </c>
      <c r="P35" s="222">
        <f t="shared" si="2"/>
        <v>0</v>
      </c>
    </row>
    <row r="36" spans="1:16">
      <c r="A36" s="195"/>
      <c r="B36" s="153"/>
      <c r="C36" s="196"/>
      <c r="D36" s="152"/>
      <c r="E36" s="153"/>
      <c r="F36" s="153"/>
      <c r="G36" s="153"/>
      <c r="H36" s="153"/>
      <c r="I36" s="153"/>
      <c r="J36" s="196"/>
      <c r="K36" s="220"/>
      <c r="L36" s="220"/>
      <c r="M36" s="220"/>
      <c r="N36" s="220" t="str">
        <f t="shared" si="0"/>
        <v/>
      </c>
      <c r="O36" s="221">
        <f t="shared" si="1"/>
        <v>0</v>
      </c>
      <c r="P36" s="222">
        <f t="shared" si="2"/>
        <v>0</v>
      </c>
    </row>
    <row r="37" ht="12" spans="1:16">
      <c r="A37" s="197"/>
      <c r="B37" s="198"/>
      <c r="C37" s="199"/>
      <c r="D37" s="200"/>
      <c r="E37" s="198"/>
      <c r="F37" s="198"/>
      <c r="G37" s="198"/>
      <c r="H37" s="198"/>
      <c r="I37" s="198"/>
      <c r="J37" s="199"/>
      <c r="K37" s="223"/>
      <c r="L37" s="223"/>
      <c r="M37" s="223"/>
      <c r="N37" s="220" t="str">
        <f t="shared" si="0"/>
        <v/>
      </c>
      <c r="O37" s="224">
        <f t="shared" si="1"/>
        <v>0</v>
      </c>
      <c r="P37" s="225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275</v>
      </c>
      <c r="M39" s="160"/>
      <c r="N39" s="160"/>
      <c r="O39" s="160"/>
      <c r="P39" s="161">
        <f>SUM(P13:P37)</f>
        <v>462.5</v>
      </c>
    </row>
    <row r="40" spans="14:29">
      <c r="N40" s="226" t="s">
        <v>276</v>
      </c>
      <c r="O40" s="227"/>
      <c r="P40" s="227"/>
      <c r="AA40" s="112"/>
      <c r="AB40" s="112"/>
      <c r="AC40" s="112"/>
    </row>
    <row r="41" spans="14:29">
      <c r="N41" s="228"/>
      <c r="O41" s="229"/>
      <c r="P41" s="229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183</v>
      </c>
    </row>
    <row r="43" ht="5.25" customHeight="1" spans="14:37">
      <c r="N43" s="119"/>
      <c r="O43" s="119"/>
      <c r="P43" s="119"/>
      <c r="AA43" s="13" t="s">
        <v>55</v>
      </c>
      <c r="AB43" s="109" t="s">
        <v>18</v>
      </c>
      <c r="AC43" s="14" t="s">
        <v>56</v>
      </c>
      <c r="AD43" s="164"/>
      <c r="AE43" s="112" t="s">
        <v>190</v>
      </c>
      <c r="AF43" s="113">
        <v>2.5</v>
      </c>
      <c r="AG43" s="112" t="s">
        <v>183</v>
      </c>
      <c r="AK43" s="164"/>
    </row>
    <row r="44" s="164" customFormat="1" spans="1:37">
      <c r="A44" s="201" t="s">
        <v>277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30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63</v>
      </c>
      <c r="AB44" s="109" t="s">
        <v>17</v>
      </c>
      <c r="AC44" s="14" t="s">
        <v>64</v>
      </c>
      <c r="AD44" s="112"/>
      <c r="AF44" s="112"/>
      <c r="AG44" s="251"/>
      <c r="AH44" s="164" t="s">
        <v>278</v>
      </c>
      <c r="AI44" s="112"/>
      <c r="AJ44" s="112"/>
      <c r="AK44" s="112"/>
    </row>
    <row r="45" spans="1:34">
      <c r="A45" s="168" t="s">
        <v>279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67</v>
      </c>
      <c r="AB45" s="109" t="s">
        <v>68</v>
      </c>
      <c r="AC45" s="14" t="s">
        <v>69</v>
      </c>
      <c r="AE45" s="164" t="s">
        <v>280</v>
      </c>
      <c r="AF45" s="112">
        <v>12</v>
      </c>
      <c r="AG45" s="112" t="s">
        <v>281</v>
      </c>
      <c r="AH45" s="164" t="s">
        <v>278</v>
      </c>
    </row>
    <row r="46" ht="12.75" spans="1:34">
      <c r="A46" s="168" t="s">
        <v>282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72</v>
      </c>
      <c r="AB46" s="109" t="s">
        <v>73</v>
      </c>
      <c r="AC46" s="14" t="s">
        <v>74</v>
      </c>
      <c r="AE46" s="112" t="s">
        <v>283</v>
      </c>
      <c r="AF46" s="112">
        <v>10</v>
      </c>
      <c r="AG46" s="251" t="s">
        <v>281</v>
      </c>
      <c r="AH46" s="164" t="s">
        <v>278</v>
      </c>
    </row>
    <row r="47" spans="1:34">
      <c r="A47" s="168" t="s">
        <v>284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78</v>
      </c>
      <c r="AB47" s="109" t="s">
        <v>79</v>
      </c>
      <c r="AC47" s="14"/>
      <c r="AE47" s="112" t="s">
        <v>285</v>
      </c>
      <c r="AF47" s="112">
        <v>6</v>
      </c>
      <c r="AG47" s="251" t="s">
        <v>281</v>
      </c>
      <c r="AH47" s="164" t="s">
        <v>278</v>
      </c>
    </row>
    <row r="48" spans="1:34">
      <c r="A48" s="168" t="s">
        <v>286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82</v>
      </c>
      <c r="AB48" s="110" t="s">
        <v>83</v>
      </c>
      <c r="AC48" s="14" t="s">
        <v>84</v>
      </c>
      <c r="AE48" s="112" t="s">
        <v>287</v>
      </c>
      <c r="AF48" s="112">
        <v>15</v>
      </c>
      <c r="AG48" s="251" t="s">
        <v>281</v>
      </c>
      <c r="AH48" s="164" t="s">
        <v>278</v>
      </c>
    </row>
    <row r="49" spans="1:34">
      <c r="A49" s="168" t="s">
        <v>288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88</v>
      </c>
      <c r="AB49" s="109" t="s">
        <v>89</v>
      </c>
      <c r="AC49" s="111" t="s">
        <v>90</v>
      </c>
      <c r="AE49" s="112" t="s">
        <v>289</v>
      </c>
      <c r="AF49" s="112">
        <v>35</v>
      </c>
      <c r="AG49" s="251" t="s">
        <v>281</v>
      </c>
      <c r="AH49" s="164" t="s">
        <v>278</v>
      </c>
    </row>
    <row r="50" ht="12" spans="1:37">
      <c r="A50" s="203" t="s">
        <v>290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31"/>
      <c r="AA50" s="108" t="s">
        <v>94</v>
      </c>
      <c r="AB50" s="109"/>
      <c r="AC50" s="14" t="s">
        <v>95</v>
      </c>
      <c r="AD50" s="174"/>
      <c r="AE50" s="112" t="s">
        <v>291</v>
      </c>
      <c r="AF50" s="112">
        <v>12</v>
      </c>
      <c r="AG50" s="251" t="s">
        <v>281</v>
      </c>
      <c r="AK50" s="174"/>
    </row>
    <row r="51" ht="3.75" customHeight="1" spans="27:33">
      <c r="AA51" s="108" t="s">
        <v>97</v>
      </c>
      <c r="AB51" s="109"/>
      <c r="AC51" s="14" t="s">
        <v>98</v>
      </c>
      <c r="AF51" s="113"/>
      <c r="AG51" s="251"/>
    </row>
    <row r="52" spans="1:33">
      <c r="A52" s="204"/>
      <c r="B52" s="204"/>
      <c r="C52" s="204"/>
      <c r="D52" s="205"/>
      <c r="E52" s="205"/>
      <c r="F52" s="205"/>
      <c r="G52" s="205"/>
      <c r="H52" s="205"/>
      <c r="I52" s="205"/>
      <c r="J52" s="205"/>
      <c r="K52" s="205"/>
      <c r="AA52" s="112" t="s">
        <v>101</v>
      </c>
      <c r="AB52" s="113" t="s">
        <v>102</v>
      </c>
      <c r="AC52" s="14" t="s">
        <v>103</v>
      </c>
      <c r="AG52" s="251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224</v>
      </c>
      <c r="M53" s="133"/>
      <c r="N53" s="232"/>
      <c r="O53" s="233"/>
      <c r="P53" s="233"/>
      <c r="AA53" s="112" t="s">
        <v>105</v>
      </c>
      <c r="AB53" s="113" t="s">
        <v>106</v>
      </c>
      <c r="AC53" s="112"/>
      <c r="AF53" s="113"/>
      <c r="AK53" s="151"/>
    </row>
    <row r="54" spans="1:34">
      <c r="A54" s="206"/>
      <c r="B54" s="207"/>
      <c r="C54" s="145"/>
      <c r="D54" s="208"/>
      <c r="E54" s="208"/>
      <c r="F54" s="208"/>
      <c r="G54" s="208"/>
      <c r="H54" s="208"/>
      <c r="I54" s="208"/>
      <c r="J54" s="145"/>
      <c r="K54" s="145"/>
      <c r="L54" s="138" t="s">
        <v>292</v>
      </c>
      <c r="M54" s="138"/>
      <c r="N54" s="234"/>
      <c r="O54" s="235"/>
      <c r="P54" s="235"/>
      <c r="AA54" s="13" t="s">
        <v>109</v>
      </c>
      <c r="AB54" s="109" t="s">
        <v>110</v>
      </c>
      <c r="AC54" s="14" t="s">
        <v>111</v>
      </c>
      <c r="AD54" s="151"/>
      <c r="AG54" s="251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119</v>
      </c>
      <c r="AB55" s="109" t="s">
        <v>120</v>
      </c>
      <c r="AC55" s="14" t="s">
        <v>121</v>
      </c>
      <c r="AE55" s="113"/>
      <c r="AF55" s="250"/>
      <c r="AG55" s="113"/>
      <c r="AH55" s="113"/>
    </row>
    <row r="56" spans="1:34">
      <c r="A56" s="206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AA56" s="108" t="s">
        <v>127</v>
      </c>
      <c r="AB56" s="14" t="s">
        <v>128</v>
      </c>
      <c r="AC56" s="14" t="s">
        <v>129</v>
      </c>
      <c r="AF56" s="250"/>
      <c r="AG56" s="113"/>
      <c r="AH56" s="113"/>
    </row>
    <row r="57" spans="1:34">
      <c r="A57" s="145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AA57" s="108" t="s">
        <v>133</v>
      </c>
      <c r="AB57" s="14" t="s">
        <v>134</v>
      </c>
      <c r="AC57" s="14" t="s">
        <v>135</v>
      </c>
      <c r="AF57" s="250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138</v>
      </c>
      <c r="AB58" s="14" t="s">
        <v>139</v>
      </c>
      <c r="AC58" s="14" t="s">
        <v>140</v>
      </c>
      <c r="AF58" s="250"/>
      <c r="AG58" s="113"/>
      <c r="AH58" s="113"/>
    </row>
    <row r="59" ht="13.5" customHeight="1" spans="1:34">
      <c r="A59" s="206"/>
      <c r="B59" s="210"/>
      <c r="C59" s="210"/>
      <c r="D59" s="208"/>
      <c r="E59" s="207"/>
      <c r="F59" s="207"/>
      <c r="G59" s="207"/>
      <c r="H59" s="207"/>
      <c r="I59" s="207"/>
      <c r="J59" s="208"/>
      <c r="K59" s="207"/>
      <c r="AA59" s="108" t="s">
        <v>143</v>
      </c>
      <c r="AB59" s="14" t="s">
        <v>144</v>
      </c>
      <c r="AC59" s="14"/>
      <c r="AF59" s="250"/>
      <c r="AG59" s="113"/>
      <c r="AH59" s="113"/>
    </row>
    <row r="60" spans="27:34">
      <c r="AA60" s="108" t="s">
        <v>149</v>
      </c>
      <c r="AB60" s="14" t="s">
        <v>150</v>
      </c>
      <c r="AC60" s="14" t="s">
        <v>151</v>
      </c>
      <c r="AF60" s="250"/>
      <c r="AG60" s="113"/>
      <c r="AH60" s="113"/>
    </row>
    <row r="61" spans="27:34">
      <c r="AA61" s="108" t="s">
        <v>154</v>
      </c>
      <c r="AB61" s="14"/>
      <c r="AC61" s="14" t="s">
        <v>155</v>
      </c>
      <c r="AF61" s="250"/>
      <c r="AG61" s="113"/>
      <c r="AH61" s="113"/>
    </row>
    <row r="62" spans="27:34">
      <c r="AA62" s="108" t="s">
        <v>158</v>
      </c>
      <c r="AB62" s="14" t="s">
        <v>159</v>
      </c>
      <c r="AC62" s="14" t="s">
        <v>160</v>
      </c>
      <c r="AF62" s="250"/>
      <c r="AG62" s="113"/>
      <c r="AH62" s="113"/>
    </row>
    <row r="63" spans="27:34">
      <c r="AA63" s="108" t="s">
        <v>163</v>
      </c>
      <c r="AB63" s="14" t="s">
        <v>164</v>
      </c>
      <c r="AC63" s="14" t="s">
        <v>165</v>
      </c>
      <c r="AE63" s="113"/>
      <c r="AF63" s="250"/>
      <c r="AG63" s="113"/>
      <c r="AH63" s="113"/>
    </row>
    <row r="64" spans="27:33">
      <c r="AA64" s="108" t="s">
        <v>168</v>
      </c>
      <c r="AB64" s="14" t="s">
        <v>169</v>
      </c>
      <c r="AC64" s="14" t="s">
        <v>170</v>
      </c>
      <c r="AF64" s="251"/>
      <c r="AG64" s="113"/>
    </row>
    <row r="65" spans="27:34">
      <c r="AA65" s="108" t="s">
        <v>173</v>
      </c>
      <c r="AB65" s="14" t="s">
        <v>174</v>
      </c>
      <c r="AC65" s="14" t="s">
        <v>175</v>
      </c>
      <c r="AE65" s="113"/>
      <c r="AF65" s="250"/>
      <c r="AH65" s="113"/>
    </row>
    <row r="66" spans="27:35">
      <c r="AA66" s="108" t="s">
        <v>179</v>
      </c>
      <c r="AB66" s="14" t="s">
        <v>180</v>
      </c>
      <c r="AC66" s="14" t="s">
        <v>181</v>
      </c>
      <c r="AF66" s="250"/>
      <c r="AG66" s="113"/>
      <c r="AH66" s="113"/>
      <c r="AI66" s="113"/>
    </row>
    <row r="67" spans="27:34">
      <c r="AA67" s="108" t="s">
        <v>179</v>
      </c>
      <c r="AB67" s="14" t="s">
        <v>185</v>
      </c>
      <c r="AC67" s="14" t="s">
        <v>186</v>
      </c>
      <c r="AF67" s="251"/>
      <c r="AG67" s="113"/>
      <c r="AH67" s="113"/>
    </row>
    <row r="68" spans="27:34">
      <c r="AA68" s="13" t="s">
        <v>189</v>
      </c>
      <c r="AB68" s="14"/>
      <c r="AC68" s="14"/>
      <c r="AF68" s="251"/>
      <c r="AG68" s="113"/>
      <c r="AH68" s="113"/>
    </row>
    <row r="69" spans="27:34">
      <c r="AA69" s="108" t="s">
        <v>192</v>
      </c>
      <c r="AB69" s="14"/>
      <c r="AC69" s="14" t="s">
        <v>193</v>
      </c>
      <c r="AF69" s="250"/>
      <c r="AG69" s="113"/>
      <c r="AH69" s="113"/>
    </row>
    <row r="70" spans="27:34">
      <c r="AA70" s="108" t="s">
        <v>195</v>
      </c>
      <c r="AB70" s="14"/>
      <c r="AC70" s="14" t="s">
        <v>196</v>
      </c>
      <c r="AF70" s="251"/>
      <c r="AG70" s="113"/>
      <c r="AH70" s="113"/>
    </row>
    <row r="71" spans="27:34">
      <c r="AA71" s="108" t="s">
        <v>197</v>
      </c>
      <c r="AB71" s="112"/>
      <c r="AC71" s="112"/>
      <c r="AE71" s="151"/>
      <c r="AF71" s="252"/>
      <c r="AG71" s="113"/>
      <c r="AH71" s="113"/>
    </row>
    <row r="72" spans="27:34">
      <c r="AA72" s="112" t="s">
        <v>198</v>
      </c>
      <c r="AB72" s="14"/>
      <c r="AC72" s="14" t="s">
        <v>199</v>
      </c>
      <c r="AG72" s="113"/>
      <c r="AH72" s="113"/>
    </row>
    <row r="73" spans="27:34">
      <c r="AA73" s="108" t="s">
        <v>201</v>
      </c>
      <c r="AB73" s="14"/>
      <c r="AC73" s="14" t="s">
        <v>202</v>
      </c>
      <c r="AG73" s="113"/>
      <c r="AH73" s="113"/>
    </row>
    <row r="74" spans="27:34">
      <c r="AA74" s="108" t="s">
        <v>204</v>
      </c>
      <c r="AB74" s="14"/>
      <c r="AC74" s="14"/>
      <c r="AG74" s="113"/>
      <c r="AH74" s="113"/>
    </row>
    <row r="75" spans="27:34">
      <c r="AA75" s="108" t="s">
        <v>206</v>
      </c>
      <c r="AB75" s="14"/>
      <c r="AC75" s="14" t="s">
        <v>207</v>
      </c>
      <c r="AG75" s="113"/>
      <c r="AH75" s="113"/>
    </row>
    <row r="76" spans="27:34">
      <c r="AA76" s="108" t="s">
        <v>209</v>
      </c>
      <c r="AB76" s="14"/>
      <c r="AC76" s="14" t="s">
        <v>210</v>
      </c>
      <c r="AG76" s="113"/>
      <c r="AH76" s="113"/>
    </row>
    <row r="77" spans="27:34">
      <c r="AA77" s="108" t="s">
        <v>212</v>
      </c>
      <c r="AB77" s="14"/>
      <c r="AC77" s="14" t="s">
        <v>213</v>
      </c>
      <c r="AG77" s="113"/>
      <c r="AH77" s="113"/>
    </row>
    <row r="78" spans="27:34">
      <c r="AA78" s="108" t="s">
        <v>215</v>
      </c>
      <c r="AB78" s="14"/>
      <c r="AC78" s="14" t="s">
        <v>216</v>
      </c>
      <c r="AG78" s="113"/>
      <c r="AH78" s="113"/>
    </row>
    <row r="79" spans="27:33">
      <c r="AA79" s="108" t="s">
        <v>218</v>
      </c>
      <c r="AB79" s="109"/>
      <c r="AC79" s="14" t="s">
        <v>219</v>
      </c>
      <c r="AG79" s="113"/>
    </row>
    <row r="80" spans="27:34">
      <c r="AA80" s="108" t="s">
        <v>220</v>
      </c>
      <c r="AB80" s="14"/>
      <c r="AC80" s="14"/>
      <c r="AH80" s="113"/>
    </row>
    <row r="81" spans="27:34">
      <c r="AA81" s="108"/>
      <c r="AB81" s="14"/>
      <c r="AC81" s="14" t="s">
        <v>221</v>
      </c>
      <c r="AG81" s="113"/>
      <c r="AH81" s="113"/>
    </row>
    <row r="82" spans="27:33">
      <c r="AA82" s="13" t="s">
        <v>222</v>
      </c>
      <c r="AB82" s="109"/>
      <c r="AC82" s="14" t="s">
        <v>223</v>
      </c>
      <c r="AG82" s="113"/>
    </row>
    <row r="83" spans="27:34">
      <c r="AA83" s="13"/>
      <c r="AB83" s="14"/>
      <c r="AC83" s="14" t="s">
        <v>225</v>
      </c>
      <c r="AH83" s="113"/>
    </row>
    <row r="84" spans="27:34">
      <c r="AA84" s="13" t="s">
        <v>227</v>
      </c>
      <c r="AB84" s="14"/>
      <c r="AC84" s="14" t="s">
        <v>228</v>
      </c>
      <c r="AG84" s="113"/>
      <c r="AH84" s="113"/>
    </row>
    <row r="85" spans="27:33">
      <c r="AA85" s="13"/>
      <c r="AB85" s="14"/>
      <c r="AC85" s="14" t="s">
        <v>229</v>
      </c>
      <c r="AG85" s="113"/>
    </row>
    <row r="86" spans="27:34">
      <c r="AA86" s="13" t="s">
        <v>230</v>
      </c>
      <c r="AB86" s="109"/>
      <c r="AC86" s="14"/>
      <c r="AH86" s="113"/>
    </row>
    <row r="87" spans="27:33">
      <c r="AA87" s="13" t="s">
        <v>231</v>
      </c>
      <c r="AB87" s="14"/>
      <c r="AC87" s="14"/>
      <c r="AG87" s="113"/>
    </row>
    <row r="88" spans="27:29">
      <c r="AA88" s="13" t="s">
        <v>232</v>
      </c>
      <c r="AB88" s="14"/>
      <c r="AC88" s="14"/>
    </row>
    <row r="89" spans="27:29">
      <c r="AA89" s="13" t="s">
        <v>233</v>
      </c>
      <c r="AB89" s="14"/>
      <c r="AC89" s="14"/>
    </row>
    <row r="90" spans="27:29">
      <c r="AA90" s="112" t="s">
        <v>234</v>
      </c>
      <c r="AB90" s="14"/>
      <c r="AC90" s="14"/>
    </row>
    <row r="91" spans="27:29">
      <c r="AA91" s="13" t="s">
        <v>235</v>
      </c>
      <c r="AB91" s="14"/>
      <c r="AC91" s="14"/>
    </row>
    <row r="92" spans="27:29">
      <c r="AA92" s="13" t="s">
        <v>236</v>
      </c>
      <c r="AB92" s="14"/>
      <c r="AC92" s="14"/>
    </row>
    <row r="93" spans="27:29">
      <c r="AA93" s="13" t="s">
        <v>237</v>
      </c>
      <c r="AB93" s="14"/>
      <c r="AC93" s="14"/>
    </row>
    <row r="94" spans="27:29">
      <c r="AA94" s="13" t="s">
        <v>238</v>
      </c>
      <c r="AB94" s="14"/>
      <c r="AC94" s="14"/>
    </row>
    <row r="95" spans="27:29">
      <c r="AA95" s="13" t="s">
        <v>239</v>
      </c>
      <c r="AB95" s="14"/>
      <c r="AC95" s="14"/>
    </row>
    <row r="96" spans="27:29">
      <c r="AA96" s="13" t="s">
        <v>240</v>
      </c>
      <c r="AB96" s="14"/>
      <c r="AC96" s="14"/>
    </row>
    <row r="97" spans="27:29">
      <c r="AA97" s="13" t="s">
        <v>241</v>
      </c>
      <c r="AB97" s="14"/>
      <c r="AC97" s="14"/>
    </row>
    <row r="98" spans="27:29">
      <c r="AA98" s="13" t="s">
        <v>242</v>
      </c>
      <c r="AB98" s="14"/>
      <c r="AC98" s="14"/>
    </row>
    <row r="99" spans="27:29">
      <c r="AA99" s="13" t="s">
        <v>55</v>
      </c>
      <c r="AB99" s="14"/>
      <c r="AC99" s="14"/>
    </row>
    <row r="100" spans="27:29">
      <c r="AA100" s="13" t="s">
        <v>243</v>
      </c>
      <c r="AB100" s="14"/>
      <c r="AC100" s="14"/>
    </row>
    <row r="101" spans="27:29">
      <c r="AA101" s="13" t="s">
        <v>244</v>
      </c>
      <c r="AB101" s="14"/>
      <c r="AC101" s="14"/>
    </row>
    <row r="102" spans="27:29">
      <c r="AA102" s="13" t="s">
        <v>245</v>
      </c>
      <c r="AB102" s="14"/>
      <c r="AC102" s="14"/>
    </row>
    <row r="103" spans="27:29">
      <c r="AA103" s="108" t="s">
        <v>246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295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296</v>
      </c>
      <c r="B11" s="146" t="s">
        <v>297</v>
      </c>
      <c r="C11" s="147" t="s">
        <v>298</v>
      </c>
      <c r="D11" s="148"/>
      <c r="E11" s="148"/>
      <c r="F11" s="149"/>
      <c r="G11" s="150" t="s">
        <v>299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224</v>
      </c>
      <c r="E52" s="160" t="s">
        <v>300</v>
      </c>
      <c r="F52" s="160"/>
      <c r="G52" s="161">
        <f>SUM(G12:G50)</f>
        <v>0</v>
      </c>
    </row>
    <row r="53" spans="1:2">
      <c r="A53" s="119" t="s">
        <v>301</v>
      </c>
      <c r="B53" s="162"/>
    </row>
    <row r="55" ht="12" spans="1:256">
      <c r="A55" s="163" t="s">
        <v>302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303</v>
      </c>
      <c r="B58" s="170"/>
      <c r="C58" s="171"/>
      <c r="D58" s="172" t="s">
        <v>304</v>
      </c>
      <c r="E58" s="170"/>
      <c r="F58" s="172" t="s">
        <v>305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306</v>
      </c>
      <c r="L1" s="61" t="s">
        <v>307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308</v>
      </c>
      <c r="H2" s="23"/>
      <c r="I2" s="64" t="s">
        <v>309</v>
      </c>
      <c r="J2" s="65"/>
      <c r="K2" s="64" t="s">
        <v>310</v>
      </c>
      <c r="L2" s="65"/>
      <c r="N2" s="66"/>
      <c r="O2" s="67" t="s">
        <v>311</v>
      </c>
    </row>
    <row r="3" s="3" customFormat="1" ht="15.75" spans="1:15">
      <c r="A3" s="24"/>
      <c r="B3" s="25" t="s">
        <v>312</v>
      </c>
      <c r="C3" s="26"/>
      <c r="D3" s="26"/>
      <c r="E3" s="26"/>
      <c r="F3" s="26"/>
      <c r="G3" s="26"/>
      <c r="H3" s="26"/>
      <c r="I3" s="68"/>
      <c r="J3" s="69" t="s">
        <v>313</v>
      </c>
      <c r="K3" s="69"/>
      <c r="L3" s="70"/>
      <c r="M3" s="71" t="s">
        <v>314</v>
      </c>
      <c r="N3" s="72"/>
      <c r="O3" s="73" t="s">
        <v>315</v>
      </c>
    </row>
    <row r="4" s="4" customFormat="1" ht="25.5" spans="1:248">
      <c r="A4" s="27" t="s">
        <v>316</v>
      </c>
      <c r="B4" s="28" t="s">
        <v>317</v>
      </c>
      <c r="C4" s="29" t="s">
        <v>318</v>
      </c>
      <c r="D4" s="30" t="s">
        <v>319</v>
      </c>
      <c r="E4" s="30" t="s">
        <v>320</v>
      </c>
      <c r="F4" s="31" t="s">
        <v>321</v>
      </c>
      <c r="G4" s="32"/>
      <c r="H4" s="29" t="s">
        <v>322</v>
      </c>
      <c r="I4" s="74" t="s">
        <v>323</v>
      </c>
      <c r="J4" s="75" t="s">
        <v>324</v>
      </c>
      <c r="K4" s="76" t="s">
        <v>325</v>
      </c>
      <c r="L4" s="77" t="s">
        <v>326</v>
      </c>
      <c r="M4" s="78">
        <f ca="1">TODAY()</f>
        <v>43254</v>
      </c>
      <c r="O4" s="79" t="s">
        <v>327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328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329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330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309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331</v>
      </c>
      <c r="K36" s="104">
        <f>SUM(J$4:J35)</f>
        <v>0</v>
      </c>
      <c r="L36" s="104"/>
    </row>
    <row r="37" spans="2:12">
      <c r="B37" s="50" t="s">
        <v>332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333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334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2018-06-03T14:30:42Z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