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408" windowWidth="14808" windowHeight="7716" tabRatio="879"/>
  </bookViews>
  <sheets>
    <sheet name="半自动线工时核算" sheetId="13" r:id="rId1"/>
    <sheet name="自动线工时核算" sheetId="17" r:id="rId2"/>
    <sheet name="开线准备" sheetId="15" r:id="rId3"/>
    <sheet name="排线规则" sheetId="20" r:id="rId4"/>
    <sheet name="特殊产品核算" sheetId="19" r:id="rId5"/>
    <sheet name="通孔" sheetId="1" r:id="rId6"/>
    <sheet name="刷蜡" sheetId="16" r:id="rId7"/>
    <sheet name="清模" sheetId="3" r:id="rId8"/>
    <sheet name="贴胶" sheetId="4" r:id="rId9"/>
    <sheet name="注塑" sheetId="12" r:id="rId10"/>
    <sheet name="盖模" sheetId="6" r:id="rId11"/>
    <sheet name="垫模" sheetId="7" r:id="rId12"/>
    <sheet name="放气" sheetId="8" r:id="rId13"/>
    <sheet name="开模" sheetId="9" r:id="rId14"/>
    <sheet name="取绵" sheetId="10" r:id="rId15"/>
    <sheet name="上架" sheetId="11" r:id="rId16"/>
    <sheet name="凝胶克重" sheetId="14" r:id="rId17"/>
  </sheets>
  <definedNames>
    <definedName name="_xlnm.Print_Area" localSheetId="2">开线准备!$A$2:$D$6</definedName>
    <definedName name="_xlnm.Print_Area" localSheetId="7">清模!$A$1:$I$23</definedName>
    <definedName name="_xlnm.Print_Area" localSheetId="6">刷蜡!$A$1:$G$19</definedName>
  </definedNames>
  <calcPr calcId="144525" iterate="1"/>
</workbook>
</file>

<file path=xl/calcChain.xml><?xml version="1.0" encoding="utf-8"?>
<calcChain xmlns="http://schemas.openxmlformats.org/spreadsheetml/2006/main">
  <c r="D3" i="13" l="1"/>
  <c r="D3" i="19" l="1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3" i="1"/>
  <c r="F2" i="1"/>
  <c r="F2" i="19" l="1"/>
  <c r="D2" i="19"/>
  <c r="I24" i="13" l="1"/>
  <c r="G3" i="13" l="1"/>
  <c r="I3" i="13" s="1"/>
  <c r="J3" i="13"/>
  <c r="I6" i="12"/>
  <c r="I5" i="12"/>
  <c r="I4" i="12"/>
  <c r="I3" i="12"/>
  <c r="I2" i="12"/>
  <c r="H4" i="13"/>
  <c r="H3" i="13"/>
  <c r="E24" i="13"/>
  <c r="I36" i="13" l="1"/>
  <c r="J25" i="13"/>
  <c r="J26" i="13"/>
  <c r="J27" i="13"/>
  <c r="J28" i="13"/>
  <c r="J29" i="13"/>
  <c r="J30" i="13"/>
  <c r="J31" i="13"/>
  <c r="J32" i="13"/>
  <c r="J33" i="13"/>
  <c r="J34" i="13"/>
  <c r="J35" i="13"/>
  <c r="J36" i="13"/>
  <c r="I25" i="13"/>
  <c r="I26" i="13"/>
  <c r="I27" i="13"/>
  <c r="I28" i="13"/>
  <c r="I29" i="13"/>
  <c r="I30" i="13"/>
  <c r="I31" i="13"/>
  <c r="I32" i="13"/>
  <c r="I33" i="13"/>
  <c r="I34" i="13"/>
  <c r="I35" i="13"/>
  <c r="I4" i="13"/>
  <c r="D5" i="13"/>
  <c r="E5" i="13"/>
  <c r="H5" i="13" s="1"/>
  <c r="E3" i="13"/>
  <c r="D7" i="13" l="1"/>
  <c r="E7" i="13"/>
  <c r="H7" i="13" s="1"/>
  <c r="J2" i="15" l="1"/>
  <c r="D24" i="13" l="1"/>
  <c r="G24" i="13" s="1"/>
  <c r="H24" i="13"/>
  <c r="J24" i="13" s="1"/>
  <c r="D25" i="13"/>
  <c r="G25" i="13" s="1"/>
  <c r="E25" i="13"/>
  <c r="H25" i="13" s="1"/>
  <c r="D26" i="13"/>
  <c r="G26" i="13" s="1"/>
  <c r="E26" i="13"/>
  <c r="H26" i="13" s="1"/>
  <c r="D27" i="13"/>
  <c r="G27" i="13" s="1"/>
  <c r="E27" i="13"/>
  <c r="H27" i="13" s="1"/>
  <c r="D28" i="13"/>
  <c r="G28" i="13" s="1"/>
  <c r="E28" i="13"/>
  <c r="H28" i="13" s="1"/>
  <c r="D29" i="13"/>
  <c r="G29" i="13" s="1"/>
  <c r="E29" i="13"/>
  <c r="H29" i="13" s="1"/>
  <c r="D30" i="13"/>
  <c r="G30" i="13" s="1"/>
  <c r="E30" i="13"/>
  <c r="H30" i="13" s="1"/>
  <c r="D31" i="13"/>
  <c r="G31" i="13" s="1"/>
  <c r="E31" i="13"/>
  <c r="H31" i="13" s="1"/>
  <c r="D32" i="13"/>
  <c r="G32" i="13" s="1"/>
  <c r="E32" i="13"/>
  <c r="H32" i="13" s="1"/>
  <c r="D33" i="13"/>
  <c r="G33" i="13" s="1"/>
  <c r="E33" i="13"/>
  <c r="H33" i="13" s="1"/>
  <c r="D34" i="13"/>
  <c r="G34" i="13" s="1"/>
  <c r="E34" i="13"/>
  <c r="H34" i="13" s="1"/>
  <c r="D35" i="13"/>
  <c r="E35" i="13"/>
  <c r="H35" i="13" s="1"/>
  <c r="D36" i="13"/>
  <c r="G36" i="13" s="1"/>
  <c r="E36" i="13"/>
  <c r="H36" i="13" s="1"/>
  <c r="F3" i="19"/>
  <c r="F4" i="19"/>
  <c r="D4" i="19"/>
  <c r="G35" i="13" l="1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2" i="12"/>
  <c r="E4" i="13"/>
  <c r="E6" i="13"/>
  <c r="H6" i="13" s="1"/>
  <c r="E8" i="13"/>
  <c r="H8" i="13" s="1"/>
  <c r="E9" i="13"/>
  <c r="H9" i="13" s="1"/>
  <c r="E10" i="13"/>
  <c r="H10" i="13" s="1"/>
  <c r="E11" i="13"/>
  <c r="H11" i="13" s="1"/>
  <c r="E12" i="13"/>
  <c r="H12" i="13" s="1"/>
  <c r="E13" i="13"/>
  <c r="H13" i="13" s="1"/>
  <c r="E14" i="13"/>
  <c r="H14" i="13" s="1"/>
  <c r="E15" i="13"/>
  <c r="H15" i="13" s="1"/>
  <c r="E16" i="13"/>
  <c r="H16" i="13" s="1"/>
  <c r="E17" i="13"/>
  <c r="H17" i="13" s="1"/>
  <c r="E18" i="13"/>
  <c r="H18" i="13" s="1"/>
  <c r="E19" i="13"/>
  <c r="H19" i="13" s="1"/>
  <c r="E20" i="13"/>
  <c r="H20" i="13" s="1"/>
  <c r="E21" i="13"/>
  <c r="H21" i="13" s="1"/>
  <c r="E22" i="13"/>
  <c r="H22" i="13" s="1"/>
  <c r="D4" i="13"/>
  <c r="D6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G7" i="8" l="1"/>
  <c r="G10" i="8"/>
  <c r="G9" i="8"/>
  <c r="G8" i="8"/>
  <c r="G5" i="8"/>
  <c r="G2" i="8"/>
  <c r="G6" i="8"/>
  <c r="G3" i="8"/>
  <c r="G4" i="8"/>
  <c r="G5" i="3" l="1"/>
  <c r="G4" i="3"/>
  <c r="G2" i="3"/>
  <c r="G13" i="3"/>
  <c r="G10" i="3" l="1"/>
  <c r="G3" i="3"/>
  <c r="G12" i="3"/>
  <c r="J22" i="13" l="1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F330" i="12"/>
  <c r="F323" i="12"/>
  <c r="F322" i="12"/>
  <c r="F318" i="12"/>
  <c r="F305" i="12"/>
  <c r="F304" i="12"/>
  <c r="F298" i="12"/>
  <c r="F291" i="12"/>
  <c r="F290" i="12"/>
  <c r="F289" i="12"/>
  <c r="F288" i="12"/>
  <c r="F282" i="12"/>
  <c r="F281" i="12"/>
  <c r="F280" i="12"/>
  <c r="F279" i="12"/>
  <c r="F277" i="12"/>
  <c r="F276" i="12"/>
  <c r="F268" i="12"/>
  <c r="F267" i="12"/>
  <c r="F265" i="12"/>
  <c r="F257" i="12"/>
  <c r="F252" i="12"/>
  <c r="F249" i="12"/>
  <c r="F248" i="12"/>
  <c r="F245" i="12"/>
  <c r="F243" i="12"/>
  <c r="F239" i="12"/>
  <c r="F238" i="12"/>
  <c r="F237" i="12"/>
  <c r="F236" i="12"/>
  <c r="F235" i="12"/>
  <c r="F234" i="12"/>
  <c r="F233" i="12"/>
  <c r="F232" i="12"/>
  <c r="F227" i="12"/>
  <c r="F226" i="12"/>
  <c r="F225" i="12"/>
  <c r="F224" i="12"/>
  <c r="F221" i="12"/>
  <c r="F220" i="12"/>
  <c r="F218" i="12"/>
  <c r="F216" i="12"/>
  <c r="F213" i="12"/>
  <c r="F212" i="12"/>
  <c r="F207" i="12"/>
  <c r="F200" i="12"/>
  <c r="F194" i="12"/>
  <c r="F193" i="12"/>
  <c r="F191" i="12"/>
  <c r="F190" i="12"/>
  <c r="F178" i="12"/>
  <c r="F176" i="12"/>
  <c r="F174" i="12"/>
  <c r="F172" i="12"/>
  <c r="F171" i="12"/>
  <c r="F170" i="12"/>
  <c r="F163" i="12"/>
  <c r="F162" i="12"/>
  <c r="F157" i="12"/>
  <c r="F156" i="12"/>
  <c r="F154" i="12"/>
  <c r="F152" i="12"/>
  <c r="F151" i="12"/>
  <c r="F150" i="12"/>
  <c r="F147" i="12"/>
  <c r="F146" i="12"/>
  <c r="F145" i="12"/>
  <c r="F142" i="12"/>
  <c r="F141" i="12"/>
  <c r="F137" i="12"/>
  <c r="F135" i="12"/>
  <c r="F134" i="12"/>
  <c r="F133" i="12"/>
  <c r="F130" i="12"/>
  <c r="F129" i="12"/>
  <c r="F127" i="12"/>
  <c r="F126" i="12"/>
  <c r="F124" i="12"/>
  <c r="F123" i="12"/>
  <c r="F120" i="12"/>
  <c r="F119" i="12"/>
  <c r="F118" i="12"/>
  <c r="F111" i="12"/>
  <c r="F109" i="12"/>
  <c r="F107" i="12"/>
  <c r="F106" i="12"/>
  <c r="F105" i="12"/>
  <c r="F101" i="12"/>
  <c r="F99" i="12"/>
  <c r="F90" i="12"/>
  <c r="F89" i="12"/>
  <c r="F83" i="12"/>
  <c r="F77" i="12"/>
  <c r="F76" i="12"/>
  <c r="F74" i="12"/>
  <c r="F73" i="12"/>
  <c r="F72" i="12"/>
  <c r="F71" i="12"/>
  <c r="F70" i="12"/>
  <c r="F69" i="12"/>
  <c r="F65" i="12"/>
  <c r="F60" i="12"/>
  <c r="F52" i="12"/>
  <c r="F49" i="12"/>
  <c r="F48" i="12"/>
  <c r="F46" i="12"/>
  <c r="F45" i="12"/>
  <c r="F44" i="12"/>
  <c r="F43" i="12"/>
  <c r="F42" i="12"/>
  <c r="F39" i="12"/>
  <c r="F37" i="12"/>
  <c r="F36" i="12"/>
  <c r="F35" i="12"/>
  <c r="F34" i="12"/>
  <c r="F33" i="12"/>
  <c r="F25" i="12"/>
  <c r="F21" i="12"/>
  <c r="F20" i="12"/>
  <c r="F16" i="12"/>
  <c r="F12" i="12"/>
  <c r="F10" i="12"/>
  <c r="G11" i="13" l="1"/>
  <c r="I11" i="13" s="1"/>
  <c r="J4" i="13"/>
  <c r="G7" i="13"/>
  <c r="I7" i="13" s="1"/>
  <c r="G8" i="13"/>
  <c r="I8" i="13" s="1"/>
  <c r="G19" i="13"/>
  <c r="I19" i="13" s="1"/>
  <c r="G12" i="13"/>
  <c r="I12" i="13" s="1"/>
  <c r="G16" i="13"/>
  <c r="I16" i="13" s="1"/>
  <c r="G15" i="13"/>
  <c r="I15" i="13" s="1"/>
  <c r="G20" i="13"/>
  <c r="I20" i="13" s="1"/>
  <c r="G6" i="13"/>
  <c r="I6" i="13" s="1"/>
  <c r="G10" i="13"/>
  <c r="I10" i="13" s="1"/>
  <c r="G14" i="13"/>
  <c r="I14" i="13" s="1"/>
  <c r="G18" i="13"/>
  <c r="I18" i="13" s="1"/>
  <c r="G22" i="13"/>
  <c r="I22" i="13" s="1"/>
  <c r="G5" i="13"/>
  <c r="I5" i="13" s="1"/>
  <c r="G9" i="13"/>
  <c r="I9" i="13" s="1"/>
  <c r="G13" i="13"/>
  <c r="I13" i="13" s="1"/>
  <c r="G17" i="13"/>
  <c r="I17" i="13" s="1"/>
  <c r="G21" i="13"/>
  <c r="I21" i="13" s="1"/>
  <c r="G4" i="13" l="1"/>
</calcChain>
</file>

<file path=xl/comments1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sz val="9"/>
            <color indexed="81"/>
            <rFont val="宋体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J25" authorId="0">
      <text>
        <r>
          <rPr>
            <b/>
            <sz val="9"/>
            <rFont val="宋体"/>
            <family val="3"/>
            <charset val="134"/>
          </rPr>
          <t>5个新模</t>
        </r>
      </text>
    </comment>
    <comment ref="J85" authorId="0">
      <text>
        <r>
          <rPr>
            <sz val="9"/>
            <rFont val="宋体"/>
            <family val="3"/>
            <charset val="134"/>
          </rPr>
          <t xml:space="preserve">22个新模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5" authorId="0">
      <text>
        <r>
          <rPr>
            <b/>
            <sz val="9"/>
            <rFont val="宋体"/>
            <family val="3"/>
            <charset val="134"/>
          </rPr>
          <t xml:space="preserve">41*25
对应枕头45*25*7/5
</t>
        </r>
      </text>
    </comment>
    <comment ref="A27" authorId="0">
      <text>
        <r>
          <rPr>
            <b/>
            <sz val="9"/>
            <rFont val="宋体"/>
            <family val="3"/>
            <charset val="134"/>
          </rPr>
          <t xml:space="preserve">对应枕头60*35*10/7.5
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宋体"/>
            <family val="3"/>
            <charset val="134"/>
          </rPr>
          <t xml:space="preserve">对应枕头60*38*10/8
</t>
        </r>
      </text>
    </comment>
    <comment ref="A29" authorId="0">
      <text>
        <r>
          <rPr>
            <b/>
            <sz val="9"/>
            <rFont val="宋体"/>
            <family val="3"/>
            <charset val="134"/>
          </rPr>
          <t xml:space="preserve">62*46
对应枕头65*40*11/8.5
</t>
        </r>
      </text>
    </comment>
  </commentList>
</comments>
</file>

<file path=xl/sharedStrings.xml><?xml version="1.0" encoding="utf-8"?>
<sst xmlns="http://schemas.openxmlformats.org/spreadsheetml/2006/main" count="1136" uniqueCount="658">
  <si>
    <t>站别</t>
    <phoneticPr fontId="2" type="noConversion"/>
  </si>
  <si>
    <t>产品种类</t>
    <phoneticPr fontId="2" type="noConversion"/>
  </si>
  <si>
    <t>规格</t>
    <phoneticPr fontId="2" type="noConversion"/>
  </si>
  <si>
    <t>平均时间（S）</t>
    <phoneticPr fontId="2" type="noConversion"/>
  </si>
  <si>
    <t>人力配置</t>
    <phoneticPr fontId="2" type="noConversion"/>
  </si>
  <si>
    <t>备注</t>
    <phoneticPr fontId="2" type="noConversion"/>
  </si>
  <si>
    <t>孔数</t>
    <phoneticPr fontId="2" type="noConversion"/>
  </si>
  <si>
    <t>每孔平均时间（S）</t>
    <phoneticPr fontId="2" type="noConversion"/>
  </si>
  <si>
    <t>作业时间</t>
    <phoneticPr fontId="2" type="noConversion"/>
  </si>
  <si>
    <t>是否贴胶</t>
    <phoneticPr fontId="2" type="noConversion"/>
  </si>
  <si>
    <t>喷脱模剂时间（S）</t>
    <phoneticPr fontId="2" type="noConversion"/>
  </si>
  <si>
    <t>作业时间（S）</t>
    <phoneticPr fontId="2" type="noConversion"/>
  </si>
  <si>
    <t>沾水时间</t>
    <phoneticPr fontId="2" type="noConversion"/>
  </si>
  <si>
    <t>作业时间</t>
    <phoneticPr fontId="2" type="noConversion"/>
  </si>
  <si>
    <t>清理时间</t>
    <phoneticPr fontId="2" type="noConversion"/>
  </si>
  <si>
    <t>取垫板时间</t>
    <phoneticPr fontId="2" type="noConversion"/>
  </si>
  <si>
    <t>架子类型</t>
    <phoneticPr fontId="2" type="noConversion"/>
  </si>
  <si>
    <t>名称</t>
  </si>
  <si>
    <t>配方</t>
  </si>
  <si>
    <t>规格</t>
  </si>
  <si>
    <t>克重</t>
  </si>
  <si>
    <t>体积</t>
  </si>
  <si>
    <t>密度</t>
  </si>
  <si>
    <t>比例</t>
  </si>
  <si>
    <t>模具  数量</t>
  </si>
  <si>
    <t>机器  人模</t>
  </si>
  <si>
    <t>备注（图片可点小图展开）红色为新增、更改</t>
  </si>
  <si>
    <t>白色枕头</t>
  </si>
  <si>
    <t>1号</t>
  </si>
  <si>
    <t>18*20*4</t>
  </si>
  <si>
    <t>42*22</t>
  </si>
  <si>
    <t>鼠标垫</t>
  </si>
  <si>
    <t>22*20*4</t>
  </si>
  <si>
    <t>23*20*2</t>
  </si>
  <si>
    <t>婴儿圈枕</t>
  </si>
  <si>
    <t>26*13*11</t>
  </si>
  <si>
    <t>汽车头枕</t>
  </si>
  <si>
    <t>25*27*12</t>
  </si>
  <si>
    <t>白色颈枕卷装</t>
  </si>
  <si>
    <t>28*26.8*11.6</t>
  </si>
  <si>
    <t>颈枕</t>
  </si>
  <si>
    <t>29*16*11</t>
  </si>
  <si>
    <t>汽车头枕（光绵16，贴胶8）</t>
  </si>
  <si>
    <t>30*20*15</t>
  </si>
  <si>
    <t>chris58</t>
  </si>
  <si>
    <t>30*24*12/9/6</t>
  </si>
  <si>
    <t>31.5*21*7.6</t>
  </si>
  <si>
    <t>坐垫</t>
  </si>
  <si>
    <t>34*33*11</t>
  </si>
  <si>
    <t>37*26*11</t>
  </si>
  <si>
    <t>小方枕</t>
  </si>
  <si>
    <t>40*20*10</t>
  </si>
  <si>
    <t>40*25*8/5</t>
  </si>
  <si>
    <t>42*24*12</t>
  </si>
  <si>
    <t>47*26*6</t>
  </si>
  <si>
    <t>47*30*9/7</t>
  </si>
  <si>
    <t>41*41*9.5</t>
  </si>
  <si>
    <t>42*18*10</t>
  </si>
  <si>
    <t>半圆枕</t>
  </si>
  <si>
    <t>42*20*12</t>
  </si>
  <si>
    <t>44*44*19/8</t>
  </si>
  <si>
    <t>哺乳枕</t>
  </si>
  <si>
    <t>D40*8</t>
  </si>
  <si>
    <t>绵需打孔,老模报废</t>
  </si>
  <si>
    <t>48*30*11/8</t>
  </si>
  <si>
    <t>高低枕</t>
  </si>
  <si>
    <t>48*36*12/10</t>
  </si>
  <si>
    <t>止鼾枕</t>
  </si>
  <si>
    <t>48*38*8</t>
  </si>
  <si>
    <t>杨春燕-背面平滑的</t>
  </si>
  <si>
    <t>50*20*10</t>
  </si>
  <si>
    <t>50*30*8/5</t>
  </si>
  <si>
    <t>50*30*8</t>
  </si>
  <si>
    <t>50*33*11/9</t>
  </si>
  <si>
    <t>高低枕（模具外形像方枕）</t>
  </si>
  <si>
    <t>50*30*12/9</t>
  </si>
  <si>
    <t>50*30*10/7</t>
  </si>
  <si>
    <t>50*30*10/6</t>
  </si>
  <si>
    <t>50*30*9.7</t>
  </si>
  <si>
    <t>50*30*11/6磁</t>
  </si>
  <si>
    <t>50*30*7.5/2.5</t>
  </si>
  <si>
    <t>50*31.5*14/7蝶</t>
  </si>
  <si>
    <t>50*32*10/7</t>
  </si>
  <si>
    <t>50*32*12.5</t>
  </si>
  <si>
    <t>50*36*12.5/10.5</t>
  </si>
  <si>
    <t>51.5*31.2*12/6.5</t>
  </si>
  <si>
    <t>52*33*13/10</t>
  </si>
  <si>
    <t>53*33*10/8</t>
  </si>
  <si>
    <t>护颈枕（12个锥钉）</t>
  </si>
  <si>
    <t>53.5*36*12.5/10.5</t>
  </si>
  <si>
    <t>52*30*10/6</t>
  </si>
  <si>
    <t>磁石枕（磁石中间两排对称排列）</t>
  </si>
  <si>
    <t>54*37*8/6</t>
  </si>
  <si>
    <t>54*37*11/8.5高</t>
  </si>
  <si>
    <t>54*37*11/8.5美</t>
  </si>
  <si>
    <t>打孔56</t>
  </si>
  <si>
    <t>55*30*9/7</t>
  </si>
  <si>
    <t>新开的（姚杰）</t>
    <phoneticPr fontId="5" type="noConversion"/>
  </si>
  <si>
    <t>55*34*10/4</t>
  </si>
  <si>
    <t>55*32*12/9</t>
  </si>
  <si>
    <t>56*35*9/6</t>
  </si>
  <si>
    <t>美容枕、需打孔</t>
  </si>
  <si>
    <t>56*35*10.5/7.5</t>
  </si>
  <si>
    <t>吴银丽用</t>
  </si>
  <si>
    <t>56*35*14/11</t>
  </si>
  <si>
    <t>无钉美容枕</t>
  </si>
  <si>
    <t>56*35*11/9</t>
  </si>
  <si>
    <t>56*35*12/9老</t>
  </si>
  <si>
    <t>老美容枕，无需打孔</t>
  </si>
  <si>
    <t>56*35*12/9新</t>
  </si>
  <si>
    <t>新美容枕（吴银丽用），需打孔</t>
  </si>
  <si>
    <t>57*36*8/6</t>
  </si>
  <si>
    <t>58*38*7/8</t>
  </si>
  <si>
    <t>60*30*10/7</t>
  </si>
  <si>
    <t>60*30*10/8</t>
  </si>
  <si>
    <t>60*30*12/9</t>
  </si>
  <si>
    <t>60*32*13/7</t>
  </si>
  <si>
    <t>翅膀枕（60*32*9/4）</t>
  </si>
  <si>
    <t>60*32*10/6</t>
  </si>
  <si>
    <t>蝶形枕</t>
  </si>
  <si>
    <t>60*36*12/9高</t>
  </si>
  <si>
    <t>60*40*9/7</t>
  </si>
  <si>
    <t>高低枕，机器人传统料</t>
  </si>
  <si>
    <t>60*40*11/9</t>
  </si>
  <si>
    <t>胶55</t>
  </si>
  <si>
    <t>卷装60</t>
  </si>
  <si>
    <t>60*40*12/10</t>
  </si>
  <si>
    <t>胶54.5</t>
  </si>
  <si>
    <t>60*40*14/10/12</t>
  </si>
  <si>
    <t>60*35*11/6蝶</t>
  </si>
  <si>
    <t>60*35*11/6鸭</t>
  </si>
  <si>
    <t>60*36*11/9蛋</t>
  </si>
  <si>
    <t>吴银丽专用</t>
  </si>
  <si>
    <t>60*40*12.5/10.5</t>
  </si>
  <si>
    <t>62*38*10/7</t>
  </si>
  <si>
    <t>高低枕老2000</t>
  </si>
  <si>
    <t>70*40*10/7</t>
  </si>
  <si>
    <t>胶56</t>
  </si>
  <si>
    <t>90*36*12.5/10.5</t>
  </si>
  <si>
    <t>D50*15</t>
  </si>
  <si>
    <t>2号</t>
  </si>
  <si>
    <t>34*29*10胶</t>
  </si>
  <si>
    <t>38*35</t>
  </si>
  <si>
    <t>45.95*42.82*16.7</t>
  </si>
  <si>
    <t>青蛙枕</t>
  </si>
  <si>
    <t>50*36*8.5</t>
  </si>
  <si>
    <t>55*35*12</t>
  </si>
  <si>
    <t>胶57</t>
  </si>
  <si>
    <t>56*41*13</t>
  </si>
  <si>
    <t>56*37.5*10.5/8胶</t>
  </si>
  <si>
    <t>SR</t>
  </si>
  <si>
    <t>58*38.5*14</t>
  </si>
  <si>
    <t>方枕</t>
  </si>
  <si>
    <t>60*38*10/8胶</t>
  </si>
  <si>
    <t>蝴蝶枕</t>
  </si>
  <si>
    <t>60*35*10/7.5胶</t>
  </si>
  <si>
    <t>新蝴蝶枕</t>
  </si>
  <si>
    <t>60*40*10龟壳</t>
  </si>
  <si>
    <t>仇敏</t>
  </si>
  <si>
    <t>60*40*10月亮</t>
  </si>
  <si>
    <t>60*40*10方枕</t>
  </si>
  <si>
    <t>60*40*10.5</t>
  </si>
  <si>
    <t>机器人线发，传统料，扇形（中间凸）</t>
  </si>
  <si>
    <t>60*40*12</t>
  </si>
  <si>
    <t>胶56.5</t>
  </si>
  <si>
    <t>60*40*14 光绵</t>
  </si>
  <si>
    <t>Chris53.5</t>
  </si>
  <si>
    <t>60*40*14 凝胶</t>
  </si>
  <si>
    <t>Chris53</t>
  </si>
  <si>
    <t>60*40*14骨</t>
  </si>
  <si>
    <t>60*40*8</t>
  </si>
  <si>
    <t>卷装61</t>
  </si>
  <si>
    <t>胶偏软55</t>
  </si>
  <si>
    <t>贴凝胶片（模薄难发）</t>
  </si>
  <si>
    <t>60*40*7</t>
  </si>
  <si>
    <t>60*60*12</t>
  </si>
  <si>
    <t>（大方垫）卷装</t>
  </si>
  <si>
    <t>60*35*10/7/10</t>
  </si>
  <si>
    <t>60*35*11/7/11</t>
  </si>
  <si>
    <t>61*46*13月亮</t>
  </si>
  <si>
    <t>63*40*12</t>
  </si>
  <si>
    <t>异形枕（中间凹）</t>
  </si>
  <si>
    <t>63*43.5*6</t>
  </si>
  <si>
    <t>半片模</t>
  </si>
  <si>
    <t>65*40*11/8.5胶</t>
  </si>
  <si>
    <t>67.2*39.5*13</t>
  </si>
  <si>
    <t>67*40*13</t>
  </si>
  <si>
    <t>67*40*14</t>
  </si>
  <si>
    <t>68*43.5*11.5/10胶</t>
  </si>
  <si>
    <t>68*39.5*11.5/10胶</t>
  </si>
  <si>
    <t>于宏伟（波浪胶）</t>
  </si>
  <si>
    <t>70*40*13</t>
  </si>
  <si>
    <t>56  胶55</t>
  </si>
  <si>
    <t>70*35*14</t>
  </si>
  <si>
    <t>蜂窝胶56</t>
  </si>
  <si>
    <t>70*40*14</t>
  </si>
  <si>
    <t>70*40*15</t>
  </si>
  <si>
    <t>胶55 chris53</t>
  </si>
  <si>
    <t>70*42*12/10</t>
  </si>
  <si>
    <t>高低枕贴胶</t>
  </si>
  <si>
    <t>70*45*13</t>
  </si>
  <si>
    <t>70*50*13</t>
  </si>
  <si>
    <t>朱佳微</t>
  </si>
  <si>
    <t>70*65*15</t>
  </si>
  <si>
    <t>73*47*13</t>
  </si>
  <si>
    <t>75*35*14</t>
  </si>
  <si>
    <t>蜂窝胶56.5</t>
  </si>
  <si>
    <t>75*40*13</t>
  </si>
  <si>
    <t>80*40*13</t>
  </si>
  <si>
    <t>80*40*15</t>
  </si>
  <si>
    <t>90*35*14</t>
  </si>
  <si>
    <t>90*40*8</t>
  </si>
  <si>
    <t>90*40*10</t>
  </si>
  <si>
    <t>90*40*13</t>
  </si>
  <si>
    <t>90*50*13</t>
  </si>
  <si>
    <t>90*40*14</t>
  </si>
  <si>
    <t>中间一边有凹槽</t>
  </si>
  <si>
    <t>105*35*14</t>
  </si>
  <si>
    <t>135*35*14</t>
  </si>
  <si>
    <t>150*35*14</t>
  </si>
  <si>
    <t>对折59</t>
  </si>
  <si>
    <t>58*38*13</t>
  </si>
  <si>
    <t xml:space="preserve">浅蓝色（颗粒/无颗粒） </t>
  </si>
  <si>
    <t>3号</t>
  </si>
  <si>
    <t>打孔57</t>
  </si>
  <si>
    <t>打孔55.5</t>
  </si>
  <si>
    <t>60*40*14</t>
  </si>
  <si>
    <t>打孔55</t>
  </si>
  <si>
    <t>Chris胶52.5</t>
  </si>
  <si>
    <t>66*41*14</t>
  </si>
  <si>
    <t>70*40*12/10</t>
  </si>
  <si>
    <t>75*40*14</t>
  </si>
  <si>
    <t>85*40*14</t>
  </si>
  <si>
    <t>Chris56</t>
  </si>
  <si>
    <t>浅蓝色</t>
  </si>
  <si>
    <t>9号</t>
  </si>
  <si>
    <t xml:space="preserve"> 蓝色加颗粒                 </t>
  </si>
  <si>
    <t>26*15</t>
  </si>
  <si>
    <t>橄榄球</t>
  </si>
  <si>
    <t>软硬度4-4.5 60</t>
  </si>
  <si>
    <t>打孔58</t>
  </si>
  <si>
    <t>中间一边凹</t>
  </si>
  <si>
    <t>黄色     睡眠博士</t>
  </si>
  <si>
    <t>33*32*10</t>
  </si>
  <si>
    <t>38*35*11</t>
  </si>
  <si>
    <t>花仙子</t>
  </si>
  <si>
    <t>40*35*11</t>
  </si>
  <si>
    <t>按摩腰靠</t>
  </si>
  <si>
    <t>60*30*4.5</t>
  </si>
  <si>
    <t>30*26*10/6</t>
  </si>
  <si>
    <t>U形枕</t>
  </si>
  <si>
    <t>41*23*4.7</t>
  </si>
  <si>
    <t>异形婴儿枕、元宝</t>
  </si>
  <si>
    <t>45*40*10</t>
  </si>
  <si>
    <t>男士坐垫</t>
  </si>
  <si>
    <t>女士坐垫</t>
  </si>
  <si>
    <t>50*30*11/6砭</t>
  </si>
  <si>
    <t>60*35*11/6碟</t>
  </si>
  <si>
    <t>60*35*7.5/9/13异</t>
  </si>
  <si>
    <t>60*35*7.5/9/13磁</t>
  </si>
  <si>
    <t>61*35*11/9</t>
  </si>
  <si>
    <t>芒果枕（焦锦娟）</t>
  </si>
  <si>
    <t>18号</t>
  </si>
  <si>
    <t>75*35*7/11/14异</t>
  </si>
  <si>
    <t>75*35*7/11/14磁</t>
  </si>
  <si>
    <t>75*35*7/11/14马</t>
  </si>
  <si>
    <t>4号</t>
  </si>
  <si>
    <t>28*28*8</t>
  </si>
  <si>
    <t>29*26*13</t>
  </si>
  <si>
    <t>29*28*12.5</t>
  </si>
  <si>
    <t>黄色颈枕（卷装）</t>
  </si>
  <si>
    <t>30*30*10</t>
  </si>
  <si>
    <t>单独圈枕料（正面有高低，头部圆弧）</t>
  </si>
  <si>
    <t xml:space="preserve">黑色     竹炭海绵 </t>
  </si>
  <si>
    <t>双层圈枕、高低枕料</t>
  </si>
  <si>
    <t>60*37*13/8</t>
  </si>
  <si>
    <t>蝶形翅膀枕内销</t>
  </si>
  <si>
    <t>55  胶57</t>
  </si>
  <si>
    <t>24.5”*15”*5.5”</t>
  </si>
  <si>
    <t>异型枕（中间一边凹）</t>
  </si>
  <si>
    <t>67.2*39.5*10.5胶</t>
  </si>
  <si>
    <t>打孔59</t>
  </si>
  <si>
    <t>绿色</t>
  </si>
  <si>
    <t>50.2*37.2*9.2</t>
  </si>
  <si>
    <t>一边凹进去，中间凸，高低枕料</t>
  </si>
  <si>
    <t>50*37*11</t>
  </si>
  <si>
    <t>浅绿色</t>
  </si>
  <si>
    <t>该颜色专用于肖慧订单</t>
  </si>
  <si>
    <t>浅绿色     仿乳胶</t>
  </si>
  <si>
    <t>6号</t>
  </si>
  <si>
    <t>白色     仿乳胶</t>
  </si>
  <si>
    <t>45*28*9.5/7</t>
  </si>
  <si>
    <t>仿乳胶 吴银丽 新蝴蝶</t>
  </si>
  <si>
    <t>50*30*10*7</t>
  </si>
  <si>
    <t>53*38*12</t>
  </si>
  <si>
    <t>要硬</t>
  </si>
  <si>
    <t>57*37*8/6</t>
  </si>
  <si>
    <t>58*38*10/9</t>
  </si>
  <si>
    <t>60*40*9.5/6.5</t>
  </si>
  <si>
    <t>60*40*11.5/8.5</t>
  </si>
  <si>
    <t>打孔48</t>
  </si>
  <si>
    <t>香精仿乳胶</t>
  </si>
  <si>
    <t>19号</t>
  </si>
  <si>
    <t>圈枕</t>
  </si>
  <si>
    <t>25*23.5*7</t>
  </si>
  <si>
    <t>25*24*3</t>
  </si>
  <si>
    <t>30*30*9</t>
  </si>
  <si>
    <t>29*29*9</t>
  </si>
  <si>
    <t>正面有高低，头部直</t>
  </si>
  <si>
    <t>31*31*8</t>
  </si>
  <si>
    <t>31*31*8.5</t>
  </si>
  <si>
    <t>新开机器人模具</t>
    <phoneticPr fontId="5" type="noConversion"/>
  </si>
  <si>
    <t>33*33*8</t>
  </si>
  <si>
    <t>32*32*8有字</t>
  </si>
  <si>
    <t>32*32*8无字</t>
  </si>
  <si>
    <t>35*30</t>
  </si>
  <si>
    <t>凝胶圈枕</t>
  </si>
  <si>
    <t>20号</t>
  </si>
  <si>
    <t>34*34*10</t>
  </si>
  <si>
    <t>高密度</t>
  </si>
  <si>
    <t>8号</t>
  </si>
  <si>
    <t>45*25*7/5胶</t>
  </si>
  <si>
    <t>60*35*10/7.5</t>
  </si>
  <si>
    <t>Chris46.5</t>
  </si>
  <si>
    <t>此两款枕头克重专用于郁艳红订单</t>
  </si>
  <si>
    <t>Chris47.5</t>
  </si>
  <si>
    <t>67.2*39.5*10.5</t>
  </si>
  <si>
    <t>此四款枕头克重专用于杨洁订单</t>
  </si>
  <si>
    <t>49.5   胶48.5</t>
  </si>
  <si>
    <t>67.2*39.5*15</t>
  </si>
  <si>
    <t>胶47.5</t>
  </si>
  <si>
    <t>67.2*39.5*11.5/10.5</t>
  </si>
  <si>
    <t>67.2*39.5*13.5/9.5/12</t>
  </si>
  <si>
    <t>阻燃枕头</t>
  </si>
  <si>
    <t>5号</t>
  </si>
  <si>
    <t>34*29*10</t>
  </si>
  <si>
    <t>胶53</t>
  </si>
  <si>
    <t>胶50</t>
  </si>
  <si>
    <t>64*36*12/9</t>
  </si>
  <si>
    <t>打孔42</t>
  </si>
  <si>
    <t>64*40*12</t>
  </si>
  <si>
    <t>打孔44</t>
  </si>
  <si>
    <t>65*40*12/9</t>
  </si>
  <si>
    <t>阻燃圈枕</t>
  </si>
  <si>
    <t>21号</t>
  </si>
  <si>
    <t>创世圈枕</t>
  </si>
  <si>
    <t>温感枕头</t>
  </si>
  <si>
    <t>7号</t>
  </si>
  <si>
    <t>44.5*27*2</t>
  </si>
  <si>
    <t>44.5*27*2.5</t>
  </si>
  <si>
    <t>用于王秋婷订单（很硬）</t>
  </si>
  <si>
    <t>慢回弹1</t>
  </si>
  <si>
    <t>28*26*7.5/1.5</t>
  </si>
  <si>
    <t>35*33*12</t>
  </si>
  <si>
    <t>35*34*12</t>
  </si>
  <si>
    <t>39*34*10.5</t>
  </si>
  <si>
    <t>42*35.5*11</t>
  </si>
  <si>
    <t>42*37*9/6</t>
  </si>
  <si>
    <t>45*39*5</t>
  </si>
  <si>
    <t>D40*3</t>
  </si>
  <si>
    <r>
      <rPr>
        <sz val="11"/>
        <rFont val="宋体"/>
        <family val="3"/>
        <charset val="134"/>
      </rPr>
      <t>10</t>
    </r>
    <r>
      <rPr>
        <sz val="11"/>
        <color rgb="FFFF0000"/>
        <rFont val="宋体"/>
        <family val="3"/>
        <charset val="134"/>
      </rPr>
      <t>+10</t>
    </r>
  </si>
  <si>
    <t>D40*5</t>
  </si>
  <si>
    <t>慢回弹2</t>
  </si>
  <si>
    <t>15号</t>
  </si>
  <si>
    <t>用于黄胜男订单</t>
  </si>
  <si>
    <t>绵需打孔</t>
  </si>
  <si>
    <t>53*43*9.5</t>
  </si>
  <si>
    <t>阻燃慢回弹</t>
  </si>
  <si>
    <t>12号</t>
  </si>
  <si>
    <t>高回弹1</t>
  </si>
  <si>
    <t>10号</t>
  </si>
  <si>
    <t>44*35*6/43*34*5.5/2</t>
  </si>
  <si>
    <t>MC少一点</t>
  </si>
  <si>
    <t>45*42*4.5</t>
  </si>
  <si>
    <t>凝胶坐垫，比较难打，前面垫起来打</t>
  </si>
  <si>
    <t>14”</t>
  </si>
  <si>
    <t>16”</t>
  </si>
  <si>
    <t>18”</t>
  </si>
  <si>
    <t>32*22*6</t>
  </si>
  <si>
    <t>塑料壳坐垫</t>
  </si>
  <si>
    <t>45*34.5*7</t>
  </si>
  <si>
    <t>凝胶坐垫，比较难打</t>
  </si>
  <si>
    <t>高回弹2</t>
  </si>
  <si>
    <t>13号</t>
  </si>
  <si>
    <t>蒋颖订单</t>
  </si>
  <si>
    <t>方垫</t>
  </si>
  <si>
    <t>11号</t>
  </si>
  <si>
    <t>40*40*4</t>
  </si>
  <si>
    <t>托玛琳</t>
  </si>
  <si>
    <t>60*40*12胶</t>
  </si>
  <si>
    <t>贴胶</t>
  </si>
  <si>
    <t>60*40*14胶</t>
  </si>
  <si>
    <t>60*35*10/7/10胶</t>
  </si>
  <si>
    <t>60*35*11/7/11胶</t>
  </si>
  <si>
    <t>深蓝色PCM</t>
  </si>
  <si>
    <t>53*37*10/7</t>
  </si>
  <si>
    <t>34.5*33*12</t>
  </si>
  <si>
    <t>34.5*34.5*12.2</t>
  </si>
  <si>
    <t>51*37*8.5</t>
  </si>
  <si>
    <t>51.5*31.7*10</t>
  </si>
  <si>
    <t>鸭舌</t>
  </si>
  <si>
    <t>53*40*10</t>
  </si>
  <si>
    <t>53*40*9/7</t>
  </si>
  <si>
    <t>60*40*6</t>
  </si>
  <si>
    <t>60.8*35*11.4</t>
  </si>
  <si>
    <t>61*39*12</t>
  </si>
  <si>
    <t>62*42*14</t>
  </si>
  <si>
    <t>42*32*4</t>
  </si>
  <si>
    <t>64*43.5*6</t>
  </si>
  <si>
    <t>66*30.48*15.25</t>
  </si>
  <si>
    <t>67*40*4</t>
  </si>
  <si>
    <t>67*40*8</t>
  </si>
  <si>
    <t>1+1</t>
  </si>
  <si>
    <t>67*40*10</t>
  </si>
  <si>
    <t>67*40*12</t>
  </si>
  <si>
    <t>67*40*16</t>
  </si>
  <si>
    <t>72*42*12</t>
  </si>
  <si>
    <t>枕头颜色</t>
  </si>
  <si>
    <t>1、白色</t>
  </si>
  <si>
    <t>5、蓝色</t>
  </si>
  <si>
    <t>9、绿色</t>
  </si>
  <si>
    <t>2、浅蓝色</t>
  </si>
  <si>
    <t>6、深蓝色（PCM）</t>
  </si>
  <si>
    <t>10、浅绿色</t>
  </si>
  <si>
    <t>3、黄色</t>
  </si>
  <si>
    <t>7、深蓝色*2（王艳）</t>
  </si>
  <si>
    <t>4、黑色</t>
  </si>
  <si>
    <t>8、咖啡色（托玛琳）</t>
  </si>
  <si>
    <t>单模作业下限时间</t>
    <phoneticPr fontId="2" type="noConversion"/>
  </si>
  <si>
    <t>凝胶克重标准</t>
  </si>
  <si>
    <t>实际克重</t>
  </si>
  <si>
    <t>误差</t>
  </si>
  <si>
    <t>数量</t>
  </si>
  <si>
    <t>月牙凝胶</t>
  </si>
  <si>
    <t>±10g</t>
  </si>
  <si>
    <t>26*14凝胶骨头</t>
  </si>
  <si>
    <t>26*26方格(6*6)</t>
  </si>
  <si>
    <t>±20g</t>
  </si>
  <si>
    <t>28*28方格(6*6)</t>
  </si>
  <si>
    <t>34*34月牙</t>
  </si>
  <si>
    <t>40*25大圆点</t>
  </si>
  <si>
    <t>40*27方格（7*11郁艳红）</t>
  </si>
  <si>
    <t>46*28方格（6*11）</t>
  </si>
  <si>
    <t>48*31小圆点（52*39）</t>
  </si>
  <si>
    <t>50*27方格(6*12)</t>
  </si>
  <si>
    <t>50*27六边形</t>
  </si>
  <si>
    <t>50*27新形蜂窝</t>
  </si>
  <si>
    <t>50*34大圆点（29*23）</t>
  </si>
  <si>
    <t>55*35小圆点（60*44）</t>
  </si>
  <si>
    <t>55*35大波浪(35条）</t>
  </si>
  <si>
    <t>55*35大圆点(34*25)</t>
  </si>
  <si>
    <t>55*35大方块（10*16）</t>
  </si>
  <si>
    <t>57.2*47.5大圆点（35*34）</t>
  </si>
  <si>
    <t>49*27无膜大圆点(26*14)</t>
  </si>
  <si>
    <t>87*54(狗窝)（深蓝*4）</t>
  </si>
  <si>
    <t>28*28(狗窝)（深蓝*4）</t>
  </si>
  <si>
    <t>55*35大波浪(16条于宏伟）</t>
  </si>
  <si>
    <t>40.6*24.5（蝶形六边形小）</t>
  </si>
  <si>
    <t>43*32（蝶形六边形中）</t>
  </si>
  <si>
    <t>53*36（蝶形六边形）</t>
  </si>
  <si>
    <t>55*36（蝶形六边形）</t>
  </si>
  <si>
    <t>61.4*45.7（蝶形六边形大）</t>
  </si>
  <si>
    <t>凝胶颜色</t>
  </si>
  <si>
    <t>1、浅蓝色</t>
  </si>
  <si>
    <t xml:space="preserve"> 7、紫色</t>
  </si>
  <si>
    <t>2、深蓝色</t>
  </si>
  <si>
    <t xml:space="preserve"> 8、透明</t>
  </si>
  <si>
    <t>3、紫红色</t>
  </si>
  <si>
    <t xml:space="preserve"> 9、深蓝*4（狗窝专用）</t>
  </si>
  <si>
    <t>4、绿色</t>
  </si>
  <si>
    <t>10、深绿色（55*35大波浪王艳专用）</t>
  </si>
  <si>
    <t>5、浅绿色（水绿色）</t>
  </si>
  <si>
    <t>11、浅蓝色*2（郁艳红7*11方块用）</t>
  </si>
  <si>
    <t>6、草绿色（蒋二伟、新型蜂窝）</t>
  </si>
  <si>
    <t>备注：红色的是新增和修改的请下大货时注意标注颜色！！！</t>
  </si>
  <si>
    <t>9.10.11的颜色取决于凝胶数量大于2000PCS，量小模少请按照（1-8）定色！</t>
  </si>
  <si>
    <t>UPH（高压机）</t>
    <phoneticPr fontId="2" type="noConversion"/>
  </si>
  <si>
    <t>瓶颈时间（高压机)</t>
    <phoneticPr fontId="2" type="noConversion"/>
  </si>
  <si>
    <t>UPH（低压机）</t>
    <phoneticPr fontId="2" type="noConversion"/>
  </si>
  <si>
    <t>瓶颈时间（低压机)</t>
    <phoneticPr fontId="2" type="noConversion"/>
  </si>
  <si>
    <t>注塑时间（高压机）</t>
    <phoneticPr fontId="2" type="noConversion"/>
  </si>
  <si>
    <t>注塑时间（低压机）</t>
    <phoneticPr fontId="2" type="noConversion"/>
  </si>
  <si>
    <t>传统枕</t>
    <phoneticPr fontId="2" type="noConversion"/>
  </si>
  <si>
    <t>60*40*12</t>
    <phoneticPr fontId="2" type="noConversion"/>
  </si>
  <si>
    <t>64*40*12</t>
    <phoneticPr fontId="2" type="noConversion"/>
  </si>
  <si>
    <t>圈枕</t>
    <phoneticPr fontId="2" type="noConversion"/>
  </si>
  <si>
    <t>34*29*10</t>
    <phoneticPr fontId="2" type="noConversion"/>
  </si>
  <si>
    <t>清模具时间</t>
    <phoneticPr fontId="2" type="noConversion"/>
  </si>
  <si>
    <t>圈枕</t>
    <phoneticPr fontId="2" type="noConversion"/>
  </si>
  <si>
    <t>传统枕</t>
    <phoneticPr fontId="2" type="noConversion"/>
  </si>
  <si>
    <t>高低枕</t>
    <phoneticPr fontId="2" type="noConversion"/>
  </si>
  <si>
    <t>7min</t>
    <phoneticPr fontId="2" type="noConversion"/>
  </si>
  <si>
    <t>14min</t>
    <phoneticPr fontId="2" type="noConversion"/>
  </si>
  <si>
    <t>20min</t>
    <phoneticPr fontId="2" type="noConversion"/>
  </si>
  <si>
    <t>30min</t>
    <phoneticPr fontId="2" type="noConversion"/>
  </si>
  <si>
    <t>换模移模</t>
    <phoneticPr fontId="2" type="noConversion"/>
  </si>
  <si>
    <t>1H</t>
    <phoneticPr fontId="2" type="noConversion"/>
  </si>
  <si>
    <t>全部模具</t>
    <phoneticPr fontId="2" type="noConversion"/>
  </si>
  <si>
    <t>松螺栓时间</t>
    <phoneticPr fontId="2" type="noConversion"/>
  </si>
  <si>
    <t>刷蜡</t>
    <phoneticPr fontId="2" type="noConversion"/>
  </si>
  <si>
    <t>高低枕</t>
    <phoneticPr fontId="2" type="noConversion"/>
  </si>
  <si>
    <t>60*35*10/7/10</t>
    <phoneticPr fontId="2" type="noConversion"/>
  </si>
  <si>
    <t>60*35*11/7/11</t>
    <phoneticPr fontId="2" type="noConversion"/>
  </si>
  <si>
    <t>70*40*10/7</t>
    <phoneticPr fontId="2" type="noConversion"/>
  </si>
  <si>
    <t>传统枕</t>
    <phoneticPr fontId="2" type="noConversion"/>
  </si>
  <si>
    <t>90*40*13</t>
    <phoneticPr fontId="2" type="noConversion"/>
  </si>
  <si>
    <t>70*40*13</t>
    <phoneticPr fontId="2" type="noConversion"/>
  </si>
  <si>
    <t>60*40*14</t>
    <phoneticPr fontId="2" type="noConversion"/>
  </si>
  <si>
    <t>60*40*12</t>
    <phoneticPr fontId="2" type="noConversion"/>
  </si>
  <si>
    <t>53*38*12</t>
    <phoneticPr fontId="2" type="noConversion"/>
  </si>
  <si>
    <t>55*35*12</t>
    <phoneticPr fontId="2" type="noConversion"/>
  </si>
  <si>
    <t>清模</t>
    <phoneticPr fontId="2" type="noConversion"/>
  </si>
  <si>
    <t>是</t>
    <phoneticPr fontId="2" type="noConversion"/>
  </si>
  <si>
    <t>传统枕</t>
  </si>
  <si>
    <t>贴胶</t>
    <phoneticPr fontId="2" type="noConversion"/>
  </si>
  <si>
    <t>开模</t>
    <phoneticPr fontId="2" type="noConversion"/>
  </si>
  <si>
    <t>通孔</t>
    <phoneticPr fontId="2" type="noConversion"/>
  </si>
  <si>
    <t>规格</t>
    <phoneticPr fontId="2" type="noConversion"/>
  </si>
  <si>
    <t>哺乳枕</t>
    <phoneticPr fontId="2" type="noConversion"/>
  </si>
  <si>
    <t>否</t>
    <phoneticPr fontId="2" type="noConversion"/>
  </si>
  <si>
    <t>/</t>
    <phoneticPr fontId="2" type="noConversion"/>
  </si>
  <si>
    <t>62*38*10/7</t>
    <phoneticPr fontId="2" type="noConversion"/>
  </si>
  <si>
    <t>圈枕</t>
    <phoneticPr fontId="2" type="noConversion"/>
  </si>
  <si>
    <t>34*34*10</t>
    <phoneticPr fontId="2" type="noConversion"/>
  </si>
  <si>
    <t>42*25*7/5</t>
    <phoneticPr fontId="2" type="noConversion"/>
  </si>
  <si>
    <t>/</t>
    <phoneticPr fontId="2" type="noConversion"/>
  </si>
  <si>
    <t>60*39*10.5/9</t>
    <phoneticPr fontId="2" type="noConversion"/>
  </si>
  <si>
    <t>8字高低枕</t>
    <phoneticPr fontId="2" type="noConversion"/>
  </si>
  <si>
    <t>蝴蝶高低枕</t>
    <phoneticPr fontId="2" type="noConversion"/>
  </si>
  <si>
    <t>45*25*7/5</t>
    <phoneticPr fontId="2" type="noConversion"/>
  </si>
  <si>
    <t>60*38*10/8</t>
    <phoneticPr fontId="2" type="noConversion"/>
  </si>
  <si>
    <t>依上述数据判定此站不影响线速</t>
    <phoneticPr fontId="2" type="noConversion"/>
  </si>
  <si>
    <t>盖模</t>
    <phoneticPr fontId="2" type="noConversion"/>
  </si>
  <si>
    <t>传统枕</t>
    <phoneticPr fontId="2" type="noConversion"/>
  </si>
  <si>
    <t>60*40*14</t>
    <phoneticPr fontId="2" type="noConversion"/>
  </si>
  <si>
    <t>高低枕</t>
    <phoneticPr fontId="2" type="noConversion"/>
  </si>
  <si>
    <t>骨头枕</t>
    <phoneticPr fontId="2" type="noConversion"/>
  </si>
  <si>
    <t>60*38*10/8</t>
    <phoneticPr fontId="2" type="noConversion"/>
  </si>
  <si>
    <t>大蝴蝶高低枕</t>
    <phoneticPr fontId="2" type="noConversion"/>
  </si>
  <si>
    <t>小蝴蝶高低枕</t>
    <phoneticPr fontId="2" type="noConversion"/>
  </si>
  <si>
    <t>45*25*7/5</t>
    <phoneticPr fontId="2" type="noConversion"/>
  </si>
  <si>
    <t>62*38*10/7</t>
    <phoneticPr fontId="2" type="noConversion"/>
  </si>
  <si>
    <t>70*45*13</t>
    <phoneticPr fontId="2" type="noConversion"/>
  </si>
  <si>
    <t>90*40*14</t>
    <phoneticPr fontId="2" type="noConversion"/>
  </si>
  <si>
    <t>圆垫</t>
    <phoneticPr fontId="2" type="noConversion"/>
  </si>
  <si>
    <t>D40*3</t>
    <phoneticPr fontId="2" type="noConversion"/>
  </si>
  <si>
    <t>70*40*15</t>
    <phoneticPr fontId="2" type="noConversion"/>
  </si>
  <si>
    <t>70*40*13</t>
    <phoneticPr fontId="2" type="noConversion"/>
  </si>
  <si>
    <t>67*40*14</t>
    <phoneticPr fontId="2" type="noConversion"/>
  </si>
  <si>
    <t>垫模</t>
    <phoneticPr fontId="2" type="noConversion"/>
  </si>
  <si>
    <t>传统枕</t>
    <phoneticPr fontId="2" type="noConversion"/>
  </si>
  <si>
    <t>70*45*13</t>
    <phoneticPr fontId="2" type="noConversion"/>
  </si>
  <si>
    <t>75*40*13</t>
    <phoneticPr fontId="2" type="noConversion"/>
  </si>
  <si>
    <t>70*40*13</t>
    <phoneticPr fontId="2" type="noConversion"/>
  </si>
  <si>
    <t>62*38*10/7</t>
    <phoneticPr fontId="2" type="noConversion"/>
  </si>
  <si>
    <t>60*40*12</t>
    <phoneticPr fontId="2" type="noConversion"/>
  </si>
  <si>
    <t>高低枕</t>
    <phoneticPr fontId="2" type="noConversion"/>
  </si>
  <si>
    <t>圈枕</t>
    <phoneticPr fontId="2" type="noConversion"/>
  </si>
  <si>
    <t>60*40*14</t>
    <phoneticPr fontId="2" type="noConversion"/>
  </si>
  <si>
    <t>90*40*14</t>
    <phoneticPr fontId="2" type="noConversion"/>
  </si>
  <si>
    <t>34*29*10</t>
    <phoneticPr fontId="2" type="noConversion"/>
  </si>
  <si>
    <t>备注</t>
    <phoneticPr fontId="2" type="noConversion"/>
  </si>
  <si>
    <t>蝶型枕（异型）</t>
    <phoneticPr fontId="2" type="noConversion"/>
  </si>
  <si>
    <t>/</t>
    <phoneticPr fontId="2" type="noConversion"/>
  </si>
  <si>
    <t>放气</t>
    <phoneticPr fontId="2" type="noConversion"/>
  </si>
  <si>
    <t>60*38*10/8</t>
    <phoneticPr fontId="2" type="noConversion"/>
  </si>
  <si>
    <t>圈枕</t>
    <phoneticPr fontId="2" type="noConversion"/>
  </si>
  <si>
    <t>34*34*10</t>
    <phoneticPr fontId="2" type="noConversion"/>
  </si>
  <si>
    <t>60*40*11/9</t>
    <phoneticPr fontId="2" type="noConversion"/>
  </si>
  <si>
    <t>56*37.5*10.5/8</t>
    <phoneticPr fontId="2" type="noConversion"/>
  </si>
  <si>
    <t>45*25*7/5</t>
    <phoneticPr fontId="2" type="noConversion"/>
  </si>
  <si>
    <t>/</t>
    <phoneticPr fontId="2" type="noConversion"/>
  </si>
  <si>
    <t>一个螺栓</t>
    <phoneticPr fontId="2" type="noConversion"/>
  </si>
  <si>
    <t>70*35*13</t>
    <phoneticPr fontId="2" type="noConversion"/>
  </si>
  <si>
    <t>圆垫</t>
    <phoneticPr fontId="2" type="noConversion"/>
  </si>
  <si>
    <t>D40*3</t>
    <phoneticPr fontId="2" type="noConversion"/>
  </si>
  <si>
    <t>8字高低枕</t>
    <phoneticPr fontId="2" type="noConversion"/>
  </si>
  <si>
    <t>34*29*10</t>
    <phoneticPr fontId="2" type="noConversion"/>
  </si>
  <si>
    <t>蝴蝶高低枕</t>
    <phoneticPr fontId="2" type="noConversion"/>
  </si>
  <si>
    <t>45*25*7/5</t>
    <phoneticPr fontId="2" type="noConversion"/>
  </si>
  <si>
    <t>65*40*11/8.5</t>
    <phoneticPr fontId="2" type="noConversion"/>
  </si>
  <si>
    <t>坐垫</t>
    <phoneticPr fontId="2" type="noConversion"/>
  </si>
  <si>
    <t>D40*3</t>
    <phoneticPr fontId="2" type="noConversion"/>
  </si>
  <si>
    <t>午睡枕</t>
    <phoneticPr fontId="2" type="noConversion"/>
  </si>
  <si>
    <t>30*24*12/9/6</t>
    <phoneticPr fontId="2" type="noConversion"/>
  </si>
  <si>
    <t>60*40*11/9</t>
    <phoneticPr fontId="2" type="noConversion"/>
  </si>
  <si>
    <t>高低枕</t>
    <phoneticPr fontId="2" type="noConversion"/>
  </si>
  <si>
    <t>取绵</t>
    <phoneticPr fontId="2" type="noConversion"/>
  </si>
  <si>
    <t>圈枕</t>
    <phoneticPr fontId="2" type="noConversion"/>
  </si>
  <si>
    <t>34*29*10</t>
    <phoneticPr fontId="2" type="noConversion"/>
  </si>
  <si>
    <t>60*39*10.5/9</t>
    <phoneticPr fontId="2" type="noConversion"/>
  </si>
  <si>
    <t>高低枕</t>
    <phoneticPr fontId="2" type="noConversion"/>
  </si>
  <si>
    <t>56*38*10/8</t>
    <phoneticPr fontId="2" type="noConversion"/>
  </si>
  <si>
    <t>45*25*7/5</t>
    <phoneticPr fontId="2" type="noConversion"/>
  </si>
  <si>
    <t>大蝴蝶高低枕</t>
    <phoneticPr fontId="2" type="noConversion"/>
  </si>
  <si>
    <t>小蝴蝶高低枕</t>
    <phoneticPr fontId="2" type="noConversion"/>
  </si>
  <si>
    <t>传统枕</t>
    <phoneticPr fontId="2" type="noConversion"/>
  </si>
  <si>
    <t>70*45*13</t>
    <phoneticPr fontId="2" type="noConversion"/>
  </si>
  <si>
    <t>靠垫</t>
    <phoneticPr fontId="2" type="noConversion"/>
  </si>
  <si>
    <t>35*34*12</t>
    <phoneticPr fontId="2" type="noConversion"/>
  </si>
  <si>
    <t>90*40*13</t>
    <phoneticPr fontId="2" type="noConversion"/>
  </si>
  <si>
    <t>止鼾枕</t>
    <phoneticPr fontId="2" type="noConversion"/>
  </si>
  <si>
    <t>48*36*12/10</t>
    <phoneticPr fontId="2" type="noConversion"/>
  </si>
  <si>
    <t>痔疮垫</t>
    <phoneticPr fontId="2" type="noConversion"/>
  </si>
  <si>
    <t>18"</t>
    <phoneticPr fontId="2" type="noConversion"/>
  </si>
  <si>
    <t>吊架</t>
    <phoneticPr fontId="2" type="noConversion"/>
  </si>
  <si>
    <t>车架</t>
    <phoneticPr fontId="2" type="noConversion"/>
  </si>
  <si>
    <t>上架</t>
    <phoneticPr fontId="2" type="noConversion"/>
  </si>
  <si>
    <t>半自动线</t>
    <phoneticPr fontId="2" type="noConversion"/>
  </si>
  <si>
    <t>自动线工时核算</t>
    <phoneticPr fontId="2" type="noConversion"/>
  </si>
  <si>
    <t>3#线100个模具，线速13.5min/圈，UPH=60/13.5*100*0.9=400pcs/h</t>
    <phoneticPr fontId="2" type="noConversion"/>
  </si>
  <si>
    <t>4#线60个模具，线速8.5min/圈，UPH=60/8.5*60*0.9=381pcs/h</t>
    <phoneticPr fontId="2" type="noConversion"/>
  </si>
  <si>
    <t>如果注塑时间小于12.65s则线速不变，大于12.65s降线，计算方式为：74.36/（1.9/注塑时间）/60</t>
    <phoneticPr fontId="2" type="noConversion"/>
  </si>
  <si>
    <t>2#</t>
    <phoneticPr fontId="2" type="noConversion"/>
  </si>
  <si>
    <t>序号</t>
    <phoneticPr fontId="2" type="noConversion"/>
  </si>
  <si>
    <t>工站</t>
    <phoneticPr fontId="2" type="noConversion"/>
  </si>
  <si>
    <t>规则</t>
    <phoneticPr fontId="2" type="noConversion"/>
  </si>
  <si>
    <t>备注</t>
    <phoneticPr fontId="2" type="noConversion"/>
  </si>
  <si>
    <t>通孔+刷蜡</t>
    <phoneticPr fontId="2" type="noConversion"/>
  </si>
  <si>
    <t>通孔与刷蜡为同一站的两个动作，不贴胶的模具刷蜡为3圈一次，贴胶模具不刷蜡（圈枕除外），工时为4.5s，通孔每孔为1.83s，排线时，若孔数较多两者相加工时超过6.875s时，中间应排两个不通孔，或不刷蜡的模具。</t>
    <phoneticPr fontId="2" type="noConversion"/>
  </si>
  <si>
    <t>贴胶</t>
    <phoneticPr fontId="2" type="noConversion"/>
  </si>
  <si>
    <t>注塑</t>
    <phoneticPr fontId="2" type="noConversion"/>
  </si>
  <si>
    <t>盖模</t>
    <phoneticPr fontId="2" type="noConversion"/>
  </si>
  <si>
    <t>/</t>
    <phoneticPr fontId="2" type="noConversion"/>
  </si>
  <si>
    <t>其余各站已证明工站工时对线速无影响</t>
    <phoneticPr fontId="2" type="noConversion"/>
  </si>
  <si>
    <t>All</t>
    <phoneticPr fontId="2" type="noConversion"/>
  </si>
  <si>
    <t>/</t>
    <phoneticPr fontId="2" type="noConversion"/>
  </si>
  <si>
    <t>半自动线班前清理机头时间为20min</t>
    <phoneticPr fontId="2" type="noConversion"/>
  </si>
  <si>
    <t>半自动线加油时间为8.5min/次，总时间已当班加油次数*8.5min/次</t>
    <phoneticPr fontId="2" type="noConversion"/>
  </si>
  <si>
    <t>自动线</t>
    <phoneticPr fontId="2" type="noConversion"/>
  </si>
  <si>
    <t>14.37min</t>
    <phoneticPr fontId="2" type="noConversion"/>
  </si>
  <si>
    <t>27.9s/模</t>
    <phoneticPr fontId="2" type="noConversion"/>
  </si>
  <si>
    <t>1#</t>
    <phoneticPr fontId="2" type="noConversion"/>
  </si>
  <si>
    <t>拔管（s/模）</t>
    <phoneticPr fontId="2" type="noConversion"/>
  </si>
  <si>
    <t>插管（s/模）</t>
    <phoneticPr fontId="2" type="noConversion"/>
  </si>
  <si>
    <t>卸螺栓（s/模）</t>
    <phoneticPr fontId="2" type="noConversion"/>
  </si>
  <si>
    <t>卸模（s/模）</t>
    <phoneticPr fontId="2" type="noConversion"/>
  </si>
  <si>
    <t>上模</t>
    <phoneticPr fontId="2" type="noConversion"/>
  </si>
  <si>
    <t>上螺栓（s/模）</t>
    <phoneticPr fontId="2" type="noConversion"/>
  </si>
  <si>
    <t>拉模（s/车）</t>
    <phoneticPr fontId="2" type="noConversion"/>
  </si>
  <si>
    <t>送模（s/车）</t>
    <phoneticPr fontId="2" type="noConversion"/>
  </si>
  <si>
    <t>30min</t>
    <phoneticPr fontId="2" type="noConversion"/>
  </si>
  <si>
    <t>55.59（s/模）</t>
    <phoneticPr fontId="2" type="noConversion"/>
  </si>
  <si>
    <t>每车模具数量</t>
    <phoneticPr fontId="2" type="noConversion"/>
  </si>
  <si>
    <t>每车模具数量</t>
    <phoneticPr fontId="2" type="noConversion"/>
  </si>
  <si>
    <t>换模（s/模）</t>
    <phoneticPr fontId="2" type="noConversion"/>
  </si>
  <si>
    <t>10.68min</t>
    <phoneticPr fontId="2" type="noConversion"/>
  </si>
  <si>
    <t>异型（颈枕）</t>
    <phoneticPr fontId="2" type="noConversion"/>
  </si>
  <si>
    <t>14.23min</t>
    <phoneticPr fontId="2" type="noConversion"/>
  </si>
  <si>
    <t>高压机注塑时间s</t>
    <phoneticPr fontId="5" type="noConversion"/>
  </si>
  <si>
    <t>低压机注塑时间s</t>
    <phoneticPr fontId="5" type="noConversion"/>
  </si>
  <si>
    <t>注塑时间（高压机）</t>
    <phoneticPr fontId="2" type="noConversion"/>
  </si>
  <si>
    <t>单模作业下限时间</t>
    <phoneticPr fontId="2" type="noConversion"/>
  </si>
  <si>
    <t>此站需增加1.5秒空回程时间。</t>
    <phoneticPr fontId="2" type="noConversion"/>
  </si>
  <si>
    <t>半自动线排线时若有注塑时间大于6.875时，或两位放一模，或降低线速。</t>
    <phoneticPr fontId="2" type="noConversion"/>
  </si>
  <si>
    <t>此站作业区间为2，若线速8.25min/圈计算，其线束为V=74.36m/495s=0.15m/s，则2m所需时间为s=2m/0.15m/s=13.33s，此区间内可放置6个模具，故每模可增加时间为13.33/2=6.665s，加上原有作业时间6.875s，则此站共计可作业时间为13.54s。以此判定此站不影响线速</t>
    <phoneticPr fontId="2" type="noConversion"/>
  </si>
  <si>
    <t>此站作业区间为6.5m，若线速8.25min/圈计算，其线束为V=74.36m/495s=0.15m/s，则6.5m所需时间为s=6.5m/0.15m/s=43.27s，此区间内可放置6个模具，故每模可增加时间为43.27/6=7.21s，加上原有作业时间6.875s，则此站共计可作业时间为14.09s。然此站排线时需每隔6模排布1至2个不贴胶的产品 贴胶工站，四个模具以下时，传统枕需安排1人，高低枕需安排2人，5-10个模具时传统枕3人，高低枕3人，10模以上需安排4人贴胶。</t>
    <phoneticPr fontId="2" type="noConversion"/>
  </si>
  <si>
    <t>说明：1.周一开线时以实际模具数量计算清模时间。换模移模全线67个模用时1h，若数量低于60个模具时以1个模1min计算换模移模时间。 
     2.每班开线前准备时间20min，清理机头，清理线上杂物。
     3.（1）订单结束换模时，模具数量低于10个的不停线换模，效率损失：所换模具数量*每模损失4个。
       （2）换模数量高于10个时，需停线换模，按每模1min计算停线时间，效率损失：停线时间/即时线速（min/圈）*67（模具塑量）
       （3）清模时间为线外人员提前清理，故此部分时间已被同步，不做计算。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</si>
</sst>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_ "/>
    <numFmt numFmtId="178" formatCode="0.0%"/>
  </numFmts>
  <fonts count="23" x14ac:knownFonts="1">
    <font>
      <sz val="11"/>
      <color theme="1"/>
      <name val="宋体"/>
      <family val="2"/>
      <scheme val="minor"/>
    </font>
    <font>
      <sz val="15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2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20"/>
      <color theme="1"/>
      <name val="宋体"/>
      <family val="2"/>
      <scheme val="minor"/>
    </font>
    <font>
      <sz val="20"/>
      <name val="宋体"/>
      <family val="3"/>
      <charset val="134"/>
    </font>
    <font>
      <sz val="9"/>
      <color indexed="81"/>
      <name val="宋体"/>
      <charset val="134"/>
    </font>
    <font>
      <sz val="11"/>
      <color theme="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2" fillId="0" borderId="0">
      <alignment vertical="center"/>
    </xf>
    <xf numFmtId="9" fontId="22" fillId="0" borderId="0" applyFont="0" applyFill="0" applyBorder="0" applyAlignment="0" applyProtection="0">
      <alignment vertical="center"/>
    </xf>
  </cellStyleXfs>
  <cellXfs count="167">
    <xf numFmtId="0" fontId="0" fillId="0" borderId="0" xfId="0"/>
    <xf numFmtId="0" fontId="1" fillId="4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 shrinkToFit="1"/>
    </xf>
    <xf numFmtId="0" fontId="9" fillId="0" borderId="1" xfId="0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9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0" xfId="0" applyNumberFormat="1" applyFont="1" applyAlignment="1">
      <alignment horizontal="left" vertical="center" wrapText="1"/>
    </xf>
    <xf numFmtId="0" fontId="0" fillId="0" borderId="0" xfId="1" applyFont="1">
      <alignment vertical="center"/>
    </xf>
    <xf numFmtId="0" fontId="14" fillId="0" borderId="4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0" fillId="0" borderId="12" xfId="1" applyFont="1" applyBorder="1" applyAlignment="1">
      <alignment horizontal="left" vertical="center"/>
    </xf>
    <xf numFmtId="0" fontId="0" fillId="0" borderId="1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15" fillId="4" borderId="12" xfId="1" applyFont="1" applyFill="1" applyBorder="1" applyAlignment="1">
      <alignment horizontal="left" vertical="center"/>
    </xf>
    <xf numFmtId="0" fontId="15" fillId="0" borderId="1" xfId="1" applyFont="1" applyBorder="1" applyAlignment="1">
      <alignment horizontal="center" vertical="center"/>
    </xf>
    <xf numFmtId="0" fontId="0" fillId="4" borderId="12" xfId="1" applyFont="1" applyFill="1" applyBorder="1" applyAlignment="1">
      <alignment horizontal="left" vertical="center"/>
    </xf>
    <xf numFmtId="0" fontId="0" fillId="4" borderId="1" xfId="1" applyFont="1" applyFill="1" applyBorder="1" applyAlignment="1">
      <alignment horizontal="center" vertical="center"/>
    </xf>
    <xf numFmtId="0" fontId="15" fillId="0" borderId="12" xfId="1" applyFont="1" applyBorder="1" applyAlignment="1">
      <alignment horizontal="left" vertical="center"/>
    </xf>
    <xf numFmtId="0" fontId="15" fillId="6" borderId="12" xfId="1" applyFont="1" applyFill="1" applyBorder="1" applyAlignment="1">
      <alignment horizontal="left" vertical="center"/>
    </xf>
    <xf numFmtId="0" fontId="15" fillId="6" borderId="1" xfId="1" applyFont="1" applyFill="1" applyBorder="1" applyAlignment="1">
      <alignment horizontal="center" vertical="center"/>
    </xf>
    <xf numFmtId="0" fontId="3" fillId="6" borderId="8" xfId="1" applyFont="1" applyFill="1" applyBorder="1" applyAlignment="1">
      <alignment horizontal="center" vertical="center"/>
    </xf>
    <xf numFmtId="0" fontId="0" fillId="6" borderId="12" xfId="1" applyFont="1" applyFill="1" applyBorder="1" applyAlignment="1">
      <alignment horizontal="left" vertical="center"/>
    </xf>
    <xf numFmtId="0" fontId="9" fillId="6" borderId="1" xfId="1" applyFont="1" applyFill="1" applyBorder="1" applyAlignment="1">
      <alignment horizontal="center" vertical="center"/>
    </xf>
    <xf numFmtId="0" fontId="15" fillId="0" borderId="17" xfId="1" applyFont="1" applyBorder="1" applyAlignment="1">
      <alignment horizontal="left" vertical="center"/>
    </xf>
    <xf numFmtId="0" fontId="9" fillId="0" borderId="9" xfId="1" applyFont="1" applyBorder="1" applyAlignment="1">
      <alignment horizontal="center" vertical="center"/>
    </xf>
    <xf numFmtId="0" fontId="15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0" fillId="0" borderId="4" xfId="1" applyFont="1" applyBorder="1" applyAlignment="1">
      <alignment vertical="center"/>
    </xf>
    <xf numFmtId="0" fontId="0" fillId="0" borderId="12" xfId="1" applyFont="1" applyBorder="1" applyAlignment="1">
      <alignment vertical="center"/>
    </xf>
    <xf numFmtId="0" fontId="0" fillId="0" borderId="7" xfId="1" applyFont="1" applyBorder="1" applyAlignment="1">
      <alignment vertical="center"/>
    </xf>
    <xf numFmtId="0" fontId="0" fillId="0" borderId="17" xfId="1" applyFont="1" applyBorder="1" applyAlignment="1">
      <alignment vertical="center"/>
    </xf>
    <xf numFmtId="0" fontId="0" fillId="0" borderId="0" xfId="1" applyFont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3" fillId="5" borderId="1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19" fillId="0" borderId="25" xfId="0" applyFont="1" applyBorder="1" applyAlignment="1">
      <alignment vertical="center"/>
    </xf>
    <xf numFmtId="0" fontId="3" fillId="4" borderId="25" xfId="0" applyFont="1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  <xf numFmtId="1" fontId="0" fillId="4" borderId="25" xfId="0" applyNumberFormat="1" applyFill="1" applyBorder="1" applyAlignment="1">
      <alignment horizontal="center" vertical="center"/>
    </xf>
    <xf numFmtId="0" fontId="20" fillId="4" borderId="25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8" fontId="0" fillId="0" borderId="0" xfId="2" applyNumberFormat="1" applyFont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left" vertical="center" wrapText="1"/>
    </xf>
    <xf numFmtId="0" fontId="18" fillId="3" borderId="11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18" fillId="4" borderId="20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vertical="center" wrapText="1"/>
    </xf>
    <xf numFmtId="0" fontId="3" fillId="6" borderId="1" xfId="0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5" fillId="0" borderId="11" xfId="1" applyFont="1" applyBorder="1" applyAlignment="1">
      <alignment horizontal="left" vertical="center"/>
    </xf>
    <xf numFmtId="0" fontId="15" fillId="0" borderId="20" xfId="1" applyFont="1" applyBorder="1" applyAlignment="1">
      <alignment horizontal="left" vertical="center"/>
    </xf>
    <xf numFmtId="0" fontId="15" fillId="0" borderId="13" xfId="1" applyFont="1" applyBorder="1" applyAlignment="1">
      <alignment horizontal="left" vertical="center"/>
    </xf>
    <xf numFmtId="0" fontId="0" fillId="0" borderId="21" xfId="1" applyFont="1" applyBorder="1" applyAlignment="1">
      <alignment horizontal="left" vertical="center"/>
    </xf>
    <xf numFmtId="0" fontId="0" fillId="0" borderId="22" xfId="1" applyFont="1" applyBorder="1" applyAlignment="1">
      <alignment horizontal="left" vertical="center"/>
    </xf>
    <xf numFmtId="0" fontId="0" fillId="0" borderId="23" xfId="1" applyFont="1" applyBorder="1" applyAlignment="1">
      <alignment horizontal="left" vertical="center"/>
    </xf>
    <xf numFmtId="0" fontId="9" fillId="0" borderId="0" xfId="1" applyFont="1" applyBorder="1" applyAlignment="1">
      <alignment horizontal="center" vertical="center"/>
    </xf>
    <xf numFmtId="0" fontId="13" fillId="0" borderId="16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0" fontId="0" fillId="0" borderId="14" xfId="1" applyFont="1" applyBorder="1" applyAlignment="1">
      <alignment horizontal="left" vertical="center"/>
    </xf>
    <xf numFmtId="0" fontId="0" fillId="0" borderId="18" xfId="1" applyFont="1" applyBorder="1" applyAlignment="1">
      <alignment horizontal="left" vertical="center"/>
    </xf>
    <xf numFmtId="0" fontId="0" fillId="0" borderId="19" xfId="1" applyFont="1" applyBorder="1" applyAlignment="1">
      <alignment horizontal="left" vertical="center"/>
    </xf>
    <xf numFmtId="0" fontId="0" fillId="0" borderId="11" xfId="1" applyFont="1" applyBorder="1" applyAlignment="1">
      <alignment horizontal="left" vertical="center"/>
    </xf>
    <xf numFmtId="0" fontId="0" fillId="0" borderId="20" xfId="1" applyFont="1" applyBorder="1" applyAlignment="1">
      <alignment horizontal="left" vertical="center"/>
    </xf>
    <xf numFmtId="0" fontId="0" fillId="0" borderId="13" xfId="1" applyFont="1" applyBorder="1" applyAlignment="1">
      <alignment horizontal="left" vertical="center"/>
    </xf>
  </cellXfs>
  <cellStyles count="3">
    <cellStyle name="百分比" xfId="2" builtinId="5"/>
    <cellStyle name="常规" xfId="0" builtinId="0"/>
    <cellStyle name="常规 2" xfId="1"/>
  </cellStyles>
  <dxfs count="0"/>
  <tableStyles count="0" defaultTableStyle="TableStyleMedium2" defaultPivotStyle="PivotStyleMedium9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36"/>
  <sheetViews>
    <sheetView showGridLines="0" tabSelected="1" zoomScale="85" zoomScaleNormal="85" workbookViewId="0">
      <selection activeCell="H23" sqref="H23"/>
    </sheetView>
  </sheetViews>
  <sheetFormatPr defaultColWidth="9" defaultRowHeight="14.4" x14ac:dyDescent="0.25"/>
  <cols>
    <col min="1" max="1" width="2.77734375" style="8" customWidth="1"/>
    <col min="2" max="2" width="14" style="8" customWidth="1"/>
    <col min="3" max="3" width="9.44140625" style="8" customWidth="1"/>
    <col min="4" max="5" width="19.33203125" style="8" customWidth="1"/>
    <col min="6" max="6" width="17.21875" style="8" bestFit="1" customWidth="1"/>
    <col min="7" max="8" width="18.33203125" style="8" bestFit="1" customWidth="1"/>
    <col min="9" max="9" width="14.88671875" style="8" customWidth="1"/>
    <col min="10" max="10" width="15.109375" style="8" customWidth="1"/>
    <col min="11" max="11" width="14.109375" style="8" customWidth="1"/>
    <col min="12" max="16384" width="9" style="8"/>
  </cols>
  <sheetData>
    <row r="1" spans="2:11" ht="24" customHeight="1" x14ac:dyDescent="0.25">
      <c r="B1" s="115" t="s">
        <v>613</v>
      </c>
      <c r="C1" s="114"/>
      <c r="D1" s="114"/>
      <c r="E1" s="114"/>
      <c r="F1" s="114"/>
      <c r="G1" s="114"/>
      <c r="H1" s="114"/>
      <c r="I1" s="114"/>
      <c r="J1" s="114"/>
      <c r="K1" s="114"/>
    </row>
    <row r="2" spans="2:11" ht="32.25" customHeight="1" x14ac:dyDescent="0.25">
      <c r="B2" s="67" t="s">
        <v>19</v>
      </c>
      <c r="C2" s="67" t="s">
        <v>20</v>
      </c>
      <c r="D2" s="68" t="s">
        <v>651</v>
      </c>
      <c r="E2" s="68" t="s">
        <v>481</v>
      </c>
      <c r="F2" s="69" t="s">
        <v>652</v>
      </c>
      <c r="G2" s="69" t="s">
        <v>477</v>
      </c>
      <c r="H2" s="69" t="s">
        <v>479</v>
      </c>
      <c r="I2" s="69" t="s">
        <v>476</v>
      </c>
      <c r="J2" s="69" t="s">
        <v>478</v>
      </c>
      <c r="K2" s="69" t="s">
        <v>5</v>
      </c>
    </row>
    <row r="3" spans="2:11" x14ac:dyDescent="0.25">
      <c r="B3" s="26" t="s">
        <v>29</v>
      </c>
      <c r="C3" s="26">
        <v>120</v>
      </c>
      <c r="D3" s="71">
        <f>SUMPRODUCT((注塑!$C$2:$C$364=半自动线工时核算!B3)*(注塑!$D$2:$D$364=半自动线工时核算!C3)*注塑!$H$2:$H$364)</f>
        <v>1.98</v>
      </c>
      <c r="E3" s="70">
        <f>SUMPRODUCT((注塑!$C$2:$C$364=半自动线工时核算!B3)*(注塑!$D$2:$D$364=半自动线工时核算!C3)*注塑!$I$2:$I$364)</f>
        <v>2.2999999999999998</v>
      </c>
      <c r="F3" s="71">
        <v>6.875</v>
      </c>
      <c r="G3" s="71">
        <f>IF($D3&lt;$F3,$F3,$D3)</f>
        <v>6.875</v>
      </c>
      <c r="H3" s="71">
        <f>IF($E3&lt;$F3,$F3,$E3)</f>
        <v>6.875</v>
      </c>
      <c r="I3" s="72">
        <f>3600/($G3*72)*67*0.9</f>
        <v>438.54545454545456</v>
      </c>
      <c r="J3" s="72">
        <f>3600/($H3*72)*67*0.9</f>
        <v>438.54545454545456</v>
      </c>
      <c r="K3" s="7"/>
    </row>
    <row r="4" spans="2:11" x14ac:dyDescent="0.25">
      <c r="B4" s="26" t="s">
        <v>48</v>
      </c>
      <c r="C4" s="26">
        <v>360</v>
      </c>
      <c r="D4" s="71">
        <f>SUMPRODUCT((注塑!$C$2:$C$364=半自动线工时核算!B4)*(注塑!$D$2:$D$364=半自动线工时核算!C4)*注塑!$H$2:$H$364)</f>
        <v>2.94</v>
      </c>
      <c r="E4" s="70">
        <f>SUMPRODUCT((注塑!$C$2:$C$364=半自动线工时核算!B4)*(注塑!$D$2:$D$364=半自动线工时核算!C4)*注塑!$I$2:$I$364)</f>
        <v>3.9</v>
      </c>
      <c r="F4" s="71">
        <v>6.875</v>
      </c>
      <c r="G4" s="71">
        <f t="shared" ref="G4:G36" si="0">IF($D4&lt;$F4,$F4,$D4)</f>
        <v>6.875</v>
      </c>
      <c r="H4" s="71">
        <f>IF($E4&lt;$F4,$F4,$E4)</f>
        <v>6.875</v>
      </c>
      <c r="I4" s="72">
        <f>3600/($G4*72)*67*0.9</f>
        <v>438.54545454545456</v>
      </c>
      <c r="J4" s="72">
        <f t="shared" ref="J4:J22" si="1">3600/($H4*72)*67*0.9</f>
        <v>438.54545454545456</v>
      </c>
      <c r="K4" s="7"/>
    </row>
    <row r="5" spans="2:11" x14ac:dyDescent="0.25">
      <c r="B5" s="127"/>
      <c r="C5" s="127"/>
      <c r="D5" s="71">
        <f>SUMPRODUCT((注塑!$C$2:$C$364=半自动线工时核算!B5)*(注塑!$D$2:$D$364=半自动线工时核算!C5)*注塑!$H$2:$H$364)</f>
        <v>0</v>
      </c>
      <c r="E5" s="70">
        <f>SUMPRODUCT((注塑!$C$2:$C$364=半自动线工时核算!B5)*(注塑!$D$2:$D$364=半自动线工时核算!C5)*注塑!$I$2:$I$364)</f>
        <v>0</v>
      </c>
      <c r="F5" s="71">
        <v>6.875</v>
      </c>
      <c r="G5" s="71">
        <f t="shared" si="0"/>
        <v>6.875</v>
      </c>
      <c r="H5" s="71">
        <f t="shared" ref="H5:H22" si="2">IF($E5&lt;$F5,$F5,$E5)</f>
        <v>6.875</v>
      </c>
      <c r="I5" s="72">
        <f t="shared" ref="I5:I22" si="3">3600/($G5*72)*67*0.9</f>
        <v>438.54545454545456</v>
      </c>
      <c r="J5" s="72">
        <f t="shared" si="1"/>
        <v>438.54545454545456</v>
      </c>
      <c r="K5" s="7"/>
    </row>
    <row r="6" spans="2:11" x14ac:dyDescent="0.25">
      <c r="B6" s="26"/>
      <c r="C6" s="26"/>
      <c r="D6" s="71">
        <f>SUMPRODUCT((注塑!$C$2:$C$364=半自动线工时核算!B6)*(注塑!$D$2:$D$364=半自动线工时核算!C6)*注塑!$H$2:$H$364)</f>
        <v>0</v>
      </c>
      <c r="E6" s="70">
        <f>SUMPRODUCT((注塑!$C$2:$C$364=半自动线工时核算!B6)*(注塑!$D$2:$D$364=半自动线工时核算!C6)*注塑!$I$2:$I$364)</f>
        <v>0</v>
      </c>
      <c r="F6" s="71">
        <v>6.875</v>
      </c>
      <c r="G6" s="71">
        <f t="shared" si="0"/>
        <v>6.875</v>
      </c>
      <c r="H6" s="71">
        <f t="shared" si="2"/>
        <v>6.875</v>
      </c>
      <c r="I6" s="72">
        <f t="shared" si="3"/>
        <v>438.54545454545456</v>
      </c>
      <c r="J6" s="72">
        <f t="shared" si="1"/>
        <v>438.54545454545456</v>
      </c>
      <c r="K6" s="7"/>
    </row>
    <row r="7" spans="2:11" x14ac:dyDescent="0.25">
      <c r="B7" s="26"/>
      <c r="C7" s="26"/>
      <c r="D7" s="71">
        <f>SUMPRODUCT((注塑!$C$2:$C$364=半自动线工时核算!B7)*(注塑!$D$2:$D$364=半自动线工时核算!C7)*注塑!$H$2:$H$364)</f>
        <v>0</v>
      </c>
      <c r="E7" s="70">
        <f>SUMPRODUCT((注塑!$C$2:$C$364=半自动线工时核算!B7)*(注塑!$D$2:$D$364=半自动线工时核算!C7)*注塑!$I$2:$I$364)</f>
        <v>0</v>
      </c>
      <c r="F7" s="71">
        <v>6.875</v>
      </c>
      <c r="G7" s="71">
        <f t="shared" si="0"/>
        <v>6.875</v>
      </c>
      <c r="H7" s="71">
        <f t="shared" si="2"/>
        <v>6.875</v>
      </c>
      <c r="I7" s="72">
        <f t="shared" si="3"/>
        <v>438.54545454545456</v>
      </c>
      <c r="J7" s="72">
        <f t="shared" si="1"/>
        <v>438.54545454545456</v>
      </c>
      <c r="K7" s="7"/>
    </row>
    <row r="8" spans="2:11" x14ac:dyDescent="0.25">
      <c r="B8" s="26"/>
      <c r="C8" s="26"/>
      <c r="D8" s="71">
        <f>SUMPRODUCT((注塑!$C$2:$C$364=半自动线工时核算!B8)*(注塑!$D$2:$D$364=半自动线工时核算!C8)*注塑!$H$2:$H$364)</f>
        <v>0</v>
      </c>
      <c r="E8" s="70">
        <f>SUMPRODUCT((注塑!$C$2:$C$364=半自动线工时核算!B8)*(注塑!$D$2:$D$364=半自动线工时核算!C8)*注塑!$I$2:$I$364)</f>
        <v>0</v>
      </c>
      <c r="F8" s="71">
        <v>6.875</v>
      </c>
      <c r="G8" s="71">
        <f t="shared" si="0"/>
        <v>6.875</v>
      </c>
      <c r="H8" s="71">
        <f t="shared" si="2"/>
        <v>6.875</v>
      </c>
      <c r="I8" s="72">
        <f t="shared" si="3"/>
        <v>438.54545454545456</v>
      </c>
      <c r="J8" s="72">
        <f t="shared" si="1"/>
        <v>438.54545454545456</v>
      </c>
      <c r="K8" s="7"/>
    </row>
    <row r="9" spans="2:11" x14ac:dyDescent="0.25">
      <c r="B9" s="26"/>
      <c r="C9" s="26"/>
      <c r="D9" s="71">
        <f>SUMPRODUCT((注塑!$C$2:$C$364=半自动线工时核算!B9)*(注塑!$D$2:$D$364=半自动线工时核算!C9)*注塑!$H$2:$H$364)</f>
        <v>0</v>
      </c>
      <c r="E9" s="70">
        <f>SUMPRODUCT((注塑!$C$2:$C$364=半自动线工时核算!B9)*(注塑!$D$2:$D$364=半自动线工时核算!C9)*注塑!$I$2:$I$364)</f>
        <v>0</v>
      </c>
      <c r="F9" s="71">
        <v>6.875</v>
      </c>
      <c r="G9" s="71">
        <f t="shared" si="0"/>
        <v>6.875</v>
      </c>
      <c r="H9" s="71">
        <f t="shared" si="2"/>
        <v>6.875</v>
      </c>
      <c r="I9" s="72">
        <f t="shared" si="3"/>
        <v>438.54545454545456</v>
      </c>
      <c r="J9" s="72">
        <f t="shared" si="1"/>
        <v>438.54545454545456</v>
      </c>
      <c r="K9" s="7"/>
    </row>
    <row r="10" spans="2:11" x14ac:dyDescent="0.25">
      <c r="B10" s="26"/>
      <c r="C10" s="26"/>
      <c r="D10" s="71">
        <f>SUMPRODUCT((注塑!$C$2:$C$364=半自动线工时核算!B10)*(注塑!$D$2:$D$364=半自动线工时核算!C10)*注塑!$H$2:$H$364)</f>
        <v>0</v>
      </c>
      <c r="E10" s="70">
        <f>SUMPRODUCT((注塑!$C$2:$C$364=半自动线工时核算!B10)*(注塑!$D$2:$D$364=半自动线工时核算!C10)*注塑!$I$2:$I$364)</f>
        <v>0</v>
      </c>
      <c r="F10" s="71">
        <v>6.875</v>
      </c>
      <c r="G10" s="71">
        <f t="shared" si="0"/>
        <v>6.875</v>
      </c>
      <c r="H10" s="71">
        <f t="shared" si="2"/>
        <v>6.875</v>
      </c>
      <c r="I10" s="72">
        <f t="shared" si="3"/>
        <v>438.54545454545456</v>
      </c>
      <c r="J10" s="72">
        <f t="shared" si="1"/>
        <v>438.54545454545456</v>
      </c>
      <c r="K10" s="7"/>
    </row>
    <row r="11" spans="2:11" x14ac:dyDescent="0.25">
      <c r="B11" s="26"/>
      <c r="C11" s="26"/>
      <c r="D11" s="71">
        <f>SUMPRODUCT((注塑!$C$2:$C$364=半自动线工时核算!B11)*(注塑!$D$2:$D$364=半自动线工时核算!C11)*注塑!$H$2:$H$364)</f>
        <v>0</v>
      </c>
      <c r="E11" s="70">
        <f>SUMPRODUCT((注塑!$C$2:$C$364=半自动线工时核算!B11)*(注塑!$D$2:$D$364=半自动线工时核算!C11)*注塑!$I$2:$I$364)</f>
        <v>0</v>
      </c>
      <c r="F11" s="71">
        <v>6.875</v>
      </c>
      <c r="G11" s="71">
        <f t="shared" si="0"/>
        <v>6.875</v>
      </c>
      <c r="H11" s="71">
        <f t="shared" si="2"/>
        <v>6.875</v>
      </c>
      <c r="I11" s="72">
        <f t="shared" si="3"/>
        <v>438.54545454545456</v>
      </c>
      <c r="J11" s="72">
        <f t="shared" si="1"/>
        <v>438.54545454545456</v>
      </c>
      <c r="K11" s="7"/>
    </row>
    <row r="12" spans="2:11" x14ac:dyDescent="0.25">
      <c r="B12" s="26"/>
      <c r="C12" s="26"/>
      <c r="D12" s="71">
        <f>SUMPRODUCT((注塑!$C$2:$C$364=半自动线工时核算!B12)*(注塑!$D$2:$D$364=半自动线工时核算!C12)*注塑!$H$2:$H$364)</f>
        <v>0</v>
      </c>
      <c r="E12" s="70">
        <f>SUMPRODUCT((注塑!$C$2:$C$364=半自动线工时核算!B12)*(注塑!$D$2:$D$364=半自动线工时核算!C12)*注塑!$I$2:$I$364)</f>
        <v>0</v>
      </c>
      <c r="F12" s="71">
        <v>6.875</v>
      </c>
      <c r="G12" s="71">
        <f t="shared" si="0"/>
        <v>6.875</v>
      </c>
      <c r="H12" s="71">
        <f t="shared" si="2"/>
        <v>6.875</v>
      </c>
      <c r="I12" s="72">
        <f>3600/($G12*72)*67*0.9</f>
        <v>438.54545454545456</v>
      </c>
      <c r="J12" s="72">
        <f t="shared" si="1"/>
        <v>438.54545454545456</v>
      </c>
      <c r="K12" s="7"/>
    </row>
    <row r="13" spans="2:11" x14ac:dyDescent="0.25">
      <c r="B13" s="26"/>
      <c r="C13" s="26"/>
      <c r="D13" s="71">
        <f>SUMPRODUCT((注塑!$C$2:$C$364=半自动线工时核算!B13)*(注塑!$D$2:$D$364=半自动线工时核算!C13)*注塑!$H$2:$H$364)</f>
        <v>0</v>
      </c>
      <c r="E13" s="70">
        <f>SUMPRODUCT((注塑!$C$2:$C$364=半自动线工时核算!B13)*(注塑!$D$2:$D$364=半自动线工时核算!C13)*注塑!$I$2:$I$364)</f>
        <v>0</v>
      </c>
      <c r="F13" s="71">
        <v>6.875</v>
      </c>
      <c r="G13" s="71">
        <f t="shared" si="0"/>
        <v>6.875</v>
      </c>
      <c r="H13" s="71">
        <f t="shared" si="2"/>
        <v>6.875</v>
      </c>
      <c r="I13" s="72">
        <f t="shared" si="3"/>
        <v>438.54545454545456</v>
      </c>
      <c r="J13" s="72">
        <f t="shared" si="1"/>
        <v>438.54545454545456</v>
      </c>
      <c r="K13" s="7"/>
    </row>
    <row r="14" spans="2:11" x14ac:dyDescent="0.25">
      <c r="B14" s="26"/>
      <c r="C14" s="26"/>
      <c r="D14" s="71">
        <f>SUMPRODUCT((注塑!$C$2:$C$364=半自动线工时核算!B14)*(注塑!$D$2:$D$364=半自动线工时核算!C14)*注塑!$H$2:$H$364)</f>
        <v>0</v>
      </c>
      <c r="E14" s="70">
        <f>SUMPRODUCT((注塑!$C$2:$C$364=半自动线工时核算!B14)*(注塑!$D$2:$D$364=半自动线工时核算!C14)*注塑!$I$2:$I$364)</f>
        <v>0</v>
      </c>
      <c r="F14" s="71">
        <v>6.875</v>
      </c>
      <c r="G14" s="71">
        <f t="shared" si="0"/>
        <v>6.875</v>
      </c>
      <c r="H14" s="71">
        <f t="shared" si="2"/>
        <v>6.875</v>
      </c>
      <c r="I14" s="72">
        <f t="shared" si="3"/>
        <v>438.54545454545456</v>
      </c>
      <c r="J14" s="72">
        <f t="shared" si="1"/>
        <v>438.54545454545456</v>
      </c>
      <c r="K14" s="7"/>
    </row>
    <row r="15" spans="2:11" x14ac:dyDescent="0.25">
      <c r="B15" s="26"/>
      <c r="C15" s="26"/>
      <c r="D15" s="71">
        <f>SUMPRODUCT((注塑!$C$2:$C$364=半自动线工时核算!B15)*(注塑!$D$2:$D$364=半自动线工时核算!C15)*注塑!$H$2:$H$364)</f>
        <v>0</v>
      </c>
      <c r="E15" s="70">
        <f>SUMPRODUCT((注塑!$C$2:$C$364=半自动线工时核算!B15)*(注塑!$D$2:$D$364=半自动线工时核算!C15)*注塑!$I$2:$I$364)</f>
        <v>0</v>
      </c>
      <c r="F15" s="71">
        <v>6.875</v>
      </c>
      <c r="G15" s="71">
        <f t="shared" si="0"/>
        <v>6.875</v>
      </c>
      <c r="H15" s="71">
        <f t="shared" si="2"/>
        <v>6.875</v>
      </c>
      <c r="I15" s="72">
        <f t="shared" si="3"/>
        <v>438.54545454545456</v>
      </c>
      <c r="J15" s="72">
        <f t="shared" si="1"/>
        <v>438.54545454545456</v>
      </c>
      <c r="K15" s="7"/>
    </row>
    <row r="16" spans="2:11" x14ac:dyDescent="0.25">
      <c r="B16" s="26"/>
      <c r="C16" s="26"/>
      <c r="D16" s="71">
        <f>SUMPRODUCT((注塑!$C$2:$C$364=半自动线工时核算!B16)*(注塑!$D$2:$D$364=半自动线工时核算!C16)*注塑!$H$2:$H$364)</f>
        <v>0</v>
      </c>
      <c r="E16" s="70">
        <f>SUMPRODUCT((注塑!$C$2:$C$364=半自动线工时核算!B16)*(注塑!$D$2:$D$364=半自动线工时核算!C16)*注塑!$I$2:$I$364)</f>
        <v>0</v>
      </c>
      <c r="F16" s="71">
        <v>6.875</v>
      </c>
      <c r="G16" s="71">
        <f t="shared" si="0"/>
        <v>6.875</v>
      </c>
      <c r="H16" s="71">
        <f t="shared" si="2"/>
        <v>6.875</v>
      </c>
      <c r="I16" s="72">
        <f t="shared" si="3"/>
        <v>438.54545454545456</v>
      </c>
      <c r="J16" s="72">
        <f t="shared" si="1"/>
        <v>438.54545454545456</v>
      </c>
      <c r="K16" s="7"/>
    </row>
    <row r="17" spans="2:11" x14ac:dyDescent="0.25">
      <c r="B17" s="26"/>
      <c r="C17" s="26"/>
      <c r="D17" s="71">
        <f>SUMPRODUCT((注塑!$C$2:$C$364=半自动线工时核算!B17)*(注塑!$D$2:$D$364=半自动线工时核算!C17)*注塑!$H$2:$H$364)</f>
        <v>0</v>
      </c>
      <c r="E17" s="70">
        <f>SUMPRODUCT((注塑!$C$2:$C$364=半自动线工时核算!B17)*(注塑!$D$2:$D$364=半自动线工时核算!C17)*注塑!$I$2:$I$364)</f>
        <v>0</v>
      </c>
      <c r="F17" s="71">
        <v>6.875</v>
      </c>
      <c r="G17" s="71">
        <f t="shared" si="0"/>
        <v>6.875</v>
      </c>
      <c r="H17" s="71">
        <f t="shared" si="2"/>
        <v>6.875</v>
      </c>
      <c r="I17" s="72">
        <f t="shared" si="3"/>
        <v>438.54545454545456</v>
      </c>
      <c r="J17" s="72">
        <f t="shared" si="1"/>
        <v>438.54545454545456</v>
      </c>
      <c r="K17" s="7"/>
    </row>
    <row r="18" spans="2:11" x14ac:dyDescent="0.25">
      <c r="B18" s="26"/>
      <c r="C18" s="26"/>
      <c r="D18" s="71">
        <f>SUMPRODUCT((注塑!$C$2:$C$364=半自动线工时核算!B18)*(注塑!$D$2:$D$364=半自动线工时核算!C18)*注塑!$H$2:$H$364)</f>
        <v>0</v>
      </c>
      <c r="E18" s="70">
        <f>SUMPRODUCT((注塑!$C$2:$C$364=半自动线工时核算!B18)*(注塑!$D$2:$D$364=半自动线工时核算!C18)*注塑!$I$2:$I$364)</f>
        <v>0</v>
      </c>
      <c r="F18" s="71">
        <v>6.875</v>
      </c>
      <c r="G18" s="71">
        <f t="shared" si="0"/>
        <v>6.875</v>
      </c>
      <c r="H18" s="71">
        <f t="shared" si="2"/>
        <v>6.875</v>
      </c>
      <c r="I18" s="72">
        <f t="shared" si="3"/>
        <v>438.54545454545456</v>
      </c>
      <c r="J18" s="72">
        <f t="shared" si="1"/>
        <v>438.54545454545456</v>
      </c>
      <c r="K18" s="7"/>
    </row>
    <row r="19" spans="2:11" x14ac:dyDescent="0.25">
      <c r="B19" s="26"/>
      <c r="C19" s="26"/>
      <c r="D19" s="71">
        <f>SUMPRODUCT((注塑!$C$2:$C$364=半自动线工时核算!B19)*(注塑!$D$2:$D$364=半自动线工时核算!C19)*注塑!$H$2:$H$364)</f>
        <v>0</v>
      </c>
      <c r="E19" s="70">
        <f>SUMPRODUCT((注塑!$C$2:$C$364=半自动线工时核算!B19)*(注塑!$D$2:$D$364=半自动线工时核算!C19)*注塑!$I$2:$I$364)</f>
        <v>0</v>
      </c>
      <c r="F19" s="71">
        <v>6.875</v>
      </c>
      <c r="G19" s="71">
        <f t="shared" si="0"/>
        <v>6.875</v>
      </c>
      <c r="H19" s="71">
        <f t="shared" si="2"/>
        <v>6.875</v>
      </c>
      <c r="I19" s="72">
        <f t="shared" si="3"/>
        <v>438.54545454545456</v>
      </c>
      <c r="J19" s="72">
        <f t="shared" si="1"/>
        <v>438.54545454545456</v>
      </c>
      <c r="K19" s="7"/>
    </row>
    <row r="20" spans="2:11" x14ac:dyDescent="0.25">
      <c r="B20" s="26"/>
      <c r="C20" s="26"/>
      <c r="D20" s="71">
        <f>SUMPRODUCT((注塑!$C$2:$C$364=半自动线工时核算!B20)*(注塑!$D$2:$D$364=半自动线工时核算!C20)*注塑!$H$2:$H$364)</f>
        <v>0</v>
      </c>
      <c r="E20" s="70">
        <f>SUMPRODUCT((注塑!$C$2:$C$364=半自动线工时核算!B20)*(注塑!$D$2:$D$364=半自动线工时核算!C20)*注塑!$I$2:$I$364)</f>
        <v>0</v>
      </c>
      <c r="F20" s="71">
        <v>6.875</v>
      </c>
      <c r="G20" s="71">
        <f t="shared" si="0"/>
        <v>6.875</v>
      </c>
      <c r="H20" s="71">
        <f t="shared" si="2"/>
        <v>6.875</v>
      </c>
      <c r="I20" s="72">
        <f t="shared" si="3"/>
        <v>438.54545454545456</v>
      </c>
      <c r="J20" s="72">
        <f t="shared" si="1"/>
        <v>438.54545454545456</v>
      </c>
      <c r="K20" s="7"/>
    </row>
    <row r="21" spans="2:11" x14ac:dyDescent="0.25">
      <c r="B21" s="26"/>
      <c r="C21" s="26"/>
      <c r="D21" s="71">
        <f>SUMPRODUCT((注塑!$C$2:$C$364=半自动线工时核算!B21)*(注塑!$D$2:$D$364=半自动线工时核算!C21)*注塑!$H$2:$H$364)</f>
        <v>0</v>
      </c>
      <c r="E21" s="70">
        <f>SUMPRODUCT((注塑!$C$2:$C$364=半自动线工时核算!B21)*(注塑!$D$2:$D$364=半自动线工时核算!C21)*注塑!$I$2:$I$364)</f>
        <v>0</v>
      </c>
      <c r="F21" s="71">
        <v>6.875</v>
      </c>
      <c r="G21" s="71">
        <f t="shared" si="0"/>
        <v>6.875</v>
      </c>
      <c r="H21" s="71">
        <f t="shared" si="2"/>
        <v>6.875</v>
      </c>
      <c r="I21" s="72">
        <f t="shared" si="3"/>
        <v>438.54545454545456</v>
      </c>
      <c r="J21" s="72">
        <f t="shared" si="1"/>
        <v>438.54545454545456</v>
      </c>
      <c r="K21" s="7"/>
    </row>
    <row r="22" spans="2:11" x14ac:dyDescent="0.25">
      <c r="B22" s="26"/>
      <c r="C22" s="26"/>
      <c r="D22" s="71">
        <f>SUMPRODUCT((注塑!$C$2:$C$364=半自动线工时核算!B22)*(注塑!$D$2:$D$364=半自动线工时核算!C22)*注塑!$H$2:$H$364)</f>
        <v>0</v>
      </c>
      <c r="E22" s="70">
        <f>SUMPRODUCT((注塑!$C$2:$C$364=半自动线工时核算!B22)*(注塑!$D$2:$D$364=半自动线工时核算!C22)*注塑!$I$2:$I$364)</f>
        <v>0</v>
      </c>
      <c r="F22" s="71">
        <v>6.875</v>
      </c>
      <c r="G22" s="71">
        <f t="shared" si="0"/>
        <v>6.875</v>
      </c>
      <c r="H22" s="71">
        <f t="shared" si="2"/>
        <v>6.875</v>
      </c>
      <c r="I22" s="72">
        <f t="shared" si="3"/>
        <v>438.54545454545456</v>
      </c>
      <c r="J22" s="72">
        <f t="shared" si="1"/>
        <v>438.54545454545456</v>
      </c>
      <c r="K22" s="7"/>
    </row>
    <row r="23" spans="2:11" ht="25.8" x14ac:dyDescent="0.25">
      <c r="B23" s="120" t="s">
        <v>632</v>
      </c>
      <c r="C23" s="116"/>
      <c r="D23" s="117"/>
      <c r="E23" s="118"/>
      <c r="F23" s="117"/>
      <c r="G23" s="117"/>
      <c r="H23" s="117"/>
      <c r="I23" s="119"/>
      <c r="J23" s="119"/>
      <c r="K23" s="108"/>
    </row>
    <row r="24" spans="2:11" x14ac:dyDescent="0.25">
      <c r="B24" s="26"/>
      <c r="C24" s="26"/>
      <c r="D24" s="71">
        <f>SUMPRODUCT((注塑!$C$2:$C$364=半自动线工时核算!B24)*(注塑!$D$2:$D$364=半自动线工时核算!C24)*注塑!$H$2:$H$364)</f>
        <v>0</v>
      </c>
      <c r="E24" s="70">
        <f>SUMPRODUCT((注塑!$C$2:$C$364=半自动线工时核算!B24)*(注塑!$D$2:$D$364=半自动线工时核算!C24)*注塑!$I$2:$I$364)</f>
        <v>0</v>
      </c>
      <c r="F24" s="71">
        <v>7.03</v>
      </c>
      <c r="G24" s="71">
        <f t="shared" si="0"/>
        <v>7.03</v>
      </c>
      <c r="H24" s="71">
        <f>IF($E24&lt;$F24,$F24,$E24)</f>
        <v>7.03</v>
      </c>
      <c r="I24" s="72">
        <f>3600/$G24*0.9</f>
        <v>460.88193456614505</v>
      </c>
      <c r="J24" s="72">
        <f>3600/$H24*0.9</f>
        <v>460.88193456614505</v>
      </c>
      <c r="K24" s="7"/>
    </row>
    <row r="25" spans="2:11" x14ac:dyDescent="0.25">
      <c r="B25" s="26"/>
      <c r="C25" s="26"/>
      <c r="D25" s="71">
        <f>SUMPRODUCT((注塑!$C$2:$C$364=半自动线工时核算!B25)*(注塑!$D$2:$D$364=半自动线工时核算!C25)*注塑!$H$2:$H$364)</f>
        <v>0</v>
      </c>
      <c r="E25" s="70">
        <f>SUMPRODUCT((注塑!$C$2:$C$364=半自动线工时核算!B25)*(注塑!$D$2:$D$364=半自动线工时核算!C25)*注塑!$I$2:$I$364)</f>
        <v>0</v>
      </c>
      <c r="F25" s="71">
        <v>7.03</v>
      </c>
      <c r="G25" s="71">
        <f t="shared" si="0"/>
        <v>7.03</v>
      </c>
      <c r="H25" s="71">
        <f t="shared" ref="H25:H36" si="4">IF($E25&lt;$F25,$F25,$E25)</f>
        <v>7.03</v>
      </c>
      <c r="I25" s="72">
        <f t="shared" ref="I25:I36" si="5">3600/$G25*0.9</f>
        <v>460.88193456614505</v>
      </c>
      <c r="J25" s="72">
        <f t="shared" ref="J25:J36" si="6">3600/$H25*0.9</f>
        <v>460.88193456614505</v>
      </c>
      <c r="K25" s="7"/>
    </row>
    <row r="26" spans="2:11" x14ac:dyDescent="0.25">
      <c r="B26" s="26"/>
      <c r="C26" s="26"/>
      <c r="D26" s="71">
        <f>SUMPRODUCT((注塑!$C$2:$C$364=半自动线工时核算!B26)*(注塑!$D$2:$D$364=半自动线工时核算!C26)*注塑!$H$2:$H$364)</f>
        <v>0</v>
      </c>
      <c r="E26" s="70">
        <f>SUMPRODUCT((注塑!$C$2:$C$364=半自动线工时核算!B26)*(注塑!$D$2:$D$364=半自动线工时核算!C26)*注塑!$I$2:$I$364)</f>
        <v>0</v>
      </c>
      <c r="F26" s="71">
        <v>7.03</v>
      </c>
      <c r="G26" s="71">
        <f t="shared" si="0"/>
        <v>7.03</v>
      </c>
      <c r="H26" s="71">
        <f t="shared" si="4"/>
        <v>7.03</v>
      </c>
      <c r="I26" s="72">
        <f t="shared" si="5"/>
        <v>460.88193456614505</v>
      </c>
      <c r="J26" s="72">
        <f t="shared" si="6"/>
        <v>460.88193456614505</v>
      </c>
      <c r="K26" s="7"/>
    </row>
    <row r="27" spans="2:11" x14ac:dyDescent="0.25">
      <c r="B27" s="26"/>
      <c r="C27" s="26"/>
      <c r="D27" s="71">
        <f>SUMPRODUCT((注塑!$C$2:$C$364=半自动线工时核算!B27)*(注塑!$D$2:$D$364=半自动线工时核算!C27)*注塑!$H$2:$H$364)</f>
        <v>0</v>
      </c>
      <c r="E27" s="70">
        <f>SUMPRODUCT((注塑!$C$2:$C$364=半自动线工时核算!B27)*(注塑!$D$2:$D$364=半自动线工时核算!C27)*注塑!$I$2:$I$364)</f>
        <v>0</v>
      </c>
      <c r="F27" s="71">
        <v>7.03</v>
      </c>
      <c r="G27" s="71">
        <f t="shared" si="0"/>
        <v>7.03</v>
      </c>
      <c r="H27" s="71">
        <f t="shared" si="4"/>
        <v>7.03</v>
      </c>
      <c r="I27" s="72">
        <f t="shared" si="5"/>
        <v>460.88193456614505</v>
      </c>
      <c r="J27" s="72">
        <f t="shared" si="6"/>
        <v>460.88193456614505</v>
      </c>
      <c r="K27" s="7"/>
    </row>
    <row r="28" spans="2:11" x14ac:dyDescent="0.25">
      <c r="B28" s="26"/>
      <c r="C28" s="26"/>
      <c r="D28" s="71">
        <f>SUMPRODUCT((注塑!$C$2:$C$364=半自动线工时核算!B28)*(注塑!$D$2:$D$364=半自动线工时核算!C28)*注塑!$H$2:$H$364)</f>
        <v>0</v>
      </c>
      <c r="E28" s="70">
        <f>SUMPRODUCT((注塑!$C$2:$C$364=半自动线工时核算!B28)*(注塑!$D$2:$D$364=半自动线工时核算!C28)*注塑!$I$2:$I$364)</f>
        <v>0</v>
      </c>
      <c r="F28" s="71">
        <v>7.03</v>
      </c>
      <c r="G28" s="71">
        <f t="shared" si="0"/>
        <v>7.03</v>
      </c>
      <c r="H28" s="71">
        <f t="shared" si="4"/>
        <v>7.03</v>
      </c>
      <c r="I28" s="72">
        <f t="shared" si="5"/>
        <v>460.88193456614505</v>
      </c>
      <c r="J28" s="72">
        <f t="shared" si="6"/>
        <v>460.88193456614505</v>
      </c>
      <c r="K28" s="7"/>
    </row>
    <row r="29" spans="2:11" x14ac:dyDescent="0.25">
      <c r="B29" s="26"/>
      <c r="C29" s="26"/>
      <c r="D29" s="71">
        <f>SUMPRODUCT((注塑!$C$2:$C$364=半自动线工时核算!B29)*(注塑!$D$2:$D$364=半自动线工时核算!C29)*注塑!$H$2:$H$364)</f>
        <v>0</v>
      </c>
      <c r="E29" s="70">
        <f>SUMPRODUCT((注塑!$C$2:$C$364=半自动线工时核算!B29)*(注塑!$D$2:$D$364=半自动线工时核算!C29)*注塑!$I$2:$I$364)</f>
        <v>0</v>
      </c>
      <c r="F29" s="71">
        <v>7.03</v>
      </c>
      <c r="G29" s="71">
        <f t="shared" si="0"/>
        <v>7.03</v>
      </c>
      <c r="H29" s="71">
        <f t="shared" si="4"/>
        <v>7.03</v>
      </c>
      <c r="I29" s="72">
        <f t="shared" si="5"/>
        <v>460.88193456614505</v>
      </c>
      <c r="J29" s="72">
        <f t="shared" si="6"/>
        <v>460.88193456614505</v>
      </c>
      <c r="K29" s="7"/>
    </row>
    <row r="30" spans="2:11" x14ac:dyDescent="0.25">
      <c r="B30" s="26"/>
      <c r="C30" s="26"/>
      <c r="D30" s="71">
        <f>SUMPRODUCT((注塑!$C$2:$C$364=半自动线工时核算!B30)*(注塑!$D$2:$D$364=半自动线工时核算!C30)*注塑!$H$2:$H$364)</f>
        <v>0</v>
      </c>
      <c r="E30" s="70">
        <f>SUMPRODUCT((注塑!$C$2:$C$364=半自动线工时核算!B30)*(注塑!$D$2:$D$364=半自动线工时核算!C30)*注塑!$I$2:$I$364)</f>
        <v>0</v>
      </c>
      <c r="F30" s="71">
        <v>7.03</v>
      </c>
      <c r="G30" s="71">
        <f t="shared" si="0"/>
        <v>7.03</v>
      </c>
      <c r="H30" s="71">
        <f t="shared" si="4"/>
        <v>7.03</v>
      </c>
      <c r="I30" s="72">
        <f t="shared" si="5"/>
        <v>460.88193456614505</v>
      </c>
      <c r="J30" s="72">
        <f t="shared" si="6"/>
        <v>460.88193456614505</v>
      </c>
      <c r="K30" s="7"/>
    </row>
    <row r="31" spans="2:11" x14ac:dyDescent="0.25">
      <c r="B31" s="26"/>
      <c r="C31" s="26"/>
      <c r="D31" s="71">
        <f>SUMPRODUCT((注塑!$C$2:$C$364=半自动线工时核算!B31)*(注塑!$D$2:$D$364=半自动线工时核算!C31)*注塑!$H$2:$H$364)</f>
        <v>0</v>
      </c>
      <c r="E31" s="70">
        <f>SUMPRODUCT((注塑!$C$2:$C$364=半自动线工时核算!B31)*(注塑!$D$2:$D$364=半自动线工时核算!C31)*注塑!$I$2:$I$364)</f>
        <v>0</v>
      </c>
      <c r="F31" s="71">
        <v>7.03</v>
      </c>
      <c r="G31" s="71">
        <f t="shared" si="0"/>
        <v>7.03</v>
      </c>
      <c r="H31" s="71">
        <f t="shared" si="4"/>
        <v>7.03</v>
      </c>
      <c r="I31" s="72">
        <f t="shared" si="5"/>
        <v>460.88193456614505</v>
      </c>
      <c r="J31" s="72">
        <f t="shared" si="6"/>
        <v>460.88193456614505</v>
      </c>
      <c r="K31" s="7"/>
    </row>
    <row r="32" spans="2:11" x14ac:dyDescent="0.25">
      <c r="B32" s="26"/>
      <c r="C32" s="26"/>
      <c r="D32" s="71">
        <f>SUMPRODUCT((注塑!$C$2:$C$364=半自动线工时核算!B32)*(注塑!$D$2:$D$364=半自动线工时核算!C32)*注塑!$H$2:$H$364)</f>
        <v>0</v>
      </c>
      <c r="E32" s="70">
        <f>SUMPRODUCT((注塑!$C$2:$C$364=半自动线工时核算!B32)*(注塑!$D$2:$D$364=半自动线工时核算!C32)*注塑!$I$2:$I$364)</f>
        <v>0</v>
      </c>
      <c r="F32" s="71">
        <v>7.03</v>
      </c>
      <c r="G32" s="71">
        <f t="shared" si="0"/>
        <v>7.03</v>
      </c>
      <c r="H32" s="71">
        <f t="shared" si="4"/>
        <v>7.03</v>
      </c>
      <c r="I32" s="72">
        <f t="shared" si="5"/>
        <v>460.88193456614505</v>
      </c>
      <c r="J32" s="72">
        <f t="shared" si="6"/>
        <v>460.88193456614505</v>
      </c>
      <c r="K32" s="7"/>
    </row>
    <row r="33" spans="2:11" x14ac:dyDescent="0.25">
      <c r="B33" s="26"/>
      <c r="C33" s="26"/>
      <c r="D33" s="71">
        <f>SUMPRODUCT((注塑!$C$2:$C$364=半自动线工时核算!B33)*(注塑!$D$2:$D$364=半自动线工时核算!C33)*注塑!$H$2:$H$364)</f>
        <v>0</v>
      </c>
      <c r="E33" s="70">
        <f>SUMPRODUCT((注塑!$C$2:$C$364=半自动线工时核算!B33)*(注塑!$D$2:$D$364=半自动线工时核算!C33)*注塑!$I$2:$I$364)</f>
        <v>0</v>
      </c>
      <c r="F33" s="71">
        <v>7.03</v>
      </c>
      <c r="G33" s="71">
        <f t="shared" si="0"/>
        <v>7.03</v>
      </c>
      <c r="H33" s="71">
        <f t="shared" si="4"/>
        <v>7.03</v>
      </c>
      <c r="I33" s="72">
        <f t="shared" si="5"/>
        <v>460.88193456614505</v>
      </c>
      <c r="J33" s="72">
        <f t="shared" si="6"/>
        <v>460.88193456614505</v>
      </c>
      <c r="K33" s="7"/>
    </row>
    <row r="34" spans="2:11" x14ac:dyDescent="0.25">
      <c r="B34" s="26"/>
      <c r="C34" s="26"/>
      <c r="D34" s="71">
        <f>SUMPRODUCT((注塑!$C$2:$C$364=半自动线工时核算!B34)*(注塑!$D$2:$D$364=半自动线工时核算!C34)*注塑!$H$2:$H$364)</f>
        <v>0</v>
      </c>
      <c r="E34" s="70">
        <f>SUMPRODUCT((注塑!$C$2:$C$364=半自动线工时核算!B34)*(注塑!$D$2:$D$364=半自动线工时核算!C34)*注塑!$I$2:$I$364)</f>
        <v>0</v>
      </c>
      <c r="F34" s="71">
        <v>7.03</v>
      </c>
      <c r="G34" s="71">
        <f t="shared" si="0"/>
        <v>7.03</v>
      </c>
      <c r="H34" s="71">
        <f t="shared" si="4"/>
        <v>7.03</v>
      </c>
      <c r="I34" s="72">
        <f t="shared" si="5"/>
        <v>460.88193456614505</v>
      </c>
      <c r="J34" s="72">
        <f t="shared" si="6"/>
        <v>460.88193456614505</v>
      </c>
      <c r="K34" s="7"/>
    </row>
    <row r="35" spans="2:11" x14ac:dyDescent="0.25">
      <c r="B35" s="26"/>
      <c r="C35" s="26"/>
      <c r="D35" s="71">
        <f>SUMPRODUCT((注塑!$C$2:$C$364=半自动线工时核算!B35)*(注塑!$D$2:$D$364=半自动线工时核算!C35)*注塑!$H$2:$H$364)</f>
        <v>0</v>
      </c>
      <c r="E35" s="70">
        <f>SUMPRODUCT((注塑!$C$2:$C$364=半自动线工时核算!B35)*(注塑!$D$2:$D$364=半自动线工时核算!C35)*注塑!$I$2:$I$364)</f>
        <v>0</v>
      </c>
      <c r="F35" s="71">
        <v>7.03</v>
      </c>
      <c r="G35" s="71">
        <f t="shared" si="0"/>
        <v>7.03</v>
      </c>
      <c r="H35" s="71">
        <f t="shared" si="4"/>
        <v>7.03</v>
      </c>
      <c r="I35" s="72">
        <f t="shared" si="5"/>
        <v>460.88193456614505</v>
      </c>
      <c r="J35" s="72">
        <f t="shared" si="6"/>
        <v>460.88193456614505</v>
      </c>
      <c r="K35" s="7"/>
    </row>
    <row r="36" spans="2:11" x14ac:dyDescent="0.25">
      <c r="B36" s="26"/>
      <c r="C36" s="26"/>
      <c r="D36" s="71">
        <f>SUMPRODUCT((注塑!$C$2:$C$364=半自动线工时核算!B36)*(注塑!$D$2:$D$364=半自动线工时核算!C36)*注塑!$H$2:$H$364)</f>
        <v>0</v>
      </c>
      <c r="E36" s="70">
        <f>SUMPRODUCT((注塑!$C$2:$C$364=半自动线工时核算!B36)*(注塑!$D$2:$D$364=半自动线工时核算!C36)*注塑!$I$2:$I$364)</f>
        <v>0</v>
      </c>
      <c r="F36" s="71">
        <v>7.03</v>
      </c>
      <c r="G36" s="71">
        <f t="shared" si="0"/>
        <v>7.03</v>
      </c>
      <c r="H36" s="71">
        <f t="shared" si="4"/>
        <v>7.03</v>
      </c>
      <c r="I36" s="72">
        <f t="shared" si="5"/>
        <v>460.88193456614505</v>
      </c>
      <c r="J36" s="72">
        <f t="shared" si="6"/>
        <v>460.88193456614505</v>
      </c>
      <c r="K36" s="7"/>
    </row>
  </sheetData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69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6" sqref="L6:L17"/>
    </sheetView>
  </sheetViews>
  <sheetFormatPr defaultColWidth="9" defaultRowHeight="15" customHeight="1" x14ac:dyDescent="0.25"/>
  <cols>
    <col min="1" max="1" width="9.6640625" style="9" customWidth="1"/>
    <col min="2" max="2" width="7.6640625" style="9" customWidth="1"/>
    <col min="3" max="3" width="21.6640625" style="9" customWidth="1"/>
    <col min="4" max="4" width="8.44140625" style="9" customWidth="1"/>
    <col min="5" max="6" width="8.109375" style="9" hidden="1" customWidth="1"/>
    <col min="7" max="7" width="15.33203125" style="11" hidden="1" customWidth="1"/>
    <col min="8" max="9" width="19.77734375" style="11" bestFit="1" customWidth="1"/>
    <col min="10" max="10" width="8.33203125" style="9" customWidth="1"/>
    <col min="11" max="11" width="7.44140625" style="9" customWidth="1"/>
    <col min="12" max="12" width="33.6640625" style="40" customWidth="1"/>
    <col min="13" max="13" width="4.77734375" style="35" customWidth="1"/>
    <col min="14" max="16384" width="9" style="9"/>
  </cols>
  <sheetData>
    <row r="1" spans="1:13" s="11" customFormat="1" ht="28.8" x14ac:dyDescent="0.25">
      <c r="A1" s="83" t="s">
        <v>17</v>
      </c>
      <c r="B1" s="83" t="s">
        <v>18</v>
      </c>
      <c r="C1" s="83" t="s">
        <v>517</v>
      </c>
      <c r="D1" s="83" t="s">
        <v>20</v>
      </c>
      <c r="E1" s="83" t="s">
        <v>21</v>
      </c>
      <c r="F1" s="83" t="s">
        <v>22</v>
      </c>
      <c r="G1" s="83" t="s">
        <v>23</v>
      </c>
      <c r="H1" s="83" t="s">
        <v>649</v>
      </c>
      <c r="I1" s="83" t="s">
        <v>650</v>
      </c>
      <c r="J1" s="83" t="s">
        <v>24</v>
      </c>
      <c r="K1" s="83" t="s">
        <v>25</v>
      </c>
      <c r="L1" s="84" t="s">
        <v>26</v>
      </c>
      <c r="M1" s="10"/>
    </row>
    <row r="2" spans="1:13" s="11" customFormat="1" ht="14.4" x14ac:dyDescent="0.25">
      <c r="A2" s="141" t="s">
        <v>27</v>
      </c>
      <c r="B2" s="141" t="s">
        <v>28</v>
      </c>
      <c r="C2" s="75" t="s">
        <v>29</v>
      </c>
      <c r="D2" s="75">
        <v>120</v>
      </c>
      <c r="E2" s="75"/>
      <c r="F2" s="75"/>
      <c r="G2" s="75"/>
      <c r="H2" s="75">
        <f>D2/250+1.5</f>
        <v>1.98</v>
      </c>
      <c r="I2" s="13">
        <f>D2/150+1.5</f>
        <v>2.2999999999999998</v>
      </c>
      <c r="J2" s="75">
        <v>1</v>
      </c>
      <c r="K2" s="75"/>
      <c r="L2" s="75"/>
      <c r="M2" s="14"/>
    </row>
    <row r="3" spans="1:13" s="11" customFormat="1" ht="14.4" x14ac:dyDescent="0.25">
      <c r="A3" s="141"/>
      <c r="B3" s="141"/>
      <c r="C3" s="77" t="s">
        <v>30</v>
      </c>
      <c r="D3" s="77">
        <v>230</v>
      </c>
      <c r="E3" s="77"/>
      <c r="F3" s="77"/>
      <c r="G3" s="75"/>
      <c r="H3" s="107">
        <f t="shared" ref="H3:H66" si="0">D3/250+1.5</f>
        <v>2.42</v>
      </c>
      <c r="I3" s="13">
        <f>D3/150+1.5</f>
        <v>3.0333333333333332</v>
      </c>
      <c r="J3" s="77">
        <v>1</v>
      </c>
      <c r="K3" s="75"/>
      <c r="L3" s="85" t="s">
        <v>31</v>
      </c>
      <c r="M3" s="14"/>
    </row>
    <row r="4" spans="1:13" s="11" customFormat="1" ht="14.4" x14ac:dyDescent="0.25">
      <c r="A4" s="141"/>
      <c r="B4" s="141"/>
      <c r="C4" s="75" t="s">
        <v>32</v>
      </c>
      <c r="D4" s="75">
        <v>150</v>
      </c>
      <c r="E4" s="75"/>
      <c r="F4" s="75"/>
      <c r="G4" s="75"/>
      <c r="H4" s="107">
        <f t="shared" si="0"/>
        <v>2.1</v>
      </c>
      <c r="I4" s="13">
        <f>D4/150+1.5</f>
        <v>2.5</v>
      </c>
      <c r="J4" s="75">
        <v>1</v>
      </c>
      <c r="K4" s="75"/>
      <c r="L4" s="75"/>
      <c r="M4" s="14"/>
    </row>
    <row r="5" spans="1:13" s="11" customFormat="1" ht="14.4" x14ac:dyDescent="0.25">
      <c r="A5" s="141"/>
      <c r="B5" s="141"/>
      <c r="C5" s="15" t="s">
        <v>33</v>
      </c>
      <c r="D5" s="15">
        <v>45</v>
      </c>
      <c r="E5" s="15"/>
      <c r="F5" s="15"/>
      <c r="G5" s="15"/>
      <c r="H5" s="107">
        <f t="shared" si="0"/>
        <v>1.68</v>
      </c>
      <c r="I5" s="13">
        <f>D5/150+1.5</f>
        <v>1.8</v>
      </c>
      <c r="J5" s="15">
        <v>5</v>
      </c>
      <c r="K5" s="15"/>
      <c r="L5" s="86" t="s">
        <v>34</v>
      </c>
      <c r="M5" s="14"/>
    </row>
    <row r="6" spans="1:13" s="11" customFormat="1" ht="14.4" x14ac:dyDescent="0.25">
      <c r="A6" s="141"/>
      <c r="B6" s="141"/>
      <c r="C6" s="75" t="s">
        <v>35</v>
      </c>
      <c r="D6" s="75">
        <v>180</v>
      </c>
      <c r="E6" s="75"/>
      <c r="F6" s="75"/>
      <c r="G6" s="75"/>
      <c r="H6" s="107">
        <f t="shared" si="0"/>
        <v>2.2199999999999998</v>
      </c>
      <c r="I6" s="13">
        <f>D6/150+1.5</f>
        <v>2.7</v>
      </c>
      <c r="J6" s="75">
        <v>2</v>
      </c>
      <c r="K6" s="75">
        <v>12</v>
      </c>
      <c r="L6" s="86" t="s">
        <v>36</v>
      </c>
      <c r="M6" s="14"/>
    </row>
    <row r="7" spans="1:13" s="11" customFormat="1" ht="14.4" x14ac:dyDescent="0.25">
      <c r="A7" s="141"/>
      <c r="B7" s="141"/>
      <c r="C7" s="75" t="s">
        <v>37</v>
      </c>
      <c r="D7" s="75">
        <v>320</v>
      </c>
      <c r="E7" s="75"/>
      <c r="F7" s="75"/>
      <c r="G7" s="75"/>
      <c r="H7" s="107">
        <f t="shared" si="0"/>
        <v>2.7800000000000002</v>
      </c>
      <c r="I7" s="13">
        <f t="shared" ref="I7:I66" si="1">D7/150+1.5</f>
        <v>3.6333333333333333</v>
      </c>
      <c r="J7" s="75">
        <v>8</v>
      </c>
      <c r="K7" s="75"/>
      <c r="L7" s="86" t="s">
        <v>38</v>
      </c>
      <c r="M7" s="14"/>
    </row>
    <row r="8" spans="1:13" s="11" customFormat="1" ht="14.4" x14ac:dyDescent="0.25">
      <c r="A8" s="141"/>
      <c r="B8" s="141"/>
      <c r="C8" s="75" t="s">
        <v>39</v>
      </c>
      <c r="D8" s="75"/>
      <c r="E8" s="75"/>
      <c r="F8" s="75"/>
      <c r="G8" s="75"/>
      <c r="H8" s="107">
        <f t="shared" si="0"/>
        <v>1.5</v>
      </c>
      <c r="I8" s="13">
        <f t="shared" si="1"/>
        <v>1.5</v>
      </c>
      <c r="J8" s="75">
        <v>1</v>
      </c>
      <c r="K8" s="75"/>
      <c r="L8" s="86" t="s">
        <v>40</v>
      </c>
      <c r="M8" s="14"/>
    </row>
    <row r="9" spans="1:13" s="11" customFormat="1" ht="14.4" x14ac:dyDescent="0.25">
      <c r="A9" s="141"/>
      <c r="B9" s="141"/>
      <c r="C9" s="75" t="s">
        <v>41</v>
      </c>
      <c r="D9" s="75">
        <v>180</v>
      </c>
      <c r="E9" s="75"/>
      <c r="F9" s="75"/>
      <c r="G9" s="75"/>
      <c r="H9" s="107">
        <f t="shared" si="0"/>
        <v>2.2199999999999998</v>
      </c>
      <c r="I9" s="13">
        <f t="shared" si="1"/>
        <v>2.7</v>
      </c>
      <c r="J9" s="75">
        <v>8</v>
      </c>
      <c r="K9" s="75"/>
      <c r="L9" s="86" t="s">
        <v>42</v>
      </c>
      <c r="M9" s="14"/>
    </row>
    <row r="10" spans="1:13" s="11" customFormat="1" ht="14.4" x14ac:dyDescent="0.25">
      <c r="A10" s="141"/>
      <c r="B10" s="141"/>
      <c r="C10" s="75" t="s">
        <v>43</v>
      </c>
      <c r="D10" s="75">
        <v>180</v>
      </c>
      <c r="E10" s="75">
        <v>4.2</v>
      </c>
      <c r="F10" s="16">
        <f>D10/E10</f>
        <v>42.857142857142854</v>
      </c>
      <c r="G10" s="75">
        <v>60</v>
      </c>
      <c r="H10" s="107">
        <f t="shared" si="0"/>
        <v>2.2199999999999998</v>
      </c>
      <c r="I10" s="13">
        <f t="shared" si="1"/>
        <v>2.7</v>
      </c>
      <c r="J10" s="75">
        <v>10</v>
      </c>
      <c r="K10" s="75"/>
      <c r="L10" s="86"/>
      <c r="M10" s="14"/>
    </row>
    <row r="11" spans="1:13" s="11" customFormat="1" ht="14.4" x14ac:dyDescent="0.25">
      <c r="A11" s="141"/>
      <c r="B11" s="141"/>
      <c r="C11" s="75" t="s">
        <v>43</v>
      </c>
      <c r="D11" s="75">
        <v>180</v>
      </c>
      <c r="E11" s="75"/>
      <c r="F11" s="16"/>
      <c r="G11" s="75" t="s">
        <v>44</v>
      </c>
      <c r="H11" s="107">
        <f t="shared" si="0"/>
        <v>2.2199999999999998</v>
      </c>
      <c r="I11" s="13">
        <f t="shared" si="1"/>
        <v>2.7</v>
      </c>
      <c r="J11" s="75">
        <v>10</v>
      </c>
      <c r="K11" s="75"/>
      <c r="L11" s="86"/>
      <c r="M11" s="14"/>
    </row>
    <row r="12" spans="1:13" s="11" customFormat="1" ht="14.4" x14ac:dyDescent="0.25">
      <c r="A12" s="141"/>
      <c r="B12" s="141"/>
      <c r="C12" s="75" t="s">
        <v>45</v>
      </c>
      <c r="D12" s="75">
        <v>300</v>
      </c>
      <c r="E12" s="75">
        <v>6.3</v>
      </c>
      <c r="F12" s="16">
        <f>D12/E12</f>
        <v>47.61904761904762</v>
      </c>
      <c r="G12" s="75"/>
      <c r="H12" s="107">
        <f t="shared" si="0"/>
        <v>2.7</v>
      </c>
      <c r="I12" s="13">
        <f t="shared" si="1"/>
        <v>3.5</v>
      </c>
      <c r="J12" s="75">
        <v>10</v>
      </c>
      <c r="K12" s="75"/>
      <c r="L12" s="86"/>
      <c r="M12" s="14"/>
    </row>
    <row r="13" spans="1:13" s="11" customFormat="1" ht="14.4" x14ac:dyDescent="0.25">
      <c r="A13" s="141"/>
      <c r="B13" s="141"/>
      <c r="C13" s="75" t="s">
        <v>46</v>
      </c>
      <c r="D13" s="75"/>
      <c r="E13" s="75"/>
      <c r="F13" s="16"/>
      <c r="G13" s="75"/>
      <c r="H13" s="107">
        <f t="shared" si="0"/>
        <v>1.5</v>
      </c>
      <c r="I13" s="13">
        <f t="shared" si="1"/>
        <v>1.5</v>
      </c>
      <c r="J13" s="75">
        <v>10</v>
      </c>
      <c r="K13" s="75"/>
      <c r="L13" s="86" t="s">
        <v>47</v>
      </c>
      <c r="M13" s="14"/>
    </row>
    <row r="14" spans="1:13" s="11" customFormat="1" ht="14.4" x14ac:dyDescent="0.25">
      <c r="A14" s="141"/>
      <c r="B14" s="141"/>
      <c r="C14" s="75" t="s">
        <v>48</v>
      </c>
      <c r="D14" s="75">
        <v>360</v>
      </c>
      <c r="E14" s="75"/>
      <c r="F14" s="16"/>
      <c r="G14" s="75"/>
      <c r="H14" s="107">
        <f t="shared" si="0"/>
        <v>2.94</v>
      </c>
      <c r="I14" s="13">
        <f t="shared" si="1"/>
        <v>3.9</v>
      </c>
      <c r="J14" s="75">
        <v>5</v>
      </c>
      <c r="K14" s="75"/>
      <c r="L14" s="86"/>
      <c r="M14" s="14"/>
    </row>
    <row r="15" spans="1:13" s="11" customFormat="1" ht="14.4" x14ac:dyDescent="0.25">
      <c r="A15" s="141"/>
      <c r="B15" s="141"/>
      <c r="C15" s="75" t="s">
        <v>49</v>
      </c>
      <c r="D15" s="75">
        <v>400</v>
      </c>
      <c r="E15" s="75"/>
      <c r="F15" s="16"/>
      <c r="G15" s="75">
        <v>57</v>
      </c>
      <c r="H15" s="107">
        <f t="shared" si="0"/>
        <v>3.1</v>
      </c>
      <c r="I15" s="13">
        <f t="shared" si="1"/>
        <v>4.1666666666666661</v>
      </c>
      <c r="J15" s="75">
        <v>9</v>
      </c>
      <c r="K15" s="75"/>
      <c r="L15" s="86" t="s">
        <v>50</v>
      </c>
      <c r="M15" s="14"/>
    </row>
    <row r="16" spans="1:13" s="11" customFormat="1" ht="14.4" x14ac:dyDescent="0.25">
      <c r="A16" s="141"/>
      <c r="B16" s="141"/>
      <c r="C16" s="75" t="s">
        <v>51</v>
      </c>
      <c r="D16" s="75">
        <v>350</v>
      </c>
      <c r="E16" s="75">
        <v>6.77</v>
      </c>
      <c r="F16" s="16">
        <f>D16/E16</f>
        <v>51.698670605613003</v>
      </c>
      <c r="G16" s="75">
        <v>58</v>
      </c>
      <c r="H16" s="107">
        <f t="shared" si="0"/>
        <v>2.9</v>
      </c>
      <c r="I16" s="13">
        <f t="shared" si="1"/>
        <v>3.8333333333333335</v>
      </c>
      <c r="J16" s="75">
        <v>4</v>
      </c>
      <c r="K16" s="75"/>
      <c r="L16" s="86"/>
      <c r="M16" s="14"/>
    </row>
    <row r="17" spans="1:13" s="11" customFormat="1" ht="14.4" x14ac:dyDescent="0.25">
      <c r="A17" s="141"/>
      <c r="B17" s="141"/>
      <c r="C17" s="75" t="s">
        <v>52</v>
      </c>
      <c r="D17" s="75">
        <v>300</v>
      </c>
      <c r="E17" s="75"/>
      <c r="F17" s="16"/>
      <c r="G17" s="75"/>
      <c r="H17" s="107">
        <f t="shared" si="0"/>
        <v>2.7</v>
      </c>
      <c r="I17" s="13">
        <f t="shared" si="1"/>
        <v>3.5</v>
      </c>
      <c r="J17" s="75">
        <v>5</v>
      </c>
      <c r="K17" s="75">
        <v>8</v>
      </c>
      <c r="L17" s="86"/>
      <c r="M17" s="14"/>
    </row>
    <row r="18" spans="1:13" s="11" customFormat="1" ht="14.4" x14ac:dyDescent="0.25">
      <c r="A18" s="141"/>
      <c r="B18" s="141"/>
      <c r="C18" s="75" t="s">
        <v>53</v>
      </c>
      <c r="D18" s="75">
        <v>400</v>
      </c>
      <c r="E18" s="75"/>
      <c r="F18" s="75"/>
      <c r="G18" s="75">
        <v>59</v>
      </c>
      <c r="H18" s="107">
        <f t="shared" si="0"/>
        <v>3.1</v>
      </c>
      <c r="I18" s="13">
        <f t="shared" si="1"/>
        <v>4.1666666666666661</v>
      </c>
      <c r="J18" s="75">
        <v>21</v>
      </c>
      <c r="K18" s="75">
        <v>20</v>
      </c>
      <c r="L18" s="86"/>
      <c r="M18" s="14"/>
    </row>
    <row r="19" spans="1:13" s="11" customFormat="1" ht="14.4" x14ac:dyDescent="0.25">
      <c r="A19" s="141"/>
      <c r="B19" s="141"/>
      <c r="C19" s="75" t="s">
        <v>54</v>
      </c>
      <c r="D19" s="75">
        <v>360</v>
      </c>
      <c r="E19" s="75"/>
      <c r="F19" s="16"/>
      <c r="G19" s="75"/>
      <c r="H19" s="107">
        <f t="shared" si="0"/>
        <v>2.94</v>
      </c>
      <c r="I19" s="13">
        <f t="shared" si="1"/>
        <v>3.9</v>
      </c>
      <c r="J19" s="75">
        <v>5</v>
      </c>
      <c r="K19" s="75"/>
      <c r="L19" s="86"/>
      <c r="M19" s="14"/>
    </row>
    <row r="20" spans="1:13" s="11" customFormat="1" ht="14.4" x14ac:dyDescent="0.25">
      <c r="A20" s="141"/>
      <c r="B20" s="141"/>
      <c r="C20" s="75" t="s">
        <v>55</v>
      </c>
      <c r="D20" s="75">
        <v>450</v>
      </c>
      <c r="E20" s="75">
        <v>9.5</v>
      </c>
      <c r="F20" s="16">
        <f t="shared" ref="F20:F25" si="2">D20/E20</f>
        <v>47.368421052631582</v>
      </c>
      <c r="G20" s="75"/>
      <c r="H20" s="107">
        <f t="shared" si="0"/>
        <v>3.3</v>
      </c>
      <c r="I20" s="13">
        <f t="shared" si="1"/>
        <v>4.5</v>
      </c>
      <c r="J20" s="75">
        <v>7</v>
      </c>
      <c r="K20" s="75">
        <v>12</v>
      </c>
      <c r="L20" s="86"/>
      <c r="M20" s="14"/>
    </row>
    <row r="21" spans="1:13" s="11" customFormat="1" ht="14.4" x14ac:dyDescent="0.25">
      <c r="A21" s="141"/>
      <c r="B21" s="141"/>
      <c r="C21" s="75" t="s">
        <v>56</v>
      </c>
      <c r="D21" s="75">
        <v>600</v>
      </c>
      <c r="E21" s="75">
        <v>10.5</v>
      </c>
      <c r="F21" s="16">
        <f t="shared" si="2"/>
        <v>57.142857142857146</v>
      </c>
      <c r="G21" s="75">
        <v>72</v>
      </c>
      <c r="H21" s="107">
        <f t="shared" si="0"/>
        <v>3.9</v>
      </c>
      <c r="I21" s="13">
        <f t="shared" si="1"/>
        <v>5.5</v>
      </c>
      <c r="J21" s="75">
        <v>20</v>
      </c>
      <c r="K21" s="75"/>
      <c r="L21" s="86"/>
      <c r="M21" s="14"/>
    </row>
    <row r="22" spans="1:13" s="11" customFormat="1" ht="14.4" x14ac:dyDescent="0.25">
      <c r="A22" s="141"/>
      <c r="B22" s="141"/>
      <c r="C22" s="75" t="s">
        <v>57</v>
      </c>
      <c r="D22" s="75">
        <v>300</v>
      </c>
      <c r="E22" s="75"/>
      <c r="F22" s="16"/>
      <c r="G22" s="75"/>
      <c r="H22" s="107">
        <f t="shared" si="0"/>
        <v>2.7</v>
      </c>
      <c r="I22" s="13">
        <f t="shared" si="1"/>
        <v>3.5</v>
      </c>
      <c r="J22" s="75">
        <v>12</v>
      </c>
      <c r="K22" s="75"/>
      <c r="L22" s="86" t="s">
        <v>58</v>
      </c>
      <c r="M22" s="14"/>
    </row>
    <row r="23" spans="1:13" s="11" customFormat="1" ht="14.4" x14ac:dyDescent="0.25">
      <c r="A23" s="141"/>
      <c r="B23" s="141"/>
      <c r="C23" s="75" t="s">
        <v>59</v>
      </c>
      <c r="D23" s="75">
        <v>400</v>
      </c>
      <c r="E23" s="75"/>
      <c r="F23" s="75"/>
      <c r="G23" s="75"/>
      <c r="H23" s="107">
        <f t="shared" si="0"/>
        <v>3.1</v>
      </c>
      <c r="I23" s="13">
        <f t="shared" si="1"/>
        <v>4.1666666666666661</v>
      </c>
      <c r="J23" s="75">
        <v>15</v>
      </c>
      <c r="K23" s="75"/>
      <c r="L23" s="86"/>
      <c r="M23" s="14"/>
    </row>
    <row r="24" spans="1:13" s="11" customFormat="1" ht="14.4" x14ac:dyDescent="0.25">
      <c r="A24" s="141"/>
      <c r="B24" s="141"/>
      <c r="C24" s="75" t="s">
        <v>60</v>
      </c>
      <c r="D24" s="75">
        <v>850</v>
      </c>
      <c r="E24" s="75"/>
      <c r="F24" s="75"/>
      <c r="G24" s="75"/>
      <c r="H24" s="107">
        <f t="shared" si="0"/>
        <v>4.9000000000000004</v>
      </c>
      <c r="I24" s="13">
        <f t="shared" si="1"/>
        <v>7.166666666666667</v>
      </c>
      <c r="J24" s="75">
        <v>2</v>
      </c>
      <c r="K24" s="75"/>
      <c r="L24" s="86" t="s">
        <v>518</v>
      </c>
      <c r="M24" s="14"/>
    </row>
    <row r="25" spans="1:13" s="11" customFormat="1" ht="14.4" x14ac:dyDescent="0.25">
      <c r="A25" s="141"/>
      <c r="B25" s="141"/>
      <c r="C25" s="75" t="s">
        <v>62</v>
      </c>
      <c r="D25" s="75">
        <v>370</v>
      </c>
      <c r="E25" s="75">
        <v>7.56</v>
      </c>
      <c r="F25" s="16">
        <f t="shared" si="2"/>
        <v>48.941798941798943</v>
      </c>
      <c r="G25" s="75"/>
      <c r="H25" s="107">
        <f t="shared" si="0"/>
        <v>2.98</v>
      </c>
      <c r="I25" s="13">
        <f t="shared" si="1"/>
        <v>3.9666666666666668</v>
      </c>
      <c r="J25" s="75">
        <v>5</v>
      </c>
      <c r="K25" s="75"/>
      <c r="L25" s="87" t="s">
        <v>63</v>
      </c>
      <c r="M25" s="14"/>
    </row>
    <row r="26" spans="1:13" s="11" customFormat="1" ht="14.4" x14ac:dyDescent="0.25">
      <c r="A26" s="141"/>
      <c r="B26" s="141"/>
      <c r="C26" s="75" t="s">
        <v>64</v>
      </c>
      <c r="D26" s="75">
        <v>520</v>
      </c>
      <c r="E26" s="75"/>
      <c r="F26" s="16"/>
      <c r="G26" s="75"/>
      <c r="H26" s="107">
        <f t="shared" si="0"/>
        <v>3.58</v>
      </c>
      <c r="I26" s="13">
        <f t="shared" si="1"/>
        <v>4.9666666666666668</v>
      </c>
      <c r="J26" s="75">
        <v>16</v>
      </c>
      <c r="K26" s="75"/>
      <c r="L26" s="86" t="s">
        <v>65</v>
      </c>
      <c r="M26" s="14"/>
    </row>
    <row r="27" spans="1:13" s="11" customFormat="1" ht="14.4" x14ac:dyDescent="0.25">
      <c r="A27" s="141"/>
      <c r="B27" s="141"/>
      <c r="C27" s="75" t="s">
        <v>66</v>
      </c>
      <c r="D27" s="75">
        <v>800</v>
      </c>
      <c r="E27" s="75"/>
      <c r="F27" s="16"/>
      <c r="G27" s="75"/>
      <c r="H27" s="107">
        <f t="shared" si="0"/>
        <v>4.7</v>
      </c>
      <c r="I27" s="13">
        <f t="shared" si="1"/>
        <v>6.833333333333333</v>
      </c>
      <c r="J27" s="75">
        <v>4</v>
      </c>
      <c r="K27" s="75"/>
      <c r="L27" s="86" t="s">
        <v>67</v>
      </c>
      <c r="M27" s="14"/>
    </row>
    <row r="28" spans="1:13" s="11" customFormat="1" ht="14.4" x14ac:dyDescent="0.25">
      <c r="A28" s="141"/>
      <c r="B28" s="141"/>
      <c r="C28" s="75" t="s">
        <v>68</v>
      </c>
      <c r="D28" s="75">
        <v>650</v>
      </c>
      <c r="E28" s="75"/>
      <c r="F28" s="16"/>
      <c r="G28" s="75">
        <v>70</v>
      </c>
      <c r="H28" s="107">
        <f t="shared" si="0"/>
        <v>4.0999999999999996</v>
      </c>
      <c r="I28" s="13">
        <f t="shared" si="1"/>
        <v>5.833333333333333</v>
      </c>
      <c r="J28" s="75">
        <v>5</v>
      </c>
      <c r="K28" s="75"/>
      <c r="L28" s="86" t="s">
        <v>69</v>
      </c>
      <c r="M28" s="14"/>
    </row>
    <row r="29" spans="1:13" s="11" customFormat="1" ht="14.4" x14ac:dyDescent="0.25">
      <c r="A29" s="141"/>
      <c r="B29" s="141"/>
      <c r="C29" s="75" t="s">
        <v>70</v>
      </c>
      <c r="D29" s="75">
        <v>450</v>
      </c>
      <c r="E29" s="75"/>
      <c r="F29" s="16"/>
      <c r="G29" s="75"/>
      <c r="H29" s="107">
        <f t="shared" si="0"/>
        <v>3.3</v>
      </c>
      <c r="I29" s="13">
        <f t="shared" si="1"/>
        <v>4.5</v>
      </c>
      <c r="J29" s="75"/>
      <c r="K29" s="75"/>
      <c r="L29" s="86" t="s">
        <v>58</v>
      </c>
      <c r="M29" s="14"/>
    </row>
    <row r="30" spans="1:13" s="11" customFormat="1" ht="14.4" x14ac:dyDescent="0.25">
      <c r="A30" s="141"/>
      <c r="B30" s="141"/>
      <c r="C30" s="75" t="s">
        <v>71</v>
      </c>
      <c r="D30" s="75">
        <v>480</v>
      </c>
      <c r="E30" s="75"/>
      <c r="F30" s="16"/>
      <c r="G30" s="75"/>
      <c r="H30" s="107">
        <f t="shared" si="0"/>
        <v>3.42</v>
      </c>
      <c r="I30" s="13">
        <f t="shared" si="1"/>
        <v>4.7</v>
      </c>
      <c r="J30" s="75">
        <v>15</v>
      </c>
      <c r="K30" s="75">
        <v>32</v>
      </c>
      <c r="L30" s="86"/>
      <c r="M30" s="14"/>
    </row>
    <row r="31" spans="1:13" s="11" customFormat="1" ht="14.4" x14ac:dyDescent="0.25">
      <c r="A31" s="141"/>
      <c r="B31" s="141"/>
      <c r="C31" s="75" t="s">
        <v>72</v>
      </c>
      <c r="D31" s="75">
        <v>520</v>
      </c>
      <c r="E31" s="75"/>
      <c r="F31" s="16"/>
      <c r="G31" s="75"/>
      <c r="H31" s="107">
        <f t="shared" si="0"/>
        <v>3.58</v>
      </c>
      <c r="I31" s="13">
        <f t="shared" si="1"/>
        <v>4.9666666666666668</v>
      </c>
      <c r="J31" s="75">
        <v>16</v>
      </c>
      <c r="K31" s="75">
        <v>16</v>
      </c>
      <c r="L31" s="86"/>
      <c r="M31" s="14"/>
    </row>
    <row r="32" spans="1:13" s="11" customFormat="1" ht="14.4" x14ac:dyDescent="0.25">
      <c r="A32" s="141"/>
      <c r="B32" s="141"/>
      <c r="C32" s="75" t="s">
        <v>73</v>
      </c>
      <c r="D32" s="75">
        <v>750</v>
      </c>
      <c r="E32" s="75"/>
      <c r="F32" s="16"/>
      <c r="G32" s="75"/>
      <c r="H32" s="107">
        <f t="shared" si="0"/>
        <v>4.5</v>
      </c>
      <c r="I32" s="13">
        <f t="shared" si="1"/>
        <v>6.5</v>
      </c>
      <c r="J32" s="75">
        <v>4</v>
      </c>
      <c r="K32" s="75"/>
      <c r="L32" s="86" t="s">
        <v>74</v>
      </c>
      <c r="M32" s="14"/>
    </row>
    <row r="33" spans="1:13" s="11" customFormat="1" ht="14.4" x14ac:dyDescent="0.25">
      <c r="A33" s="141"/>
      <c r="B33" s="141"/>
      <c r="C33" s="75" t="s">
        <v>75</v>
      </c>
      <c r="D33" s="75">
        <v>820</v>
      </c>
      <c r="E33" s="75">
        <v>15</v>
      </c>
      <c r="F33" s="16">
        <f t="shared" ref="F33:F37" si="3">D33/E33</f>
        <v>54.666666666666664</v>
      </c>
      <c r="G33" s="75"/>
      <c r="H33" s="107">
        <f t="shared" si="0"/>
        <v>4.7799999999999994</v>
      </c>
      <c r="I33" s="13">
        <f t="shared" si="1"/>
        <v>6.9666666666666668</v>
      </c>
      <c r="J33" s="75">
        <v>10</v>
      </c>
      <c r="K33" s="75">
        <v>12</v>
      </c>
      <c r="L33" s="86"/>
      <c r="M33" s="14"/>
    </row>
    <row r="34" spans="1:13" s="11" customFormat="1" ht="14.4" x14ac:dyDescent="0.25">
      <c r="A34" s="141"/>
      <c r="B34" s="141"/>
      <c r="C34" s="75" t="s">
        <v>76</v>
      </c>
      <c r="D34" s="75">
        <v>500</v>
      </c>
      <c r="E34" s="75">
        <v>12</v>
      </c>
      <c r="F34" s="16">
        <f t="shared" si="3"/>
        <v>41.666666666666664</v>
      </c>
      <c r="G34" s="75"/>
      <c r="H34" s="107">
        <f t="shared" si="0"/>
        <v>3.5</v>
      </c>
      <c r="I34" s="13">
        <f t="shared" si="1"/>
        <v>4.8333333333333339</v>
      </c>
      <c r="J34" s="75">
        <v>16</v>
      </c>
      <c r="K34" s="75">
        <v>60</v>
      </c>
      <c r="L34" s="86"/>
      <c r="M34" s="14"/>
    </row>
    <row r="35" spans="1:13" s="11" customFormat="1" ht="14.4" x14ac:dyDescent="0.25">
      <c r="A35" s="141"/>
      <c r="B35" s="141"/>
      <c r="C35" s="75" t="s">
        <v>76</v>
      </c>
      <c r="D35" s="75">
        <v>550</v>
      </c>
      <c r="E35" s="75">
        <v>12</v>
      </c>
      <c r="F35" s="16">
        <f t="shared" si="3"/>
        <v>45.833333333333336</v>
      </c>
      <c r="G35" s="75"/>
      <c r="H35" s="107">
        <f t="shared" si="0"/>
        <v>3.7</v>
      </c>
      <c r="I35" s="13">
        <f t="shared" si="1"/>
        <v>5.1666666666666661</v>
      </c>
      <c r="J35" s="75">
        <v>16</v>
      </c>
      <c r="K35" s="75">
        <v>60</v>
      </c>
      <c r="L35" s="86"/>
      <c r="M35" s="17"/>
    </row>
    <row r="36" spans="1:13" s="11" customFormat="1" ht="14.4" x14ac:dyDescent="0.25">
      <c r="A36" s="141"/>
      <c r="B36" s="141"/>
      <c r="C36" s="75" t="s">
        <v>76</v>
      </c>
      <c r="D36" s="75">
        <v>600</v>
      </c>
      <c r="E36" s="75">
        <v>12</v>
      </c>
      <c r="F36" s="16">
        <f t="shared" si="3"/>
        <v>50</v>
      </c>
      <c r="G36" s="75"/>
      <c r="H36" s="107">
        <f t="shared" si="0"/>
        <v>3.9</v>
      </c>
      <c r="I36" s="13">
        <f t="shared" si="1"/>
        <v>5.5</v>
      </c>
      <c r="J36" s="75">
        <v>16</v>
      </c>
      <c r="K36" s="75">
        <v>60</v>
      </c>
      <c r="L36" s="86"/>
      <c r="M36" s="17"/>
    </row>
    <row r="37" spans="1:13" s="11" customFormat="1" ht="14.4" x14ac:dyDescent="0.25">
      <c r="A37" s="141"/>
      <c r="B37" s="141"/>
      <c r="C37" s="75" t="s">
        <v>77</v>
      </c>
      <c r="D37" s="75">
        <v>650</v>
      </c>
      <c r="E37" s="75">
        <v>12.1</v>
      </c>
      <c r="F37" s="16">
        <f t="shared" si="3"/>
        <v>53.719008264462815</v>
      </c>
      <c r="G37" s="75">
        <v>55.5</v>
      </c>
      <c r="H37" s="107">
        <f t="shared" si="0"/>
        <v>4.0999999999999996</v>
      </c>
      <c r="I37" s="13">
        <f t="shared" si="1"/>
        <v>5.833333333333333</v>
      </c>
      <c r="J37" s="75">
        <v>13</v>
      </c>
      <c r="K37" s="75">
        <v>16</v>
      </c>
      <c r="L37" s="86"/>
      <c r="M37" s="17"/>
    </row>
    <row r="38" spans="1:13" s="11" customFormat="1" ht="14.4" x14ac:dyDescent="0.25">
      <c r="A38" s="141"/>
      <c r="B38" s="141"/>
      <c r="C38" s="75" t="s">
        <v>78</v>
      </c>
      <c r="D38" s="75"/>
      <c r="E38" s="75"/>
      <c r="F38" s="16"/>
      <c r="G38" s="75"/>
      <c r="H38" s="107">
        <f t="shared" si="0"/>
        <v>1.5</v>
      </c>
      <c r="I38" s="13">
        <f t="shared" si="1"/>
        <v>1.5</v>
      </c>
      <c r="J38" s="75">
        <v>9</v>
      </c>
      <c r="K38" s="75"/>
      <c r="L38" s="86"/>
      <c r="M38" s="17"/>
    </row>
    <row r="39" spans="1:13" s="11" customFormat="1" ht="14.4" x14ac:dyDescent="0.25">
      <c r="A39" s="141"/>
      <c r="B39" s="141"/>
      <c r="C39" s="75" t="s">
        <v>79</v>
      </c>
      <c r="D39" s="75">
        <v>600</v>
      </c>
      <c r="E39" s="75">
        <v>12.2</v>
      </c>
      <c r="F39" s="16">
        <f t="shared" ref="F39:F46" si="4">D39/E39</f>
        <v>49.180327868852459</v>
      </c>
      <c r="G39" s="75"/>
      <c r="H39" s="107">
        <f t="shared" si="0"/>
        <v>3.9</v>
      </c>
      <c r="I39" s="13">
        <f t="shared" si="1"/>
        <v>5.5</v>
      </c>
      <c r="J39" s="75">
        <v>24</v>
      </c>
      <c r="K39" s="75"/>
      <c r="L39" s="86"/>
      <c r="M39" s="17"/>
    </row>
    <row r="40" spans="1:13" s="11" customFormat="1" ht="14.4" x14ac:dyDescent="0.25">
      <c r="A40" s="141"/>
      <c r="B40" s="141"/>
      <c r="C40" s="75" t="s">
        <v>80</v>
      </c>
      <c r="D40" s="75">
        <v>440</v>
      </c>
      <c r="E40" s="75"/>
      <c r="F40" s="16"/>
      <c r="G40" s="75"/>
      <c r="H40" s="107">
        <f t="shared" si="0"/>
        <v>3.26</v>
      </c>
      <c r="I40" s="13">
        <f t="shared" si="1"/>
        <v>4.4333333333333336</v>
      </c>
      <c r="J40" s="75">
        <v>10</v>
      </c>
      <c r="K40" s="75"/>
      <c r="L40" s="86"/>
      <c r="M40" s="17"/>
    </row>
    <row r="41" spans="1:13" s="11" customFormat="1" ht="14.4" x14ac:dyDescent="0.25">
      <c r="A41" s="141"/>
      <c r="B41" s="141"/>
      <c r="C41" s="75" t="s">
        <v>81</v>
      </c>
      <c r="D41" s="75"/>
      <c r="E41" s="75"/>
      <c r="F41" s="16"/>
      <c r="G41" s="75"/>
      <c r="H41" s="107">
        <f t="shared" si="0"/>
        <v>1.5</v>
      </c>
      <c r="I41" s="13">
        <f t="shared" si="1"/>
        <v>1.5</v>
      </c>
      <c r="J41" s="75"/>
      <c r="K41" s="75">
        <v>1</v>
      </c>
      <c r="L41" s="86"/>
      <c r="M41" s="17"/>
    </row>
    <row r="42" spans="1:13" s="11" customFormat="1" ht="15.6" x14ac:dyDescent="0.25">
      <c r="A42" s="141"/>
      <c r="B42" s="141"/>
      <c r="C42" s="75" t="s">
        <v>82</v>
      </c>
      <c r="D42" s="75">
        <v>620</v>
      </c>
      <c r="E42" s="75">
        <v>12</v>
      </c>
      <c r="F42" s="16">
        <f t="shared" si="4"/>
        <v>51.666666666666664</v>
      </c>
      <c r="G42" s="18"/>
      <c r="H42" s="107">
        <f t="shared" si="0"/>
        <v>3.98</v>
      </c>
      <c r="I42" s="13">
        <f t="shared" si="1"/>
        <v>5.6333333333333337</v>
      </c>
      <c r="J42" s="75">
        <v>6</v>
      </c>
      <c r="K42" s="75"/>
      <c r="L42" s="86"/>
      <c r="M42" s="17"/>
    </row>
    <row r="43" spans="1:13" s="11" customFormat="1" ht="14.4" x14ac:dyDescent="0.25">
      <c r="A43" s="141"/>
      <c r="B43" s="141"/>
      <c r="C43" s="75" t="s">
        <v>83</v>
      </c>
      <c r="D43" s="75">
        <v>650</v>
      </c>
      <c r="E43" s="75">
        <v>13.2</v>
      </c>
      <c r="F43" s="16">
        <f t="shared" si="4"/>
        <v>49.242424242424242</v>
      </c>
      <c r="G43" s="75"/>
      <c r="H43" s="107">
        <f t="shared" si="0"/>
        <v>4.0999999999999996</v>
      </c>
      <c r="I43" s="13">
        <f t="shared" si="1"/>
        <v>5.833333333333333</v>
      </c>
      <c r="J43" s="75">
        <v>6</v>
      </c>
      <c r="K43" s="75"/>
      <c r="L43" s="86"/>
      <c r="M43" s="14"/>
    </row>
    <row r="44" spans="1:13" s="11" customFormat="1" ht="14.4" x14ac:dyDescent="0.25">
      <c r="A44" s="141"/>
      <c r="B44" s="141"/>
      <c r="C44" s="75" t="s">
        <v>84</v>
      </c>
      <c r="D44" s="75">
        <v>800</v>
      </c>
      <c r="E44" s="75">
        <v>18.399999999999999</v>
      </c>
      <c r="F44" s="16">
        <f t="shared" si="4"/>
        <v>43.478260869565219</v>
      </c>
      <c r="G44" s="75"/>
      <c r="H44" s="107">
        <f t="shared" si="0"/>
        <v>4.7</v>
      </c>
      <c r="I44" s="13">
        <f t="shared" si="1"/>
        <v>6.833333333333333</v>
      </c>
      <c r="J44" s="75">
        <v>13</v>
      </c>
      <c r="K44" s="75">
        <v>8</v>
      </c>
      <c r="L44" s="86"/>
      <c r="M44" s="14"/>
    </row>
    <row r="45" spans="1:13" s="11" customFormat="1" ht="14.4" x14ac:dyDescent="0.25">
      <c r="A45" s="141"/>
      <c r="B45" s="141"/>
      <c r="C45" s="75" t="s">
        <v>85</v>
      </c>
      <c r="D45" s="75">
        <v>650</v>
      </c>
      <c r="E45" s="75">
        <v>13.5</v>
      </c>
      <c r="F45" s="16">
        <f t="shared" si="4"/>
        <v>48.148148148148145</v>
      </c>
      <c r="G45" s="75"/>
      <c r="H45" s="107">
        <f t="shared" si="0"/>
        <v>4.0999999999999996</v>
      </c>
      <c r="I45" s="13">
        <f t="shared" si="1"/>
        <v>5.833333333333333</v>
      </c>
      <c r="J45" s="75">
        <v>27</v>
      </c>
      <c r="K45" s="75"/>
      <c r="L45" s="86"/>
      <c r="M45" s="14"/>
    </row>
    <row r="46" spans="1:13" s="11" customFormat="1" ht="14.4" x14ac:dyDescent="0.25">
      <c r="A46" s="141"/>
      <c r="B46" s="141"/>
      <c r="C46" s="75" t="s">
        <v>86</v>
      </c>
      <c r="D46" s="75">
        <v>900</v>
      </c>
      <c r="E46" s="75">
        <v>18.600000000000001</v>
      </c>
      <c r="F46" s="16">
        <f t="shared" si="4"/>
        <v>48.387096774193544</v>
      </c>
      <c r="G46" s="75"/>
      <c r="H46" s="107">
        <f t="shared" si="0"/>
        <v>5.0999999999999996</v>
      </c>
      <c r="I46" s="13">
        <f t="shared" si="1"/>
        <v>7.5</v>
      </c>
      <c r="J46" s="75">
        <v>9</v>
      </c>
      <c r="K46" s="75">
        <v>16</v>
      </c>
      <c r="L46" s="86"/>
      <c r="M46" s="14"/>
    </row>
    <row r="47" spans="1:13" s="11" customFormat="1" ht="14.4" x14ac:dyDescent="0.25">
      <c r="A47" s="141"/>
      <c r="B47" s="141"/>
      <c r="C47" s="75" t="s">
        <v>87</v>
      </c>
      <c r="D47" s="75">
        <v>600</v>
      </c>
      <c r="E47" s="75"/>
      <c r="F47" s="16"/>
      <c r="G47" s="75"/>
      <c r="H47" s="107">
        <f t="shared" si="0"/>
        <v>3.9</v>
      </c>
      <c r="I47" s="13">
        <f t="shared" si="1"/>
        <v>5.5</v>
      </c>
      <c r="J47" s="75">
        <v>4</v>
      </c>
      <c r="K47" s="75"/>
      <c r="L47" s="86" t="s">
        <v>88</v>
      </c>
      <c r="M47" s="14"/>
    </row>
    <row r="48" spans="1:13" s="11" customFormat="1" ht="14.4" x14ac:dyDescent="0.25">
      <c r="A48" s="141"/>
      <c r="B48" s="141"/>
      <c r="C48" s="75" t="s">
        <v>89</v>
      </c>
      <c r="D48" s="75">
        <v>850</v>
      </c>
      <c r="E48" s="75">
        <v>19</v>
      </c>
      <c r="F48" s="16">
        <f t="shared" ref="F48:F52" si="5">D48/E48</f>
        <v>44.736842105263158</v>
      </c>
      <c r="G48" s="75"/>
      <c r="H48" s="107">
        <f t="shared" si="0"/>
        <v>4.9000000000000004</v>
      </c>
      <c r="I48" s="13">
        <f t="shared" si="1"/>
        <v>7.166666666666667</v>
      </c>
      <c r="J48" s="75">
        <v>16</v>
      </c>
      <c r="K48" s="75">
        <v>24</v>
      </c>
      <c r="L48" s="86"/>
      <c r="M48" s="14"/>
    </row>
    <row r="49" spans="1:13" s="11" customFormat="1" ht="14.4" x14ac:dyDescent="0.25">
      <c r="A49" s="141"/>
      <c r="B49" s="141"/>
      <c r="C49" s="19" t="s">
        <v>90</v>
      </c>
      <c r="D49" s="19">
        <v>650</v>
      </c>
      <c r="E49" s="19">
        <v>11.75</v>
      </c>
      <c r="F49" s="16">
        <f t="shared" si="5"/>
        <v>55.319148936170215</v>
      </c>
      <c r="G49" s="75"/>
      <c r="H49" s="107">
        <f t="shared" si="0"/>
        <v>4.0999999999999996</v>
      </c>
      <c r="I49" s="13">
        <f t="shared" si="1"/>
        <v>5.833333333333333</v>
      </c>
      <c r="J49" s="75">
        <v>10</v>
      </c>
      <c r="K49" s="75"/>
      <c r="L49" s="86" t="s">
        <v>91</v>
      </c>
      <c r="M49" s="14"/>
    </row>
    <row r="50" spans="1:13" s="11" customFormat="1" ht="14.4" x14ac:dyDescent="0.25">
      <c r="A50" s="141"/>
      <c r="B50" s="141"/>
      <c r="C50" s="19" t="s">
        <v>92</v>
      </c>
      <c r="D50" s="19">
        <v>650</v>
      </c>
      <c r="E50" s="19"/>
      <c r="F50" s="16"/>
      <c r="G50" s="75"/>
      <c r="H50" s="107">
        <f t="shared" si="0"/>
        <v>4.0999999999999996</v>
      </c>
      <c r="I50" s="13">
        <f t="shared" si="1"/>
        <v>5.833333333333333</v>
      </c>
      <c r="J50" s="75">
        <v>5</v>
      </c>
      <c r="K50" s="75"/>
      <c r="L50" s="86"/>
      <c r="M50" s="14"/>
    </row>
    <row r="51" spans="1:13" s="11" customFormat="1" ht="14.4" x14ac:dyDescent="0.25">
      <c r="A51" s="141"/>
      <c r="B51" s="141"/>
      <c r="C51" s="75" t="s">
        <v>93</v>
      </c>
      <c r="D51" s="19">
        <v>800</v>
      </c>
      <c r="E51" s="19"/>
      <c r="F51" s="16"/>
      <c r="G51" s="75"/>
      <c r="H51" s="107">
        <f t="shared" si="0"/>
        <v>4.7</v>
      </c>
      <c r="I51" s="13">
        <f t="shared" si="1"/>
        <v>6.833333333333333</v>
      </c>
      <c r="J51" s="75">
        <v>10</v>
      </c>
      <c r="K51" s="75"/>
      <c r="L51" s="86"/>
      <c r="M51" s="14"/>
    </row>
    <row r="52" spans="1:13" s="11" customFormat="1" ht="14.4" x14ac:dyDescent="0.25">
      <c r="A52" s="141"/>
      <c r="B52" s="141"/>
      <c r="C52" s="75" t="s">
        <v>94</v>
      </c>
      <c r="D52" s="75">
        <v>800</v>
      </c>
      <c r="E52" s="75">
        <v>16.32</v>
      </c>
      <c r="F52" s="16">
        <f t="shared" si="5"/>
        <v>49.019607843137251</v>
      </c>
      <c r="G52" s="75" t="s">
        <v>95</v>
      </c>
      <c r="H52" s="107">
        <f t="shared" si="0"/>
        <v>4.7</v>
      </c>
      <c r="I52" s="13">
        <f t="shared" si="1"/>
        <v>6.833333333333333</v>
      </c>
      <c r="J52" s="75">
        <v>8</v>
      </c>
      <c r="K52" s="75"/>
      <c r="L52" s="86"/>
      <c r="M52" s="14"/>
    </row>
    <row r="53" spans="1:13" s="11" customFormat="1" ht="14.4" x14ac:dyDescent="0.25">
      <c r="A53" s="141"/>
      <c r="B53" s="141"/>
      <c r="C53" s="20" t="s">
        <v>96</v>
      </c>
      <c r="D53" s="20">
        <v>570</v>
      </c>
      <c r="E53" s="20"/>
      <c r="F53" s="21"/>
      <c r="G53" s="20"/>
      <c r="H53" s="107">
        <f t="shared" si="0"/>
        <v>3.78</v>
      </c>
      <c r="I53" s="13">
        <f t="shared" si="1"/>
        <v>5.3</v>
      </c>
      <c r="J53" s="20"/>
      <c r="K53" s="20">
        <v>6</v>
      </c>
      <c r="L53" s="86" t="s">
        <v>97</v>
      </c>
      <c r="M53" s="14"/>
    </row>
    <row r="54" spans="1:13" s="11" customFormat="1" ht="14.4" x14ac:dyDescent="0.25">
      <c r="A54" s="141"/>
      <c r="B54" s="141"/>
      <c r="C54" s="75" t="s">
        <v>98</v>
      </c>
      <c r="D54" s="75">
        <v>700</v>
      </c>
      <c r="E54" s="75"/>
      <c r="F54" s="16"/>
      <c r="G54" s="75"/>
      <c r="H54" s="107">
        <f t="shared" si="0"/>
        <v>4.3</v>
      </c>
      <c r="I54" s="13">
        <f t="shared" si="1"/>
        <v>6.166666666666667</v>
      </c>
      <c r="J54" s="75">
        <v>10</v>
      </c>
      <c r="K54" s="75"/>
      <c r="L54" s="86"/>
      <c r="M54" s="14"/>
    </row>
    <row r="55" spans="1:13" s="11" customFormat="1" ht="14.4" x14ac:dyDescent="0.25">
      <c r="A55" s="141"/>
      <c r="B55" s="141"/>
      <c r="C55" s="19" t="s">
        <v>99</v>
      </c>
      <c r="D55" s="19">
        <v>850</v>
      </c>
      <c r="E55" s="19"/>
      <c r="F55" s="16"/>
      <c r="G55" s="75"/>
      <c r="H55" s="107">
        <f t="shared" si="0"/>
        <v>4.9000000000000004</v>
      </c>
      <c r="I55" s="13">
        <f t="shared" si="1"/>
        <v>7.166666666666667</v>
      </c>
      <c r="J55" s="75">
        <v>8</v>
      </c>
      <c r="K55" s="75">
        <v>8</v>
      </c>
      <c r="L55" s="86"/>
      <c r="M55" s="14"/>
    </row>
    <row r="56" spans="1:13" s="11" customFormat="1" ht="14.4" x14ac:dyDescent="0.25">
      <c r="A56" s="141"/>
      <c r="B56" s="141"/>
      <c r="C56" s="19" t="s">
        <v>100</v>
      </c>
      <c r="D56" s="19">
        <v>650</v>
      </c>
      <c r="E56" s="19"/>
      <c r="F56" s="16"/>
      <c r="G56" s="75"/>
      <c r="H56" s="107">
        <f t="shared" si="0"/>
        <v>4.0999999999999996</v>
      </c>
      <c r="I56" s="13">
        <f t="shared" si="1"/>
        <v>5.833333333333333</v>
      </c>
      <c r="J56" s="75">
        <v>5</v>
      </c>
      <c r="K56" s="75"/>
      <c r="L56" s="86" t="s">
        <v>101</v>
      </c>
      <c r="M56" s="14"/>
    </row>
    <row r="57" spans="1:13" s="11" customFormat="1" ht="14.4" x14ac:dyDescent="0.25">
      <c r="A57" s="141"/>
      <c r="B57" s="141"/>
      <c r="C57" s="19" t="s">
        <v>102</v>
      </c>
      <c r="D57" s="19">
        <v>780</v>
      </c>
      <c r="E57" s="19"/>
      <c r="F57" s="16"/>
      <c r="G57" s="75"/>
      <c r="H57" s="107">
        <f t="shared" si="0"/>
        <v>4.62</v>
      </c>
      <c r="I57" s="13">
        <f t="shared" si="1"/>
        <v>6.7</v>
      </c>
      <c r="J57" s="75">
        <v>5</v>
      </c>
      <c r="K57" s="75"/>
      <c r="L57" s="86" t="s">
        <v>103</v>
      </c>
      <c r="M57" s="14"/>
    </row>
    <row r="58" spans="1:13" s="11" customFormat="1" ht="14.4" x14ac:dyDescent="0.25">
      <c r="A58" s="141"/>
      <c r="B58" s="141"/>
      <c r="C58" s="19" t="s">
        <v>104</v>
      </c>
      <c r="D58" s="19">
        <v>950</v>
      </c>
      <c r="E58" s="19"/>
      <c r="F58" s="16"/>
      <c r="G58" s="75"/>
      <c r="H58" s="107">
        <f t="shared" si="0"/>
        <v>5.3</v>
      </c>
      <c r="I58" s="13">
        <f t="shared" si="1"/>
        <v>7.833333333333333</v>
      </c>
      <c r="J58" s="75">
        <v>5</v>
      </c>
      <c r="K58" s="75"/>
      <c r="L58" s="86" t="s">
        <v>105</v>
      </c>
      <c r="M58" s="14"/>
    </row>
    <row r="59" spans="1:13" s="11" customFormat="1" ht="14.4" x14ac:dyDescent="0.25">
      <c r="A59" s="141"/>
      <c r="B59" s="141"/>
      <c r="C59" s="19" t="s">
        <v>106</v>
      </c>
      <c r="D59" s="19">
        <v>780</v>
      </c>
      <c r="E59" s="19"/>
      <c r="F59" s="16"/>
      <c r="G59" s="75"/>
      <c r="H59" s="107">
        <f t="shared" si="0"/>
        <v>4.62</v>
      </c>
      <c r="I59" s="13">
        <f t="shared" si="1"/>
        <v>6.7</v>
      </c>
      <c r="J59" s="75">
        <v>8</v>
      </c>
      <c r="K59" s="75">
        <v>24</v>
      </c>
      <c r="L59" s="86"/>
      <c r="M59" s="14"/>
    </row>
    <row r="60" spans="1:13" s="11" customFormat="1" ht="14.4" x14ac:dyDescent="0.25">
      <c r="A60" s="141"/>
      <c r="B60" s="141"/>
      <c r="C60" s="75" t="s">
        <v>107</v>
      </c>
      <c r="D60" s="75">
        <v>800</v>
      </c>
      <c r="E60" s="75">
        <v>17.399999999999999</v>
      </c>
      <c r="F60" s="16">
        <f>D60/E60</f>
        <v>45.977011494252878</v>
      </c>
      <c r="G60" s="75"/>
      <c r="H60" s="107">
        <f t="shared" si="0"/>
        <v>4.7</v>
      </c>
      <c r="I60" s="13">
        <f t="shared" si="1"/>
        <v>6.833333333333333</v>
      </c>
      <c r="J60" s="75">
        <v>8</v>
      </c>
      <c r="K60" s="75"/>
      <c r="L60" s="86" t="s">
        <v>108</v>
      </c>
      <c r="M60" s="14"/>
    </row>
    <row r="61" spans="1:13" s="11" customFormat="1" ht="14.4" x14ac:dyDescent="0.25">
      <c r="A61" s="141"/>
      <c r="B61" s="141"/>
      <c r="C61" s="75" t="s">
        <v>109</v>
      </c>
      <c r="D61" s="75">
        <v>800</v>
      </c>
      <c r="E61" s="75"/>
      <c r="F61" s="16"/>
      <c r="G61" s="75"/>
      <c r="H61" s="107">
        <f t="shared" si="0"/>
        <v>4.7</v>
      </c>
      <c r="I61" s="13">
        <f t="shared" si="1"/>
        <v>6.833333333333333</v>
      </c>
      <c r="J61" s="75">
        <v>4</v>
      </c>
      <c r="K61" s="75"/>
      <c r="L61" s="86" t="s">
        <v>110</v>
      </c>
      <c r="M61" s="14"/>
    </row>
    <row r="62" spans="1:13" s="11" customFormat="1" ht="14.4" x14ac:dyDescent="0.25">
      <c r="A62" s="141"/>
      <c r="B62" s="141"/>
      <c r="C62" s="75" t="s">
        <v>111</v>
      </c>
      <c r="D62" s="75">
        <v>750</v>
      </c>
      <c r="E62" s="75"/>
      <c r="F62" s="16"/>
      <c r="G62" s="75"/>
      <c r="H62" s="107">
        <f t="shared" si="0"/>
        <v>4.5</v>
      </c>
      <c r="I62" s="13">
        <f t="shared" si="1"/>
        <v>6.5</v>
      </c>
      <c r="J62" s="75">
        <v>6</v>
      </c>
      <c r="K62" s="75"/>
      <c r="L62" s="86"/>
      <c r="M62" s="14"/>
    </row>
    <row r="63" spans="1:13" s="11" customFormat="1" ht="14.4" x14ac:dyDescent="0.25">
      <c r="A63" s="141"/>
      <c r="B63" s="141"/>
      <c r="C63" s="75" t="s">
        <v>112</v>
      </c>
      <c r="D63" s="75">
        <v>700</v>
      </c>
      <c r="E63" s="75"/>
      <c r="F63" s="16"/>
      <c r="G63" s="75"/>
      <c r="H63" s="107">
        <f t="shared" si="0"/>
        <v>4.3</v>
      </c>
      <c r="I63" s="13">
        <f t="shared" si="1"/>
        <v>6.166666666666667</v>
      </c>
      <c r="J63" s="75">
        <v>3</v>
      </c>
      <c r="K63" s="75"/>
      <c r="L63" s="86"/>
      <c r="M63" s="14"/>
    </row>
    <row r="64" spans="1:13" s="11" customFormat="1" ht="14.4" x14ac:dyDescent="0.25">
      <c r="A64" s="141"/>
      <c r="B64" s="141"/>
      <c r="C64" s="75" t="s">
        <v>113</v>
      </c>
      <c r="D64" s="75">
        <v>700</v>
      </c>
      <c r="E64" s="75"/>
      <c r="F64" s="16"/>
      <c r="G64" s="75"/>
      <c r="H64" s="107">
        <f t="shared" si="0"/>
        <v>4.3</v>
      </c>
      <c r="I64" s="13">
        <f t="shared" si="1"/>
        <v>6.166666666666667</v>
      </c>
      <c r="J64" s="75">
        <v>8</v>
      </c>
      <c r="K64" s="75"/>
      <c r="L64" s="86"/>
      <c r="M64" s="14"/>
    </row>
    <row r="65" spans="1:13" s="11" customFormat="1" ht="14.4" x14ac:dyDescent="0.25">
      <c r="A65" s="141"/>
      <c r="B65" s="141"/>
      <c r="C65" s="75" t="s">
        <v>114</v>
      </c>
      <c r="D65" s="75">
        <v>750</v>
      </c>
      <c r="E65" s="75">
        <v>15</v>
      </c>
      <c r="F65" s="16">
        <f t="shared" ref="F65:F74" si="6">D65/E65</f>
        <v>50</v>
      </c>
      <c r="G65" s="75"/>
      <c r="H65" s="107">
        <f t="shared" si="0"/>
        <v>4.5</v>
      </c>
      <c r="I65" s="13">
        <f t="shared" si="1"/>
        <v>6.5</v>
      </c>
      <c r="J65" s="75">
        <v>10</v>
      </c>
      <c r="K65" s="75">
        <v>8</v>
      </c>
      <c r="L65" s="86"/>
      <c r="M65" s="14"/>
    </row>
    <row r="66" spans="1:13" s="11" customFormat="1" ht="14.4" x14ac:dyDescent="0.25">
      <c r="A66" s="141"/>
      <c r="B66" s="141"/>
      <c r="C66" s="75" t="s">
        <v>115</v>
      </c>
      <c r="D66" s="75">
        <v>850</v>
      </c>
      <c r="E66" s="75"/>
      <c r="F66" s="16"/>
      <c r="G66" s="75"/>
      <c r="H66" s="107">
        <f t="shared" si="0"/>
        <v>4.9000000000000004</v>
      </c>
      <c r="I66" s="13">
        <f t="shared" si="1"/>
        <v>7.166666666666667</v>
      </c>
      <c r="J66" s="75">
        <v>1</v>
      </c>
      <c r="K66" s="75"/>
      <c r="L66" s="86" t="s">
        <v>65</v>
      </c>
      <c r="M66" s="14"/>
    </row>
    <row r="67" spans="1:13" s="11" customFormat="1" ht="14.4" x14ac:dyDescent="0.25">
      <c r="A67" s="141"/>
      <c r="B67" s="141"/>
      <c r="C67" s="75" t="s">
        <v>116</v>
      </c>
      <c r="D67" s="75">
        <v>950</v>
      </c>
      <c r="E67" s="75"/>
      <c r="F67" s="16"/>
      <c r="G67" s="75"/>
      <c r="H67" s="107">
        <f t="shared" ref="H67:H130" si="7">D67/250+1.5</f>
        <v>5.3</v>
      </c>
      <c r="I67" s="13">
        <f t="shared" ref="I67:I130" si="8">D67/150+1.5</f>
        <v>7.833333333333333</v>
      </c>
      <c r="J67" s="75">
        <v>4</v>
      </c>
      <c r="K67" s="75"/>
      <c r="L67" s="86" t="s">
        <v>117</v>
      </c>
      <c r="M67" s="14"/>
    </row>
    <row r="68" spans="1:13" s="11" customFormat="1" ht="14.4" x14ac:dyDescent="0.25">
      <c r="A68" s="141"/>
      <c r="B68" s="141"/>
      <c r="C68" s="75" t="s">
        <v>118</v>
      </c>
      <c r="D68" s="75">
        <v>730</v>
      </c>
      <c r="E68" s="75"/>
      <c r="F68" s="16"/>
      <c r="G68" s="75">
        <v>55.5</v>
      </c>
      <c r="H68" s="107">
        <f t="shared" si="7"/>
        <v>4.42</v>
      </c>
      <c r="I68" s="13">
        <f t="shared" si="8"/>
        <v>6.3666666666666663</v>
      </c>
      <c r="J68" s="75">
        <v>5</v>
      </c>
      <c r="K68" s="75"/>
      <c r="L68" s="86" t="s">
        <v>119</v>
      </c>
      <c r="M68" s="14"/>
    </row>
    <row r="69" spans="1:13" s="11" customFormat="1" ht="14.4" x14ac:dyDescent="0.25">
      <c r="A69" s="141"/>
      <c r="B69" s="141"/>
      <c r="C69" s="75" t="s">
        <v>120</v>
      </c>
      <c r="D69" s="75">
        <v>1000</v>
      </c>
      <c r="E69" s="75">
        <v>19.38</v>
      </c>
      <c r="F69" s="16">
        <f t="shared" si="6"/>
        <v>51.599587203302377</v>
      </c>
      <c r="G69" s="75"/>
      <c r="H69" s="107">
        <f t="shared" si="7"/>
        <v>5.5</v>
      </c>
      <c r="I69" s="13">
        <f t="shared" si="8"/>
        <v>8.1666666666666679</v>
      </c>
      <c r="J69" s="75">
        <v>5</v>
      </c>
      <c r="K69" s="75">
        <v>8</v>
      </c>
      <c r="L69" s="86"/>
      <c r="M69" s="14"/>
    </row>
    <row r="70" spans="1:13" s="11" customFormat="1" ht="14.4" x14ac:dyDescent="0.25">
      <c r="A70" s="141"/>
      <c r="B70" s="141"/>
      <c r="C70" s="75" t="s">
        <v>121</v>
      </c>
      <c r="D70" s="75">
        <v>750</v>
      </c>
      <c r="E70" s="75">
        <v>17.079999999999998</v>
      </c>
      <c r="F70" s="16">
        <f t="shared" si="6"/>
        <v>43.91100702576113</v>
      </c>
      <c r="G70" s="75"/>
      <c r="H70" s="107">
        <f t="shared" si="7"/>
        <v>4.5</v>
      </c>
      <c r="I70" s="13">
        <f t="shared" si="8"/>
        <v>6.5</v>
      </c>
      <c r="J70" s="75">
        <v>7</v>
      </c>
      <c r="K70" s="75">
        <v>8</v>
      </c>
      <c r="L70" s="86" t="s">
        <v>122</v>
      </c>
      <c r="M70" s="14"/>
    </row>
    <row r="71" spans="1:13" s="11" customFormat="1" ht="14.4" x14ac:dyDescent="0.25">
      <c r="A71" s="141"/>
      <c r="B71" s="141"/>
      <c r="C71" s="75" t="s">
        <v>123</v>
      </c>
      <c r="D71" s="75">
        <v>1000</v>
      </c>
      <c r="E71" s="75">
        <v>22.4</v>
      </c>
      <c r="F71" s="16">
        <f t="shared" si="6"/>
        <v>44.642857142857146</v>
      </c>
      <c r="G71" s="75">
        <v>54.5</v>
      </c>
      <c r="H71" s="107">
        <f t="shared" si="7"/>
        <v>5.5</v>
      </c>
      <c r="I71" s="13">
        <f t="shared" si="8"/>
        <v>8.1666666666666679</v>
      </c>
      <c r="J71" s="75">
        <v>17</v>
      </c>
      <c r="K71" s="75">
        <v>16</v>
      </c>
      <c r="L71" s="86"/>
      <c r="M71" s="14"/>
    </row>
    <row r="72" spans="1:13" s="11" customFormat="1" ht="14.4" x14ac:dyDescent="0.25">
      <c r="A72" s="141"/>
      <c r="B72" s="141"/>
      <c r="C72" s="75" t="s">
        <v>123</v>
      </c>
      <c r="D72" s="75">
        <v>1000</v>
      </c>
      <c r="E72" s="75">
        <v>22.4</v>
      </c>
      <c r="F72" s="16">
        <f t="shared" si="6"/>
        <v>44.642857142857146</v>
      </c>
      <c r="G72" s="75" t="s">
        <v>124</v>
      </c>
      <c r="H72" s="107">
        <f t="shared" si="7"/>
        <v>5.5</v>
      </c>
      <c r="I72" s="13">
        <f t="shared" si="8"/>
        <v>8.1666666666666679</v>
      </c>
      <c r="J72" s="75">
        <v>17</v>
      </c>
      <c r="K72" s="75">
        <v>16</v>
      </c>
      <c r="L72" s="86"/>
      <c r="M72" s="14"/>
    </row>
    <row r="73" spans="1:13" s="11" customFormat="1" ht="14.4" x14ac:dyDescent="0.25">
      <c r="A73" s="141"/>
      <c r="B73" s="141"/>
      <c r="C73" s="75" t="s">
        <v>123</v>
      </c>
      <c r="D73" s="75">
        <v>1000</v>
      </c>
      <c r="E73" s="75">
        <v>22.4</v>
      </c>
      <c r="F73" s="16">
        <f t="shared" si="6"/>
        <v>44.642857142857146</v>
      </c>
      <c r="G73" s="75" t="s">
        <v>125</v>
      </c>
      <c r="H73" s="107">
        <f t="shared" si="7"/>
        <v>5.5</v>
      </c>
      <c r="I73" s="13">
        <f t="shared" si="8"/>
        <v>8.1666666666666679</v>
      </c>
      <c r="J73" s="75">
        <v>17</v>
      </c>
      <c r="K73" s="75">
        <v>16</v>
      </c>
      <c r="L73" s="86"/>
      <c r="M73" s="14"/>
    </row>
    <row r="74" spans="1:13" s="11" customFormat="1" ht="14.4" x14ac:dyDescent="0.25">
      <c r="A74" s="141"/>
      <c r="B74" s="141"/>
      <c r="C74" s="75" t="s">
        <v>126</v>
      </c>
      <c r="D74" s="75">
        <v>1050</v>
      </c>
      <c r="E74" s="75">
        <v>23.78</v>
      </c>
      <c r="F74" s="16">
        <f t="shared" si="6"/>
        <v>44.154751892346511</v>
      </c>
      <c r="G74" s="75" t="s">
        <v>127</v>
      </c>
      <c r="H74" s="107">
        <f t="shared" si="7"/>
        <v>5.7</v>
      </c>
      <c r="I74" s="13">
        <f t="shared" si="8"/>
        <v>8.5</v>
      </c>
      <c r="J74" s="75">
        <v>10</v>
      </c>
      <c r="K74" s="75">
        <v>20</v>
      </c>
      <c r="L74" s="86"/>
      <c r="M74" s="14"/>
    </row>
    <row r="75" spans="1:13" s="11" customFormat="1" ht="14.4" x14ac:dyDescent="0.25">
      <c r="A75" s="141"/>
      <c r="B75" s="141"/>
      <c r="C75" s="75" t="s">
        <v>128</v>
      </c>
      <c r="D75" s="75">
        <v>1180</v>
      </c>
      <c r="E75" s="75"/>
      <c r="F75" s="16"/>
      <c r="G75" s="75"/>
      <c r="H75" s="107">
        <f t="shared" si="7"/>
        <v>6.22</v>
      </c>
      <c r="I75" s="13">
        <f t="shared" si="8"/>
        <v>9.3666666666666671</v>
      </c>
      <c r="J75" s="75">
        <v>4</v>
      </c>
      <c r="K75" s="75"/>
      <c r="L75" s="86"/>
      <c r="M75" s="14"/>
    </row>
    <row r="76" spans="1:13" s="11" customFormat="1" ht="14.4" x14ac:dyDescent="0.25">
      <c r="A76" s="141"/>
      <c r="B76" s="141"/>
      <c r="C76" s="19" t="s">
        <v>129</v>
      </c>
      <c r="D76" s="75">
        <v>850</v>
      </c>
      <c r="E76" s="75">
        <v>15.6</v>
      </c>
      <c r="F76" s="16">
        <f>D76/E76</f>
        <v>54.487179487179489</v>
      </c>
      <c r="G76" s="75"/>
      <c r="H76" s="107">
        <f t="shared" si="7"/>
        <v>4.9000000000000004</v>
      </c>
      <c r="I76" s="13">
        <f t="shared" si="8"/>
        <v>7.166666666666667</v>
      </c>
      <c r="J76" s="75">
        <v>13</v>
      </c>
      <c r="K76" s="75"/>
      <c r="L76" s="86"/>
      <c r="M76" s="14"/>
    </row>
    <row r="77" spans="1:13" s="11" customFormat="1" ht="14.4" x14ac:dyDescent="0.25">
      <c r="A77" s="141"/>
      <c r="B77" s="141"/>
      <c r="C77" s="19" t="s">
        <v>130</v>
      </c>
      <c r="D77" s="75">
        <v>850</v>
      </c>
      <c r="E77" s="75">
        <v>15.6</v>
      </c>
      <c r="F77" s="16">
        <f>D77/E77</f>
        <v>54.487179487179489</v>
      </c>
      <c r="G77" s="75"/>
      <c r="H77" s="107">
        <f t="shared" si="7"/>
        <v>4.9000000000000004</v>
      </c>
      <c r="I77" s="13">
        <f t="shared" si="8"/>
        <v>7.166666666666667</v>
      </c>
      <c r="J77" s="75">
        <v>25</v>
      </c>
      <c r="K77" s="75">
        <v>16</v>
      </c>
      <c r="L77" s="86"/>
      <c r="M77" s="14"/>
    </row>
    <row r="78" spans="1:13" s="11" customFormat="1" ht="14.4" x14ac:dyDescent="0.25">
      <c r="A78" s="141"/>
      <c r="B78" s="141"/>
      <c r="C78" s="19" t="s">
        <v>131</v>
      </c>
      <c r="D78" s="75">
        <v>1050</v>
      </c>
      <c r="E78" s="75"/>
      <c r="F78" s="16"/>
      <c r="G78" s="75"/>
      <c r="H78" s="107">
        <f t="shared" si="7"/>
        <v>5.7</v>
      </c>
      <c r="I78" s="13">
        <f t="shared" si="8"/>
        <v>8.5</v>
      </c>
      <c r="J78" s="75">
        <v>15</v>
      </c>
      <c r="K78" s="75"/>
      <c r="L78" s="86"/>
      <c r="M78" s="14"/>
    </row>
    <row r="79" spans="1:13" s="11" customFormat="1" ht="14.4" x14ac:dyDescent="0.25">
      <c r="A79" s="141"/>
      <c r="B79" s="141"/>
      <c r="C79" s="77" t="s">
        <v>121</v>
      </c>
      <c r="D79" s="77">
        <v>850</v>
      </c>
      <c r="E79" s="77"/>
      <c r="F79" s="77"/>
      <c r="G79" s="75">
        <v>59</v>
      </c>
      <c r="H79" s="107">
        <f t="shared" si="7"/>
        <v>4.9000000000000004</v>
      </c>
      <c r="I79" s="13">
        <f t="shared" si="8"/>
        <v>7.166666666666667</v>
      </c>
      <c r="J79" s="77">
        <v>5</v>
      </c>
      <c r="K79" s="75"/>
      <c r="L79" s="86" t="s">
        <v>132</v>
      </c>
      <c r="M79" s="14"/>
    </row>
    <row r="80" spans="1:13" s="11" customFormat="1" ht="14.4" x14ac:dyDescent="0.25">
      <c r="A80" s="141"/>
      <c r="B80" s="141"/>
      <c r="C80" s="77" t="s">
        <v>133</v>
      </c>
      <c r="D80" s="77">
        <v>1050</v>
      </c>
      <c r="E80" s="77"/>
      <c r="F80" s="77"/>
      <c r="G80" s="75"/>
      <c r="H80" s="107">
        <f t="shared" si="7"/>
        <v>5.7</v>
      </c>
      <c r="I80" s="13">
        <f t="shared" si="8"/>
        <v>8.5</v>
      </c>
      <c r="J80" s="77">
        <v>1</v>
      </c>
      <c r="K80" s="75"/>
      <c r="L80" s="86" t="s">
        <v>132</v>
      </c>
      <c r="M80" s="14"/>
    </row>
    <row r="81" spans="1:13" s="11" customFormat="1" ht="14.4" x14ac:dyDescent="0.25">
      <c r="A81" s="141"/>
      <c r="B81" s="141"/>
      <c r="C81" s="19" t="s">
        <v>134</v>
      </c>
      <c r="D81" s="75">
        <v>850</v>
      </c>
      <c r="E81" s="75"/>
      <c r="F81" s="16"/>
      <c r="G81" s="75"/>
      <c r="H81" s="107">
        <f t="shared" si="7"/>
        <v>4.9000000000000004</v>
      </c>
      <c r="I81" s="13">
        <f t="shared" si="8"/>
        <v>7.166666666666667</v>
      </c>
      <c r="J81" s="75">
        <v>10</v>
      </c>
      <c r="K81" s="75"/>
      <c r="L81" s="86" t="s">
        <v>135</v>
      </c>
      <c r="M81" s="14"/>
    </row>
    <row r="82" spans="1:13" s="11" customFormat="1" ht="14.4" x14ac:dyDescent="0.25">
      <c r="A82" s="141"/>
      <c r="B82" s="141"/>
      <c r="C82" s="19" t="s">
        <v>136</v>
      </c>
      <c r="D82" s="75">
        <v>1150</v>
      </c>
      <c r="E82" s="75"/>
      <c r="F82" s="16"/>
      <c r="G82" s="75" t="s">
        <v>137</v>
      </c>
      <c r="H82" s="107">
        <f t="shared" si="7"/>
        <v>6.1</v>
      </c>
      <c r="I82" s="13">
        <f t="shared" si="8"/>
        <v>9.1666666666666679</v>
      </c>
      <c r="J82" s="75">
        <v>4</v>
      </c>
      <c r="K82" s="75"/>
      <c r="L82" s="86"/>
      <c r="M82" s="14"/>
    </row>
    <row r="83" spans="1:13" s="11" customFormat="1" ht="14.4" x14ac:dyDescent="0.25">
      <c r="A83" s="141"/>
      <c r="B83" s="141"/>
      <c r="C83" s="75" t="s">
        <v>138</v>
      </c>
      <c r="D83" s="75">
        <v>1400</v>
      </c>
      <c r="E83" s="75">
        <v>33.6</v>
      </c>
      <c r="F83" s="16">
        <f>D83/E83</f>
        <v>41.666666666666664</v>
      </c>
      <c r="G83" s="75"/>
      <c r="H83" s="107">
        <f t="shared" si="7"/>
        <v>7.1</v>
      </c>
      <c r="I83" s="13">
        <f t="shared" si="8"/>
        <v>10.833333333333334</v>
      </c>
      <c r="J83" s="75">
        <v>5</v>
      </c>
      <c r="K83" s="75"/>
      <c r="L83" s="86"/>
      <c r="M83" s="14"/>
    </row>
    <row r="84" spans="1:13" s="11" customFormat="1" ht="14.4" x14ac:dyDescent="0.25">
      <c r="A84" s="141"/>
      <c r="B84" s="141"/>
      <c r="C84" s="75" t="s">
        <v>139</v>
      </c>
      <c r="D84" s="75">
        <v>880</v>
      </c>
      <c r="E84" s="75"/>
      <c r="F84" s="16"/>
      <c r="G84" s="75"/>
      <c r="H84" s="107">
        <f t="shared" si="7"/>
        <v>5.0199999999999996</v>
      </c>
      <c r="I84" s="13">
        <f t="shared" si="8"/>
        <v>7.3666666666666663</v>
      </c>
      <c r="J84" s="75">
        <v>3</v>
      </c>
      <c r="K84" s="75"/>
      <c r="L84" s="86" t="s">
        <v>61</v>
      </c>
      <c r="M84" s="14"/>
    </row>
    <row r="85" spans="1:13" s="11" customFormat="1" ht="14.4" x14ac:dyDescent="0.25">
      <c r="A85" s="141"/>
      <c r="B85" s="141" t="s">
        <v>140</v>
      </c>
      <c r="C85" s="75" t="s">
        <v>141</v>
      </c>
      <c r="D85" s="75">
        <v>300</v>
      </c>
      <c r="E85" s="75"/>
      <c r="F85" s="16"/>
      <c r="G85" s="75">
        <v>55</v>
      </c>
      <c r="H85" s="107">
        <f t="shared" si="7"/>
        <v>2.7</v>
      </c>
      <c r="I85" s="13">
        <f t="shared" si="8"/>
        <v>3.5</v>
      </c>
      <c r="J85" s="75">
        <v>43</v>
      </c>
      <c r="K85" s="75"/>
      <c r="L85" s="86"/>
      <c r="M85" s="14"/>
    </row>
    <row r="86" spans="1:13" s="11" customFormat="1" ht="14.4" x14ac:dyDescent="0.25">
      <c r="A86" s="141"/>
      <c r="B86" s="141"/>
      <c r="C86" s="77" t="s">
        <v>142</v>
      </c>
      <c r="D86" s="77">
        <v>400</v>
      </c>
      <c r="E86" s="77"/>
      <c r="F86" s="77"/>
      <c r="G86" s="75"/>
      <c r="H86" s="107">
        <f t="shared" si="7"/>
        <v>3.1</v>
      </c>
      <c r="I86" s="13">
        <f t="shared" si="8"/>
        <v>4.1666666666666661</v>
      </c>
      <c r="J86" s="77">
        <v>1</v>
      </c>
      <c r="K86" s="75"/>
      <c r="L86" s="86" t="s">
        <v>40</v>
      </c>
      <c r="M86" s="14"/>
    </row>
    <row r="87" spans="1:13" s="11" customFormat="1" ht="14.4" x14ac:dyDescent="0.25">
      <c r="A87" s="141"/>
      <c r="B87" s="141"/>
      <c r="C87" s="77" t="s">
        <v>143</v>
      </c>
      <c r="D87" s="77">
        <v>800</v>
      </c>
      <c r="E87" s="77"/>
      <c r="F87" s="77"/>
      <c r="G87" s="75"/>
      <c r="H87" s="107">
        <f t="shared" si="7"/>
        <v>4.7</v>
      </c>
      <c r="I87" s="13">
        <f t="shared" si="8"/>
        <v>6.833333333333333</v>
      </c>
      <c r="J87" s="77">
        <v>1</v>
      </c>
      <c r="K87" s="77"/>
      <c r="L87" s="86" t="s">
        <v>144</v>
      </c>
      <c r="M87" s="14"/>
    </row>
    <row r="88" spans="1:13" s="11" customFormat="1" ht="14.4" x14ac:dyDescent="0.25">
      <c r="A88" s="141"/>
      <c r="B88" s="141"/>
      <c r="C88" s="77" t="s">
        <v>145</v>
      </c>
      <c r="D88" s="77">
        <v>550</v>
      </c>
      <c r="E88" s="77"/>
      <c r="F88" s="77"/>
      <c r="G88" s="75"/>
      <c r="H88" s="107">
        <f t="shared" si="7"/>
        <v>3.7</v>
      </c>
      <c r="I88" s="13">
        <f t="shared" si="8"/>
        <v>5.1666666666666661</v>
      </c>
      <c r="J88" s="77">
        <v>1</v>
      </c>
      <c r="K88" s="77"/>
      <c r="L88" s="86"/>
      <c r="M88" s="14"/>
    </row>
    <row r="89" spans="1:13" s="11" customFormat="1" ht="14.4" x14ac:dyDescent="0.25">
      <c r="A89" s="141"/>
      <c r="B89" s="141"/>
      <c r="C89" s="75" t="s">
        <v>146</v>
      </c>
      <c r="D89" s="75">
        <v>700</v>
      </c>
      <c r="E89" s="75">
        <v>18.440000000000001</v>
      </c>
      <c r="F89" s="16">
        <f>D89/E89</f>
        <v>37.960954446854664</v>
      </c>
      <c r="G89" s="75" t="s">
        <v>147</v>
      </c>
      <c r="H89" s="107">
        <f t="shared" si="7"/>
        <v>4.3</v>
      </c>
      <c r="I89" s="13">
        <f t="shared" si="8"/>
        <v>6.166666666666667</v>
      </c>
      <c r="J89" s="75">
        <v>23</v>
      </c>
      <c r="K89" s="75">
        <v>24</v>
      </c>
      <c r="L89" s="86"/>
      <c r="M89" s="14"/>
    </row>
    <row r="90" spans="1:13" s="11" customFormat="1" ht="14.4" x14ac:dyDescent="0.25">
      <c r="A90" s="141"/>
      <c r="B90" s="141"/>
      <c r="C90" s="75" t="s">
        <v>148</v>
      </c>
      <c r="D90" s="75">
        <v>950</v>
      </c>
      <c r="E90" s="75">
        <v>24.2</v>
      </c>
      <c r="F90" s="16">
        <f>D90/E90</f>
        <v>39.256198347107443</v>
      </c>
      <c r="G90" s="75"/>
      <c r="H90" s="107">
        <f t="shared" si="7"/>
        <v>5.3</v>
      </c>
      <c r="I90" s="13">
        <f t="shared" si="8"/>
        <v>7.833333333333333</v>
      </c>
      <c r="J90" s="75">
        <v>5</v>
      </c>
      <c r="K90" s="75">
        <v>28</v>
      </c>
      <c r="L90" s="86"/>
      <c r="M90" s="14"/>
    </row>
    <row r="91" spans="1:13" s="11" customFormat="1" ht="14.4" x14ac:dyDescent="0.25">
      <c r="A91" s="141"/>
      <c r="B91" s="141"/>
      <c r="C91" s="75" t="s">
        <v>149</v>
      </c>
      <c r="D91" s="75">
        <v>750</v>
      </c>
      <c r="E91" s="75"/>
      <c r="F91" s="75"/>
      <c r="G91" s="75"/>
      <c r="H91" s="107">
        <f t="shared" si="7"/>
        <v>4.5</v>
      </c>
      <c r="I91" s="13">
        <f t="shared" si="8"/>
        <v>6.5</v>
      </c>
      <c r="J91" s="75">
        <v>11</v>
      </c>
      <c r="K91" s="75"/>
      <c r="L91" s="86" t="s">
        <v>150</v>
      </c>
      <c r="M91" s="14"/>
    </row>
    <row r="92" spans="1:13" s="11" customFormat="1" ht="14.4" x14ac:dyDescent="0.25">
      <c r="A92" s="141"/>
      <c r="B92" s="141"/>
      <c r="C92" s="75" t="s">
        <v>151</v>
      </c>
      <c r="D92" s="75">
        <v>920</v>
      </c>
      <c r="E92" s="75"/>
      <c r="F92" s="16"/>
      <c r="G92" s="75"/>
      <c r="H92" s="107">
        <f t="shared" si="7"/>
        <v>5.18</v>
      </c>
      <c r="I92" s="13">
        <f t="shared" si="8"/>
        <v>7.6333333333333337</v>
      </c>
      <c r="J92" s="75">
        <v>5</v>
      </c>
      <c r="K92" s="75"/>
      <c r="L92" s="86" t="s">
        <v>152</v>
      </c>
      <c r="M92" s="14"/>
    </row>
    <row r="93" spans="1:13" s="11" customFormat="1" ht="14.4" x14ac:dyDescent="0.25">
      <c r="A93" s="141"/>
      <c r="B93" s="141"/>
      <c r="C93" s="77" t="s">
        <v>153</v>
      </c>
      <c r="D93" s="77">
        <v>950</v>
      </c>
      <c r="E93" s="77"/>
      <c r="F93" s="77"/>
      <c r="G93" s="75">
        <v>57.5</v>
      </c>
      <c r="H93" s="107">
        <f t="shared" si="7"/>
        <v>5.3</v>
      </c>
      <c r="I93" s="13">
        <f t="shared" si="8"/>
        <v>7.833333333333333</v>
      </c>
      <c r="J93" s="77">
        <v>10</v>
      </c>
      <c r="K93" s="77"/>
      <c r="L93" s="88" t="s">
        <v>154</v>
      </c>
      <c r="M93" s="14"/>
    </row>
    <row r="94" spans="1:13" s="11" customFormat="1" ht="14.4" x14ac:dyDescent="0.25">
      <c r="A94" s="141"/>
      <c r="B94" s="141"/>
      <c r="C94" s="77" t="s">
        <v>155</v>
      </c>
      <c r="D94" s="77">
        <v>800</v>
      </c>
      <c r="E94" s="77"/>
      <c r="F94" s="77"/>
      <c r="G94" s="75"/>
      <c r="H94" s="107">
        <f t="shared" si="7"/>
        <v>4.7</v>
      </c>
      <c r="I94" s="13">
        <f t="shared" si="8"/>
        <v>6.833333333333333</v>
      </c>
      <c r="J94" s="77">
        <v>1</v>
      </c>
      <c r="K94" s="75"/>
      <c r="L94" s="86" t="s">
        <v>156</v>
      </c>
      <c r="M94" s="14"/>
    </row>
    <row r="95" spans="1:13" s="11" customFormat="1" ht="14.4" x14ac:dyDescent="0.25">
      <c r="A95" s="141"/>
      <c r="B95" s="141"/>
      <c r="C95" s="75" t="s">
        <v>157</v>
      </c>
      <c r="D95" s="75">
        <v>1100</v>
      </c>
      <c r="E95" s="75"/>
      <c r="F95" s="16"/>
      <c r="G95" s="75"/>
      <c r="H95" s="107">
        <f t="shared" si="7"/>
        <v>5.9</v>
      </c>
      <c r="I95" s="13">
        <f t="shared" si="8"/>
        <v>8.8333333333333321</v>
      </c>
      <c r="J95" s="75">
        <v>3</v>
      </c>
      <c r="K95" s="75"/>
      <c r="L95" s="86" t="s">
        <v>158</v>
      </c>
      <c r="M95" s="14"/>
    </row>
    <row r="96" spans="1:13" s="11" customFormat="1" ht="14.4" x14ac:dyDescent="0.25">
      <c r="A96" s="141"/>
      <c r="B96" s="141"/>
      <c r="C96" s="75" t="s">
        <v>159</v>
      </c>
      <c r="D96" s="75">
        <v>850</v>
      </c>
      <c r="E96" s="75"/>
      <c r="F96" s="16"/>
      <c r="G96" s="75"/>
      <c r="H96" s="107">
        <f t="shared" si="7"/>
        <v>4.9000000000000004</v>
      </c>
      <c r="I96" s="13">
        <f t="shared" si="8"/>
        <v>7.166666666666667</v>
      </c>
      <c r="J96" s="75">
        <v>5</v>
      </c>
      <c r="K96" s="75"/>
      <c r="L96" s="86"/>
      <c r="M96" s="14"/>
    </row>
    <row r="97" spans="1:13" s="11" customFormat="1" ht="14.4" x14ac:dyDescent="0.25">
      <c r="A97" s="141"/>
      <c r="B97" s="141"/>
      <c r="C97" s="75" t="s">
        <v>160</v>
      </c>
      <c r="D97" s="75">
        <v>800</v>
      </c>
      <c r="E97" s="75"/>
      <c r="F97" s="16"/>
      <c r="G97" s="75"/>
      <c r="H97" s="107">
        <f t="shared" si="7"/>
        <v>4.7</v>
      </c>
      <c r="I97" s="13">
        <f t="shared" si="8"/>
        <v>6.833333333333333</v>
      </c>
      <c r="J97" s="75">
        <v>5</v>
      </c>
      <c r="K97" s="75"/>
      <c r="L97" s="86"/>
      <c r="M97" s="14"/>
    </row>
    <row r="98" spans="1:13" s="11" customFormat="1" ht="14.4" x14ac:dyDescent="0.25">
      <c r="A98" s="141"/>
      <c r="B98" s="141"/>
      <c r="C98" s="75" t="s">
        <v>161</v>
      </c>
      <c r="D98" s="75">
        <v>830</v>
      </c>
      <c r="E98" s="75"/>
      <c r="F98" s="16"/>
      <c r="G98" s="75"/>
      <c r="H98" s="107">
        <f t="shared" si="7"/>
        <v>4.82</v>
      </c>
      <c r="I98" s="13">
        <f t="shared" si="8"/>
        <v>7.0333333333333332</v>
      </c>
      <c r="J98" s="75">
        <v>3</v>
      </c>
      <c r="K98" s="75">
        <v>8</v>
      </c>
      <c r="L98" s="87" t="s">
        <v>162</v>
      </c>
      <c r="M98" s="14"/>
    </row>
    <row r="99" spans="1:13" s="11" customFormat="1" ht="14.4" x14ac:dyDescent="0.25">
      <c r="A99" s="141"/>
      <c r="B99" s="141"/>
      <c r="C99" s="75" t="s">
        <v>163</v>
      </c>
      <c r="D99" s="75">
        <v>1000</v>
      </c>
      <c r="E99" s="75">
        <v>26.56</v>
      </c>
      <c r="F99" s="16">
        <f>D99/E99</f>
        <v>37.650602409638559</v>
      </c>
      <c r="G99" s="75" t="s">
        <v>164</v>
      </c>
      <c r="H99" s="107">
        <f t="shared" si="7"/>
        <v>5.5</v>
      </c>
      <c r="I99" s="13">
        <f t="shared" si="8"/>
        <v>8.1666666666666679</v>
      </c>
      <c r="J99" s="75">
        <v>20</v>
      </c>
      <c r="K99" s="75">
        <v>43</v>
      </c>
      <c r="L99" s="87"/>
      <c r="M99" s="14"/>
    </row>
    <row r="100" spans="1:13" s="11" customFormat="1" ht="14.4" x14ac:dyDescent="0.25">
      <c r="A100" s="141"/>
      <c r="B100" s="141"/>
      <c r="C100" s="75" t="s">
        <v>163</v>
      </c>
      <c r="D100" s="75">
        <v>1000</v>
      </c>
      <c r="E100" s="75"/>
      <c r="F100" s="16"/>
      <c r="G100" s="75" t="s">
        <v>125</v>
      </c>
      <c r="H100" s="107">
        <f t="shared" si="7"/>
        <v>5.5</v>
      </c>
      <c r="I100" s="13">
        <f t="shared" si="8"/>
        <v>8.1666666666666679</v>
      </c>
      <c r="J100" s="75">
        <v>20</v>
      </c>
      <c r="K100" s="75">
        <v>43</v>
      </c>
      <c r="L100" s="87"/>
      <c r="M100" s="14"/>
    </row>
    <row r="101" spans="1:13" s="11" customFormat="1" ht="14.4" x14ac:dyDescent="0.25">
      <c r="A101" s="141"/>
      <c r="B101" s="141"/>
      <c r="C101" s="141" t="s">
        <v>165</v>
      </c>
      <c r="D101" s="75">
        <v>1100</v>
      </c>
      <c r="E101" s="75">
        <v>31.22</v>
      </c>
      <c r="F101" s="16">
        <f t="shared" ref="F101:F107" si="9">D101/E101</f>
        <v>35.233824471492632</v>
      </c>
      <c r="G101" s="75">
        <v>56</v>
      </c>
      <c r="H101" s="107">
        <f t="shared" si="7"/>
        <v>5.9</v>
      </c>
      <c r="I101" s="13">
        <f t="shared" si="8"/>
        <v>8.8333333333333321</v>
      </c>
      <c r="J101" s="75">
        <v>31</v>
      </c>
      <c r="K101" s="75">
        <v>40</v>
      </c>
      <c r="L101" s="86"/>
      <c r="M101" s="14"/>
    </row>
    <row r="102" spans="1:13" s="11" customFormat="1" ht="14.4" x14ac:dyDescent="0.25">
      <c r="A102" s="141"/>
      <c r="B102" s="141"/>
      <c r="C102" s="141"/>
      <c r="D102" s="75">
        <v>1100</v>
      </c>
      <c r="E102" s="75"/>
      <c r="F102" s="16"/>
      <c r="G102" s="75" t="s">
        <v>166</v>
      </c>
      <c r="H102" s="107">
        <f t="shared" si="7"/>
        <v>5.9</v>
      </c>
      <c r="I102" s="13">
        <f t="shared" si="8"/>
        <v>8.8333333333333321</v>
      </c>
      <c r="J102" s="75">
        <v>31</v>
      </c>
      <c r="K102" s="75"/>
      <c r="L102" s="86"/>
      <c r="M102" s="14"/>
    </row>
    <row r="103" spans="1:13" s="11" customFormat="1" ht="14.4" x14ac:dyDescent="0.25">
      <c r="A103" s="141"/>
      <c r="B103" s="141"/>
      <c r="C103" s="141" t="s">
        <v>167</v>
      </c>
      <c r="D103" s="75">
        <v>1100</v>
      </c>
      <c r="E103" s="75"/>
      <c r="F103" s="16"/>
      <c r="G103" s="75">
        <v>55</v>
      </c>
      <c r="H103" s="107">
        <f t="shared" si="7"/>
        <v>5.9</v>
      </c>
      <c r="I103" s="13">
        <f t="shared" si="8"/>
        <v>8.8333333333333321</v>
      </c>
      <c r="J103" s="75">
        <v>31</v>
      </c>
      <c r="K103" s="75"/>
      <c r="L103" s="86"/>
      <c r="M103" s="14"/>
    </row>
    <row r="104" spans="1:13" s="11" customFormat="1" ht="14.4" x14ac:dyDescent="0.25">
      <c r="A104" s="141"/>
      <c r="B104" s="141"/>
      <c r="C104" s="141"/>
      <c r="D104" s="75">
        <v>1100</v>
      </c>
      <c r="E104" s="75"/>
      <c r="F104" s="16"/>
      <c r="G104" s="75" t="s">
        <v>168</v>
      </c>
      <c r="H104" s="107">
        <f t="shared" si="7"/>
        <v>5.9</v>
      </c>
      <c r="I104" s="13">
        <f t="shared" si="8"/>
        <v>8.8333333333333321</v>
      </c>
      <c r="J104" s="75">
        <v>31</v>
      </c>
      <c r="K104" s="75"/>
      <c r="L104" s="86"/>
      <c r="M104" s="14"/>
    </row>
    <row r="105" spans="1:13" s="11" customFormat="1" ht="14.4" x14ac:dyDescent="0.25">
      <c r="A105" s="141"/>
      <c r="B105" s="141"/>
      <c r="C105" s="75" t="s">
        <v>169</v>
      </c>
      <c r="D105" s="75">
        <v>1000</v>
      </c>
      <c r="E105" s="75">
        <v>31.22</v>
      </c>
      <c r="F105" s="16">
        <f t="shared" si="9"/>
        <v>32.030749519538759</v>
      </c>
      <c r="G105" s="75">
        <v>56</v>
      </c>
      <c r="H105" s="107">
        <f t="shared" si="7"/>
        <v>5.5</v>
      </c>
      <c r="I105" s="13">
        <f t="shared" si="8"/>
        <v>8.1666666666666679</v>
      </c>
      <c r="J105" s="75">
        <v>10</v>
      </c>
      <c r="K105" s="75">
        <v>8</v>
      </c>
      <c r="L105" s="86"/>
      <c r="M105" s="14"/>
    </row>
    <row r="106" spans="1:13" s="11" customFormat="1" ht="14.4" x14ac:dyDescent="0.25">
      <c r="A106" s="141"/>
      <c r="B106" s="141"/>
      <c r="C106" s="75" t="s">
        <v>169</v>
      </c>
      <c r="D106" s="75">
        <v>1000</v>
      </c>
      <c r="E106" s="75">
        <v>31.22</v>
      </c>
      <c r="F106" s="16">
        <f t="shared" si="9"/>
        <v>32.030749519538759</v>
      </c>
      <c r="G106" s="75" t="s">
        <v>127</v>
      </c>
      <c r="H106" s="107">
        <f t="shared" si="7"/>
        <v>5.5</v>
      </c>
      <c r="I106" s="13">
        <f t="shared" si="8"/>
        <v>8.1666666666666679</v>
      </c>
      <c r="J106" s="75">
        <v>10</v>
      </c>
      <c r="K106" s="75">
        <v>8</v>
      </c>
      <c r="L106" s="86"/>
      <c r="M106" s="14"/>
    </row>
    <row r="107" spans="1:13" s="11" customFormat="1" ht="14.4" x14ac:dyDescent="0.25">
      <c r="A107" s="141"/>
      <c r="B107" s="141"/>
      <c r="C107" s="75" t="s">
        <v>170</v>
      </c>
      <c r="D107" s="75">
        <v>780</v>
      </c>
      <c r="E107" s="75">
        <v>19.88</v>
      </c>
      <c r="F107" s="16">
        <f t="shared" si="9"/>
        <v>39.235412474849099</v>
      </c>
      <c r="G107" s="75">
        <v>58</v>
      </c>
      <c r="H107" s="107">
        <f t="shared" si="7"/>
        <v>4.62</v>
      </c>
      <c r="I107" s="13">
        <f t="shared" si="8"/>
        <v>6.7</v>
      </c>
      <c r="J107" s="75">
        <v>5</v>
      </c>
      <c r="K107" s="75"/>
      <c r="L107" s="86" t="s">
        <v>152</v>
      </c>
      <c r="M107" s="14"/>
    </row>
    <row r="108" spans="1:13" s="11" customFormat="1" ht="14.4" x14ac:dyDescent="0.25">
      <c r="A108" s="141"/>
      <c r="B108" s="141"/>
      <c r="C108" s="75" t="s">
        <v>170</v>
      </c>
      <c r="D108" s="75">
        <v>780</v>
      </c>
      <c r="E108" s="75"/>
      <c r="F108" s="16"/>
      <c r="G108" s="75" t="s">
        <v>171</v>
      </c>
      <c r="H108" s="107">
        <f t="shared" si="7"/>
        <v>4.62</v>
      </c>
      <c r="I108" s="13">
        <f t="shared" si="8"/>
        <v>6.7</v>
      </c>
      <c r="J108" s="75">
        <v>5</v>
      </c>
      <c r="K108" s="75"/>
      <c r="L108" s="86" t="s">
        <v>152</v>
      </c>
      <c r="M108" s="14"/>
    </row>
    <row r="109" spans="1:13" s="11" customFormat="1" ht="14.4" x14ac:dyDescent="0.25">
      <c r="A109" s="141"/>
      <c r="B109" s="141"/>
      <c r="C109" s="75" t="s">
        <v>170</v>
      </c>
      <c r="D109" s="75">
        <v>850</v>
      </c>
      <c r="E109" s="75">
        <v>19.88</v>
      </c>
      <c r="F109" s="16">
        <f>D109/E109</f>
        <v>42.756539235412475</v>
      </c>
      <c r="G109" s="75" t="s">
        <v>172</v>
      </c>
      <c r="H109" s="107">
        <f t="shared" si="7"/>
        <v>4.9000000000000004</v>
      </c>
      <c r="I109" s="13">
        <f t="shared" si="8"/>
        <v>7.166666666666667</v>
      </c>
      <c r="J109" s="75">
        <v>5</v>
      </c>
      <c r="K109" s="75"/>
      <c r="L109" s="86" t="s">
        <v>173</v>
      </c>
      <c r="M109" s="14"/>
    </row>
    <row r="110" spans="1:13" s="11" customFormat="1" ht="14.4" x14ac:dyDescent="0.25">
      <c r="A110" s="141"/>
      <c r="B110" s="141"/>
      <c r="C110" s="75" t="s">
        <v>174</v>
      </c>
      <c r="D110" s="75">
        <v>720</v>
      </c>
      <c r="E110" s="75"/>
      <c r="F110" s="16"/>
      <c r="G110" s="75"/>
      <c r="H110" s="107">
        <f t="shared" si="7"/>
        <v>4.38</v>
      </c>
      <c r="I110" s="13">
        <f t="shared" si="8"/>
        <v>6.3</v>
      </c>
      <c r="J110" s="75">
        <v>5</v>
      </c>
      <c r="K110" s="75"/>
      <c r="L110" s="86" t="s">
        <v>132</v>
      </c>
      <c r="M110" s="14"/>
    </row>
    <row r="111" spans="1:13" s="11" customFormat="1" ht="14.4" x14ac:dyDescent="0.25">
      <c r="A111" s="141"/>
      <c r="B111" s="141"/>
      <c r="C111" s="75" t="s">
        <v>175</v>
      </c>
      <c r="D111" s="75">
        <v>1300</v>
      </c>
      <c r="E111" s="75">
        <v>26.56</v>
      </c>
      <c r="F111" s="16">
        <f>D111/E111</f>
        <v>48.945783132530124</v>
      </c>
      <c r="G111" s="75"/>
      <c r="H111" s="107">
        <f t="shared" si="7"/>
        <v>6.7</v>
      </c>
      <c r="I111" s="13">
        <f t="shared" si="8"/>
        <v>10.166666666666666</v>
      </c>
      <c r="J111" s="75">
        <v>3</v>
      </c>
      <c r="K111" s="75"/>
      <c r="L111" s="86" t="s">
        <v>176</v>
      </c>
      <c r="M111" s="14"/>
    </row>
    <row r="112" spans="1:13" s="11" customFormat="1" ht="14.4" x14ac:dyDescent="0.25">
      <c r="A112" s="141"/>
      <c r="B112" s="141"/>
      <c r="C112" s="75" t="s">
        <v>177</v>
      </c>
      <c r="D112" s="75">
        <v>900</v>
      </c>
      <c r="E112" s="75"/>
      <c r="F112" s="16"/>
      <c r="G112" s="75" t="s">
        <v>127</v>
      </c>
      <c r="H112" s="107">
        <f t="shared" si="7"/>
        <v>5.0999999999999996</v>
      </c>
      <c r="I112" s="13">
        <f t="shared" si="8"/>
        <v>7.5</v>
      </c>
      <c r="J112" s="75">
        <v>10</v>
      </c>
      <c r="K112" s="75"/>
      <c r="L112" s="86"/>
      <c r="M112" s="14"/>
    </row>
    <row r="113" spans="1:13" s="11" customFormat="1" ht="14.4" x14ac:dyDescent="0.25">
      <c r="A113" s="141"/>
      <c r="B113" s="141"/>
      <c r="C113" s="75" t="s">
        <v>178</v>
      </c>
      <c r="D113" s="75">
        <v>950</v>
      </c>
      <c r="E113" s="75"/>
      <c r="F113" s="16"/>
      <c r="G113" s="75" t="s">
        <v>127</v>
      </c>
      <c r="H113" s="107">
        <f t="shared" si="7"/>
        <v>5.3</v>
      </c>
      <c r="I113" s="13">
        <f t="shared" si="8"/>
        <v>7.833333333333333</v>
      </c>
      <c r="J113" s="75">
        <v>10</v>
      </c>
      <c r="K113" s="75"/>
      <c r="L113" s="86"/>
      <c r="M113" s="14"/>
    </row>
    <row r="114" spans="1:13" s="11" customFormat="1" ht="14.4" x14ac:dyDescent="0.25">
      <c r="A114" s="141"/>
      <c r="B114" s="141"/>
      <c r="C114" s="75" t="s">
        <v>179</v>
      </c>
      <c r="D114" s="75">
        <v>1020</v>
      </c>
      <c r="E114" s="75"/>
      <c r="F114" s="16"/>
      <c r="G114" s="75">
        <v>55.5</v>
      </c>
      <c r="H114" s="107">
        <f t="shared" si="7"/>
        <v>5.58</v>
      </c>
      <c r="I114" s="13">
        <f t="shared" si="8"/>
        <v>8.3000000000000007</v>
      </c>
      <c r="J114" s="75">
        <v>5</v>
      </c>
      <c r="K114" s="75"/>
      <c r="L114" s="86"/>
      <c r="M114" s="14"/>
    </row>
    <row r="115" spans="1:13" s="11" customFormat="1" ht="14.4" x14ac:dyDescent="0.25">
      <c r="A115" s="141"/>
      <c r="B115" s="141"/>
      <c r="C115" s="75" t="s">
        <v>180</v>
      </c>
      <c r="D115" s="75">
        <v>900</v>
      </c>
      <c r="E115" s="75"/>
      <c r="F115" s="16"/>
      <c r="G115" s="75"/>
      <c r="H115" s="107">
        <f t="shared" si="7"/>
        <v>5.0999999999999996</v>
      </c>
      <c r="I115" s="13">
        <f t="shared" si="8"/>
        <v>7.5</v>
      </c>
      <c r="J115" s="75">
        <v>4</v>
      </c>
      <c r="K115" s="75"/>
      <c r="L115" s="86" t="s">
        <v>181</v>
      </c>
      <c r="M115" s="14"/>
    </row>
    <row r="116" spans="1:13" s="11" customFormat="1" ht="14.4" x14ac:dyDescent="0.25">
      <c r="A116" s="141"/>
      <c r="B116" s="141"/>
      <c r="C116" s="75" t="s">
        <v>182</v>
      </c>
      <c r="D116" s="75">
        <v>750</v>
      </c>
      <c r="E116" s="75"/>
      <c r="F116" s="16"/>
      <c r="G116" s="75"/>
      <c r="H116" s="107">
        <f t="shared" si="7"/>
        <v>4.5</v>
      </c>
      <c r="I116" s="13">
        <f t="shared" si="8"/>
        <v>6.5</v>
      </c>
      <c r="J116" s="75"/>
      <c r="K116" s="75">
        <v>1</v>
      </c>
      <c r="L116" s="86" t="s">
        <v>183</v>
      </c>
      <c r="M116" s="14"/>
    </row>
    <row r="117" spans="1:13" s="11" customFormat="1" ht="14.4" x14ac:dyDescent="0.25">
      <c r="A117" s="141"/>
      <c r="B117" s="141"/>
      <c r="C117" s="75" t="s">
        <v>184</v>
      </c>
      <c r="D117" s="75">
        <v>950</v>
      </c>
      <c r="E117" s="75"/>
      <c r="F117" s="16"/>
      <c r="G117" s="75">
        <v>55.5</v>
      </c>
      <c r="H117" s="107">
        <f t="shared" si="7"/>
        <v>5.3</v>
      </c>
      <c r="I117" s="13">
        <f t="shared" si="8"/>
        <v>7.833333333333333</v>
      </c>
      <c r="J117" s="75">
        <v>10</v>
      </c>
      <c r="K117" s="75"/>
      <c r="L117" s="86" t="s">
        <v>154</v>
      </c>
      <c r="M117" s="14"/>
    </row>
    <row r="118" spans="1:13" s="11" customFormat="1" ht="14.4" x14ac:dyDescent="0.25">
      <c r="A118" s="141"/>
      <c r="B118" s="141"/>
      <c r="C118" s="75" t="s">
        <v>185</v>
      </c>
      <c r="D118" s="75">
        <v>950</v>
      </c>
      <c r="E118" s="75">
        <v>27.6</v>
      </c>
      <c r="F118" s="16">
        <f t="shared" ref="F118:F120" si="10">D118/E118</f>
        <v>34.420289855072461</v>
      </c>
      <c r="G118" s="75"/>
      <c r="H118" s="107">
        <f t="shared" si="7"/>
        <v>5.3</v>
      </c>
      <c r="I118" s="13">
        <f t="shared" si="8"/>
        <v>7.833333333333333</v>
      </c>
      <c r="J118" s="75">
        <v>15</v>
      </c>
      <c r="K118" s="75">
        <v>12</v>
      </c>
      <c r="L118" s="86"/>
      <c r="M118" s="14"/>
    </row>
    <row r="119" spans="1:13" s="11" customFormat="1" ht="14.4" x14ac:dyDescent="0.25">
      <c r="A119" s="141"/>
      <c r="B119" s="141"/>
      <c r="C119" s="75" t="s">
        <v>186</v>
      </c>
      <c r="D119" s="75">
        <v>1100</v>
      </c>
      <c r="E119" s="75">
        <v>30.8</v>
      </c>
      <c r="F119" s="16">
        <f t="shared" si="10"/>
        <v>35.714285714285715</v>
      </c>
      <c r="G119" s="75"/>
      <c r="H119" s="107">
        <f t="shared" si="7"/>
        <v>5.9</v>
      </c>
      <c r="I119" s="13">
        <f t="shared" si="8"/>
        <v>8.8333333333333321</v>
      </c>
      <c r="J119" s="75">
        <v>13</v>
      </c>
      <c r="K119" s="75"/>
      <c r="L119" s="86"/>
      <c r="M119" s="14"/>
    </row>
    <row r="120" spans="1:13" s="11" customFormat="1" ht="14.4" x14ac:dyDescent="0.25">
      <c r="A120" s="141"/>
      <c r="B120" s="141"/>
      <c r="C120" s="75" t="s">
        <v>187</v>
      </c>
      <c r="D120" s="75">
        <v>1250</v>
      </c>
      <c r="E120" s="75">
        <v>34.64</v>
      </c>
      <c r="F120" s="16">
        <f t="shared" si="10"/>
        <v>36.085450346420323</v>
      </c>
      <c r="G120" s="75">
        <v>54.5</v>
      </c>
      <c r="H120" s="107">
        <f t="shared" si="7"/>
        <v>6.5</v>
      </c>
      <c r="I120" s="13">
        <f t="shared" si="8"/>
        <v>9.8333333333333339</v>
      </c>
      <c r="J120" s="75">
        <v>8</v>
      </c>
      <c r="K120" s="75"/>
      <c r="L120" s="86"/>
      <c r="M120" s="14"/>
    </row>
    <row r="121" spans="1:13" s="11" customFormat="1" ht="15.6" x14ac:dyDescent="0.25">
      <c r="A121" s="141"/>
      <c r="B121" s="141"/>
      <c r="C121" s="22" t="s">
        <v>188</v>
      </c>
      <c r="D121" s="75">
        <v>1150</v>
      </c>
      <c r="E121" s="75"/>
      <c r="F121" s="16"/>
      <c r="G121" s="75">
        <v>53</v>
      </c>
      <c r="H121" s="107">
        <f t="shared" si="7"/>
        <v>6.1</v>
      </c>
      <c r="I121" s="13">
        <f t="shared" si="8"/>
        <v>9.1666666666666679</v>
      </c>
      <c r="J121" s="75">
        <v>5</v>
      </c>
      <c r="K121" s="75"/>
      <c r="L121" s="86" t="s">
        <v>181</v>
      </c>
      <c r="M121" s="14"/>
    </row>
    <row r="122" spans="1:13" s="11" customFormat="1" ht="15.6" x14ac:dyDescent="0.25">
      <c r="A122" s="141"/>
      <c r="B122" s="141"/>
      <c r="C122" s="22" t="s">
        <v>189</v>
      </c>
      <c r="D122" s="75">
        <v>1000</v>
      </c>
      <c r="E122" s="75"/>
      <c r="F122" s="16"/>
      <c r="G122" s="75"/>
      <c r="H122" s="107">
        <f t="shared" si="7"/>
        <v>5.5</v>
      </c>
      <c r="I122" s="13">
        <f t="shared" si="8"/>
        <v>8.1666666666666679</v>
      </c>
      <c r="J122" s="75">
        <v>5</v>
      </c>
      <c r="K122" s="75"/>
      <c r="L122" s="86" t="s">
        <v>190</v>
      </c>
      <c r="M122" s="14"/>
    </row>
    <row r="123" spans="1:13" s="11" customFormat="1" ht="14.4" x14ac:dyDescent="0.25">
      <c r="A123" s="141"/>
      <c r="B123" s="141"/>
      <c r="C123" s="75" t="s">
        <v>191</v>
      </c>
      <c r="D123" s="75">
        <v>1100</v>
      </c>
      <c r="E123" s="75">
        <v>29.2</v>
      </c>
      <c r="F123" s="16">
        <f t="shared" ref="F123:F127" si="11">D123/E123</f>
        <v>37.671232876712331</v>
      </c>
      <c r="G123" s="75" t="s">
        <v>192</v>
      </c>
      <c r="H123" s="107">
        <f t="shared" si="7"/>
        <v>5.9</v>
      </c>
      <c r="I123" s="13">
        <f t="shared" si="8"/>
        <v>8.8333333333333321</v>
      </c>
      <c r="J123" s="75">
        <v>16</v>
      </c>
      <c r="K123" s="75">
        <v>16</v>
      </c>
      <c r="L123" s="86"/>
      <c r="M123" s="14"/>
    </row>
    <row r="124" spans="1:13" s="11" customFormat="1" ht="14.4" x14ac:dyDescent="0.25">
      <c r="A124" s="141"/>
      <c r="B124" s="141"/>
      <c r="C124" s="19" t="s">
        <v>193</v>
      </c>
      <c r="D124" s="75">
        <v>1100</v>
      </c>
      <c r="E124" s="75">
        <v>30.2</v>
      </c>
      <c r="F124" s="16">
        <f t="shared" si="11"/>
        <v>36.423841059602651</v>
      </c>
      <c r="G124" s="75"/>
      <c r="H124" s="107">
        <f t="shared" si="7"/>
        <v>5.9</v>
      </c>
      <c r="I124" s="13">
        <f t="shared" si="8"/>
        <v>8.8333333333333321</v>
      </c>
      <c r="J124" s="75">
        <v>14</v>
      </c>
      <c r="K124" s="75">
        <v>8</v>
      </c>
      <c r="L124" s="86"/>
      <c r="M124" s="14"/>
    </row>
    <row r="125" spans="1:13" s="11" customFormat="1" ht="14.4" x14ac:dyDescent="0.25">
      <c r="A125" s="141"/>
      <c r="B125" s="141"/>
      <c r="C125" s="75" t="s">
        <v>193</v>
      </c>
      <c r="D125" s="75">
        <v>900</v>
      </c>
      <c r="E125" s="75"/>
      <c r="F125" s="16"/>
      <c r="G125" s="75" t="s">
        <v>194</v>
      </c>
      <c r="H125" s="107">
        <f t="shared" si="7"/>
        <v>5.0999999999999996</v>
      </c>
      <c r="I125" s="13">
        <f t="shared" si="8"/>
        <v>7.5</v>
      </c>
      <c r="J125" s="75">
        <v>14</v>
      </c>
      <c r="K125" s="75">
        <v>8</v>
      </c>
      <c r="L125" s="86"/>
      <c r="M125" s="14"/>
    </row>
    <row r="126" spans="1:13" s="11" customFormat="1" ht="14.4" x14ac:dyDescent="0.25">
      <c r="A126" s="141"/>
      <c r="B126" s="141"/>
      <c r="C126" s="75" t="s">
        <v>195</v>
      </c>
      <c r="D126" s="75">
        <v>1300</v>
      </c>
      <c r="E126" s="75">
        <v>34.200000000000003</v>
      </c>
      <c r="F126" s="16">
        <f t="shared" si="11"/>
        <v>38.011695906432749</v>
      </c>
      <c r="G126" s="75"/>
      <c r="H126" s="107">
        <f t="shared" si="7"/>
        <v>6.7</v>
      </c>
      <c r="I126" s="13">
        <f t="shared" si="8"/>
        <v>10.166666666666666</v>
      </c>
      <c r="J126" s="75">
        <v>10</v>
      </c>
      <c r="K126" s="75"/>
      <c r="L126" s="86"/>
      <c r="M126" s="14"/>
    </row>
    <row r="127" spans="1:13" s="11" customFormat="1" ht="14.4" x14ac:dyDescent="0.25">
      <c r="A127" s="141"/>
      <c r="B127" s="141"/>
      <c r="C127" s="75" t="s">
        <v>196</v>
      </c>
      <c r="D127" s="75">
        <v>1400</v>
      </c>
      <c r="E127" s="75">
        <v>37.96</v>
      </c>
      <c r="F127" s="16">
        <f t="shared" si="11"/>
        <v>36.880927291886195</v>
      </c>
      <c r="G127" s="23" t="s">
        <v>197</v>
      </c>
      <c r="H127" s="107">
        <f t="shared" si="7"/>
        <v>7.1</v>
      </c>
      <c r="I127" s="13">
        <f t="shared" si="8"/>
        <v>10.833333333333334</v>
      </c>
      <c r="J127" s="75">
        <v>18</v>
      </c>
      <c r="K127" s="75">
        <v>1</v>
      </c>
      <c r="L127" s="86"/>
      <c r="M127" s="14"/>
    </row>
    <row r="128" spans="1:13" s="11" customFormat="1" ht="14.4" x14ac:dyDescent="0.25">
      <c r="A128" s="141"/>
      <c r="B128" s="141"/>
      <c r="C128" s="75" t="s">
        <v>198</v>
      </c>
      <c r="D128" s="75">
        <v>1150</v>
      </c>
      <c r="E128" s="75"/>
      <c r="F128" s="16"/>
      <c r="G128" s="75"/>
      <c r="H128" s="107">
        <f t="shared" si="7"/>
        <v>6.1</v>
      </c>
      <c r="I128" s="13">
        <f t="shared" si="8"/>
        <v>9.1666666666666679</v>
      </c>
      <c r="J128" s="75">
        <v>1</v>
      </c>
      <c r="K128" s="75"/>
      <c r="L128" s="86" t="s">
        <v>199</v>
      </c>
      <c r="M128" s="14"/>
    </row>
    <row r="129" spans="1:13" s="11" customFormat="1" ht="14.4" x14ac:dyDescent="0.25">
      <c r="A129" s="141"/>
      <c r="B129" s="141"/>
      <c r="C129" s="75" t="s">
        <v>200</v>
      </c>
      <c r="D129" s="75">
        <v>1250</v>
      </c>
      <c r="E129" s="75">
        <v>34.5</v>
      </c>
      <c r="F129" s="16">
        <f t="shared" ref="F129:F135" si="12">D129/E129</f>
        <v>36.231884057971016</v>
      </c>
      <c r="G129" s="75"/>
      <c r="H129" s="107">
        <f t="shared" si="7"/>
        <v>6.5</v>
      </c>
      <c r="I129" s="13">
        <f t="shared" si="8"/>
        <v>9.8333333333333339</v>
      </c>
      <c r="J129" s="75">
        <v>5</v>
      </c>
      <c r="K129" s="75"/>
      <c r="L129" s="86"/>
      <c r="M129" s="14"/>
    </row>
    <row r="130" spans="1:13" s="11" customFormat="1" ht="14.4" x14ac:dyDescent="0.25">
      <c r="A130" s="141"/>
      <c r="B130" s="141"/>
      <c r="C130" s="75" t="s">
        <v>201</v>
      </c>
      <c r="D130" s="75">
        <v>1450</v>
      </c>
      <c r="E130" s="75">
        <v>39</v>
      </c>
      <c r="F130" s="16">
        <f t="shared" si="12"/>
        <v>37.179487179487182</v>
      </c>
      <c r="G130" s="75"/>
      <c r="H130" s="107">
        <f t="shared" si="7"/>
        <v>7.3</v>
      </c>
      <c r="I130" s="13">
        <f t="shared" si="8"/>
        <v>11.166666666666666</v>
      </c>
      <c r="J130" s="75">
        <v>1</v>
      </c>
      <c r="K130" s="75"/>
      <c r="L130" s="86" t="s">
        <v>202</v>
      </c>
      <c r="M130" s="14"/>
    </row>
    <row r="131" spans="1:13" s="11" customFormat="1" ht="14.4" x14ac:dyDescent="0.25">
      <c r="A131" s="141"/>
      <c r="B131" s="141"/>
      <c r="C131" s="75" t="s">
        <v>203</v>
      </c>
      <c r="D131" s="75">
        <v>1100</v>
      </c>
      <c r="E131" s="75"/>
      <c r="F131" s="16"/>
      <c r="G131" s="75"/>
      <c r="H131" s="107">
        <f t="shared" ref="H131:H194" si="13">D131/250+1.5</f>
        <v>5.9</v>
      </c>
      <c r="I131" s="13">
        <f t="shared" ref="I131:I194" si="14">D131/150+1.5</f>
        <v>8.8333333333333321</v>
      </c>
      <c r="J131" s="75">
        <v>4</v>
      </c>
      <c r="K131" s="75"/>
      <c r="L131" s="86" t="s">
        <v>61</v>
      </c>
      <c r="M131" s="14"/>
    </row>
    <row r="132" spans="1:13" s="11" customFormat="1" ht="14.4" x14ac:dyDescent="0.25">
      <c r="A132" s="141"/>
      <c r="B132" s="141"/>
      <c r="C132" s="75" t="s">
        <v>204</v>
      </c>
      <c r="D132" s="75">
        <v>1350</v>
      </c>
      <c r="E132" s="75"/>
      <c r="F132" s="16"/>
      <c r="G132" s="75"/>
      <c r="H132" s="107">
        <f t="shared" si="13"/>
        <v>6.9</v>
      </c>
      <c r="I132" s="13">
        <f t="shared" si="14"/>
        <v>10.5</v>
      </c>
      <c r="J132" s="75">
        <v>4</v>
      </c>
      <c r="K132" s="75"/>
      <c r="L132" s="86" t="s">
        <v>152</v>
      </c>
      <c r="M132" s="14"/>
    </row>
    <row r="133" spans="1:13" s="11" customFormat="1" ht="14.4" x14ac:dyDescent="0.25">
      <c r="A133" s="141"/>
      <c r="B133" s="141"/>
      <c r="C133" s="75" t="s">
        <v>205</v>
      </c>
      <c r="D133" s="75">
        <v>1150</v>
      </c>
      <c r="E133" s="75">
        <v>29.4</v>
      </c>
      <c r="F133" s="16">
        <f t="shared" si="12"/>
        <v>39.115646258503403</v>
      </c>
      <c r="G133" s="75" t="s">
        <v>206</v>
      </c>
      <c r="H133" s="107">
        <f t="shared" si="13"/>
        <v>6.1</v>
      </c>
      <c r="I133" s="13">
        <f t="shared" si="14"/>
        <v>9.1666666666666679</v>
      </c>
      <c r="J133" s="75">
        <v>22</v>
      </c>
      <c r="K133" s="75">
        <v>2</v>
      </c>
      <c r="L133" s="86"/>
      <c r="M133" s="14"/>
    </row>
    <row r="134" spans="1:13" s="11" customFormat="1" ht="14.4" x14ac:dyDescent="0.25">
      <c r="A134" s="141"/>
      <c r="B134" s="141"/>
      <c r="C134" s="75" t="s">
        <v>207</v>
      </c>
      <c r="D134" s="75">
        <v>1200</v>
      </c>
      <c r="E134" s="75">
        <v>31</v>
      </c>
      <c r="F134" s="16">
        <f t="shared" si="12"/>
        <v>38.70967741935484</v>
      </c>
      <c r="G134" s="75"/>
      <c r="H134" s="107">
        <f t="shared" si="13"/>
        <v>6.3</v>
      </c>
      <c r="I134" s="13">
        <f t="shared" si="14"/>
        <v>9.5</v>
      </c>
      <c r="J134" s="75">
        <v>4</v>
      </c>
      <c r="K134" s="75"/>
      <c r="L134" s="86"/>
      <c r="M134" s="14"/>
    </row>
    <row r="135" spans="1:13" s="11" customFormat="1" ht="14.4" x14ac:dyDescent="0.25">
      <c r="A135" s="141"/>
      <c r="B135" s="141"/>
      <c r="C135" s="75" t="s">
        <v>208</v>
      </c>
      <c r="D135" s="75">
        <v>1250</v>
      </c>
      <c r="E135" s="75">
        <v>34.94</v>
      </c>
      <c r="F135" s="16">
        <f t="shared" si="12"/>
        <v>35.775615340583862</v>
      </c>
      <c r="G135" s="75"/>
      <c r="H135" s="107">
        <f t="shared" si="13"/>
        <v>6.5</v>
      </c>
      <c r="I135" s="13">
        <f t="shared" si="14"/>
        <v>9.8333333333333339</v>
      </c>
      <c r="J135" s="75">
        <v>6</v>
      </c>
      <c r="K135" s="75"/>
      <c r="L135" s="86"/>
      <c r="M135" s="14"/>
    </row>
    <row r="136" spans="1:13" s="11" customFormat="1" ht="14.4" x14ac:dyDescent="0.25">
      <c r="A136" s="141"/>
      <c r="B136" s="141"/>
      <c r="C136" s="75" t="s">
        <v>209</v>
      </c>
      <c r="D136" s="75">
        <v>1450</v>
      </c>
      <c r="E136" s="75"/>
      <c r="F136" s="16"/>
      <c r="G136" s="75"/>
      <c r="H136" s="107">
        <f t="shared" si="13"/>
        <v>7.3</v>
      </c>
      <c r="I136" s="13">
        <f t="shared" si="14"/>
        <v>11.166666666666666</v>
      </c>
      <c r="J136" s="75">
        <v>2</v>
      </c>
      <c r="K136" s="75"/>
      <c r="L136" s="86"/>
      <c r="M136" s="14"/>
    </row>
    <row r="137" spans="1:13" s="11" customFormat="1" ht="14.4" x14ac:dyDescent="0.25">
      <c r="A137" s="141"/>
      <c r="B137" s="141"/>
      <c r="C137" s="75" t="s">
        <v>210</v>
      </c>
      <c r="D137" s="75">
        <v>1450</v>
      </c>
      <c r="E137" s="75">
        <v>43.2</v>
      </c>
      <c r="F137" s="16">
        <f t="shared" ref="F137:F142" si="15">D137/E137</f>
        <v>33.56481481481481</v>
      </c>
      <c r="G137" s="75"/>
      <c r="H137" s="107">
        <f t="shared" si="13"/>
        <v>7.3</v>
      </c>
      <c r="I137" s="13">
        <f t="shared" si="14"/>
        <v>11.166666666666666</v>
      </c>
      <c r="J137" s="75">
        <v>2</v>
      </c>
      <c r="K137" s="75"/>
      <c r="L137" s="86"/>
      <c r="M137" s="14"/>
    </row>
    <row r="138" spans="1:13" s="11" customFormat="1" ht="14.4" x14ac:dyDescent="0.25">
      <c r="A138" s="141"/>
      <c r="B138" s="141"/>
      <c r="C138" s="75" t="s">
        <v>210</v>
      </c>
      <c r="D138" s="75">
        <v>1350</v>
      </c>
      <c r="E138" s="75"/>
      <c r="F138" s="16"/>
      <c r="G138" s="75"/>
      <c r="H138" s="107">
        <f t="shared" si="13"/>
        <v>6.9</v>
      </c>
      <c r="I138" s="13">
        <f t="shared" si="14"/>
        <v>10.5</v>
      </c>
      <c r="J138" s="75">
        <v>2</v>
      </c>
      <c r="K138" s="75"/>
      <c r="L138" s="86"/>
      <c r="M138" s="14"/>
    </row>
    <row r="139" spans="1:13" s="11" customFormat="1" ht="14.4" x14ac:dyDescent="0.25">
      <c r="A139" s="141"/>
      <c r="B139" s="141"/>
      <c r="C139" s="75" t="s">
        <v>211</v>
      </c>
      <c r="D139" s="75"/>
      <c r="E139" s="75"/>
      <c r="F139" s="16"/>
      <c r="G139" s="75"/>
      <c r="H139" s="107">
        <f t="shared" si="13"/>
        <v>1.5</v>
      </c>
      <c r="I139" s="13">
        <f t="shared" si="14"/>
        <v>1.5</v>
      </c>
      <c r="J139" s="75">
        <v>1</v>
      </c>
      <c r="K139" s="75"/>
      <c r="L139" s="86"/>
      <c r="M139" s="14"/>
    </row>
    <row r="140" spans="1:13" s="11" customFormat="1" ht="14.4" x14ac:dyDescent="0.25">
      <c r="A140" s="141"/>
      <c r="B140" s="141"/>
      <c r="C140" s="75" t="s">
        <v>212</v>
      </c>
      <c r="D140" s="75">
        <v>1200</v>
      </c>
      <c r="E140" s="75"/>
      <c r="F140" s="16"/>
      <c r="G140" s="75"/>
      <c r="H140" s="107">
        <f t="shared" si="13"/>
        <v>6.3</v>
      </c>
      <c r="I140" s="13">
        <f t="shared" si="14"/>
        <v>9.5</v>
      </c>
      <c r="J140" s="75">
        <v>1</v>
      </c>
      <c r="K140" s="75"/>
      <c r="L140" s="86"/>
      <c r="M140" s="14"/>
    </row>
    <row r="141" spans="1:13" s="11" customFormat="1" ht="14.4" x14ac:dyDescent="0.25">
      <c r="A141" s="141"/>
      <c r="B141" s="141"/>
      <c r="C141" s="75" t="s">
        <v>213</v>
      </c>
      <c r="D141" s="75">
        <v>1350</v>
      </c>
      <c r="E141" s="75">
        <v>39.4</v>
      </c>
      <c r="F141" s="16">
        <f t="shared" si="15"/>
        <v>34.263959390862944</v>
      </c>
      <c r="G141" s="75" t="s">
        <v>137</v>
      </c>
      <c r="H141" s="107">
        <f t="shared" si="13"/>
        <v>6.9</v>
      </c>
      <c r="I141" s="13">
        <f t="shared" si="14"/>
        <v>10.5</v>
      </c>
      <c r="J141" s="75">
        <v>9</v>
      </c>
      <c r="K141" s="75"/>
      <c r="L141" s="86"/>
      <c r="M141" s="14"/>
    </row>
    <row r="142" spans="1:13" s="11" customFormat="1" ht="14.4" x14ac:dyDescent="0.25">
      <c r="A142" s="141"/>
      <c r="B142" s="141"/>
      <c r="C142" s="75" t="s">
        <v>214</v>
      </c>
      <c r="D142" s="75">
        <v>1950</v>
      </c>
      <c r="E142" s="75">
        <v>53</v>
      </c>
      <c r="F142" s="16">
        <f t="shared" si="15"/>
        <v>36.79245283018868</v>
      </c>
      <c r="G142" s="75"/>
      <c r="H142" s="107">
        <f t="shared" si="13"/>
        <v>9.3000000000000007</v>
      </c>
      <c r="I142" s="13">
        <f t="shared" si="14"/>
        <v>14.5</v>
      </c>
      <c r="J142" s="75">
        <v>1</v>
      </c>
      <c r="K142" s="75"/>
      <c r="L142" s="86" t="s">
        <v>202</v>
      </c>
      <c r="M142" s="14"/>
    </row>
    <row r="143" spans="1:13" s="11" customFormat="1" ht="14.4" x14ac:dyDescent="0.25">
      <c r="A143" s="141"/>
      <c r="B143" s="141"/>
      <c r="C143" s="75" t="s">
        <v>215</v>
      </c>
      <c r="D143" s="75">
        <v>1500</v>
      </c>
      <c r="E143" s="75"/>
      <c r="F143" s="16"/>
      <c r="G143" s="75"/>
      <c r="H143" s="107">
        <f t="shared" si="13"/>
        <v>7.5</v>
      </c>
      <c r="I143" s="13">
        <f t="shared" si="14"/>
        <v>11.5</v>
      </c>
      <c r="J143" s="75">
        <v>2</v>
      </c>
      <c r="K143" s="75"/>
      <c r="L143" s="86"/>
      <c r="M143" s="14"/>
    </row>
    <row r="144" spans="1:13" s="11" customFormat="1" ht="14.4" x14ac:dyDescent="0.25">
      <c r="A144" s="141"/>
      <c r="B144" s="141"/>
      <c r="C144" s="75" t="s">
        <v>215</v>
      </c>
      <c r="D144" s="75">
        <v>1700</v>
      </c>
      <c r="E144" s="75"/>
      <c r="F144" s="16"/>
      <c r="G144" s="75"/>
      <c r="H144" s="107">
        <f t="shared" si="13"/>
        <v>8.3000000000000007</v>
      </c>
      <c r="I144" s="13">
        <f t="shared" si="14"/>
        <v>12.833333333333334</v>
      </c>
      <c r="J144" s="75">
        <v>2</v>
      </c>
      <c r="K144" s="75"/>
      <c r="L144" s="86" t="s">
        <v>216</v>
      </c>
      <c r="M144" s="14"/>
    </row>
    <row r="145" spans="1:13" s="11" customFormat="1" ht="14.4" x14ac:dyDescent="0.25">
      <c r="A145" s="141"/>
      <c r="B145" s="141"/>
      <c r="C145" s="24" t="s">
        <v>217</v>
      </c>
      <c r="D145" s="24">
        <v>1700</v>
      </c>
      <c r="E145" s="24">
        <v>34</v>
      </c>
      <c r="F145" s="25">
        <f t="shared" ref="F145:F147" si="16">D145/E145</f>
        <v>50</v>
      </c>
      <c r="G145" s="24"/>
      <c r="H145" s="24">
        <f t="shared" si="13"/>
        <v>8.3000000000000007</v>
      </c>
      <c r="I145" s="113">
        <f t="shared" si="14"/>
        <v>12.833333333333334</v>
      </c>
      <c r="J145" s="24">
        <v>5</v>
      </c>
      <c r="K145" s="75"/>
      <c r="L145" s="86"/>
      <c r="M145" s="14"/>
    </row>
    <row r="146" spans="1:13" s="11" customFormat="1" ht="14.4" x14ac:dyDescent="0.25">
      <c r="A146" s="141"/>
      <c r="B146" s="141"/>
      <c r="C146" s="24" t="s">
        <v>218</v>
      </c>
      <c r="D146" s="24">
        <v>2400</v>
      </c>
      <c r="E146" s="24">
        <v>46</v>
      </c>
      <c r="F146" s="25">
        <f t="shared" si="16"/>
        <v>52.173913043478258</v>
      </c>
      <c r="G146" s="24"/>
      <c r="H146" s="24">
        <f t="shared" si="13"/>
        <v>11.1</v>
      </c>
      <c r="I146" s="113">
        <f t="shared" si="14"/>
        <v>17.5</v>
      </c>
      <c r="J146" s="24">
        <v>4</v>
      </c>
      <c r="K146" s="26"/>
      <c r="L146" s="89"/>
      <c r="M146" s="14"/>
    </row>
    <row r="147" spans="1:13" s="11" customFormat="1" ht="14.4" x14ac:dyDescent="0.25">
      <c r="A147" s="141"/>
      <c r="B147" s="141"/>
      <c r="C147" s="24" t="s">
        <v>219</v>
      </c>
      <c r="D147" s="24">
        <v>2600</v>
      </c>
      <c r="E147" s="24">
        <v>56</v>
      </c>
      <c r="F147" s="25">
        <f t="shared" si="16"/>
        <v>46.428571428571431</v>
      </c>
      <c r="G147" s="24" t="s">
        <v>220</v>
      </c>
      <c r="H147" s="24">
        <f t="shared" si="13"/>
        <v>11.9</v>
      </c>
      <c r="I147" s="113">
        <f t="shared" si="14"/>
        <v>18.833333333333332</v>
      </c>
      <c r="J147" s="24">
        <v>4</v>
      </c>
      <c r="K147" s="26"/>
      <c r="L147" s="89"/>
      <c r="M147" s="14"/>
    </row>
    <row r="148" spans="1:13" s="11" customFormat="1" ht="14.4" x14ac:dyDescent="0.25">
      <c r="A148" s="141"/>
      <c r="B148" s="141"/>
      <c r="C148" s="75" t="s">
        <v>221</v>
      </c>
      <c r="D148" s="75">
        <v>900</v>
      </c>
      <c r="E148" s="75"/>
      <c r="F148" s="16"/>
      <c r="G148" s="75"/>
      <c r="H148" s="107">
        <f t="shared" si="13"/>
        <v>5.0999999999999996</v>
      </c>
      <c r="I148" s="13">
        <f t="shared" si="14"/>
        <v>7.5</v>
      </c>
      <c r="J148" s="75">
        <v>2</v>
      </c>
      <c r="K148" s="75">
        <v>41</v>
      </c>
      <c r="L148" s="86"/>
      <c r="M148" s="14"/>
    </row>
    <row r="149" spans="1:13" s="11" customFormat="1" ht="14.4" x14ac:dyDescent="0.25">
      <c r="A149" s="142" t="s">
        <v>222</v>
      </c>
      <c r="B149" s="141" t="s">
        <v>223</v>
      </c>
      <c r="C149" s="75" t="s">
        <v>60</v>
      </c>
      <c r="D149" s="75">
        <v>850</v>
      </c>
      <c r="E149" s="75"/>
      <c r="F149" s="75"/>
      <c r="G149" s="75"/>
      <c r="H149" s="107">
        <f t="shared" si="13"/>
        <v>4.9000000000000004</v>
      </c>
      <c r="I149" s="13">
        <f t="shared" si="14"/>
        <v>7.166666666666667</v>
      </c>
      <c r="J149" s="75">
        <v>2</v>
      </c>
      <c r="K149" s="75"/>
      <c r="L149" s="86" t="s">
        <v>61</v>
      </c>
      <c r="M149" s="14"/>
    </row>
    <row r="150" spans="1:13" s="11" customFormat="1" ht="14.4" x14ac:dyDescent="0.25">
      <c r="A150" s="142"/>
      <c r="B150" s="141"/>
      <c r="C150" s="75" t="s">
        <v>84</v>
      </c>
      <c r="D150" s="75">
        <v>700</v>
      </c>
      <c r="E150" s="75">
        <v>18.399999999999999</v>
      </c>
      <c r="F150" s="16">
        <f t="shared" ref="F150:F152" si="17">D150/E150</f>
        <v>38.04347826086957</v>
      </c>
      <c r="G150" s="75"/>
      <c r="H150" s="107">
        <f t="shared" si="13"/>
        <v>4.3</v>
      </c>
      <c r="I150" s="13">
        <f t="shared" si="14"/>
        <v>6.166666666666667</v>
      </c>
      <c r="J150" s="75">
        <v>13</v>
      </c>
      <c r="K150" s="75">
        <v>8</v>
      </c>
      <c r="L150" s="86"/>
      <c r="M150" s="14"/>
    </row>
    <row r="151" spans="1:13" s="11" customFormat="1" ht="14.4" x14ac:dyDescent="0.25">
      <c r="A151" s="142"/>
      <c r="B151" s="141"/>
      <c r="C151" s="75" t="s">
        <v>89</v>
      </c>
      <c r="D151" s="75">
        <v>750</v>
      </c>
      <c r="E151" s="75">
        <v>19</v>
      </c>
      <c r="F151" s="16">
        <f t="shared" si="17"/>
        <v>39.473684210526315</v>
      </c>
      <c r="G151" s="75"/>
      <c r="H151" s="107">
        <f t="shared" si="13"/>
        <v>4.5</v>
      </c>
      <c r="I151" s="13">
        <f t="shared" si="14"/>
        <v>6.5</v>
      </c>
      <c r="J151" s="75">
        <v>16</v>
      </c>
      <c r="K151" s="75">
        <v>24</v>
      </c>
      <c r="L151" s="86"/>
      <c r="M151" s="14"/>
    </row>
    <row r="152" spans="1:13" s="11" customFormat="1" ht="14.4" x14ac:dyDescent="0.25">
      <c r="A152" s="142"/>
      <c r="B152" s="141"/>
      <c r="C152" s="75" t="s">
        <v>146</v>
      </c>
      <c r="D152" s="75">
        <v>660</v>
      </c>
      <c r="E152" s="75">
        <v>18.440000000000001</v>
      </c>
      <c r="F152" s="16">
        <f t="shared" si="17"/>
        <v>35.791757049891537</v>
      </c>
      <c r="G152" s="75"/>
      <c r="H152" s="107">
        <f t="shared" si="13"/>
        <v>4.1400000000000006</v>
      </c>
      <c r="I152" s="13">
        <f t="shared" si="14"/>
        <v>5.9</v>
      </c>
      <c r="J152" s="75">
        <v>23</v>
      </c>
      <c r="K152" s="75">
        <v>24</v>
      </c>
      <c r="L152" s="86"/>
      <c r="M152" s="14"/>
    </row>
    <row r="153" spans="1:13" s="11" customFormat="1" ht="14.4" x14ac:dyDescent="0.25">
      <c r="A153" s="142"/>
      <c r="B153" s="141"/>
      <c r="C153" s="75" t="s">
        <v>148</v>
      </c>
      <c r="D153" s="75">
        <v>850</v>
      </c>
      <c r="E153" s="75"/>
      <c r="F153" s="16"/>
      <c r="G153" s="75"/>
      <c r="H153" s="107">
        <f t="shared" si="13"/>
        <v>4.9000000000000004</v>
      </c>
      <c r="I153" s="13">
        <f t="shared" si="14"/>
        <v>7.166666666666667</v>
      </c>
      <c r="J153" s="75">
        <v>5</v>
      </c>
      <c r="K153" s="75">
        <v>28</v>
      </c>
      <c r="L153" s="86"/>
      <c r="M153" s="14"/>
    </row>
    <row r="154" spans="1:13" s="11" customFormat="1" ht="14.4" x14ac:dyDescent="0.25">
      <c r="A154" s="142"/>
      <c r="B154" s="141"/>
      <c r="C154" s="75" t="s">
        <v>163</v>
      </c>
      <c r="D154" s="75">
        <v>1000</v>
      </c>
      <c r="E154" s="75">
        <v>26.56</v>
      </c>
      <c r="F154" s="16">
        <f t="shared" ref="F154:F157" si="18">D154/E154</f>
        <v>37.650602409638559</v>
      </c>
      <c r="G154" s="75" t="s">
        <v>224</v>
      </c>
      <c r="H154" s="107">
        <f t="shared" si="13"/>
        <v>5.5</v>
      </c>
      <c r="I154" s="13">
        <f t="shared" si="14"/>
        <v>8.1666666666666679</v>
      </c>
      <c r="J154" s="75">
        <v>20</v>
      </c>
      <c r="K154" s="75">
        <v>43</v>
      </c>
      <c r="L154" s="87"/>
      <c r="M154" s="14"/>
    </row>
    <row r="155" spans="1:13" s="11" customFormat="1" ht="14.4" x14ac:dyDescent="0.25">
      <c r="A155" s="142"/>
      <c r="B155" s="141"/>
      <c r="C155" s="75" t="s">
        <v>126</v>
      </c>
      <c r="D155" s="75">
        <v>1050</v>
      </c>
      <c r="E155" s="75"/>
      <c r="F155" s="16"/>
      <c r="G155" s="75" t="s">
        <v>225</v>
      </c>
      <c r="H155" s="107">
        <f t="shared" si="13"/>
        <v>5.7</v>
      </c>
      <c r="I155" s="13">
        <f t="shared" si="14"/>
        <v>8.5</v>
      </c>
      <c r="J155" s="75">
        <v>10</v>
      </c>
      <c r="K155" s="75">
        <v>20</v>
      </c>
      <c r="L155" s="87"/>
      <c r="M155" s="14"/>
    </row>
    <row r="156" spans="1:13" s="11" customFormat="1" ht="14.4" x14ac:dyDescent="0.25">
      <c r="A156" s="142"/>
      <c r="B156" s="141"/>
      <c r="C156" s="75" t="s">
        <v>226</v>
      </c>
      <c r="D156" s="75">
        <v>950</v>
      </c>
      <c r="E156" s="75">
        <v>31.22</v>
      </c>
      <c r="F156" s="16">
        <f t="shared" si="18"/>
        <v>30.429212043561819</v>
      </c>
      <c r="G156" s="75"/>
      <c r="H156" s="107">
        <f t="shared" si="13"/>
        <v>5.3</v>
      </c>
      <c r="I156" s="13">
        <f t="shared" si="14"/>
        <v>7.833333333333333</v>
      </c>
      <c r="J156" s="75">
        <v>31</v>
      </c>
      <c r="K156" s="75">
        <v>40</v>
      </c>
      <c r="L156" s="87"/>
      <c r="M156" s="14"/>
    </row>
    <row r="157" spans="1:13" s="11" customFormat="1" ht="14.4" x14ac:dyDescent="0.25">
      <c r="A157" s="142"/>
      <c r="B157" s="141"/>
      <c r="C157" s="75" t="s">
        <v>226</v>
      </c>
      <c r="D157" s="75">
        <v>1100</v>
      </c>
      <c r="E157" s="75">
        <v>31.22</v>
      </c>
      <c r="F157" s="16">
        <f t="shared" si="18"/>
        <v>35.233824471492632</v>
      </c>
      <c r="G157" s="75" t="s">
        <v>227</v>
      </c>
      <c r="H157" s="107">
        <f t="shared" si="13"/>
        <v>5.9</v>
      </c>
      <c r="I157" s="13">
        <f t="shared" si="14"/>
        <v>8.8333333333333321</v>
      </c>
      <c r="J157" s="75">
        <v>31</v>
      </c>
      <c r="K157" s="75">
        <v>40</v>
      </c>
      <c r="L157" s="86"/>
      <c r="M157" s="14"/>
    </row>
    <row r="158" spans="1:13" s="11" customFormat="1" ht="14.4" x14ac:dyDescent="0.25">
      <c r="A158" s="142"/>
      <c r="B158" s="141"/>
      <c r="C158" s="75" t="s">
        <v>226</v>
      </c>
      <c r="D158" s="75">
        <v>1100</v>
      </c>
      <c r="E158" s="75"/>
      <c r="F158" s="16"/>
      <c r="G158" s="23" t="s">
        <v>228</v>
      </c>
      <c r="H158" s="107">
        <f t="shared" si="13"/>
        <v>5.9</v>
      </c>
      <c r="I158" s="13">
        <f t="shared" si="14"/>
        <v>8.8333333333333321</v>
      </c>
      <c r="J158" s="75">
        <v>31</v>
      </c>
      <c r="K158" s="75">
        <v>40</v>
      </c>
      <c r="L158" s="86"/>
      <c r="M158" s="14"/>
    </row>
    <row r="159" spans="1:13" s="11" customFormat="1" ht="14.4" x14ac:dyDescent="0.25">
      <c r="A159" s="142"/>
      <c r="B159" s="141"/>
      <c r="C159" s="75" t="s">
        <v>229</v>
      </c>
      <c r="D159" s="75">
        <v>1250</v>
      </c>
      <c r="E159" s="75"/>
      <c r="F159" s="16"/>
      <c r="G159" s="75"/>
      <c r="H159" s="107">
        <f t="shared" si="13"/>
        <v>6.5</v>
      </c>
      <c r="I159" s="13">
        <f t="shared" si="14"/>
        <v>9.8333333333333339</v>
      </c>
      <c r="J159" s="75">
        <v>10</v>
      </c>
      <c r="K159" s="75"/>
      <c r="L159" s="86"/>
      <c r="M159" s="14"/>
    </row>
    <row r="160" spans="1:13" s="11" customFormat="1" ht="14.4" x14ac:dyDescent="0.25">
      <c r="A160" s="142"/>
      <c r="B160" s="141"/>
      <c r="C160" s="75" t="s">
        <v>136</v>
      </c>
      <c r="D160" s="75">
        <v>1150</v>
      </c>
      <c r="E160" s="75"/>
      <c r="F160" s="16"/>
      <c r="G160" s="75"/>
      <c r="H160" s="107">
        <f t="shared" si="13"/>
        <v>6.1</v>
      </c>
      <c r="I160" s="13">
        <f t="shared" si="14"/>
        <v>9.1666666666666679</v>
      </c>
      <c r="J160" s="75">
        <v>4</v>
      </c>
      <c r="K160" s="75"/>
      <c r="L160" s="86"/>
      <c r="M160" s="14"/>
    </row>
    <row r="161" spans="1:13" s="11" customFormat="1" ht="14.4" x14ac:dyDescent="0.25">
      <c r="A161" s="142"/>
      <c r="B161" s="141"/>
      <c r="C161" s="75" t="s">
        <v>230</v>
      </c>
      <c r="D161" s="75">
        <v>1200</v>
      </c>
      <c r="E161" s="75"/>
      <c r="F161" s="75"/>
      <c r="G161" s="75"/>
      <c r="H161" s="107">
        <f t="shared" si="13"/>
        <v>6.3</v>
      </c>
      <c r="I161" s="13">
        <f t="shared" si="14"/>
        <v>9.5</v>
      </c>
      <c r="J161" s="75">
        <v>5</v>
      </c>
      <c r="K161" s="75"/>
      <c r="L161" s="86"/>
      <c r="M161" s="14"/>
    </row>
    <row r="162" spans="1:13" s="11" customFormat="1" ht="14.4" x14ac:dyDescent="0.25">
      <c r="A162" s="142"/>
      <c r="B162" s="141"/>
      <c r="C162" s="75" t="s">
        <v>191</v>
      </c>
      <c r="D162" s="75">
        <v>1100</v>
      </c>
      <c r="E162" s="75">
        <v>29.2</v>
      </c>
      <c r="F162" s="16">
        <f>D162/E162</f>
        <v>37.671232876712331</v>
      </c>
      <c r="G162" s="75"/>
      <c r="H162" s="107">
        <f t="shared" si="13"/>
        <v>5.9</v>
      </c>
      <c r="I162" s="13">
        <f t="shared" si="14"/>
        <v>8.8333333333333321</v>
      </c>
      <c r="J162" s="75">
        <v>16</v>
      </c>
      <c r="K162" s="75">
        <v>16</v>
      </c>
      <c r="L162" s="86"/>
      <c r="M162" s="14"/>
    </row>
    <row r="163" spans="1:13" s="11" customFormat="1" ht="14.4" x14ac:dyDescent="0.25">
      <c r="A163" s="142"/>
      <c r="B163" s="141"/>
      <c r="C163" s="75" t="s">
        <v>195</v>
      </c>
      <c r="D163" s="75">
        <v>1300</v>
      </c>
      <c r="E163" s="75">
        <v>34.200000000000003</v>
      </c>
      <c r="F163" s="16">
        <f>D163/E163</f>
        <v>38.011695906432749</v>
      </c>
      <c r="G163" s="75"/>
      <c r="H163" s="107">
        <f t="shared" si="13"/>
        <v>6.7</v>
      </c>
      <c r="I163" s="13">
        <f t="shared" si="14"/>
        <v>10.166666666666666</v>
      </c>
      <c r="J163" s="75">
        <v>10</v>
      </c>
      <c r="K163" s="75"/>
      <c r="L163" s="86"/>
      <c r="M163" s="14"/>
    </row>
    <row r="164" spans="1:13" s="11" customFormat="1" ht="14.4" x14ac:dyDescent="0.25">
      <c r="A164" s="142"/>
      <c r="B164" s="141"/>
      <c r="C164" s="75" t="s">
        <v>196</v>
      </c>
      <c r="D164" s="75">
        <v>1400</v>
      </c>
      <c r="E164" s="75"/>
      <c r="F164" s="16"/>
      <c r="G164" s="23" t="s">
        <v>228</v>
      </c>
      <c r="H164" s="107">
        <f t="shared" si="13"/>
        <v>7.1</v>
      </c>
      <c r="I164" s="13">
        <f t="shared" si="14"/>
        <v>10.833333333333334</v>
      </c>
      <c r="J164" s="75">
        <v>18</v>
      </c>
      <c r="K164" s="75">
        <v>1</v>
      </c>
      <c r="L164" s="86"/>
      <c r="M164" s="14"/>
    </row>
    <row r="165" spans="1:13" s="11" customFormat="1" ht="14.4" x14ac:dyDescent="0.25">
      <c r="A165" s="142"/>
      <c r="B165" s="141"/>
      <c r="C165" s="75" t="s">
        <v>200</v>
      </c>
      <c r="D165" s="75">
        <v>1250</v>
      </c>
      <c r="E165" s="75"/>
      <c r="F165" s="16"/>
      <c r="G165" s="75" t="s">
        <v>225</v>
      </c>
      <c r="H165" s="107">
        <f t="shared" si="13"/>
        <v>6.5</v>
      </c>
      <c r="I165" s="13">
        <f t="shared" si="14"/>
        <v>9.8333333333333339</v>
      </c>
      <c r="J165" s="75">
        <v>5</v>
      </c>
      <c r="K165" s="75"/>
      <c r="L165" s="86"/>
      <c r="M165" s="14"/>
    </row>
    <row r="166" spans="1:13" s="11" customFormat="1" ht="14.4" x14ac:dyDescent="0.25">
      <c r="A166" s="142"/>
      <c r="B166" s="141"/>
      <c r="C166" s="75" t="s">
        <v>205</v>
      </c>
      <c r="D166" s="75">
        <v>1150</v>
      </c>
      <c r="E166" s="75"/>
      <c r="F166" s="16"/>
      <c r="G166" s="75" t="s">
        <v>95</v>
      </c>
      <c r="H166" s="107">
        <f t="shared" si="13"/>
        <v>6.1</v>
      </c>
      <c r="I166" s="13">
        <f t="shared" si="14"/>
        <v>9.1666666666666679</v>
      </c>
      <c r="J166" s="75">
        <v>22</v>
      </c>
      <c r="K166" s="75">
        <v>2</v>
      </c>
      <c r="L166" s="86"/>
      <c r="M166" s="14"/>
    </row>
    <row r="167" spans="1:13" s="11" customFormat="1" ht="14.4" x14ac:dyDescent="0.25">
      <c r="A167" s="142"/>
      <c r="B167" s="141"/>
      <c r="C167" s="75" t="s">
        <v>231</v>
      </c>
      <c r="D167" s="75">
        <v>1350</v>
      </c>
      <c r="E167" s="75"/>
      <c r="F167" s="16"/>
      <c r="G167" s="75"/>
      <c r="H167" s="107">
        <f t="shared" si="13"/>
        <v>6.9</v>
      </c>
      <c r="I167" s="13">
        <f t="shared" si="14"/>
        <v>10.5</v>
      </c>
      <c r="J167" s="75">
        <v>4</v>
      </c>
      <c r="K167" s="75"/>
      <c r="L167" s="86"/>
      <c r="M167" s="14"/>
    </row>
    <row r="168" spans="1:13" s="11" customFormat="1" ht="14.4" x14ac:dyDescent="0.25">
      <c r="A168" s="142"/>
      <c r="B168" s="141"/>
      <c r="C168" s="75" t="s">
        <v>209</v>
      </c>
      <c r="D168" s="75">
        <v>1450</v>
      </c>
      <c r="E168" s="75"/>
      <c r="F168" s="16"/>
      <c r="G168" s="75"/>
      <c r="H168" s="107">
        <f t="shared" si="13"/>
        <v>7.3</v>
      </c>
      <c r="I168" s="13">
        <f t="shared" si="14"/>
        <v>11.166666666666666</v>
      </c>
      <c r="J168" s="75">
        <v>2</v>
      </c>
      <c r="K168" s="75"/>
      <c r="L168" s="86"/>
      <c r="M168" s="14"/>
    </row>
    <row r="169" spans="1:13" s="11" customFormat="1" ht="14.4" x14ac:dyDescent="0.25">
      <c r="A169" s="142"/>
      <c r="B169" s="141"/>
      <c r="C169" s="75" t="s">
        <v>232</v>
      </c>
      <c r="D169" s="75">
        <v>1470</v>
      </c>
      <c r="E169" s="75"/>
      <c r="F169" s="16"/>
      <c r="G169" s="75"/>
      <c r="H169" s="107">
        <f t="shared" si="13"/>
        <v>7.38</v>
      </c>
      <c r="I169" s="13">
        <f t="shared" si="14"/>
        <v>11.3</v>
      </c>
      <c r="J169" s="75">
        <v>4</v>
      </c>
      <c r="K169" s="75"/>
      <c r="L169" s="86"/>
      <c r="M169" s="14"/>
    </row>
    <row r="170" spans="1:13" s="11" customFormat="1" ht="14.4" x14ac:dyDescent="0.25">
      <c r="A170" s="142"/>
      <c r="B170" s="141"/>
      <c r="C170" s="75" t="s">
        <v>138</v>
      </c>
      <c r="D170" s="75">
        <v>1400</v>
      </c>
      <c r="E170" s="75">
        <v>33.6</v>
      </c>
      <c r="F170" s="16">
        <f t="shared" ref="F170:F172" si="19">D170/E170</f>
        <v>41.666666666666664</v>
      </c>
      <c r="G170" s="75"/>
      <c r="H170" s="107">
        <f t="shared" si="13"/>
        <v>7.1</v>
      </c>
      <c r="I170" s="13">
        <f t="shared" si="14"/>
        <v>10.833333333333334</v>
      </c>
      <c r="J170" s="75">
        <v>5</v>
      </c>
      <c r="K170" s="75"/>
      <c r="L170" s="86"/>
      <c r="M170" s="14"/>
    </row>
    <row r="171" spans="1:13" s="11" customFormat="1" ht="14.4" x14ac:dyDescent="0.25">
      <c r="A171" s="142"/>
      <c r="B171" s="141"/>
      <c r="C171" s="75" t="s">
        <v>213</v>
      </c>
      <c r="D171" s="75">
        <v>1350</v>
      </c>
      <c r="E171" s="75">
        <v>39.4</v>
      </c>
      <c r="F171" s="16">
        <f t="shared" si="19"/>
        <v>34.263959390862944</v>
      </c>
      <c r="G171" s="75" t="s">
        <v>233</v>
      </c>
      <c r="H171" s="107">
        <f t="shared" si="13"/>
        <v>6.9</v>
      </c>
      <c r="I171" s="13">
        <f t="shared" si="14"/>
        <v>10.5</v>
      </c>
      <c r="J171" s="75">
        <v>9</v>
      </c>
      <c r="K171" s="75"/>
      <c r="L171" s="86"/>
      <c r="M171" s="14"/>
    </row>
    <row r="172" spans="1:13" s="11" customFormat="1" ht="14.4" x14ac:dyDescent="0.25">
      <c r="A172" s="75" t="s">
        <v>234</v>
      </c>
      <c r="B172" s="75" t="s">
        <v>235</v>
      </c>
      <c r="C172" s="75" t="s">
        <v>56</v>
      </c>
      <c r="D172" s="75">
        <v>800</v>
      </c>
      <c r="E172" s="75">
        <v>10.5</v>
      </c>
      <c r="F172" s="16">
        <f t="shared" si="19"/>
        <v>76.19047619047619</v>
      </c>
      <c r="G172" s="75"/>
      <c r="H172" s="107">
        <f t="shared" si="13"/>
        <v>4.7</v>
      </c>
      <c r="I172" s="13">
        <f t="shared" si="14"/>
        <v>6.833333333333333</v>
      </c>
      <c r="J172" s="75">
        <v>20</v>
      </c>
      <c r="K172" s="75"/>
      <c r="L172" s="86"/>
      <c r="M172" s="14"/>
    </row>
    <row r="173" spans="1:13" s="11" customFormat="1" ht="14.4" x14ac:dyDescent="0.25">
      <c r="A173" s="142" t="s">
        <v>236</v>
      </c>
      <c r="B173" s="141" t="s">
        <v>140</v>
      </c>
      <c r="C173" s="75" t="s">
        <v>237</v>
      </c>
      <c r="D173" s="75">
        <v>150</v>
      </c>
      <c r="E173" s="75"/>
      <c r="F173" s="16"/>
      <c r="G173" s="75"/>
      <c r="H173" s="107">
        <f t="shared" si="13"/>
        <v>2.1</v>
      </c>
      <c r="I173" s="13">
        <f t="shared" si="14"/>
        <v>2.5</v>
      </c>
      <c r="J173" s="75">
        <v>4</v>
      </c>
      <c r="K173" s="75"/>
      <c r="L173" s="86" t="s">
        <v>238</v>
      </c>
      <c r="M173" s="14"/>
    </row>
    <row r="174" spans="1:13" s="11" customFormat="1" ht="14.4" x14ac:dyDescent="0.25">
      <c r="A174" s="142"/>
      <c r="B174" s="141"/>
      <c r="C174" s="75" t="s">
        <v>146</v>
      </c>
      <c r="D174" s="75">
        <v>700</v>
      </c>
      <c r="E174" s="75">
        <v>18.440000000000001</v>
      </c>
      <c r="F174" s="16">
        <f t="shared" ref="F174:F178" si="20">D174/E174</f>
        <v>37.960954446854664</v>
      </c>
      <c r="G174" s="75"/>
      <c r="H174" s="107">
        <f t="shared" si="13"/>
        <v>4.3</v>
      </c>
      <c r="I174" s="13">
        <f t="shared" si="14"/>
        <v>6.166666666666667</v>
      </c>
      <c r="J174" s="75">
        <v>23</v>
      </c>
      <c r="K174" s="75">
        <v>24</v>
      </c>
      <c r="L174" s="86"/>
      <c r="M174" s="14"/>
    </row>
    <row r="175" spans="1:13" s="11" customFormat="1" ht="14.4" x14ac:dyDescent="0.25">
      <c r="A175" s="142"/>
      <c r="B175" s="141"/>
      <c r="C175" s="75" t="s">
        <v>111</v>
      </c>
      <c r="D175" s="75">
        <v>620</v>
      </c>
      <c r="E175" s="75"/>
      <c r="F175" s="16"/>
      <c r="G175" s="75" t="s">
        <v>239</v>
      </c>
      <c r="H175" s="107">
        <f t="shared" si="13"/>
        <v>3.98</v>
      </c>
      <c r="I175" s="13">
        <f t="shared" si="14"/>
        <v>5.6333333333333337</v>
      </c>
      <c r="J175" s="75"/>
      <c r="K175" s="75"/>
      <c r="L175" s="86"/>
      <c r="M175" s="14"/>
    </row>
    <row r="176" spans="1:13" s="11" customFormat="1" ht="14.4" x14ac:dyDescent="0.25">
      <c r="A176" s="142"/>
      <c r="B176" s="141"/>
      <c r="C176" s="75" t="s">
        <v>114</v>
      </c>
      <c r="D176" s="75">
        <v>750</v>
      </c>
      <c r="E176" s="75">
        <v>15</v>
      </c>
      <c r="F176" s="16">
        <f t="shared" si="20"/>
        <v>50</v>
      </c>
      <c r="G176" s="75"/>
      <c r="H176" s="107">
        <f t="shared" si="13"/>
        <v>4.5</v>
      </c>
      <c r="I176" s="13">
        <f t="shared" si="14"/>
        <v>6.5</v>
      </c>
      <c r="J176" s="75">
        <v>10</v>
      </c>
      <c r="K176" s="75">
        <v>8</v>
      </c>
      <c r="L176" s="86"/>
      <c r="M176" s="14"/>
    </row>
    <row r="177" spans="1:13" s="11" customFormat="1" ht="14.4" x14ac:dyDescent="0.25">
      <c r="A177" s="142"/>
      <c r="B177" s="141"/>
      <c r="C177" s="75" t="s">
        <v>163</v>
      </c>
      <c r="D177" s="75">
        <v>1000</v>
      </c>
      <c r="E177" s="75"/>
      <c r="F177" s="16"/>
      <c r="G177" s="75" t="s">
        <v>240</v>
      </c>
      <c r="H177" s="107">
        <f t="shared" si="13"/>
        <v>5.5</v>
      </c>
      <c r="I177" s="13">
        <f t="shared" si="14"/>
        <v>8.1666666666666679</v>
      </c>
      <c r="J177" s="75"/>
      <c r="K177" s="75">
        <v>43</v>
      </c>
      <c r="L177" s="86"/>
      <c r="M177" s="14"/>
    </row>
    <row r="178" spans="1:13" s="11" customFormat="1" ht="14.4" x14ac:dyDescent="0.25">
      <c r="A178" s="142"/>
      <c r="B178" s="141"/>
      <c r="C178" s="75" t="s">
        <v>226</v>
      </c>
      <c r="D178" s="75">
        <v>1100</v>
      </c>
      <c r="E178" s="75">
        <v>31.22</v>
      </c>
      <c r="F178" s="16">
        <f t="shared" si="20"/>
        <v>35.233824471492632</v>
      </c>
      <c r="G178" s="75"/>
      <c r="H178" s="107">
        <f t="shared" si="13"/>
        <v>5.9</v>
      </c>
      <c r="I178" s="13">
        <f t="shared" si="14"/>
        <v>8.8333333333333321</v>
      </c>
      <c r="J178" s="75">
        <v>31</v>
      </c>
      <c r="K178" s="75">
        <v>40</v>
      </c>
      <c r="L178" s="86"/>
      <c r="M178" s="14"/>
    </row>
    <row r="179" spans="1:13" s="11" customFormat="1" ht="14.4" x14ac:dyDescent="0.25">
      <c r="A179" s="142"/>
      <c r="B179" s="141"/>
      <c r="C179" s="75" t="s">
        <v>213</v>
      </c>
      <c r="D179" s="75">
        <v>1350</v>
      </c>
      <c r="E179" s="75"/>
      <c r="F179" s="16"/>
      <c r="G179" s="75"/>
      <c r="H179" s="107">
        <f t="shared" si="13"/>
        <v>6.9</v>
      </c>
      <c r="I179" s="13">
        <f t="shared" si="14"/>
        <v>10.5</v>
      </c>
      <c r="J179" s="75">
        <v>9</v>
      </c>
      <c r="K179" s="75"/>
      <c r="L179" s="86"/>
      <c r="M179" s="14"/>
    </row>
    <row r="180" spans="1:13" s="11" customFormat="1" ht="14.4" x14ac:dyDescent="0.25">
      <c r="A180" s="142"/>
      <c r="B180" s="141"/>
      <c r="C180" s="75" t="s">
        <v>215</v>
      </c>
      <c r="D180" s="75">
        <v>1700</v>
      </c>
      <c r="E180" s="75"/>
      <c r="F180" s="75"/>
      <c r="G180" s="75"/>
      <c r="H180" s="107">
        <f t="shared" si="13"/>
        <v>8.3000000000000007</v>
      </c>
      <c r="I180" s="13">
        <f t="shared" si="14"/>
        <v>12.833333333333334</v>
      </c>
      <c r="J180" s="75">
        <v>2</v>
      </c>
      <c r="K180" s="75"/>
      <c r="L180" s="86" t="s">
        <v>241</v>
      </c>
      <c r="M180" s="14"/>
    </row>
    <row r="181" spans="1:13" s="11" customFormat="1" ht="14.4" x14ac:dyDescent="0.25">
      <c r="A181" s="142" t="s">
        <v>242</v>
      </c>
      <c r="B181" s="141" t="s">
        <v>28</v>
      </c>
      <c r="C181" s="75" t="s">
        <v>243</v>
      </c>
      <c r="D181" s="75">
        <v>350</v>
      </c>
      <c r="E181" s="75"/>
      <c r="F181" s="16"/>
      <c r="G181" s="75">
        <v>65</v>
      </c>
      <c r="H181" s="107">
        <f t="shared" si="13"/>
        <v>2.9</v>
      </c>
      <c r="I181" s="13">
        <f t="shared" si="14"/>
        <v>3.8333333333333335</v>
      </c>
      <c r="J181" s="75">
        <v>10</v>
      </c>
      <c r="K181" s="75"/>
      <c r="L181" s="86"/>
      <c r="M181" s="14"/>
    </row>
    <row r="182" spans="1:13" s="11" customFormat="1" ht="14.4" x14ac:dyDescent="0.25">
      <c r="A182" s="142"/>
      <c r="B182" s="141"/>
      <c r="C182" s="75" t="s">
        <v>244</v>
      </c>
      <c r="D182" s="75">
        <v>370</v>
      </c>
      <c r="E182" s="75"/>
      <c r="F182" s="16"/>
      <c r="G182" s="75"/>
      <c r="H182" s="107">
        <f t="shared" si="13"/>
        <v>2.98</v>
      </c>
      <c r="I182" s="13">
        <f t="shared" si="14"/>
        <v>3.9666666666666668</v>
      </c>
      <c r="J182" s="75">
        <v>6</v>
      </c>
      <c r="K182" s="75"/>
      <c r="L182" s="86" t="s">
        <v>245</v>
      </c>
      <c r="M182" s="14"/>
    </row>
    <row r="183" spans="1:13" s="11" customFormat="1" ht="14.4" x14ac:dyDescent="0.25">
      <c r="A183" s="142"/>
      <c r="B183" s="141"/>
      <c r="C183" s="75" t="s">
        <v>246</v>
      </c>
      <c r="D183" s="75">
        <v>430</v>
      </c>
      <c r="E183" s="75"/>
      <c r="F183" s="16"/>
      <c r="G183" s="75">
        <v>70</v>
      </c>
      <c r="H183" s="107">
        <f t="shared" si="13"/>
        <v>3.2199999999999998</v>
      </c>
      <c r="I183" s="13">
        <f t="shared" si="14"/>
        <v>4.3666666666666671</v>
      </c>
      <c r="J183" s="75">
        <v>5</v>
      </c>
      <c r="K183" s="75"/>
      <c r="L183" s="86" t="s">
        <v>247</v>
      </c>
      <c r="M183" s="14"/>
    </row>
    <row r="184" spans="1:13" s="11" customFormat="1" ht="14.4" x14ac:dyDescent="0.25">
      <c r="A184" s="142"/>
      <c r="B184" s="141"/>
      <c r="C184" s="75" t="s">
        <v>52</v>
      </c>
      <c r="D184" s="75">
        <v>300</v>
      </c>
      <c r="E184" s="75"/>
      <c r="F184" s="16"/>
      <c r="G184" s="75">
        <v>59</v>
      </c>
      <c r="H184" s="107">
        <f t="shared" si="13"/>
        <v>2.7</v>
      </c>
      <c r="I184" s="13">
        <f t="shared" si="14"/>
        <v>3.5</v>
      </c>
      <c r="J184" s="75">
        <v>5</v>
      </c>
      <c r="K184" s="75">
        <v>8</v>
      </c>
      <c r="L184" s="86"/>
      <c r="M184" s="14"/>
    </row>
    <row r="185" spans="1:13" s="11" customFormat="1" ht="14.4" x14ac:dyDescent="0.25">
      <c r="A185" s="142"/>
      <c r="B185" s="141"/>
      <c r="C185" s="75" t="s">
        <v>248</v>
      </c>
      <c r="D185" s="75">
        <v>420</v>
      </c>
      <c r="E185" s="75">
        <v>7.6</v>
      </c>
      <c r="F185" s="16"/>
      <c r="G185" s="75">
        <v>64</v>
      </c>
      <c r="H185" s="107">
        <f t="shared" si="13"/>
        <v>3.1799999999999997</v>
      </c>
      <c r="I185" s="13">
        <f t="shared" si="14"/>
        <v>4.3</v>
      </c>
      <c r="J185" s="75">
        <v>5</v>
      </c>
      <c r="K185" s="75"/>
      <c r="L185" s="86"/>
      <c r="M185" s="17"/>
    </row>
    <row r="186" spans="1:13" s="11" customFormat="1" ht="14.4" x14ac:dyDescent="0.25">
      <c r="A186" s="142"/>
      <c r="B186" s="141"/>
      <c r="C186" s="75" t="s">
        <v>249</v>
      </c>
      <c r="D186" s="75">
        <v>230</v>
      </c>
      <c r="E186" s="75"/>
      <c r="F186" s="16"/>
      <c r="G186" s="75"/>
      <c r="H186" s="107">
        <f t="shared" si="13"/>
        <v>2.42</v>
      </c>
      <c r="I186" s="13">
        <f t="shared" si="14"/>
        <v>3.0333333333333332</v>
      </c>
      <c r="J186" s="75">
        <v>10</v>
      </c>
      <c r="K186" s="75"/>
      <c r="L186" s="86" t="s">
        <v>250</v>
      </c>
      <c r="M186" s="17"/>
    </row>
    <row r="187" spans="1:13" s="11" customFormat="1" ht="14.4" x14ac:dyDescent="0.25">
      <c r="A187" s="142"/>
      <c r="B187" s="141"/>
      <c r="C187" s="75" t="s">
        <v>251</v>
      </c>
      <c r="D187" s="75">
        <v>140</v>
      </c>
      <c r="E187" s="75"/>
      <c r="F187" s="16"/>
      <c r="G187" s="75"/>
      <c r="H187" s="107">
        <f t="shared" si="13"/>
        <v>2.06</v>
      </c>
      <c r="I187" s="13">
        <f t="shared" si="14"/>
        <v>2.4333333333333336</v>
      </c>
      <c r="J187" s="75">
        <v>4</v>
      </c>
      <c r="K187" s="75"/>
      <c r="L187" s="86" t="s">
        <v>252</v>
      </c>
      <c r="M187" s="17"/>
    </row>
    <row r="188" spans="1:13" s="11" customFormat="1" ht="14.4" x14ac:dyDescent="0.25">
      <c r="A188" s="142"/>
      <c r="B188" s="141"/>
      <c r="C188" s="75" t="s">
        <v>253</v>
      </c>
      <c r="D188" s="75">
        <v>550</v>
      </c>
      <c r="E188" s="75"/>
      <c r="F188" s="16"/>
      <c r="G188" s="75">
        <v>64</v>
      </c>
      <c r="H188" s="107">
        <f t="shared" si="13"/>
        <v>3.7</v>
      </c>
      <c r="I188" s="13">
        <f t="shared" si="14"/>
        <v>5.1666666666666661</v>
      </c>
      <c r="J188" s="75">
        <v>2</v>
      </c>
      <c r="K188" s="75"/>
      <c r="L188" s="86" t="s">
        <v>254</v>
      </c>
      <c r="M188" s="17"/>
    </row>
    <row r="189" spans="1:13" s="11" customFormat="1" ht="14.4" x14ac:dyDescent="0.25">
      <c r="A189" s="142"/>
      <c r="B189" s="141"/>
      <c r="C189" s="75" t="s">
        <v>253</v>
      </c>
      <c r="D189" s="75">
        <v>550</v>
      </c>
      <c r="E189" s="75"/>
      <c r="F189" s="16"/>
      <c r="G189" s="75"/>
      <c r="H189" s="107">
        <f t="shared" si="13"/>
        <v>3.7</v>
      </c>
      <c r="I189" s="13">
        <f t="shared" si="14"/>
        <v>5.1666666666666661</v>
      </c>
      <c r="J189" s="75">
        <v>1</v>
      </c>
      <c r="K189" s="75"/>
      <c r="L189" s="86" t="s">
        <v>255</v>
      </c>
      <c r="M189" s="17"/>
    </row>
    <row r="190" spans="1:13" s="11" customFormat="1" ht="14.4" x14ac:dyDescent="0.25">
      <c r="A190" s="142"/>
      <c r="B190" s="141"/>
      <c r="C190" s="75" t="s">
        <v>77</v>
      </c>
      <c r="D190" s="75">
        <v>650</v>
      </c>
      <c r="E190" s="75">
        <v>12.1</v>
      </c>
      <c r="F190" s="16">
        <f t="shared" ref="F190:F194" si="21">D190/E190</f>
        <v>53.719008264462815</v>
      </c>
      <c r="G190" s="75">
        <v>57</v>
      </c>
      <c r="H190" s="107">
        <f t="shared" si="13"/>
        <v>4.0999999999999996</v>
      </c>
      <c r="I190" s="13">
        <f t="shared" si="14"/>
        <v>5.833333333333333</v>
      </c>
      <c r="J190" s="75">
        <v>13</v>
      </c>
      <c r="K190" s="75">
        <v>16</v>
      </c>
      <c r="L190" s="86"/>
      <c r="M190" s="17"/>
    </row>
    <row r="191" spans="1:13" s="11" customFormat="1" ht="14.4" x14ac:dyDescent="0.25">
      <c r="A191" s="142"/>
      <c r="B191" s="141"/>
      <c r="C191" s="75" t="s">
        <v>76</v>
      </c>
      <c r="D191" s="75">
        <v>650</v>
      </c>
      <c r="E191" s="75">
        <v>12</v>
      </c>
      <c r="F191" s="16">
        <f t="shared" si="21"/>
        <v>54.166666666666664</v>
      </c>
      <c r="G191" s="75">
        <v>57</v>
      </c>
      <c r="H191" s="107">
        <f t="shared" si="13"/>
        <v>4.0999999999999996</v>
      </c>
      <c r="I191" s="13">
        <f t="shared" si="14"/>
        <v>5.833333333333333</v>
      </c>
      <c r="J191" s="75">
        <v>16</v>
      </c>
      <c r="K191" s="75">
        <v>60</v>
      </c>
      <c r="L191" s="86"/>
      <c r="M191" s="17"/>
    </row>
    <row r="192" spans="1:13" s="11" customFormat="1" ht="14.4" x14ac:dyDescent="0.25">
      <c r="A192" s="142"/>
      <c r="B192" s="141"/>
      <c r="C192" s="75" t="s">
        <v>256</v>
      </c>
      <c r="D192" s="75">
        <v>650</v>
      </c>
      <c r="E192" s="75"/>
      <c r="F192" s="16"/>
      <c r="G192" s="75">
        <v>57</v>
      </c>
      <c r="H192" s="107">
        <f t="shared" si="13"/>
        <v>4.0999999999999996</v>
      </c>
      <c r="I192" s="13">
        <f t="shared" si="14"/>
        <v>5.833333333333333</v>
      </c>
      <c r="J192" s="75">
        <v>8</v>
      </c>
      <c r="K192" s="75"/>
      <c r="L192" s="86"/>
      <c r="M192" s="17"/>
    </row>
    <row r="193" spans="1:13" s="11" customFormat="1" ht="14.4" x14ac:dyDescent="0.25">
      <c r="A193" s="142"/>
      <c r="B193" s="141"/>
      <c r="C193" s="75" t="s">
        <v>79</v>
      </c>
      <c r="D193" s="75">
        <v>650</v>
      </c>
      <c r="E193" s="75">
        <v>12.2</v>
      </c>
      <c r="F193" s="16">
        <f t="shared" si="21"/>
        <v>53.278688524590166</v>
      </c>
      <c r="G193" s="75">
        <v>57</v>
      </c>
      <c r="H193" s="107">
        <f t="shared" si="13"/>
        <v>4.0999999999999996</v>
      </c>
      <c r="I193" s="13">
        <f t="shared" si="14"/>
        <v>5.833333333333333</v>
      </c>
      <c r="J193" s="75">
        <v>24</v>
      </c>
      <c r="K193" s="75"/>
      <c r="L193" s="86"/>
      <c r="M193" s="17"/>
    </row>
    <row r="194" spans="1:13" s="11" customFormat="1" ht="14.4" x14ac:dyDescent="0.25">
      <c r="A194" s="142"/>
      <c r="B194" s="141"/>
      <c r="C194" s="75" t="s">
        <v>85</v>
      </c>
      <c r="D194" s="75">
        <v>650</v>
      </c>
      <c r="E194" s="75">
        <v>13.5</v>
      </c>
      <c r="F194" s="16">
        <f t="shared" si="21"/>
        <v>48.148148148148145</v>
      </c>
      <c r="G194" s="75"/>
      <c r="H194" s="107">
        <f t="shared" si="13"/>
        <v>4.0999999999999996</v>
      </c>
      <c r="I194" s="13">
        <f t="shared" si="14"/>
        <v>5.833333333333333</v>
      </c>
      <c r="J194" s="75">
        <v>27</v>
      </c>
      <c r="K194" s="75"/>
      <c r="L194" s="86"/>
      <c r="M194" s="17"/>
    </row>
    <row r="195" spans="1:13" s="11" customFormat="1" ht="14.4" x14ac:dyDescent="0.25">
      <c r="A195" s="142"/>
      <c r="B195" s="141"/>
      <c r="C195" s="75" t="s">
        <v>130</v>
      </c>
      <c r="D195" s="75">
        <v>850</v>
      </c>
      <c r="E195" s="75"/>
      <c r="F195" s="75"/>
      <c r="G195" s="75"/>
      <c r="H195" s="107">
        <f t="shared" ref="H195:H258" si="22">D195/250+1.5</f>
        <v>4.9000000000000004</v>
      </c>
      <c r="I195" s="13">
        <f t="shared" ref="I195:I258" si="23">D195/150+1.5</f>
        <v>7.166666666666667</v>
      </c>
      <c r="J195" s="75">
        <v>25</v>
      </c>
      <c r="K195" s="75">
        <v>16</v>
      </c>
      <c r="L195" s="86"/>
      <c r="M195" s="17"/>
    </row>
    <row r="196" spans="1:13" s="11" customFormat="1" ht="14.4" x14ac:dyDescent="0.25">
      <c r="A196" s="142"/>
      <c r="B196" s="141"/>
      <c r="C196" s="75" t="s">
        <v>257</v>
      </c>
      <c r="D196" s="75">
        <v>850</v>
      </c>
      <c r="E196" s="75"/>
      <c r="F196" s="16"/>
      <c r="G196" s="75"/>
      <c r="H196" s="107">
        <f t="shared" si="22"/>
        <v>4.9000000000000004</v>
      </c>
      <c r="I196" s="13">
        <f t="shared" si="23"/>
        <v>7.166666666666667</v>
      </c>
      <c r="J196" s="75">
        <v>13</v>
      </c>
      <c r="K196" s="75"/>
      <c r="L196" s="86"/>
      <c r="M196" s="17"/>
    </row>
    <row r="197" spans="1:13" s="11" customFormat="1" ht="14.4" x14ac:dyDescent="0.25">
      <c r="A197" s="142"/>
      <c r="B197" s="141"/>
      <c r="C197" s="75" t="s">
        <v>258</v>
      </c>
      <c r="D197" s="75">
        <v>950</v>
      </c>
      <c r="E197" s="75"/>
      <c r="F197" s="16"/>
      <c r="G197" s="75"/>
      <c r="H197" s="107">
        <f t="shared" si="22"/>
        <v>5.3</v>
      </c>
      <c r="I197" s="13">
        <f t="shared" si="23"/>
        <v>7.833333333333333</v>
      </c>
      <c r="J197" s="75">
        <v>7</v>
      </c>
      <c r="K197" s="75"/>
      <c r="L197" s="86"/>
      <c r="M197" s="17"/>
    </row>
    <row r="198" spans="1:13" s="11" customFormat="1" ht="14.4" x14ac:dyDescent="0.25">
      <c r="A198" s="142"/>
      <c r="B198" s="141"/>
      <c r="C198" s="75" t="s">
        <v>259</v>
      </c>
      <c r="D198" s="75">
        <v>950</v>
      </c>
      <c r="E198" s="75"/>
      <c r="F198" s="16"/>
      <c r="G198" s="75"/>
      <c r="H198" s="107">
        <f t="shared" si="22"/>
        <v>5.3</v>
      </c>
      <c r="I198" s="13">
        <f t="shared" si="23"/>
        <v>7.833333333333333</v>
      </c>
      <c r="J198" s="75">
        <v>3</v>
      </c>
      <c r="K198" s="75"/>
      <c r="L198" s="86"/>
      <c r="M198" s="17"/>
    </row>
    <row r="199" spans="1:13" s="11" customFormat="1" ht="14.4" x14ac:dyDescent="0.25">
      <c r="A199" s="142"/>
      <c r="B199" s="141"/>
      <c r="C199" s="77" t="s">
        <v>260</v>
      </c>
      <c r="D199" s="77">
        <v>850</v>
      </c>
      <c r="E199" s="77"/>
      <c r="F199" s="77"/>
      <c r="G199" s="75">
        <v>55</v>
      </c>
      <c r="H199" s="107">
        <f t="shared" si="22"/>
        <v>4.9000000000000004</v>
      </c>
      <c r="I199" s="13">
        <f t="shared" si="23"/>
        <v>7.166666666666667</v>
      </c>
      <c r="J199" s="77">
        <v>4</v>
      </c>
      <c r="K199" s="77"/>
      <c r="L199" s="90" t="s">
        <v>261</v>
      </c>
      <c r="M199" s="17"/>
    </row>
    <row r="200" spans="1:13" s="11" customFormat="1" ht="14.4" x14ac:dyDescent="0.25">
      <c r="A200" s="142"/>
      <c r="B200" s="141" t="s">
        <v>262</v>
      </c>
      <c r="C200" s="75" t="s">
        <v>130</v>
      </c>
      <c r="D200" s="75">
        <v>1000</v>
      </c>
      <c r="E200" s="75">
        <v>15.6</v>
      </c>
      <c r="F200" s="16">
        <f>D200/E200</f>
        <v>64.102564102564102</v>
      </c>
      <c r="G200" s="75"/>
      <c r="H200" s="107">
        <f t="shared" si="22"/>
        <v>5.5</v>
      </c>
      <c r="I200" s="13">
        <f t="shared" si="23"/>
        <v>8.1666666666666679</v>
      </c>
      <c r="J200" s="75">
        <v>25</v>
      </c>
      <c r="K200" s="75">
        <v>16</v>
      </c>
      <c r="L200" s="86"/>
      <c r="M200" s="17"/>
    </row>
    <row r="201" spans="1:13" s="11" customFormat="1" ht="14.4" x14ac:dyDescent="0.25">
      <c r="A201" s="142"/>
      <c r="B201" s="141"/>
      <c r="C201" s="75" t="s">
        <v>257</v>
      </c>
      <c r="D201" s="75">
        <v>1000</v>
      </c>
      <c r="E201" s="75"/>
      <c r="F201" s="16"/>
      <c r="G201" s="75">
        <v>51</v>
      </c>
      <c r="H201" s="107">
        <f t="shared" si="22"/>
        <v>5.5</v>
      </c>
      <c r="I201" s="13">
        <f t="shared" si="23"/>
        <v>8.1666666666666679</v>
      </c>
      <c r="J201" s="75">
        <v>13</v>
      </c>
      <c r="K201" s="75"/>
      <c r="L201" s="86"/>
      <c r="M201" s="17"/>
    </row>
    <row r="202" spans="1:13" s="11" customFormat="1" ht="14.4" x14ac:dyDescent="0.25">
      <c r="A202" s="142"/>
      <c r="B202" s="141"/>
      <c r="C202" s="75" t="s">
        <v>258</v>
      </c>
      <c r="D202" s="75">
        <v>1100</v>
      </c>
      <c r="E202" s="75"/>
      <c r="F202" s="16"/>
      <c r="G202" s="75">
        <v>51</v>
      </c>
      <c r="H202" s="107">
        <f t="shared" si="22"/>
        <v>5.9</v>
      </c>
      <c r="I202" s="13">
        <f t="shared" si="23"/>
        <v>8.8333333333333321</v>
      </c>
      <c r="J202" s="75">
        <v>7</v>
      </c>
      <c r="K202" s="75"/>
      <c r="L202" s="86"/>
      <c r="M202" s="17"/>
    </row>
    <row r="203" spans="1:13" s="11" customFormat="1" ht="14.4" x14ac:dyDescent="0.25">
      <c r="A203" s="142"/>
      <c r="B203" s="141"/>
      <c r="C203" s="75" t="s">
        <v>259</v>
      </c>
      <c r="D203" s="75">
        <v>1100</v>
      </c>
      <c r="E203" s="75"/>
      <c r="F203" s="16"/>
      <c r="G203" s="75"/>
      <c r="H203" s="107">
        <f t="shared" si="22"/>
        <v>5.9</v>
      </c>
      <c r="I203" s="13">
        <f t="shared" si="23"/>
        <v>8.8333333333333321</v>
      </c>
      <c r="J203" s="75">
        <v>3</v>
      </c>
      <c r="K203" s="75"/>
      <c r="L203" s="86"/>
      <c r="M203" s="17"/>
    </row>
    <row r="204" spans="1:13" s="11" customFormat="1" ht="14.4" x14ac:dyDescent="0.25">
      <c r="A204" s="142"/>
      <c r="B204" s="141"/>
      <c r="C204" s="28" t="s">
        <v>263</v>
      </c>
      <c r="D204" s="75">
        <v>1350</v>
      </c>
      <c r="E204" s="75"/>
      <c r="F204" s="16"/>
      <c r="G204" s="75"/>
      <c r="H204" s="107">
        <f t="shared" si="22"/>
        <v>6.9</v>
      </c>
      <c r="I204" s="13">
        <f t="shared" si="23"/>
        <v>10.5</v>
      </c>
      <c r="J204" s="75">
        <v>7</v>
      </c>
      <c r="K204" s="75"/>
      <c r="L204" s="86"/>
      <c r="M204" s="17"/>
    </row>
    <row r="205" spans="1:13" s="11" customFormat="1" ht="14.4" x14ac:dyDescent="0.25">
      <c r="A205" s="142"/>
      <c r="B205" s="141"/>
      <c r="C205" s="28" t="s">
        <v>264</v>
      </c>
      <c r="D205" s="75">
        <v>1350</v>
      </c>
      <c r="E205" s="75"/>
      <c r="F205" s="16"/>
      <c r="G205" s="75"/>
      <c r="H205" s="107">
        <f t="shared" si="22"/>
        <v>6.9</v>
      </c>
      <c r="I205" s="13">
        <f t="shared" si="23"/>
        <v>10.5</v>
      </c>
      <c r="J205" s="75">
        <v>1</v>
      </c>
      <c r="K205" s="75"/>
      <c r="L205" s="86"/>
      <c r="M205" s="17"/>
    </row>
    <row r="206" spans="1:13" s="11" customFormat="1" ht="14.4" x14ac:dyDescent="0.25">
      <c r="A206" s="142"/>
      <c r="B206" s="141"/>
      <c r="C206" s="28" t="s">
        <v>265</v>
      </c>
      <c r="D206" s="75">
        <v>1350</v>
      </c>
      <c r="E206" s="75"/>
      <c r="F206" s="16"/>
      <c r="G206" s="75"/>
      <c r="H206" s="107">
        <f t="shared" si="22"/>
        <v>6.9</v>
      </c>
      <c r="I206" s="13">
        <f t="shared" si="23"/>
        <v>10.5</v>
      </c>
      <c r="J206" s="75">
        <v>3</v>
      </c>
      <c r="K206" s="75"/>
      <c r="L206" s="86"/>
      <c r="M206" s="17"/>
    </row>
    <row r="207" spans="1:13" s="11" customFormat="1" ht="14.4" x14ac:dyDescent="0.25">
      <c r="A207" s="142"/>
      <c r="B207" s="141" t="s">
        <v>266</v>
      </c>
      <c r="C207" s="75" t="s">
        <v>267</v>
      </c>
      <c r="D207" s="75">
        <v>250</v>
      </c>
      <c r="E207" s="75">
        <v>4.12</v>
      </c>
      <c r="F207" s="16">
        <f>D207/E207</f>
        <v>60.679611650485434</v>
      </c>
      <c r="G207" s="75"/>
      <c r="H207" s="107">
        <f t="shared" si="22"/>
        <v>2.5</v>
      </c>
      <c r="I207" s="13">
        <f t="shared" si="23"/>
        <v>3.166666666666667</v>
      </c>
      <c r="J207" s="75">
        <v>27</v>
      </c>
      <c r="K207" s="75"/>
      <c r="L207" s="86"/>
      <c r="M207" s="17"/>
    </row>
    <row r="208" spans="1:13" s="11" customFormat="1" ht="14.4" x14ac:dyDescent="0.25">
      <c r="A208" s="142"/>
      <c r="B208" s="141"/>
      <c r="C208" s="75" t="s">
        <v>268</v>
      </c>
      <c r="D208" s="75">
        <v>300</v>
      </c>
      <c r="E208" s="75"/>
      <c r="F208" s="16"/>
      <c r="G208" s="75"/>
      <c r="H208" s="107">
        <f t="shared" si="22"/>
        <v>2.7</v>
      </c>
      <c r="I208" s="13">
        <f t="shared" si="23"/>
        <v>3.5</v>
      </c>
      <c r="J208" s="75">
        <v>5</v>
      </c>
      <c r="K208" s="75"/>
      <c r="L208" s="86" t="s">
        <v>40</v>
      </c>
      <c r="M208" s="14"/>
    </row>
    <row r="209" spans="1:13" s="11" customFormat="1" ht="14.4" x14ac:dyDescent="0.25">
      <c r="A209" s="142"/>
      <c r="B209" s="141"/>
      <c r="C209" s="75" t="s">
        <v>269</v>
      </c>
      <c r="D209" s="75">
        <v>245</v>
      </c>
      <c r="E209" s="75"/>
      <c r="F209" s="75"/>
      <c r="G209" s="75"/>
      <c r="H209" s="107">
        <f t="shared" si="22"/>
        <v>2.48</v>
      </c>
      <c r="I209" s="13">
        <f t="shared" si="23"/>
        <v>3.1333333333333333</v>
      </c>
      <c r="J209" s="75">
        <v>3</v>
      </c>
      <c r="K209" s="75"/>
      <c r="L209" s="86" t="s">
        <v>270</v>
      </c>
      <c r="M209" s="14"/>
    </row>
    <row r="210" spans="1:13" s="11" customFormat="1" ht="28.8" x14ac:dyDescent="0.25">
      <c r="A210" s="142"/>
      <c r="B210" s="141"/>
      <c r="C210" s="75" t="s">
        <v>271</v>
      </c>
      <c r="D210" s="75">
        <v>320</v>
      </c>
      <c r="E210" s="75"/>
      <c r="F210" s="16"/>
      <c r="G210" s="75"/>
      <c r="H210" s="107">
        <f t="shared" si="22"/>
        <v>2.7800000000000002</v>
      </c>
      <c r="I210" s="13">
        <f t="shared" si="23"/>
        <v>3.6333333333333333</v>
      </c>
      <c r="J210" s="75">
        <v>8</v>
      </c>
      <c r="K210" s="75"/>
      <c r="L210" s="86" t="s">
        <v>272</v>
      </c>
      <c r="M210" s="14"/>
    </row>
    <row r="211" spans="1:13" s="11" customFormat="1" ht="14.4" x14ac:dyDescent="0.25">
      <c r="A211" s="142" t="s">
        <v>273</v>
      </c>
      <c r="B211" s="141" t="s">
        <v>28</v>
      </c>
      <c r="C211" s="75" t="s">
        <v>37</v>
      </c>
      <c r="D211" s="75">
        <v>320</v>
      </c>
      <c r="E211" s="75"/>
      <c r="F211" s="16"/>
      <c r="G211" s="75"/>
      <c r="H211" s="107">
        <f t="shared" si="22"/>
        <v>2.7800000000000002</v>
      </c>
      <c r="I211" s="13">
        <f t="shared" si="23"/>
        <v>3.6333333333333333</v>
      </c>
      <c r="J211" s="75">
        <v>8</v>
      </c>
      <c r="K211" s="75"/>
      <c r="L211" s="86" t="s">
        <v>274</v>
      </c>
      <c r="M211" s="14"/>
    </row>
    <row r="212" spans="1:13" s="11" customFormat="1" ht="14.4" x14ac:dyDescent="0.25">
      <c r="A212" s="142"/>
      <c r="B212" s="141"/>
      <c r="C212" s="75" t="s">
        <v>76</v>
      </c>
      <c r="D212" s="75">
        <v>600</v>
      </c>
      <c r="E212" s="75">
        <v>12</v>
      </c>
      <c r="F212" s="16">
        <f t="shared" ref="F212:F216" si="24">D212/E212</f>
        <v>50</v>
      </c>
      <c r="G212" s="75"/>
      <c r="H212" s="107">
        <f t="shared" si="22"/>
        <v>3.9</v>
      </c>
      <c r="I212" s="13">
        <f t="shared" si="23"/>
        <v>5.5</v>
      </c>
      <c r="J212" s="75">
        <v>16</v>
      </c>
      <c r="K212" s="75">
        <v>60</v>
      </c>
      <c r="L212" s="86"/>
      <c r="M212" s="14"/>
    </row>
    <row r="213" spans="1:13" s="11" customFormat="1" ht="14.4" x14ac:dyDescent="0.25">
      <c r="A213" s="142"/>
      <c r="B213" s="141"/>
      <c r="C213" s="75" t="s">
        <v>94</v>
      </c>
      <c r="D213" s="75">
        <v>800</v>
      </c>
      <c r="E213" s="75">
        <v>16.32</v>
      </c>
      <c r="F213" s="16">
        <f t="shared" si="24"/>
        <v>49.019607843137251</v>
      </c>
      <c r="G213" s="75"/>
      <c r="H213" s="107">
        <f t="shared" si="22"/>
        <v>4.7</v>
      </c>
      <c r="I213" s="13">
        <f t="shared" si="23"/>
        <v>6.833333333333333</v>
      </c>
      <c r="J213" s="75">
        <v>8</v>
      </c>
      <c r="K213" s="75"/>
      <c r="L213" s="86"/>
      <c r="M213" s="14"/>
    </row>
    <row r="214" spans="1:13" s="11" customFormat="1" ht="14.4" x14ac:dyDescent="0.25">
      <c r="A214" s="142"/>
      <c r="B214" s="141"/>
      <c r="C214" s="75" t="s">
        <v>106</v>
      </c>
      <c r="D214" s="75">
        <v>780</v>
      </c>
      <c r="E214" s="75"/>
      <c r="F214" s="16"/>
      <c r="G214" s="75"/>
      <c r="H214" s="107">
        <f t="shared" si="22"/>
        <v>4.62</v>
      </c>
      <c r="I214" s="13">
        <f t="shared" si="23"/>
        <v>6.7</v>
      </c>
      <c r="J214" s="75">
        <v>8</v>
      </c>
      <c r="K214" s="75">
        <v>24</v>
      </c>
      <c r="L214" s="86"/>
      <c r="M214" s="14"/>
    </row>
    <row r="215" spans="1:13" s="11" customFormat="1" ht="14.4" x14ac:dyDescent="0.25">
      <c r="A215" s="142"/>
      <c r="B215" s="141"/>
      <c r="C215" s="75" t="s">
        <v>131</v>
      </c>
      <c r="D215" s="75">
        <v>1050</v>
      </c>
      <c r="E215" s="75"/>
      <c r="F215" s="16"/>
      <c r="G215" s="75"/>
      <c r="H215" s="107">
        <f t="shared" si="22"/>
        <v>5.7</v>
      </c>
      <c r="I215" s="13">
        <f t="shared" si="23"/>
        <v>8.5</v>
      </c>
      <c r="J215" s="75">
        <v>15</v>
      </c>
      <c r="K215" s="75"/>
      <c r="L215" s="86"/>
      <c r="M215" s="14"/>
    </row>
    <row r="216" spans="1:13" s="11" customFormat="1" ht="14.4" x14ac:dyDescent="0.25">
      <c r="A216" s="142"/>
      <c r="B216" s="141"/>
      <c r="C216" s="75" t="s">
        <v>120</v>
      </c>
      <c r="D216" s="75">
        <v>1000</v>
      </c>
      <c r="E216" s="75">
        <v>19.38</v>
      </c>
      <c r="F216" s="16">
        <f t="shared" si="24"/>
        <v>51.599587203302377</v>
      </c>
      <c r="G216" s="75"/>
      <c r="H216" s="107">
        <f t="shared" si="22"/>
        <v>5.5</v>
      </c>
      <c r="I216" s="13">
        <f t="shared" si="23"/>
        <v>8.1666666666666679</v>
      </c>
      <c r="J216" s="75">
        <v>5</v>
      </c>
      <c r="K216" s="75">
        <v>8</v>
      </c>
      <c r="L216" s="86"/>
      <c r="M216" s="14"/>
    </row>
    <row r="217" spans="1:13" s="11" customFormat="1" ht="14.4" x14ac:dyDescent="0.25">
      <c r="A217" s="142"/>
      <c r="B217" s="141"/>
      <c r="C217" s="28" t="s">
        <v>275</v>
      </c>
      <c r="D217" s="75">
        <v>1000</v>
      </c>
      <c r="E217" s="75"/>
      <c r="F217" s="16"/>
      <c r="G217" s="75"/>
      <c r="H217" s="107">
        <f t="shared" si="22"/>
        <v>5.5</v>
      </c>
      <c r="I217" s="13">
        <f t="shared" si="23"/>
        <v>8.1666666666666679</v>
      </c>
      <c r="J217" s="75">
        <v>4</v>
      </c>
      <c r="K217" s="75"/>
      <c r="L217" s="86" t="s">
        <v>276</v>
      </c>
      <c r="M217" s="14"/>
    </row>
    <row r="218" spans="1:13" s="11" customFormat="1" ht="14.4" x14ac:dyDescent="0.25">
      <c r="A218" s="142"/>
      <c r="B218" s="141"/>
      <c r="C218" s="75" t="s">
        <v>123</v>
      </c>
      <c r="D218" s="75">
        <v>1000</v>
      </c>
      <c r="E218" s="75">
        <v>22.4</v>
      </c>
      <c r="F218" s="16">
        <f t="shared" ref="F218:F221" si="25">D218/E218</f>
        <v>44.642857142857146</v>
      </c>
      <c r="G218" s="75" t="s">
        <v>277</v>
      </c>
      <c r="H218" s="107">
        <f t="shared" si="22"/>
        <v>5.5</v>
      </c>
      <c r="I218" s="13">
        <f t="shared" si="23"/>
        <v>8.1666666666666679</v>
      </c>
      <c r="J218" s="75">
        <v>17</v>
      </c>
      <c r="K218" s="75">
        <v>16</v>
      </c>
      <c r="L218" s="86"/>
      <c r="M218" s="14"/>
    </row>
    <row r="219" spans="1:13" s="11" customFormat="1" ht="14.4" x14ac:dyDescent="0.25">
      <c r="A219" s="142"/>
      <c r="B219" s="141" t="s">
        <v>140</v>
      </c>
      <c r="C219" s="75" t="s">
        <v>278</v>
      </c>
      <c r="D219" s="75">
        <v>1100</v>
      </c>
      <c r="E219" s="75"/>
      <c r="F219" s="16"/>
      <c r="G219" s="75"/>
      <c r="H219" s="107">
        <f t="shared" si="22"/>
        <v>5.9</v>
      </c>
      <c r="I219" s="13">
        <f t="shared" si="23"/>
        <v>8.8333333333333321</v>
      </c>
      <c r="J219" s="75">
        <v>10</v>
      </c>
      <c r="K219" s="75"/>
      <c r="L219" s="86" t="s">
        <v>279</v>
      </c>
      <c r="M219" s="14"/>
    </row>
    <row r="220" spans="1:13" s="11" customFormat="1" ht="14.4" x14ac:dyDescent="0.25">
      <c r="A220" s="142"/>
      <c r="B220" s="141"/>
      <c r="C220" s="75" t="s">
        <v>221</v>
      </c>
      <c r="D220" s="75">
        <v>950</v>
      </c>
      <c r="E220" s="75">
        <v>26</v>
      </c>
      <c r="F220" s="16">
        <f t="shared" si="25"/>
        <v>36.53846153846154</v>
      </c>
      <c r="G220" s="75"/>
      <c r="H220" s="107">
        <f t="shared" si="22"/>
        <v>5.3</v>
      </c>
      <c r="I220" s="13">
        <f t="shared" si="23"/>
        <v>7.833333333333333</v>
      </c>
      <c r="J220" s="75">
        <v>2</v>
      </c>
      <c r="K220" s="75">
        <v>41</v>
      </c>
      <c r="L220" s="86"/>
      <c r="M220" s="14"/>
    </row>
    <row r="221" spans="1:13" s="11" customFormat="1" ht="14.4" x14ac:dyDescent="0.25">
      <c r="A221" s="142"/>
      <c r="B221" s="141"/>
      <c r="C221" s="75" t="s">
        <v>226</v>
      </c>
      <c r="D221" s="75">
        <v>1050</v>
      </c>
      <c r="E221" s="75">
        <v>31.22</v>
      </c>
      <c r="F221" s="16">
        <f t="shared" si="25"/>
        <v>33.632286995515699</v>
      </c>
      <c r="G221" s="75"/>
      <c r="H221" s="107">
        <f t="shared" si="22"/>
        <v>5.7</v>
      </c>
      <c r="I221" s="13">
        <f t="shared" si="23"/>
        <v>8.5</v>
      </c>
      <c r="J221" s="75">
        <v>31</v>
      </c>
      <c r="K221" s="75">
        <v>40</v>
      </c>
      <c r="L221" s="86"/>
      <c r="M221" s="14"/>
    </row>
    <row r="222" spans="1:13" s="11" customFormat="1" ht="14.4" x14ac:dyDescent="0.25">
      <c r="A222" s="142"/>
      <c r="B222" s="141"/>
      <c r="C222" s="75" t="s">
        <v>280</v>
      </c>
      <c r="D222" s="75">
        <v>950</v>
      </c>
      <c r="E222" s="75"/>
      <c r="F222" s="16"/>
      <c r="G222" s="75"/>
      <c r="H222" s="107">
        <f t="shared" si="22"/>
        <v>5.3</v>
      </c>
      <c r="I222" s="13">
        <f t="shared" si="23"/>
        <v>7.833333333333333</v>
      </c>
      <c r="J222" s="75">
        <v>5</v>
      </c>
      <c r="K222" s="75"/>
      <c r="L222" s="86"/>
      <c r="M222" s="14"/>
    </row>
    <row r="223" spans="1:13" s="11" customFormat="1" ht="14.4" x14ac:dyDescent="0.25">
      <c r="A223" s="142"/>
      <c r="B223" s="141"/>
      <c r="C223" s="75" t="s">
        <v>191</v>
      </c>
      <c r="D223" s="75">
        <v>1100</v>
      </c>
      <c r="E223" s="75"/>
      <c r="F223" s="16"/>
      <c r="G223" s="75" t="s">
        <v>240</v>
      </c>
      <c r="H223" s="107">
        <f t="shared" si="22"/>
        <v>5.9</v>
      </c>
      <c r="I223" s="13">
        <f t="shared" si="23"/>
        <v>8.8333333333333321</v>
      </c>
      <c r="J223" s="75">
        <v>16</v>
      </c>
      <c r="K223" s="75">
        <v>16</v>
      </c>
      <c r="L223" s="86"/>
      <c r="M223" s="14"/>
    </row>
    <row r="224" spans="1:13" s="11" customFormat="1" ht="14.4" x14ac:dyDescent="0.25">
      <c r="A224" s="142"/>
      <c r="B224" s="141"/>
      <c r="C224" s="75" t="s">
        <v>196</v>
      </c>
      <c r="D224" s="75">
        <v>1400</v>
      </c>
      <c r="E224" s="75">
        <v>37.96</v>
      </c>
      <c r="F224" s="16">
        <f t="shared" ref="F224:F227" si="26">D224/E224</f>
        <v>36.880927291886195</v>
      </c>
      <c r="G224" s="75"/>
      <c r="H224" s="107">
        <f t="shared" si="22"/>
        <v>7.1</v>
      </c>
      <c r="I224" s="13">
        <f t="shared" si="23"/>
        <v>10.833333333333334</v>
      </c>
      <c r="J224" s="75">
        <v>18</v>
      </c>
      <c r="K224" s="75">
        <v>1</v>
      </c>
      <c r="L224" s="86"/>
      <c r="M224" s="14"/>
    </row>
    <row r="225" spans="1:13" s="11" customFormat="1" ht="14.4" x14ac:dyDescent="0.25">
      <c r="A225" s="142"/>
      <c r="B225" s="141"/>
      <c r="C225" s="75" t="s">
        <v>208</v>
      </c>
      <c r="D225" s="75">
        <v>1250</v>
      </c>
      <c r="E225" s="75">
        <v>35</v>
      </c>
      <c r="F225" s="16">
        <f t="shared" si="26"/>
        <v>35.714285714285715</v>
      </c>
      <c r="G225" s="75"/>
      <c r="H225" s="107">
        <f t="shared" si="22"/>
        <v>6.5</v>
      </c>
      <c r="I225" s="13">
        <f t="shared" si="23"/>
        <v>9.8333333333333339</v>
      </c>
      <c r="J225" s="75">
        <v>4</v>
      </c>
      <c r="K225" s="75"/>
      <c r="L225" s="86"/>
      <c r="M225" s="14"/>
    </row>
    <row r="226" spans="1:13" s="11" customFormat="1" ht="14.4" x14ac:dyDescent="0.25">
      <c r="A226" s="142"/>
      <c r="B226" s="141"/>
      <c r="C226" s="75" t="s">
        <v>207</v>
      </c>
      <c r="D226" s="75">
        <v>1200</v>
      </c>
      <c r="E226" s="75">
        <v>31</v>
      </c>
      <c r="F226" s="16">
        <f t="shared" si="26"/>
        <v>38.70967741935484</v>
      </c>
      <c r="G226" s="75" t="s">
        <v>281</v>
      </c>
      <c r="H226" s="107">
        <f t="shared" si="22"/>
        <v>6.3</v>
      </c>
      <c r="I226" s="13">
        <f t="shared" si="23"/>
        <v>9.5</v>
      </c>
      <c r="J226" s="75">
        <v>6</v>
      </c>
      <c r="K226" s="75"/>
      <c r="L226" s="86" t="s">
        <v>241</v>
      </c>
      <c r="M226" s="14"/>
    </row>
    <row r="227" spans="1:13" s="11" customFormat="1" ht="14.4" x14ac:dyDescent="0.25">
      <c r="A227" s="141" t="s">
        <v>282</v>
      </c>
      <c r="B227" s="141" t="s">
        <v>140</v>
      </c>
      <c r="C227" s="75" t="s">
        <v>146</v>
      </c>
      <c r="D227" s="75">
        <v>700</v>
      </c>
      <c r="E227" s="75">
        <v>18.440000000000001</v>
      </c>
      <c r="F227" s="16">
        <f t="shared" si="26"/>
        <v>37.960954446854664</v>
      </c>
      <c r="G227" s="75" t="s">
        <v>240</v>
      </c>
      <c r="H227" s="107">
        <f t="shared" si="22"/>
        <v>4.3</v>
      </c>
      <c r="I227" s="13">
        <f t="shared" si="23"/>
        <v>6.166666666666667</v>
      </c>
      <c r="J227" s="75">
        <v>23</v>
      </c>
      <c r="K227" s="75">
        <v>24</v>
      </c>
      <c r="L227" s="86"/>
      <c r="M227" s="14"/>
    </row>
    <row r="228" spans="1:13" s="11" customFormat="1" ht="14.4" x14ac:dyDescent="0.25">
      <c r="A228" s="141"/>
      <c r="B228" s="141"/>
      <c r="C228" s="75" t="s">
        <v>283</v>
      </c>
      <c r="D228" s="75">
        <v>650</v>
      </c>
      <c r="E228" s="75"/>
      <c r="F228" s="16"/>
      <c r="G228" s="75"/>
      <c r="H228" s="107">
        <f t="shared" si="22"/>
        <v>4.0999999999999996</v>
      </c>
      <c r="I228" s="13">
        <f t="shared" si="23"/>
        <v>5.833333333333333</v>
      </c>
      <c r="J228" s="75">
        <v>10</v>
      </c>
      <c r="K228" s="75"/>
      <c r="L228" s="86" t="s">
        <v>284</v>
      </c>
      <c r="M228" s="14"/>
    </row>
    <row r="229" spans="1:13" s="11" customFormat="1" ht="14.4" x14ac:dyDescent="0.25">
      <c r="A229" s="141"/>
      <c r="B229" s="141"/>
      <c r="C229" s="75" t="s">
        <v>285</v>
      </c>
      <c r="D229" s="75">
        <v>700</v>
      </c>
      <c r="E229" s="75"/>
      <c r="F229" s="16"/>
      <c r="G229" s="75" t="s">
        <v>227</v>
      </c>
      <c r="H229" s="107">
        <f t="shared" si="22"/>
        <v>4.3</v>
      </c>
      <c r="I229" s="13">
        <f t="shared" si="23"/>
        <v>6.166666666666667</v>
      </c>
      <c r="J229" s="75">
        <v>22</v>
      </c>
      <c r="K229" s="75">
        <v>2</v>
      </c>
      <c r="L229" s="86"/>
      <c r="M229" s="14"/>
    </row>
    <row r="230" spans="1:13" s="11" customFormat="1" ht="14.4" x14ac:dyDescent="0.25">
      <c r="A230" s="141"/>
      <c r="B230" s="141"/>
      <c r="C230" s="75" t="s">
        <v>114</v>
      </c>
      <c r="D230" s="75">
        <v>750</v>
      </c>
      <c r="E230" s="75"/>
      <c r="F230" s="16"/>
      <c r="G230" s="75">
        <v>55</v>
      </c>
      <c r="H230" s="107">
        <f t="shared" si="22"/>
        <v>4.5</v>
      </c>
      <c r="I230" s="13">
        <f t="shared" si="23"/>
        <v>6.5</v>
      </c>
      <c r="J230" s="75">
        <v>10</v>
      </c>
      <c r="K230" s="75">
        <v>8</v>
      </c>
      <c r="L230" s="86"/>
      <c r="M230" s="14"/>
    </row>
    <row r="231" spans="1:13" s="11" customFormat="1" ht="14.4" x14ac:dyDescent="0.25">
      <c r="A231" s="141"/>
      <c r="B231" s="141"/>
      <c r="C231" s="75" t="s">
        <v>123</v>
      </c>
      <c r="D231" s="75">
        <v>1000</v>
      </c>
      <c r="E231" s="75"/>
      <c r="F231" s="16"/>
      <c r="G231" s="75">
        <v>55</v>
      </c>
      <c r="H231" s="107">
        <f t="shared" si="22"/>
        <v>5.5</v>
      </c>
      <c r="I231" s="13">
        <f t="shared" si="23"/>
        <v>8.1666666666666679</v>
      </c>
      <c r="J231" s="75"/>
      <c r="K231" s="75"/>
      <c r="L231" s="86"/>
      <c r="M231" s="14"/>
    </row>
    <row r="232" spans="1:13" s="11" customFormat="1" ht="14.4" x14ac:dyDescent="0.25">
      <c r="A232" s="141"/>
      <c r="B232" s="141"/>
      <c r="C232" s="75" t="s">
        <v>163</v>
      </c>
      <c r="D232" s="75">
        <v>1000</v>
      </c>
      <c r="E232" s="75">
        <v>26.56</v>
      </c>
      <c r="F232" s="16">
        <f t="shared" ref="F232:F239" si="27">D232/E232</f>
        <v>37.650602409638559</v>
      </c>
      <c r="G232" s="75"/>
      <c r="H232" s="107">
        <f t="shared" si="22"/>
        <v>5.5</v>
      </c>
      <c r="I232" s="13">
        <f t="shared" si="23"/>
        <v>8.1666666666666679</v>
      </c>
      <c r="J232" s="75">
        <v>20</v>
      </c>
      <c r="K232" s="75">
        <v>43</v>
      </c>
      <c r="L232" s="87"/>
      <c r="M232" s="14"/>
    </row>
    <row r="233" spans="1:13" s="11" customFormat="1" ht="14.4" x14ac:dyDescent="0.25">
      <c r="A233" s="141"/>
      <c r="B233" s="141"/>
      <c r="C233" s="75" t="s">
        <v>226</v>
      </c>
      <c r="D233" s="75">
        <v>1100</v>
      </c>
      <c r="E233" s="75">
        <v>31.22</v>
      </c>
      <c r="F233" s="16">
        <f t="shared" si="27"/>
        <v>35.233824471492632</v>
      </c>
      <c r="G233" s="75">
        <v>54</v>
      </c>
      <c r="H233" s="107">
        <f t="shared" si="22"/>
        <v>5.9</v>
      </c>
      <c r="I233" s="13">
        <f t="shared" si="23"/>
        <v>8.8333333333333321</v>
      </c>
      <c r="J233" s="75">
        <v>31</v>
      </c>
      <c r="K233" s="75">
        <v>40</v>
      </c>
      <c r="L233" s="86"/>
      <c r="M233" s="14"/>
    </row>
    <row r="234" spans="1:13" s="11" customFormat="1" ht="14.4" x14ac:dyDescent="0.25">
      <c r="A234" s="141"/>
      <c r="B234" s="141"/>
      <c r="C234" s="75" t="s">
        <v>195</v>
      </c>
      <c r="D234" s="75">
        <v>1300</v>
      </c>
      <c r="E234" s="75">
        <v>34.200000000000003</v>
      </c>
      <c r="F234" s="16">
        <f t="shared" si="27"/>
        <v>38.011695906432749</v>
      </c>
      <c r="G234" s="75"/>
      <c r="H234" s="107">
        <f t="shared" si="22"/>
        <v>6.7</v>
      </c>
      <c r="I234" s="13">
        <f t="shared" si="23"/>
        <v>10.166666666666666</v>
      </c>
      <c r="J234" s="75">
        <v>10</v>
      </c>
      <c r="K234" s="75"/>
      <c r="L234" s="86"/>
      <c r="M234" s="14"/>
    </row>
    <row r="235" spans="1:13" s="11" customFormat="1" ht="14.4" x14ac:dyDescent="0.25">
      <c r="A235" s="141" t="s">
        <v>286</v>
      </c>
      <c r="B235" s="141" t="s">
        <v>140</v>
      </c>
      <c r="C235" s="75" t="s">
        <v>148</v>
      </c>
      <c r="D235" s="75">
        <v>950</v>
      </c>
      <c r="E235" s="75">
        <v>24.2</v>
      </c>
      <c r="F235" s="16">
        <f t="shared" si="27"/>
        <v>39.256198347107443</v>
      </c>
      <c r="G235" s="75"/>
      <c r="H235" s="107">
        <f t="shared" si="22"/>
        <v>5.3</v>
      </c>
      <c r="I235" s="13">
        <f t="shared" si="23"/>
        <v>7.833333333333333</v>
      </c>
      <c r="J235" s="75">
        <v>5</v>
      </c>
      <c r="K235" s="75">
        <v>28</v>
      </c>
      <c r="L235" s="145" t="s">
        <v>287</v>
      </c>
      <c r="M235" s="14"/>
    </row>
    <row r="236" spans="1:13" s="11" customFormat="1" ht="14.4" x14ac:dyDescent="0.25">
      <c r="A236" s="141"/>
      <c r="B236" s="141"/>
      <c r="C236" s="75" t="s">
        <v>205</v>
      </c>
      <c r="D236" s="75">
        <v>1150</v>
      </c>
      <c r="E236" s="75">
        <v>29.4</v>
      </c>
      <c r="F236" s="16">
        <f t="shared" si="27"/>
        <v>39.115646258503403</v>
      </c>
      <c r="G236" s="75"/>
      <c r="H236" s="107">
        <f t="shared" si="22"/>
        <v>6.1</v>
      </c>
      <c r="I236" s="13">
        <f t="shared" si="23"/>
        <v>9.1666666666666679</v>
      </c>
      <c r="J236" s="75">
        <v>15</v>
      </c>
      <c r="K236" s="75">
        <v>2</v>
      </c>
      <c r="L236" s="145"/>
      <c r="M236" s="14"/>
    </row>
    <row r="237" spans="1:13" s="11" customFormat="1" ht="14.4" x14ac:dyDescent="0.25">
      <c r="A237" s="142" t="s">
        <v>288</v>
      </c>
      <c r="B237" s="141" t="s">
        <v>289</v>
      </c>
      <c r="C237" s="75" t="s">
        <v>89</v>
      </c>
      <c r="D237" s="75">
        <v>1020</v>
      </c>
      <c r="E237" s="75">
        <v>19</v>
      </c>
      <c r="F237" s="16">
        <f t="shared" si="27"/>
        <v>53.684210526315788</v>
      </c>
      <c r="G237" s="75"/>
      <c r="H237" s="107">
        <f t="shared" si="22"/>
        <v>5.58</v>
      </c>
      <c r="I237" s="13">
        <f t="shared" si="23"/>
        <v>8.3000000000000007</v>
      </c>
      <c r="J237" s="75">
        <v>16</v>
      </c>
      <c r="K237" s="75">
        <v>24</v>
      </c>
      <c r="L237" s="86"/>
      <c r="M237" s="14"/>
    </row>
    <row r="238" spans="1:13" s="11" customFormat="1" ht="14.4" x14ac:dyDescent="0.25">
      <c r="A238" s="142"/>
      <c r="B238" s="141"/>
      <c r="C238" s="75" t="s">
        <v>226</v>
      </c>
      <c r="D238" s="75">
        <v>1320</v>
      </c>
      <c r="E238" s="75">
        <v>31.22</v>
      </c>
      <c r="F238" s="16">
        <f t="shared" si="27"/>
        <v>42.280589365791158</v>
      </c>
      <c r="G238" s="75"/>
      <c r="H238" s="107">
        <f t="shared" si="22"/>
        <v>6.78</v>
      </c>
      <c r="I238" s="13">
        <f t="shared" si="23"/>
        <v>10.3</v>
      </c>
      <c r="J238" s="75">
        <v>31</v>
      </c>
      <c r="K238" s="75">
        <v>40</v>
      </c>
      <c r="L238" s="86"/>
      <c r="M238" s="14"/>
    </row>
    <row r="239" spans="1:13" s="11" customFormat="1" ht="14.4" x14ac:dyDescent="0.25">
      <c r="A239" s="142"/>
      <c r="B239" s="141"/>
      <c r="C239" s="75" t="s">
        <v>213</v>
      </c>
      <c r="D239" s="75">
        <v>1840</v>
      </c>
      <c r="E239" s="75">
        <v>39.4</v>
      </c>
      <c r="F239" s="16">
        <f t="shared" si="27"/>
        <v>46.700507614213201</v>
      </c>
      <c r="G239" s="75"/>
      <c r="H239" s="107">
        <f t="shared" si="22"/>
        <v>8.86</v>
      </c>
      <c r="I239" s="13">
        <f t="shared" si="23"/>
        <v>13.766666666666667</v>
      </c>
      <c r="J239" s="75">
        <v>8</v>
      </c>
      <c r="K239" s="75"/>
      <c r="L239" s="86"/>
      <c r="M239" s="14"/>
    </row>
    <row r="240" spans="1:13" s="11" customFormat="1" ht="14.4" x14ac:dyDescent="0.25">
      <c r="A240" s="142" t="s">
        <v>290</v>
      </c>
      <c r="B240" s="141" t="s">
        <v>289</v>
      </c>
      <c r="C240" s="77" t="s">
        <v>291</v>
      </c>
      <c r="D240" s="77"/>
      <c r="E240" s="77"/>
      <c r="F240" s="77"/>
      <c r="G240" s="75"/>
      <c r="H240" s="107">
        <f t="shared" si="22"/>
        <v>1.5</v>
      </c>
      <c r="I240" s="13">
        <f t="shared" si="23"/>
        <v>1.5</v>
      </c>
      <c r="J240" s="77">
        <v>1</v>
      </c>
      <c r="K240" s="77"/>
      <c r="L240" s="86" t="s">
        <v>292</v>
      </c>
      <c r="M240" s="14"/>
    </row>
    <row r="241" spans="1:13" s="11" customFormat="1" ht="14.4" x14ac:dyDescent="0.25">
      <c r="A241" s="142"/>
      <c r="B241" s="141"/>
      <c r="C241" s="75" t="s">
        <v>293</v>
      </c>
      <c r="D241" s="75">
        <v>700</v>
      </c>
      <c r="E241" s="75">
        <v>12</v>
      </c>
      <c r="F241" s="75"/>
      <c r="G241" s="75"/>
      <c r="H241" s="107">
        <f t="shared" si="22"/>
        <v>4.3</v>
      </c>
      <c r="I241" s="13">
        <f t="shared" si="23"/>
        <v>6.166666666666667</v>
      </c>
      <c r="J241" s="75">
        <v>44</v>
      </c>
      <c r="K241" s="75"/>
      <c r="L241" s="86"/>
      <c r="M241" s="14"/>
    </row>
    <row r="242" spans="1:13" s="11" customFormat="1" ht="14.4" x14ac:dyDescent="0.25">
      <c r="A242" s="142"/>
      <c r="B242" s="141"/>
      <c r="C242" s="75" t="s">
        <v>294</v>
      </c>
      <c r="D242" s="75">
        <v>970</v>
      </c>
      <c r="E242" s="75"/>
      <c r="F242" s="75"/>
      <c r="G242" s="75"/>
      <c r="H242" s="107">
        <f t="shared" si="22"/>
        <v>5.38</v>
      </c>
      <c r="I242" s="13">
        <f t="shared" si="23"/>
        <v>7.9666666666666668</v>
      </c>
      <c r="J242" s="75">
        <v>10</v>
      </c>
      <c r="K242" s="75"/>
      <c r="L242" s="86"/>
      <c r="M242" s="14"/>
    </row>
    <row r="243" spans="1:13" s="11" customFormat="1" ht="14.4" x14ac:dyDescent="0.25">
      <c r="A243" s="142"/>
      <c r="B243" s="141"/>
      <c r="C243" s="75" t="s">
        <v>89</v>
      </c>
      <c r="D243" s="75">
        <v>1020</v>
      </c>
      <c r="E243" s="75">
        <v>19</v>
      </c>
      <c r="F243" s="16">
        <f t="shared" ref="F243:F249" si="28">D243/E243</f>
        <v>53.684210526315788</v>
      </c>
      <c r="G243" s="75"/>
      <c r="H243" s="107">
        <f t="shared" si="22"/>
        <v>5.58</v>
      </c>
      <c r="I243" s="13">
        <f t="shared" si="23"/>
        <v>8.3000000000000007</v>
      </c>
      <c r="J243" s="75">
        <v>16</v>
      </c>
      <c r="K243" s="75">
        <v>24</v>
      </c>
      <c r="L243" s="86"/>
      <c r="M243" s="14"/>
    </row>
    <row r="244" spans="1:13" s="11" customFormat="1" ht="14.4" x14ac:dyDescent="0.25">
      <c r="A244" s="142"/>
      <c r="B244" s="141"/>
      <c r="C244" s="75" t="s">
        <v>92</v>
      </c>
      <c r="D244" s="75">
        <v>700</v>
      </c>
      <c r="E244" s="75"/>
      <c r="F244" s="16"/>
      <c r="G244" s="75"/>
      <c r="H244" s="107">
        <f t="shared" si="22"/>
        <v>4.3</v>
      </c>
      <c r="I244" s="13">
        <f t="shared" si="23"/>
        <v>6.166666666666667</v>
      </c>
      <c r="J244" s="75">
        <v>5</v>
      </c>
      <c r="K244" s="75"/>
      <c r="L244" s="86" t="s">
        <v>295</v>
      </c>
      <c r="M244" s="14"/>
    </row>
    <row r="245" spans="1:13" s="11" customFormat="1" ht="14.4" x14ac:dyDescent="0.25">
      <c r="A245" s="142"/>
      <c r="B245" s="141"/>
      <c r="C245" s="75" t="s">
        <v>146</v>
      </c>
      <c r="D245" s="75">
        <v>850</v>
      </c>
      <c r="E245" s="75">
        <v>18.440000000000001</v>
      </c>
      <c r="F245" s="16">
        <f t="shared" si="28"/>
        <v>46.095444685466376</v>
      </c>
      <c r="G245" s="75"/>
      <c r="H245" s="107">
        <f t="shared" si="22"/>
        <v>4.9000000000000004</v>
      </c>
      <c r="I245" s="13">
        <f t="shared" si="23"/>
        <v>7.166666666666667</v>
      </c>
      <c r="J245" s="75">
        <v>23</v>
      </c>
      <c r="K245" s="75">
        <v>24</v>
      </c>
      <c r="L245" s="86"/>
      <c r="M245" s="14"/>
    </row>
    <row r="246" spans="1:13" s="11" customFormat="1" ht="14.4" x14ac:dyDescent="0.25">
      <c r="A246" s="142"/>
      <c r="B246" s="141"/>
      <c r="C246" s="75" t="s">
        <v>296</v>
      </c>
      <c r="D246" s="75">
        <v>850</v>
      </c>
      <c r="E246" s="75"/>
      <c r="F246" s="16"/>
      <c r="G246" s="75"/>
      <c r="H246" s="107">
        <f t="shared" si="22"/>
        <v>4.9000000000000004</v>
      </c>
      <c r="I246" s="13">
        <f t="shared" si="23"/>
        <v>7.166666666666667</v>
      </c>
      <c r="J246" s="75">
        <v>3</v>
      </c>
      <c r="K246" s="75"/>
      <c r="L246" s="86"/>
      <c r="M246" s="14"/>
    </row>
    <row r="247" spans="1:13" s="11" customFormat="1" ht="14.4" x14ac:dyDescent="0.25">
      <c r="A247" s="142"/>
      <c r="B247" s="141"/>
      <c r="C247" s="75" t="s">
        <v>297</v>
      </c>
      <c r="D247" s="75">
        <v>950</v>
      </c>
      <c r="E247" s="75"/>
      <c r="F247" s="16"/>
      <c r="G247" s="75"/>
      <c r="H247" s="107">
        <f t="shared" si="22"/>
        <v>5.3</v>
      </c>
      <c r="I247" s="13">
        <f t="shared" si="23"/>
        <v>7.833333333333333</v>
      </c>
      <c r="J247" s="75">
        <v>5</v>
      </c>
      <c r="K247" s="75"/>
      <c r="L247" s="86"/>
      <c r="M247" s="14"/>
    </row>
    <row r="248" spans="1:13" s="11" customFormat="1" ht="14.4" x14ac:dyDescent="0.25">
      <c r="A248" s="142"/>
      <c r="B248" s="141"/>
      <c r="C248" s="75" t="s">
        <v>170</v>
      </c>
      <c r="D248" s="75">
        <v>1000</v>
      </c>
      <c r="E248" s="75">
        <v>19.88</v>
      </c>
      <c r="F248" s="16">
        <f t="shared" si="28"/>
        <v>50.30181086519115</v>
      </c>
      <c r="G248" s="75"/>
      <c r="H248" s="107">
        <f t="shared" si="22"/>
        <v>5.5</v>
      </c>
      <c r="I248" s="13">
        <f t="shared" si="23"/>
        <v>8.1666666666666679</v>
      </c>
      <c r="J248" s="75">
        <v>5</v>
      </c>
      <c r="K248" s="75"/>
      <c r="L248" s="86"/>
      <c r="M248" s="14"/>
    </row>
    <row r="249" spans="1:13" s="11" customFormat="1" ht="14.4" x14ac:dyDescent="0.25">
      <c r="A249" s="142"/>
      <c r="B249" s="141"/>
      <c r="C249" s="75" t="s">
        <v>226</v>
      </c>
      <c r="D249" s="75">
        <v>1320</v>
      </c>
      <c r="E249" s="75">
        <v>31.22</v>
      </c>
      <c r="F249" s="16">
        <f t="shared" si="28"/>
        <v>42.280589365791158</v>
      </c>
      <c r="G249" s="75"/>
      <c r="H249" s="107">
        <f t="shared" si="22"/>
        <v>6.78</v>
      </c>
      <c r="I249" s="13">
        <f t="shared" si="23"/>
        <v>10.3</v>
      </c>
      <c r="J249" s="75">
        <v>31</v>
      </c>
      <c r="K249" s="75">
        <v>40</v>
      </c>
      <c r="L249" s="86"/>
      <c r="M249" s="14"/>
    </row>
    <row r="250" spans="1:13" s="11" customFormat="1" ht="14.4" x14ac:dyDescent="0.25">
      <c r="A250" s="142"/>
      <c r="B250" s="141"/>
      <c r="C250" s="77" t="s">
        <v>298</v>
      </c>
      <c r="D250" s="77">
        <v>950</v>
      </c>
      <c r="E250" s="77"/>
      <c r="F250" s="77"/>
      <c r="G250" s="75">
        <v>48</v>
      </c>
      <c r="H250" s="107">
        <f t="shared" si="22"/>
        <v>5.3</v>
      </c>
      <c r="I250" s="13">
        <f t="shared" si="23"/>
        <v>7.833333333333333</v>
      </c>
      <c r="J250" s="77">
        <v>5</v>
      </c>
      <c r="K250" s="75"/>
      <c r="L250" s="86" t="s">
        <v>132</v>
      </c>
      <c r="M250" s="14"/>
    </row>
    <row r="251" spans="1:13" s="11" customFormat="1" ht="14.4" x14ac:dyDescent="0.25">
      <c r="A251" s="142"/>
      <c r="B251" s="141"/>
      <c r="C251" s="77" t="s">
        <v>299</v>
      </c>
      <c r="D251" s="77">
        <v>1150</v>
      </c>
      <c r="E251" s="77"/>
      <c r="F251" s="77"/>
      <c r="G251" s="75"/>
      <c r="H251" s="107">
        <f t="shared" si="22"/>
        <v>6.1</v>
      </c>
      <c r="I251" s="13">
        <f t="shared" si="23"/>
        <v>9.1666666666666679</v>
      </c>
      <c r="J251" s="77">
        <v>1</v>
      </c>
      <c r="K251" s="75"/>
      <c r="L251" s="86" t="s">
        <v>132</v>
      </c>
      <c r="M251" s="14"/>
    </row>
    <row r="252" spans="1:13" s="11" customFormat="1" ht="14.4" x14ac:dyDescent="0.25">
      <c r="A252" s="142"/>
      <c r="B252" s="141"/>
      <c r="C252" s="75" t="s">
        <v>196</v>
      </c>
      <c r="D252" s="75">
        <v>1720</v>
      </c>
      <c r="E252" s="75">
        <v>37.96</v>
      </c>
      <c r="F252" s="16">
        <f>D252/E252</f>
        <v>45.310853530031608</v>
      </c>
      <c r="G252" s="75"/>
      <c r="H252" s="107">
        <f t="shared" si="22"/>
        <v>8.379999999999999</v>
      </c>
      <c r="I252" s="13">
        <f t="shared" si="23"/>
        <v>12.966666666666667</v>
      </c>
      <c r="J252" s="75">
        <v>18</v>
      </c>
      <c r="K252" s="75">
        <v>1</v>
      </c>
      <c r="L252" s="86"/>
      <c r="M252" s="14"/>
    </row>
    <row r="253" spans="1:13" s="11" customFormat="1" ht="14.4" x14ac:dyDescent="0.25">
      <c r="A253" s="142"/>
      <c r="B253" s="141"/>
      <c r="C253" s="75" t="s">
        <v>200</v>
      </c>
      <c r="D253" s="75">
        <v>1550</v>
      </c>
      <c r="E253" s="75"/>
      <c r="F253" s="16"/>
      <c r="G253" s="75" t="s">
        <v>300</v>
      </c>
      <c r="H253" s="107">
        <f t="shared" si="22"/>
        <v>7.7</v>
      </c>
      <c r="I253" s="13">
        <f t="shared" si="23"/>
        <v>11.833333333333334</v>
      </c>
      <c r="J253" s="75">
        <v>5</v>
      </c>
      <c r="K253" s="75"/>
      <c r="L253" s="86"/>
      <c r="M253" s="14"/>
    </row>
    <row r="254" spans="1:13" s="11" customFormat="1" ht="14.4" x14ac:dyDescent="0.25">
      <c r="A254" s="142"/>
      <c r="B254" s="141"/>
      <c r="C254" s="75" t="s">
        <v>231</v>
      </c>
      <c r="D254" s="75">
        <v>1800</v>
      </c>
      <c r="E254" s="75"/>
      <c r="F254" s="16"/>
      <c r="G254" s="75"/>
      <c r="H254" s="107">
        <f t="shared" si="22"/>
        <v>8.6999999999999993</v>
      </c>
      <c r="I254" s="13">
        <f t="shared" si="23"/>
        <v>13.5</v>
      </c>
      <c r="J254" s="75">
        <v>4</v>
      </c>
      <c r="K254" s="75"/>
      <c r="L254" s="86"/>
      <c r="M254" s="14"/>
    </row>
    <row r="255" spans="1:13" s="11" customFormat="1" ht="14.4" x14ac:dyDescent="0.25">
      <c r="A255" s="142"/>
      <c r="B255" s="141"/>
      <c r="C255" s="75" t="s">
        <v>208</v>
      </c>
      <c r="D255" s="75">
        <v>1700</v>
      </c>
      <c r="E255" s="75"/>
      <c r="F255" s="16"/>
      <c r="G255" s="75"/>
      <c r="H255" s="107">
        <f t="shared" si="22"/>
        <v>8.3000000000000007</v>
      </c>
      <c r="I255" s="13">
        <f t="shared" si="23"/>
        <v>12.833333333333334</v>
      </c>
      <c r="J255" s="75">
        <v>6</v>
      </c>
      <c r="K255" s="75"/>
      <c r="L255" s="86"/>
      <c r="M255" s="14"/>
    </row>
    <row r="256" spans="1:13" s="11" customFormat="1" ht="14.4" x14ac:dyDescent="0.25">
      <c r="A256" s="142"/>
      <c r="B256" s="141"/>
      <c r="C256" s="75" t="s">
        <v>232</v>
      </c>
      <c r="D256" s="75">
        <v>1950</v>
      </c>
      <c r="E256" s="75"/>
      <c r="F256" s="16"/>
      <c r="G256" s="75"/>
      <c r="H256" s="107">
        <f t="shared" si="22"/>
        <v>9.3000000000000007</v>
      </c>
      <c r="I256" s="13">
        <f t="shared" si="23"/>
        <v>14.5</v>
      </c>
      <c r="J256" s="75">
        <v>4</v>
      </c>
      <c r="K256" s="75"/>
      <c r="L256" s="86"/>
      <c r="M256" s="14"/>
    </row>
    <row r="257" spans="1:13" s="11" customFormat="1" ht="14.4" x14ac:dyDescent="0.25">
      <c r="A257" s="142"/>
      <c r="B257" s="141"/>
      <c r="C257" s="75" t="s">
        <v>213</v>
      </c>
      <c r="D257" s="75">
        <v>1840</v>
      </c>
      <c r="E257" s="75">
        <v>39.4</v>
      </c>
      <c r="F257" s="16">
        <f>D257/E257</f>
        <v>46.700507614213201</v>
      </c>
      <c r="G257" s="75"/>
      <c r="H257" s="107">
        <f t="shared" si="22"/>
        <v>8.86</v>
      </c>
      <c r="I257" s="13">
        <f t="shared" si="23"/>
        <v>13.766666666666667</v>
      </c>
      <c r="J257" s="75">
        <v>8</v>
      </c>
      <c r="K257" s="75"/>
      <c r="L257" s="86"/>
      <c r="M257" s="14"/>
    </row>
    <row r="258" spans="1:13" s="11" customFormat="1" ht="14.4" x14ac:dyDescent="0.25">
      <c r="A258" s="142" t="s">
        <v>301</v>
      </c>
      <c r="B258" s="141" t="s">
        <v>302</v>
      </c>
      <c r="C258" s="75" t="s">
        <v>196</v>
      </c>
      <c r="D258" s="75">
        <v>1700</v>
      </c>
      <c r="E258" s="75"/>
      <c r="F258" s="16"/>
      <c r="G258" s="75">
        <v>56</v>
      </c>
      <c r="H258" s="107">
        <f t="shared" si="22"/>
        <v>8.3000000000000007</v>
      </c>
      <c r="I258" s="13">
        <f t="shared" si="23"/>
        <v>12.833333333333334</v>
      </c>
      <c r="J258" s="75">
        <v>18</v>
      </c>
      <c r="K258" s="75">
        <v>1</v>
      </c>
      <c r="L258" s="86"/>
      <c r="M258" s="14"/>
    </row>
    <row r="259" spans="1:13" s="11" customFormat="1" ht="14.4" x14ac:dyDescent="0.25">
      <c r="A259" s="142"/>
      <c r="B259" s="141"/>
      <c r="C259" s="75" t="s">
        <v>163</v>
      </c>
      <c r="D259" s="75">
        <v>1250</v>
      </c>
      <c r="E259" s="75"/>
      <c r="F259" s="16"/>
      <c r="G259" s="75"/>
      <c r="H259" s="107">
        <f t="shared" ref="H259:H322" si="29">D259/250+1.5</f>
        <v>6.5</v>
      </c>
      <c r="I259" s="13">
        <f t="shared" ref="I259:I322" si="30">D259/150+1.5</f>
        <v>9.8333333333333339</v>
      </c>
      <c r="J259" s="75">
        <v>20</v>
      </c>
      <c r="K259" s="75">
        <v>43</v>
      </c>
      <c r="L259" s="87"/>
      <c r="M259" s="14"/>
    </row>
    <row r="260" spans="1:13" s="11" customFormat="1" ht="14.4" x14ac:dyDescent="0.25">
      <c r="A260" s="141" t="s">
        <v>303</v>
      </c>
      <c r="B260" s="147" t="s">
        <v>28</v>
      </c>
      <c r="C260" s="75" t="s">
        <v>249</v>
      </c>
      <c r="D260" s="75">
        <v>230</v>
      </c>
      <c r="E260" s="75"/>
      <c r="F260" s="75"/>
      <c r="G260" s="75"/>
      <c r="H260" s="107">
        <f t="shared" si="29"/>
        <v>2.42</v>
      </c>
      <c r="I260" s="13">
        <f t="shared" si="30"/>
        <v>3.0333333333333332</v>
      </c>
      <c r="J260" s="75">
        <v>6</v>
      </c>
      <c r="K260" s="75"/>
      <c r="L260" s="86"/>
      <c r="M260" s="14"/>
    </row>
    <row r="261" spans="1:13" s="11" customFormat="1" ht="14.4" x14ac:dyDescent="0.25">
      <c r="A261" s="141"/>
      <c r="B261" s="147"/>
      <c r="C261" s="75" t="s">
        <v>304</v>
      </c>
      <c r="D261" s="75">
        <v>190</v>
      </c>
      <c r="E261" s="75"/>
      <c r="F261" s="75"/>
      <c r="G261" s="75"/>
      <c r="H261" s="107">
        <f t="shared" si="29"/>
        <v>2.2599999999999998</v>
      </c>
      <c r="I261" s="13">
        <f t="shared" si="30"/>
        <v>2.7666666666666666</v>
      </c>
      <c r="J261" s="75">
        <v>5</v>
      </c>
      <c r="K261" s="75"/>
      <c r="L261" s="86" t="s">
        <v>40</v>
      </c>
      <c r="M261" s="14"/>
    </row>
    <row r="262" spans="1:13" s="11" customFormat="1" ht="14.4" x14ac:dyDescent="0.25">
      <c r="A262" s="141"/>
      <c r="B262" s="147"/>
      <c r="C262" s="75" t="s">
        <v>305</v>
      </c>
      <c r="D262" s="75">
        <v>120</v>
      </c>
      <c r="E262" s="75"/>
      <c r="F262" s="75"/>
      <c r="G262" s="75">
        <v>48</v>
      </c>
      <c r="H262" s="107">
        <f t="shared" si="29"/>
        <v>1.98</v>
      </c>
      <c r="I262" s="13">
        <f t="shared" si="30"/>
        <v>2.2999999999999998</v>
      </c>
      <c r="J262" s="75">
        <v>4</v>
      </c>
      <c r="K262" s="75"/>
      <c r="L262" s="86"/>
      <c r="M262" s="14"/>
    </row>
    <row r="263" spans="1:13" s="11" customFormat="1" ht="14.4" x14ac:dyDescent="0.25">
      <c r="A263" s="141"/>
      <c r="B263" s="147" t="s">
        <v>266</v>
      </c>
      <c r="C263" s="75" t="s">
        <v>306</v>
      </c>
      <c r="D263" s="75">
        <v>300</v>
      </c>
      <c r="E263" s="75"/>
      <c r="F263" s="75"/>
      <c r="G263" s="75"/>
      <c r="H263" s="107">
        <f t="shared" si="29"/>
        <v>2.7</v>
      </c>
      <c r="I263" s="13">
        <f t="shared" si="30"/>
        <v>3.5</v>
      </c>
      <c r="J263" s="75">
        <v>4</v>
      </c>
      <c r="K263" s="75"/>
      <c r="L263" s="86"/>
      <c r="M263" s="14"/>
    </row>
    <row r="264" spans="1:13" s="11" customFormat="1" ht="14.4" x14ac:dyDescent="0.25">
      <c r="A264" s="141"/>
      <c r="B264" s="147"/>
      <c r="C264" s="75" t="s">
        <v>271</v>
      </c>
      <c r="D264" s="75">
        <v>320</v>
      </c>
      <c r="E264" s="75"/>
      <c r="F264" s="16"/>
      <c r="G264" s="75"/>
      <c r="H264" s="107">
        <f t="shared" si="29"/>
        <v>2.7800000000000002</v>
      </c>
      <c r="I264" s="13">
        <f t="shared" si="30"/>
        <v>3.6333333333333333</v>
      </c>
      <c r="J264" s="75">
        <v>8</v>
      </c>
      <c r="K264" s="75"/>
      <c r="L264" s="86"/>
      <c r="M264" s="14"/>
    </row>
    <row r="265" spans="1:13" s="11" customFormat="1" ht="14.4" x14ac:dyDescent="0.25">
      <c r="A265" s="141"/>
      <c r="B265" s="147"/>
      <c r="C265" s="75" t="s">
        <v>267</v>
      </c>
      <c r="D265" s="75">
        <v>250</v>
      </c>
      <c r="E265" s="75">
        <v>4.12</v>
      </c>
      <c r="F265" s="16">
        <f t="shared" ref="F265:F268" si="31">D265/E265</f>
        <v>60.679611650485434</v>
      </c>
      <c r="G265" s="75"/>
      <c r="H265" s="107">
        <f t="shared" si="29"/>
        <v>2.5</v>
      </c>
      <c r="I265" s="13">
        <f t="shared" si="30"/>
        <v>3.166666666666667</v>
      </c>
      <c r="J265" s="75">
        <v>27</v>
      </c>
      <c r="K265" s="75"/>
      <c r="L265" s="86"/>
      <c r="M265" s="14"/>
    </row>
    <row r="266" spans="1:13" s="11" customFormat="1" ht="14.4" x14ac:dyDescent="0.25">
      <c r="A266" s="141"/>
      <c r="B266" s="147"/>
      <c r="C266" s="75" t="s">
        <v>307</v>
      </c>
      <c r="D266" s="75">
        <v>320</v>
      </c>
      <c r="E266" s="75"/>
      <c r="F266" s="16"/>
      <c r="G266" s="75"/>
      <c r="H266" s="107">
        <f t="shared" si="29"/>
        <v>2.7800000000000002</v>
      </c>
      <c r="I266" s="13">
        <f t="shared" si="30"/>
        <v>3.6333333333333333</v>
      </c>
      <c r="J266" s="75">
        <v>4</v>
      </c>
      <c r="K266" s="75"/>
      <c r="L266" s="86" t="s">
        <v>308</v>
      </c>
      <c r="M266" s="14"/>
    </row>
    <row r="267" spans="1:13" s="11" customFormat="1" ht="14.4" x14ac:dyDescent="0.25">
      <c r="A267" s="141"/>
      <c r="B267" s="147"/>
      <c r="C267" s="75" t="s">
        <v>309</v>
      </c>
      <c r="D267" s="75">
        <v>290</v>
      </c>
      <c r="E267" s="75">
        <v>4.8</v>
      </c>
      <c r="F267" s="16">
        <f t="shared" si="31"/>
        <v>60.416666666666671</v>
      </c>
      <c r="G267" s="75">
        <v>48</v>
      </c>
      <c r="H267" s="107">
        <f t="shared" si="29"/>
        <v>2.66</v>
      </c>
      <c r="I267" s="13">
        <f t="shared" si="30"/>
        <v>3.4333333333333336</v>
      </c>
      <c r="J267" s="75">
        <v>28</v>
      </c>
      <c r="K267" s="75"/>
      <c r="L267" s="86"/>
      <c r="M267" s="14"/>
    </row>
    <row r="268" spans="1:13" s="11" customFormat="1" ht="14.4" x14ac:dyDescent="0.25">
      <c r="A268" s="141"/>
      <c r="B268" s="147"/>
      <c r="C268" s="20" t="s">
        <v>310</v>
      </c>
      <c r="D268" s="20">
        <v>290</v>
      </c>
      <c r="E268" s="20">
        <v>4.8</v>
      </c>
      <c r="F268" s="21">
        <f t="shared" si="31"/>
        <v>60.416666666666671</v>
      </c>
      <c r="G268" s="20">
        <v>48</v>
      </c>
      <c r="H268" s="107">
        <f t="shared" si="29"/>
        <v>2.66</v>
      </c>
      <c r="I268" s="13">
        <f t="shared" si="30"/>
        <v>3.4333333333333336</v>
      </c>
      <c r="J268" s="20"/>
      <c r="K268" s="20">
        <v>15</v>
      </c>
      <c r="L268" s="91" t="s">
        <v>311</v>
      </c>
      <c r="M268" s="14"/>
    </row>
    <row r="269" spans="1:13" s="11" customFormat="1" ht="14.4" x14ac:dyDescent="0.25">
      <c r="A269" s="141"/>
      <c r="B269" s="147"/>
      <c r="C269" s="75" t="s">
        <v>312</v>
      </c>
      <c r="D269" s="75">
        <v>320</v>
      </c>
      <c r="E269" s="75"/>
      <c r="F269" s="16"/>
      <c r="G269" s="75">
        <v>47</v>
      </c>
      <c r="H269" s="107">
        <f t="shared" si="29"/>
        <v>2.7800000000000002</v>
      </c>
      <c r="I269" s="13">
        <f t="shared" si="30"/>
        <v>3.6333333333333333</v>
      </c>
      <c r="J269" s="75">
        <v>10</v>
      </c>
      <c r="K269" s="75"/>
      <c r="L269" s="86"/>
      <c r="M269" s="17"/>
    </row>
    <row r="270" spans="1:13" s="11" customFormat="1" ht="14.4" x14ac:dyDescent="0.25">
      <c r="A270" s="141"/>
      <c r="B270" s="147"/>
      <c r="C270" s="75" t="s">
        <v>313</v>
      </c>
      <c r="D270" s="75">
        <v>430</v>
      </c>
      <c r="E270" s="75"/>
      <c r="F270" s="16"/>
      <c r="G270" s="75">
        <v>48.5</v>
      </c>
      <c r="H270" s="107">
        <f t="shared" si="29"/>
        <v>3.2199999999999998</v>
      </c>
      <c r="I270" s="13">
        <f t="shared" si="30"/>
        <v>4.3666666666666671</v>
      </c>
      <c r="J270" s="75">
        <v>6</v>
      </c>
      <c r="K270" s="75"/>
      <c r="L270" s="86"/>
      <c r="M270" s="17"/>
    </row>
    <row r="271" spans="1:13" s="11" customFormat="1" ht="14.4" x14ac:dyDescent="0.25">
      <c r="A271" s="141"/>
      <c r="B271" s="147"/>
      <c r="C271" s="75" t="s">
        <v>314</v>
      </c>
      <c r="D271" s="75">
        <v>430</v>
      </c>
      <c r="E271" s="75"/>
      <c r="F271" s="16"/>
      <c r="G271" s="75">
        <v>48.5</v>
      </c>
      <c r="H271" s="107">
        <f t="shared" si="29"/>
        <v>3.2199999999999998</v>
      </c>
      <c r="I271" s="13">
        <f t="shared" si="30"/>
        <v>4.3666666666666671</v>
      </c>
      <c r="J271" s="75">
        <v>15</v>
      </c>
      <c r="K271" s="75"/>
      <c r="L271" s="86"/>
      <c r="M271" s="17"/>
    </row>
    <row r="272" spans="1:13" s="11" customFormat="1" ht="14.4" x14ac:dyDescent="0.25">
      <c r="A272" s="141"/>
      <c r="B272" s="147"/>
      <c r="C272" s="75" t="s">
        <v>315</v>
      </c>
      <c r="D272" s="75">
        <v>320</v>
      </c>
      <c r="E272" s="75"/>
      <c r="F272" s="16"/>
      <c r="G272" s="75"/>
      <c r="H272" s="107">
        <f t="shared" si="29"/>
        <v>2.7800000000000002</v>
      </c>
      <c r="I272" s="13">
        <f t="shared" si="30"/>
        <v>3.6333333333333333</v>
      </c>
      <c r="J272" s="75">
        <v>12</v>
      </c>
      <c r="K272" s="75"/>
      <c r="L272" s="86"/>
      <c r="M272" s="17"/>
    </row>
    <row r="273" spans="1:13" s="11" customFormat="1" ht="14.4" x14ac:dyDescent="0.25">
      <c r="A273" s="75" t="s">
        <v>316</v>
      </c>
      <c r="B273" s="75" t="s">
        <v>317</v>
      </c>
      <c r="C273" s="75" t="s">
        <v>318</v>
      </c>
      <c r="D273" s="75">
        <v>360</v>
      </c>
      <c r="E273" s="75"/>
      <c r="F273" s="16"/>
      <c r="G273" s="75"/>
      <c r="H273" s="107">
        <f t="shared" si="29"/>
        <v>2.94</v>
      </c>
      <c r="I273" s="13">
        <f t="shared" si="30"/>
        <v>3.9</v>
      </c>
      <c r="J273" s="75">
        <v>19</v>
      </c>
      <c r="K273" s="75"/>
      <c r="L273" s="86"/>
      <c r="M273" s="17"/>
    </row>
    <row r="274" spans="1:13" s="11" customFormat="1" ht="14.4" x14ac:dyDescent="0.25">
      <c r="A274" s="141" t="s">
        <v>319</v>
      </c>
      <c r="B274" s="141" t="s">
        <v>320</v>
      </c>
      <c r="C274" s="75" t="s">
        <v>321</v>
      </c>
      <c r="D274" s="75">
        <v>370</v>
      </c>
      <c r="E274" s="75"/>
      <c r="F274" s="75"/>
      <c r="G274" s="75">
        <v>51.5</v>
      </c>
      <c r="H274" s="107">
        <f t="shared" si="29"/>
        <v>2.98</v>
      </c>
      <c r="I274" s="13">
        <f t="shared" si="30"/>
        <v>3.9666666666666668</v>
      </c>
      <c r="J274" s="75">
        <v>5</v>
      </c>
      <c r="K274" s="75"/>
      <c r="L274" s="86" t="s">
        <v>154</v>
      </c>
      <c r="M274" s="14"/>
    </row>
    <row r="275" spans="1:13" s="11" customFormat="1" ht="14.4" x14ac:dyDescent="0.25">
      <c r="A275" s="141"/>
      <c r="B275" s="141"/>
      <c r="C275" s="77" t="s">
        <v>322</v>
      </c>
      <c r="D275" s="77">
        <v>1050</v>
      </c>
      <c r="E275" s="77"/>
      <c r="F275" s="77"/>
      <c r="G275" s="75"/>
      <c r="H275" s="107">
        <f t="shared" si="29"/>
        <v>5.7</v>
      </c>
      <c r="I275" s="13">
        <f t="shared" si="30"/>
        <v>8.5</v>
      </c>
      <c r="J275" s="77">
        <v>1</v>
      </c>
      <c r="K275" s="75"/>
      <c r="L275" s="86" t="s">
        <v>156</v>
      </c>
      <c r="M275" s="14"/>
    </row>
    <row r="276" spans="1:13" s="11" customFormat="1" ht="14.4" x14ac:dyDescent="0.25">
      <c r="A276" s="141"/>
      <c r="B276" s="141"/>
      <c r="C276" s="75" t="s">
        <v>163</v>
      </c>
      <c r="D276" s="75">
        <v>1350</v>
      </c>
      <c r="E276" s="75">
        <v>26.56</v>
      </c>
      <c r="F276" s="16">
        <f t="shared" ref="F276:F282" si="32">D276/E276</f>
        <v>50.828313253012048</v>
      </c>
      <c r="G276" s="76" t="s">
        <v>323</v>
      </c>
      <c r="H276" s="107">
        <f t="shared" si="29"/>
        <v>6.9</v>
      </c>
      <c r="I276" s="13">
        <f t="shared" si="30"/>
        <v>10.5</v>
      </c>
      <c r="J276" s="75">
        <v>20</v>
      </c>
      <c r="K276" s="75">
        <v>43</v>
      </c>
      <c r="L276" s="143" t="s">
        <v>324</v>
      </c>
      <c r="M276" s="29"/>
    </row>
    <row r="277" spans="1:13" s="11" customFormat="1" ht="14.4" x14ac:dyDescent="0.25">
      <c r="A277" s="141"/>
      <c r="B277" s="141"/>
      <c r="C277" s="75" t="s">
        <v>226</v>
      </c>
      <c r="D277" s="75">
        <v>1470</v>
      </c>
      <c r="E277" s="75">
        <v>31.22</v>
      </c>
      <c r="F277" s="16">
        <f t="shared" si="32"/>
        <v>47.085201793721971</v>
      </c>
      <c r="G277" s="76" t="s">
        <v>325</v>
      </c>
      <c r="H277" s="107">
        <f t="shared" si="29"/>
        <v>7.38</v>
      </c>
      <c r="I277" s="13">
        <f t="shared" si="30"/>
        <v>11.3</v>
      </c>
      <c r="J277" s="75">
        <v>31</v>
      </c>
      <c r="K277" s="75">
        <v>40</v>
      </c>
      <c r="L277" s="144"/>
      <c r="M277" s="29"/>
    </row>
    <row r="278" spans="1:13" s="11" customFormat="1" ht="14.4" x14ac:dyDescent="0.25">
      <c r="A278" s="141"/>
      <c r="B278" s="141"/>
      <c r="C278" s="75" t="s">
        <v>184</v>
      </c>
      <c r="D278" s="75">
        <v>1300</v>
      </c>
      <c r="E278" s="75"/>
      <c r="F278" s="16"/>
      <c r="G278" s="75"/>
      <c r="H278" s="107">
        <f t="shared" si="29"/>
        <v>6.7</v>
      </c>
      <c r="I278" s="13">
        <f t="shared" si="30"/>
        <v>10.166666666666666</v>
      </c>
      <c r="J278" s="75">
        <v>10</v>
      </c>
      <c r="K278" s="75"/>
      <c r="L278" s="86" t="s">
        <v>154</v>
      </c>
      <c r="M278" s="29"/>
    </row>
    <row r="279" spans="1:13" s="11" customFormat="1" ht="14.4" x14ac:dyDescent="0.25">
      <c r="A279" s="141"/>
      <c r="B279" s="141"/>
      <c r="C279" s="75" t="s">
        <v>326</v>
      </c>
      <c r="D279" s="75">
        <v>1150</v>
      </c>
      <c r="E279" s="75">
        <v>25</v>
      </c>
      <c r="F279" s="16">
        <f t="shared" si="32"/>
        <v>46</v>
      </c>
      <c r="G279" s="76"/>
      <c r="H279" s="107">
        <f t="shared" si="29"/>
        <v>6.1</v>
      </c>
      <c r="I279" s="13">
        <f t="shared" si="30"/>
        <v>9.1666666666666679</v>
      </c>
      <c r="J279" s="75">
        <v>5</v>
      </c>
      <c r="K279" s="75"/>
      <c r="L279" s="145" t="s">
        <v>327</v>
      </c>
      <c r="M279" s="29"/>
    </row>
    <row r="280" spans="1:13" s="11" customFormat="1" ht="14.4" x14ac:dyDescent="0.25">
      <c r="A280" s="141"/>
      <c r="B280" s="141"/>
      <c r="C280" s="75" t="s">
        <v>185</v>
      </c>
      <c r="D280" s="75">
        <v>1400</v>
      </c>
      <c r="E280" s="75">
        <v>27.6</v>
      </c>
      <c r="F280" s="16">
        <f t="shared" si="32"/>
        <v>50.724637681159415</v>
      </c>
      <c r="G280" s="30" t="s">
        <v>328</v>
      </c>
      <c r="H280" s="107">
        <f t="shared" si="29"/>
        <v>7.1</v>
      </c>
      <c r="I280" s="13">
        <f t="shared" si="30"/>
        <v>10.833333333333334</v>
      </c>
      <c r="J280" s="75">
        <v>15</v>
      </c>
      <c r="K280" s="75">
        <v>12</v>
      </c>
      <c r="L280" s="146"/>
      <c r="M280" s="29"/>
    </row>
    <row r="281" spans="1:13" s="11" customFormat="1" ht="14.4" x14ac:dyDescent="0.25">
      <c r="A281" s="141"/>
      <c r="B281" s="141"/>
      <c r="C281" s="75" t="s">
        <v>329</v>
      </c>
      <c r="D281" s="75">
        <v>1650</v>
      </c>
      <c r="E281" s="75">
        <v>31</v>
      </c>
      <c r="F281" s="16">
        <f t="shared" si="32"/>
        <v>53.225806451612904</v>
      </c>
      <c r="G281" s="76" t="s">
        <v>330</v>
      </c>
      <c r="H281" s="107">
        <f t="shared" si="29"/>
        <v>8.1</v>
      </c>
      <c r="I281" s="13">
        <f t="shared" si="30"/>
        <v>12.5</v>
      </c>
      <c r="J281" s="75">
        <v>9</v>
      </c>
      <c r="K281" s="75">
        <v>8</v>
      </c>
      <c r="L281" s="145"/>
      <c r="M281" s="29"/>
    </row>
    <row r="282" spans="1:13" s="11" customFormat="1" ht="14.4" x14ac:dyDescent="0.25">
      <c r="A282" s="141"/>
      <c r="B282" s="141"/>
      <c r="C282" s="75" t="s">
        <v>331</v>
      </c>
      <c r="D282" s="75">
        <v>1400</v>
      </c>
      <c r="E282" s="75">
        <v>23.2</v>
      </c>
      <c r="F282" s="16">
        <f t="shared" si="32"/>
        <v>60.344827586206897</v>
      </c>
      <c r="G282" s="76">
        <v>49.5</v>
      </c>
      <c r="H282" s="107">
        <f t="shared" si="29"/>
        <v>7.1</v>
      </c>
      <c r="I282" s="13">
        <f t="shared" si="30"/>
        <v>10.833333333333334</v>
      </c>
      <c r="J282" s="75">
        <v>5</v>
      </c>
      <c r="K282" s="75"/>
      <c r="L282" s="145"/>
      <c r="M282" s="29"/>
    </row>
    <row r="283" spans="1:13" s="11" customFormat="1" ht="14.4" x14ac:dyDescent="0.25">
      <c r="A283" s="141"/>
      <c r="B283" s="141"/>
      <c r="C283" s="75" t="s">
        <v>332</v>
      </c>
      <c r="D283" s="75">
        <v>1700</v>
      </c>
      <c r="E283" s="75"/>
      <c r="F283" s="16"/>
      <c r="G283" s="76">
        <v>48.5</v>
      </c>
      <c r="H283" s="107">
        <f t="shared" si="29"/>
        <v>8.3000000000000007</v>
      </c>
      <c r="I283" s="13">
        <f t="shared" si="30"/>
        <v>12.833333333333334</v>
      </c>
      <c r="J283" s="75">
        <v>5</v>
      </c>
      <c r="K283" s="75"/>
      <c r="L283" s="145"/>
      <c r="M283" s="29"/>
    </row>
    <row r="284" spans="1:13" s="11" customFormat="1" ht="14.4" x14ac:dyDescent="0.25">
      <c r="A284" s="141" t="s">
        <v>333</v>
      </c>
      <c r="B284" s="141" t="s">
        <v>334</v>
      </c>
      <c r="C284" s="75" t="s">
        <v>35</v>
      </c>
      <c r="D284" s="75">
        <v>220</v>
      </c>
      <c r="E284" s="75"/>
      <c r="F284" s="16"/>
      <c r="G284" s="76"/>
      <c r="H284" s="107">
        <f t="shared" si="29"/>
        <v>2.38</v>
      </c>
      <c r="I284" s="13">
        <f t="shared" si="30"/>
        <v>2.9666666666666668</v>
      </c>
      <c r="J284" s="75">
        <v>2</v>
      </c>
      <c r="K284" s="75">
        <v>12</v>
      </c>
      <c r="L284" s="86" t="s">
        <v>36</v>
      </c>
      <c r="M284" s="29"/>
    </row>
    <row r="285" spans="1:13" s="11" customFormat="1" ht="14.4" x14ac:dyDescent="0.25">
      <c r="A285" s="141"/>
      <c r="B285" s="141"/>
      <c r="C285" s="75" t="s">
        <v>335</v>
      </c>
      <c r="D285" s="75">
        <v>320</v>
      </c>
      <c r="E285" s="75"/>
      <c r="F285" s="16"/>
      <c r="G285" s="76" t="s">
        <v>336</v>
      </c>
      <c r="H285" s="107">
        <f t="shared" si="29"/>
        <v>2.7800000000000002</v>
      </c>
      <c r="I285" s="13">
        <f t="shared" si="30"/>
        <v>3.6333333333333333</v>
      </c>
      <c r="J285" s="75"/>
      <c r="K285" s="75"/>
      <c r="L285" s="86"/>
      <c r="M285" s="29"/>
    </row>
    <row r="286" spans="1:13" s="11" customFormat="1" ht="14.4" x14ac:dyDescent="0.25">
      <c r="A286" s="141"/>
      <c r="B286" s="141"/>
      <c r="C286" s="75" t="s">
        <v>318</v>
      </c>
      <c r="D286" s="75">
        <v>420</v>
      </c>
      <c r="E286" s="75"/>
      <c r="F286" s="16"/>
      <c r="G286" s="76" t="s">
        <v>337</v>
      </c>
      <c r="H286" s="107">
        <f t="shared" si="29"/>
        <v>3.1799999999999997</v>
      </c>
      <c r="I286" s="13">
        <f t="shared" si="30"/>
        <v>4.3</v>
      </c>
      <c r="J286" s="75"/>
      <c r="K286" s="75"/>
      <c r="L286" s="86"/>
      <c r="M286" s="29"/>
    </row>
    <row r="287" spans="1:13" s="11" customFormat="1" ht="14.4" x14ac:dyDescent="0.25">
      <c r="A287" s="141"/>
      <c r="B287" s="141"/>
      <c r="C287" s="75" t="s">
        <v>146</v>
      </c>
      <c r="D287" s="75">
        <v>950</v>
      </c>
      <c r="E287" s="75">
        <v>18.399999999999999</v>
      </c>
      <c r="F287" s="16"/>
      <c r="G287" s="75"/>
      <c r="H287" s="107">
        <f t="shared" si="29"/>
        <v>5.3</v>
      </c>
      <c r="I287" s="13">
        <f t="shared" si="30"/>
        <v>7.833333333333333</v>
      </c>
      <c r="J287" s="75">
        <v>23</v>
      </c>
      <c r="K287" s="75">
        <v>24</v>
      </c>
      <c r="L287" s="86"/>
      <c r="M287" s="14"/>
    </row>
    <row r="288" spans="1:13" s="11" customFormat="1" ht="15" customHeight="1" x14ac:dyDescent="0.25">
      <c r="A288" s="141"/>
      <c r="B288" s="141"/>
      <c r="C288" s="75" t="s">
        <v>53</v>
      </c>
      <c r="D288" s="75">
        <v>500</v>
      </c>
      <c r="E288" s="75">
        <v>10.8</v>
      </c>
      <c r="F288" s="16">
        <f t="shared" ref="F288:F291" si="33">D288/E288</f>
        <v>46.296296296296291</v>
      </c>
      <c r="G288" s="75">
        <v>44</v>
      </c>
      <c r="H288" s="107">
        <f t="shared" si="29"/>
        <v>3.5</v>
      </c>
      <c r="I288" s="13">
        <f t="shared" si="30"/>
        <v>4.8333333333333339</v>
      </c>
      <c r="J288" s="75">
        <v>21</v>
      </c>
      <c r="K288" s="75">
        <v>20</v>
      </c>
      <c r="L288" s="92"/>
      <c r="M288" s="29"/>
    </row>
    <row r="289" spans="1:32" s="11" customFormat="1" ht="15" customHeight="1" x14ac:dyDescent="0.25">
      <c r="A289" s="141"/>
      <c r="B289" s="141"/>
      <c r="C289" s="75" t="s">
        <v>163</v>
      </c>
      <c r="D289" s="75">
        <v>1430</v>
      </c>
      <c r="E289" s="75">
        <v>26.56</v>
      </c>
      <c r="F289" s="16">
        <f t="shared" si="33"/>
        <v>53.840361445783138</v>
      </c>
      <c r="G289" s="75">
        <v>41</v>
      </c>
      <c r="H289" s="107">
        <f t="shared" si="29"/>
        <v>7.22</v>
      </c>
      <c r="I289" s="13">
        <f t="shared" si="30"/>
        <v>11.033333333333333</v>
      </c>
      <c r="J289" s="75">
        <v>20</v>
      </c>
      <c r="K289" s="75">
        <v>43</v>
      </c>
      <c r="L289" s="92"/>
      <c r="M289" s="29"/>
    </row>
    <row r="290" spans="1:32" s="11" customFormat="1" ht="15" customHeight="1" x14ac:dyDescent="0.25">
      <c r="A290" s="141"/>
      <c r="B290" s="141"/>
      <c r="C290" s="75" t="s">
        <v>338</v>
      </c>
      <c r="D290" s="75">
        <v>1400</v>
      </c>
      <c r="E290" s="75">
        <v>23</v>
      </c>
      <c r="F290" s="16">
        <f t="shared" si="33"/>
        <v>60.869565217391305</v>
      </c>
      <c r="G290" s="75" t="s">
        <v>339</v>
      </c>
      <c r="H290" s="107">
        <f t="shared" si="29"/>
        <v>7.1</v>
      </c>
      <c r="I290" s="13">
        <f t="shared" si="30"/>
        <v>10.833333333333334</v>
      </c>
      <c r="J290" s="75">
        <v>10</v>
      </c>
      <c r="K290" s="75">
        <v>8</v>
      </c>
      <c r="L290" s="92"/>
      <c r="M290" s="29"/>
    </row>
    <row r="291" spans="1:32" s="11" customFormat="1" ht="15" customHeight="1" x14ac:dyDescent="0.25">
      <c r="A291" s="141"/>
      <c r="B291" s="141"/>
      <c r="C291" s="75" t="s">
        <v>340</v>
      </c>
      <c r="D291" s="75">
        <v>1520</v>
      </c>
      <c r="E291" s="75">
        <v>28.5</v>
      </c>
      <c r="F291" s="16">
        <f t="shared" si="33"/>
        <v>53.333333333333336</v>
      </c>
      <c r="G291" s="75" t="s">
        <v>341</v>
      </c>
      <c r="H291" s="107">
        <f t="shared" si="29"/>
        <v>7.58</v>
      </c>
      <c r="I291" s="13">
        <f t="shared" si="30"/>
        <v>11.633333333333333</v>
      </c>
      <c r="J291" s="75">
        <v>20</v>
      </c>
      <c r="K291" s="75">
        <v>20</v>
      </c>
      <c r="L291" s="92"/>
      <c r="M291" s="29"/>
    </row>
    <row r="292" spans="1:32" s="11" customFormat="1" ht="15" customHeight="1" x14ac:dyDescent="0.25">
      <c r="A292" s="141"/>
      <c r="B292" s="141"/>
      <c r="C292" s="75" t="s">
        <v>342</v>
      </c>
      <c r="D292" s="75">
        <v>1450</v>
      </c>
      <c r="E292" s="75"/>
      <c r="F292" s="16"/>
      <c r="G292" s="75"/>
      <c r="H292" s="107">
        <f t="shared" si="29"/>
        <v>7.3</v>
      </c>
      <c r="I292" s="13">
        <f t="shared" si="30"/>
        <v>11.166666666666666</v>
      </c>
      <c r="J292" s="75">
        <v>7</v>
      </c>
      <c r="K292" s="75"/>
      <c r="L292" s="86" t="s">
        <v>65</v>
      </c>
      <c r="M292" s="14"/>
    </row>
    <row r="293" spans="1:32" s="32" customFormat="1" ht="15" customHeight="1" x14ac:dyDescent="0.25">
      <c r="A293" s="141"/>
      <c r="B293" s="141"/>
      <c r="C293" s="75" t="s">
        <v>200</v>
      </c>
      <c r="D293" s="75">
        <v>1600</v>
      </c>
      <c r="E293" s="75"/>
      <c r="F293" s="16"/>
      <c r="G293" s="76"/>
      <c r="H293" s="107">
        <f t="shared" si="29"/>
        <v>7.9</v>
      </c>
      <c r="I293" s="13">
        <f t="shared" si="30"/>
        <v>12.166666666666666</v>
      </c>
      <c r="J293" s="75">
        <v>5</v>
      </c>
      <c r="K293" s="75"/>
      <c r="L293" s="86"/>
      <c r="M293" s="31"/>
    </row>
    <row r="294" spans="1:32" s="11" customFormat="1" ht="15" customHeight="1" x14ac:dyDescent="0.25">
      <c r="A294" s="147" t="s">
        <v>343</v>
      </c>
      <c r="B294" s="147" t="s">
        <v>344</v>
      </c>
      <c r="C294" s="76" t="s">
        <v>309</v>
      </c>
      <c r="D294" s="76">
        <v>320</v>
      </c>
      <c r="E294" s="76"/>
      <c r="F294" s="76"/>
      <c r="G294" s="76"/>
      <c r="H294" s="107">
        <f t="shared" si="29"/>
        <v>2.7800000000000002</v>
      </c>
      <c r="I294" s="13">
        <f t="shared" si="30"/>
        <v>3.6333333333333333</v>
      </c>
      <c r="J294" s="76">
        <v>28</v>
      </c>
      <c r="K294" s="76"/>
      <c r="L294" s="86"/>
      <c r="M294" s="33"/>
    </row>
    <row r="295" spans="1:32" s="11" customFormat="1" ht="15" customHeight="1" x14ac:dyDescent="0.25">
      <c r="A295" s="147"/>
      <c r="B295" s="147"/>
      <c r="C295" s="34" t="s">
        <v>310</v>
      </c>
      <c r="D295" s="34">
        <v>320</v>
      </c>
      <c r="E295" s="34"/>
      <c r="F295" s="34"/>
      <c r="G295" s="34"/>
      <c r="H295" s="107">
        <f t="shared" si="29"/>
        <v>2.7800000000000002</v>
      </c>
      <c r="I295" s="13">
        <f t="shared" si="30"/>
        <v>3.6333333333333333</v>
      </c>
      <c r="J295" s="34"/>
      <c r="K295" s="34">
        <v>15</v>
      </c>
      <c r="L295" s="91" t="s">
        <v>311</v>
      </c>
      <c r="M295" s="33"/>
    </row>
    <row r="296" spans="1:32" s="11" customFormat="1" ht="15" customHeight="1" x14ac:dyDescent="0.25">
      <c r="A296" s="147"/>
      <c r="B296" s="147"/>
      <c r="C296" s="76" t="s">
        <v>267</v>
      </c>
      <c r="D296" s="76">
        <v>280</v>
      </c>
      <c r="E296" s="76"/>
      <c r="F296" s="76"/>
      <c r="G296" s="76"/>
      <c r="H296" s="107">
        <f t="shared" si="29"/>
        <v>2.62</v>
      </c>
      <c r="I296" s="13">
        <f t="shared" si="30"/>
        <v>3.3666666666666667</v>
      </c>
      <c r="J296" s="76">
        <v>27</v>
      </c>
      <c r="K296" s="76"/>
      <c r="L296" s="86"/>
      <c r="M296" s="33"/>
    </row>
    <row r="297" spans="1:32" s="11" customFormat="1" ht="15" customHeight="1" x14ac:dyDescent="0.25">
      <c r="A297" s="147"/>
      <c r="B297" s="147"/>
      <c r="C297" s="76" t="s">
        <v>314</v>
      </c>
      <c r="D297" s="76">
        <v>450</v>
      </c>
      <c r="E297" s="76"/>
      <c r="F297" s="76"/>
      <c r="G297" s="76"/>
      <c r="H297" s="107">
        <f t="shared" si="29"/>
        <v>3.3</v>
      </c>
      <c r="I297" s="13">
        <f t="shared" si="30"/>
        <v>4.5</v>
      </c>
      <c r="J297" s="76">
        <v>15</v>
      </c>
      <c r="K297" s="76"/>
      <c r="L297" s="86" t="s">
        <v>345</v>
      </c>
      <c r="M297" s="33"/>
    </row>
    <row r="298" spans="1:32" s="11" customFormat="1" ht="15" customHeight="1" x14ac:dyDescent="0.25">
      <c r="A298" s="141" t="s">
        <v>346</v>
      </c>
      <c r="B298" s="141" t="s">
        <v>347</v>
      </c>
      <c r="C298" s="75" t="s">
        <v>305</v>
      </c>
      <c r="D298" s="75">
        <v>150</v>
      </c>
      <c r="E298" s="75">
        <v>1.22</v>
      </c>
      <c r="F298" s="16">
        <f>D298/E298</f>
        <v>122.95081967213115</v>
      </c>
      <c r="G298" s="75"/>
      <c r="H298" s="107">
        <f t="shared" si="29"/>
        <v>2.1</v>
      </c>
      <c r="I298" s="13">
        <f t="shared" si="30"/>
        <v>2.5</v>
      </c>
      <c r="J298" s="75">
        <v>4</v>
      </c>
      <c r="K298" s="75"/>
      <c r="L298" s="86"/>
      <c r="M298" s="14"/>
    </row>
    <row r="299" spans="1:32" s="11" customFormat="1" ht="15" customHeight="1" x14ac:dyDescent="0.25">
      <c r="A299" s="141"/>
      <c r="B299" s="141"/>
      <c r="C299" s="28" t="s">
        <v>348</v>
      </c>
      <c r="D299" s="75">
        <v>250</v>
      </c>
      <c r="E299" s="75"/>
      <c r="F299" s="16"/>
      <c r="G299" s="75">
        <v>49</v>
      </c>
      <c r="H299" s="107">
        <f t="shared" si="29"/>
        <v>2.5</v>
      </c>
      <c r="I299" s="13">
        <f t="shared" si="30"/>
        <v>3.166666666666667</v>
      </c>
      <c r="J299" s="75">
        <v>8</v>
      </c>
      <c r="K299" s="75"/>
      <c r="L299" s="86"/>
      <c r="M299" s="14"/>
    </row>
    <row r="300" spans="1:32" s="11" customFormat="1" ht="15" customHeight="1" x14ac:dyDescent="0.25">
      <c r="A300" s="141"/>
      <c r="B300" s="141"/>
      <c r="C300" s="28" t="s">
        <v>349</v>
      </c>
      <c r="D300" s="75">
        <v>270</v>
      </c>
      <c r="E300" s="75"/>
      <c r="F300" s="16"/>
      <c r="G300" s="75">
        <v>50.5</v>
      </c>
      <c r="H300" s="107">
        <f t="shared" si="29"/>
        <v>2.58</v>
      </c>
      <c r="I300" s="13">
        <f t="shared" si="30"/>
        <v>3.3</v>
      </c>
      <c r="J300" s="75">
        <v>8</v>
      </c>
      <c r="K300" s="75"/>
      <c r="L300" s="86"/>
      <c r="M300" s="14"/>
    </row>
    <row r="301" spans="1:32" s="11" customFormat="1" ht="15" customHeight="1" x14ac:dyDescent="0.25">
      <c r="A301" s="141"/>
      <c r="B301" s="141"/>
      <c r="C301" s="75" t="s">
        <v>83</v>
      </c>
      <c r="D301" s="75">
        <v>1150</v>
      </c>
      <c r="E301" s="75"/>
      <c r="F301" s="16"/>
      <c r="G301" s="75"/>
      <c r="H301" s="107">
        <f t="shared" si="29"/>
        <v>6.1</v>
      </c>
      <c r="I301" s="13">
        <f t="shared" si="30"/>
        <v>9.1666666666666679</v>
      </c>
      <c r="J301" s="75">
        <v>6</v>
      </c>
      <c r="K301" s="75"/>
      <c r="L301" s="86" t="s">
        <v>350</v>
      </c>
      <c r="M301" s="14"/>
    </row>
    <row r="302" spans="1:32" s="11" customFormat="1" ht="15" customHeight="1" x14ac:dyDescent="0.25">
      <c r="A302" s="141"/>
      <c r="B302" s="141"/>
      <c r="C302" s="75" t="s">
        <v>123</v>
      </c>
      <c r="D302" s="75">
        <v>1840</v>
      </c>
      <c r="E302" s="75"/>
      <c r="F302" s="75"/>
      <c r="G302" s="75"/>
      <c r="H302" s="107">
        <f t="shared" si="29"/>
        <v>8.86</v>
      </c>
      <c r="I302" s="13">
        <f t="shared" si="30"/>
        <v>13.766666666666667</v>
      </c>
      <c r="J302" s="75">
        <v>17</v>
      </c>
      <c r="K302" s="75">
        <v>16</v>
      </c>
      <c r="L302" s="86"/>
      <c r="M302" s="14"/>
    </row>
    <row r="303" spans="1:32" s="12" customFormat="1" ht="15" customHeight="1" x14ac:dyDescent="0.25">
      <c r="A303" s="141" t="s">
        <v>351</v>
      </c>
      <c r="B303" s="141" t="s">
        <v>235</v>
      </c>
      <c r="C303" s="75" t="s">
        <v>352</v>
      </c>
      <c r="D303" s="75">
        <v>300</v>
      </c>
      <c r="E303" s="75"/>
      <c r="F303" s="75"/>
      <c r="G303" s="75"/>
      <c r="H303" s="107">
        <f t="shared" si="29"/>
        <v>2.7</v>
      </c>
      <c r="I303" s="13">
        <f t="shared" si="30"/>
        <v>3.5</v>
      </c>
      <c r="J303" s="75">
        <v>3</v>
      </c>
      <c r="K303" s="75"/>
      <c r="L303" s="86"/>
      <c r="M303" s="17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27"/>
    </row>
    <row r="304" spans="1:32" s="11" customFormat="1" ht="14.4" x14ac:dyDescent="0.25">
      <c r="A304" s="141"/>
      <c r="B304" s="141"/>
      <c r="C304" s="75" t="s">
        <v>353</v>
      </c>
      <c r="D304" s="75">
        <v>600</v>
      </c>
      <c r="E304" s="75">
        <v>8.4499999999999993</v>
      </c>
      <c r="F304" s="16">
        <f>D304/E304</f>
        <v>71.005917159763314</v>
      </c>
      <c r="G304" s="75">
        <v>49.5</v>
      </c>
      <c r="H304" s="107">
        <f t="shared" si="29"/>
        <v>3.9</v>
      </c>
      <c r="I304" s="13">
        <f t="shared" si="30"/>
        <v>5.5</v>
      </c>
      <c r="J304" s="75">
        <v>10</v>
      </c>
      <c r="K304" s="75">
        <v>10</v>
      </c>
      <c r="L304" s="86"/>
      <c r="M304" s="14"/>
    </row>
    <row r="305" spans="1:13" s="11" customFormat="1" ht="14.4" x14ac:dyDescent="0.25">
      <c r="A305" s="141"/>
      <c r="B305" s="141"/>
      <c r="C305" s="75" t="s">
        <v>354</v>
      </c>
      <c r="D305" s="75">
        <v>600</v>
      </c>
      <c r="E305" s="75">
        <v>7.89</v>
      </c>
      <c r="F305" s="16">
        <f>D305/E305</f>
        <v>76.045627376425855</v>
      </c>
      <c r="G305" s="75">
        <v>48.5</v>
      </c>
      <c r="H305" s="107">
        <f t="shared" si="29"/>
        <v>3.9</v>
      </c>
      <c r="I305" s="13">
        <f t="shared" si="30"/>
        <v>5.5</v>
      </c>
      <c r="J305" s="75">
        <v>25</v>
      </c>
      <c r="K305" s="75">
        <v>16</v>
      </c>
      <c r="L305" s="86"/>
      <c r="M305" s="14"/>
    </row>
    <row r="306" spans="1:13" s="11" customFormat="1" ht="14.4" x14ac:dyDescent="0.25">
      <c r="A306" s="141"/>
      <c r="B306" s="141"/>
      <c r="C306" s="75" t="s">
        <v>355</v>
      </c>
      <c r="D306" s="75">
        <v>640</v>
      </c>
      <c r="E306" s="75"/>
      <c r="F306" s="16"/>
      <c r="G306" s="75"/>
      <c r="H306" s="107">
        <f t="shared" si="29"/>
        <v>4.0600000000000005</v>
      </c>
      <c r="I306" s="13">
        <f t="shared" si="30"/>
        <v>5.7666666666666666</v>
      </c>
      <c r="J306" s="75">
        <v>7</v>
      </c>
      <c r="K306" s="75"/>
      <c r="L306" s="86"/>
      <c r="M306" s="14"/>
    </row>
    <row r="307" spans="1:13" s="11" customFormat="1" ht="14.4" x14ac:dyDescent="0.25">
      <c r="A307" s="141"/>
      <c r="B307" s="141"/>
      <c r="C307" s="75" t="s">
        <v>356</v>
      </c>
      <c r="D307" s="75">
        <v>800</v>
      </c>
      <c r="E307" s="75"/>
      <c r="F307" s="16"/>
      <c r="G307" s="75"/>
      <c r="H307" s="107">
        <f t="shared" si="29"/>
        <v>4.7</v>
      </c>
      <c r="I307" s="13">
        <f t="shared" si="30"/>
        <v>6.833333333333333</v>
      </c>
      <c r="J307" s="75">
        <v>4</v>
      </c>
      <c r="K307" s="75"/>
      <c r="L307" s="86"/>
      <c r="M307" s="14"/>
    </row>
    <row r="308" spans="1:13" s="11" customFormat="1" ht="14.4" x14ac:dyDescent="0.25">
      <c r="A308" s="141"/>
      <c r="B308" s="141"/>
      <c r="C308" s="75" t="s">
        <v>357</v>
      </c>
      <c r="D308" s="75">
        <v>600</v>
      </c>
      <c r="E308" s="75"/>
      <c r="F308" s="16"/>
      <c r="G308" s="75"/>
      <c r="H308" s="107">
        <f t="shared" si="29"/>
        <v>3.9</v>
      </c>
      <c r="I308" s="13">
        <f t="shared" si="30"/>
        <v>5.5</v>
      </c>
      <c r="J308" s="75">
        <v>26</v>
      </c>
      <c r="K308" s="75"/>
      <c r="L308" s="86"/>
      <c r="M308" s="14"/>
    </row>
    <row r="309" spans="1:13" s="11" customFormat="1" ht="14.4" x14ac:dyDescent="0.25">
      <c r="A309" s="141"/>
      <c r="B309" s="141"/>
      <c r="C309" s="75" t="s">
        <v>56</v>
      </c>
      <c r="D309" s="75">
        <v>800</v>
      </c>
      <c r="E309" s="75"/>
      <c r="F309" s="75"/>
      <c r="G309" s="75"/>
      <c r="H309" s="107">
        <f t="shared" si="29"/>
        <v>4.7</v>
      </c>
      <c r="I309" s="13">
        <f t="shared" si="30"/>
        <v>6.833333333333333</v>
      </c>
      <c r="J309" s="75">
        <v>20</v>
      </c>
      <c r="K309" s="75"/>
      <c r="L309" s="86"/>
      <c r="M309" s="14"/>
    </row>
    <row r="310" spans="1:13" s="11" customFormat="1" ht="14.4" x14ac:dyDescent="0.25">
      <c r="A310" s="141"/>
      <c r="B310" s="141"/>
      <c r="C310" s="75" t="s">
        <v>76</v>
      </c>
      <c r="D310" s="75">
        <v>800</v>
      </c>
      <c r="E310" s="75"/>
      <c r="F310" s="75"/>
      <c r="G310" s="75"/>
      <c r="H310" s="107">
        <f t="shared" si="29"/>
        <v>4.7</v>
      </c>
      <c r="I310" s="13">
        <f t="shared" si="30"/>
        <v>6.833333333333333</v>
      </c>
      <c r="J310" s="75">
        <v>16</v>
      </c>
      <c r="K310" s="75">
        <v>60</v>
      </c>
      <c r="L310" s="86"/>
      <c r="M310" s="14"/>
    </row>
    <row r="311" spans="1:13" s="11" customFormat="1" ht="14.4" x14ac:dyDescent="0.25">
      <c r="A311" s="141"/>
      <c r="B311" s="141"/>
      <c r="C311" s="75" t="s">
        <v>358</v>
      </c>
      <c r="D311" s="75">
        <v>800</v>
      </c>
      <c r="E311" s="75"/>
      <c r="F311" s="75"/>
      <c r="G311" s="75"/>
      <c r="H311" s="107">
        <f t="shared" si="29"/>
        <v>4.7</v>
      </c>
      <c r="I311" s="13">
        <f t="shared" si="30"/>
        <v>6.833333333333333</v>
      </c>
      <c r="J311" s="75">
        <v>10</v>
      </c>
      <c r="K311" s="75"/>
      <c r="L311" s="86"/>
      <c r="M311" s="14"/>
    </row>
    <row r="312" spans="1:13" s="11" customFormat="1" ht="14.4" x14ac:dyDescent="0.25">
      <c r="A312" s="141"/>
      <c r="B312" s="141"/>
      <c r="C312" s="75" t="s">
        <v>359</v>
      </c>
      <c r="D312" s="75">
        <v>340</v>
      </c>
      <c r="E312" s="75"/>
      <c r="F312" s="75"/>
      <c r="G312" s="75"/>
      <c r="H312" s="107">
        <f t="shared" si="29"/>
        <v>2.8600000000000003</v>
      </c>
      <c r="I312" s="13">
        <f t="shared" si="30"/>
        <v>3.7666666666666666</v>
      </c>
      <c r="J312" s="75" t="s">
        <v>360</v>
      </c>
      <c r="K312" s="75"/>
      <c r="L312" s="86"/>
      <c r="M312" s="14"/>
    </row>
    <row r="313" spans="1:13" s="11" customFormat="1" ht="14.4" x14ac:dyDescent="0.25">
      <c r="A313" s="141"/>
      <c r="B313" s="141"/>
      <c r="C313" s="75" t="s">
        <v>361</v>
      </c>
      <c r="D313" s="75">
        <v>420</v>
      </c>
      <c r="E313" s="75"/>
      <c r="F313" s="75"/>
      <c r="G313" s="75"/>
      <c r="H313" s="107">
        <f t="shared" si="29"/>
        <v>3.1799999999999997</v>
      </c>
      <c r="I313" s="13">
        <f t="shared" si="30"/>
        <v>4.3</v>
      </c>
      <c r="J313" s="75">
        <v>4</v>
      </c>
      <c r="K313" s="75"/>
      <c r="L313" s="86"/>
      <c r="M313" s="14"/>
    </row>
    <row r="314" spans="1:13" s="11" customFormat="1" ht="14.4" x14ac:dyDescent="0.25">
      <c r="A314" s="141" t="s">
        <v>362</v>
      </c>
      <c r="B314" s="141" t="s">
        <v>363</v>
      </c>
      <c r="C314" s="75" t="s">
        <v>56</v>
      </c>
      <c r="D314" s="75">
        <v>600</v>
      </c>
      <c r="E314" s="75"/>
      <c r="F314" s="75"/>
      <c r="G314" s="75"/>
      <c r="H314" s="107">
        <f t="shared" si="29"/>
        <v>3.9</v>
      </c>
      <c r="I314" s="13">
        <f t="shared" si="30"/>
        <v>5.5</v>
      </c>
      <c r="J314" s="75">
        <v>20</v>
      </c>
      <c r="K314" s="75"/>
      <c r="L314" s="86" t="s">
        <v>364</v>
      </c>
      <c r="M314" s="14"/>
    </row>
    <row r="315" spans="1:13" s="11" customFormat="1" ht="14.4" x14ac:dyDescent="0.25">
      <c r="A315" s="141"/>
      <c r="B315" s="141"/>
      <c r="C315" s="75" t="s">
        <v>356</v>
      </c>
      <c r="D315" s="75">
        <v>600</v>
      </c>
      <c r="E315" s="75"/>
      <c r="F315" s="75"/>
      <c r="G315" s="75"/>
      <c r="H315" s="107">
        <f t="shared" si="29"/>
        <v>3.9</v>
      </c>
      <c r="I315" s="13">
        <f t="shared" si="30"/>
        <v>5.5</v>
      </c>
      <c r="J315" s="75">
        <v>4</v>
      </c>
      <c r="K315" s="75"/>
      <c r="L315" s="86"/>
      <c r="M315" s="14"/>
    </row>
    <row r="316" spans="1:13" s="11" customFormat="1" ht="14.4" x14ac:dyDescent="0.25">
      <c r="A316" s="141"/>
      <c r="B316" s="141"/>
      <c r="C316" s="75" t="s">
        <v>62</v>
      </c>
      <c r="D316" s="75">
        <v>550</v>
      </c>
      <c r="E316" s="75"/>
      <c r="F316" s="75"/>
      <c r="G316" s="75">
        <v>46</v>
      </c>
      <c r="H316" s="107">
        <f t="shared" si="29"/>
        <v>3.7</v>
      </c>
      <c r="I316" s="13">
        <f t="shared" si="30"/>
        <v>5.1666666666666661</v>
      </c>
      <c r="J316" s="75">
        <v>5</v>
      </c>
      <c r="K316" s="75"/>
      <c r="L316" s="87" t="s">
        <v>365</v>
      </c>
      <c r="M316" s="14"/>
    </row>
    <row r="317" spans="1:13" s="11" customFormat="1" ht="14.4" x14ac:dyDescent="0.25">
      <c r="A317" s="141"/>
      <c r="B317" s="141"/>
      <c r="C317" s="75" t="s">
        <v>366</v>
      </c>
      <c r="D317" s="75">
        <v>600</v>
      </c>
      <c r="E317" s="75"/>
      <c r="F317" s="75"/>
      <c r="G317" s="75"/>
      <c r="H317" s="107">
        <f t="shared" si="29"/>
        <v>3.9</v>
      </c>
      <c r="I317" s="13">
        <f t="shared" si="30"/>
        <v>5.5</v>
      </c>
      <c r="J317" s="75">
        <v>39</v>
      </c>
      <c r="K317" s="75"/>
      <c r="L317" s="86"/>
      <c r="M317" s="14"/>
    </row>
    <row r="318" spans="1:13" s="11" customFormat="1" ht="14.4" x14ac:dyDescent="0.25">
      <c r="A318" s="75" t="s">
        <v>367</v>
      </c>
      <c r="B318" s="75" t="s">
        <v>368</v>
      </c>
      <c r="C318" s="75" t="s">
        <v>354</v>
      </c>
      <c r="D318" s="75">
        <v>660</v>
      </c>
      <c r="E318" s="75">
        <v>7.89</v>
      </c>
      <c r="F318" s="16">
        <f t="shared" ref="F318:F323" si="34">D318/E318</f>
        <v>83.650190114068451</v>
      </c>
      <c r="G318" s="75"/>
      <c r="H318" s="107">
        <f t="shared" si="29"/>
        <v>4.1400000000000006</v>
      </c>
      <c r="I318" s="13">
        <f t="shared" si="30"/>
        <v>5.9</v>
      </c>
      <c r="J318" s="75">
        <v>25</v>
      </c>
      <c r="K318" s="75">
        <v>16</v>
      </c>
      <c r="L318" s="86"/>
      <c r="M318" s="14"/>
    </row>
    <row r="319" spans="1:13" s="11" customFormat="1" ht="14.4" x14ac:dyDescent="0.25">
      <c r="A319" s="141" t="s">
        <v>369</v>
      </c>
      <c r="B319" s="141" t="s">
        <v>370</v>
      </c>
      <c r="C319" s="75" t="s">
        <v>371</v>
      </c>
      <c r="D319" s="75">
        <v>450</v>
      </c>
      <c r="E319" s="75"/>
      <c r="F319" s="16"/>
      <c r="G319" s="75"/>
      <c r="H319" s="107">
        <f t="shared" si="29"/>
        <v>3.3</v>
      </c>
      <c r="I319" s="13">
        <f t="shared" si="30"/>
        <v>4.5</v>
      </c>
      <c r="J319" s="75">
        <v>7</v>
      </c>
      <c r="K319" s="75"/>
      <c r="L319" s="86" t="s">
        <v>372</v>
      </c>
      <c r="M319" s="14"/>
    </row>
    <row r="320" spans="1:13" s="11" customFormat="1" ht="14.4" x14ac:dyDescent="0.25">
      <c r="A320" s="141"/>
      <c r="B320" s="141"/>
      <c r="C320" s="75" t="s">
        <v>373</v>
      </c>
      <c r="D320" s="75">
        <v>500</v>
      </c>
      <c r="E320" s="75"/>
      <c r="F320" s="16"/>
      <c r="G320" s="75"/>
      <c r="H320" s="107">
        <f t="shared" si="29"/>
        <v>3.5</v>
      </c>
      <c r="I320" s="13">
        <f t="shared" si="30"/>
        <v>4.8333333333333339</v>
      </c>
      <c r="J320" s="75">
        <v>4</v>
      </c>
      <c r="K320" s="75"/>
      <c r="L320" s="86" t="s">
        <v>374</v>
      </c>
      <c r="M320" s="14"/>
    </row>
    <row r="321" spans="1:13" s="11" customFormat="1" ht="14.4" x14ac:dyDescent="0.25">
      <c r="A321" s="141"/>
      <c r="B321" s="141" t="s">
        <v>370</v>
      </c>
      <c r="C321" s="75" t="s">
        <v>375</v>
      </c>
      <c r="D321" s="75">
        <v>245</v>
      </c>
      <c r="E321" s="75"/>
      <c r="F321" s="75"/>
      <c r="G321" s="75"/>
      <c r="H321" s="107">
        <f t="shared" si="29"/>
        <v>2.48</v>
      </c>
      <c r="I321" s="13">
        <f t="shared" si="30"/>
        <v>3.1333333333333333</v>
      </c>
      <c r="J321" s="75">
        <v>2</v>
      </c>
      <c r="K321" s="75"/>
      <c r="L321" s="86"/>
      <c r="M321" s="14"/>
    </row>
    <row r="322" spans="1:13" s="11" customFormat="1" ht="14.4" x14ac:dyDescent="0.25">
      <c r="A322" s="141"/>
      <c r="B322" s="141"/>
      <c r="C322" s="75" t="s">
        <v>376</v>
      </c>
      <c r="D322" s="75">
        <v>335</v>
      </c>
      <c r="E322" s="75">
        <v>6.3</v>
      </c>
      <c r="F322" s="16">
        <f t="shared" si="34"/>
        <v>53.174603174603178</v>
      </c>
      <c r="G322" s="75"/>
      <c r="H322" s="107">
        <f t="shared" si="29"/>
        <v>2.84</v>
      </c>
      <c r="I322" s="13">
        <f t="shared" si="30"/>
        <v>3.7333333333333334</v>
      </c>
      <c r="J322" s="75">
        <v>23</v>
      </c>
      <c r="K322" s="75"/>
      <c r="L322" s="86"/>
      <c r="M322" s="14"/>
    </row>
    <row r="323" spans="1:13" s="11" customFormat="1" ht="14.4" x14ac:dyDescent="0.25">
      <c r="A323" s="141"/>
      <c r="B323" s="141"/>
      <c r="C323" s="75" t="s">
        <v>377</v>
      </c>
      <c r="D323" s="75">
        <v>435</v>
      </c>
      <c r="E323" s="75">
        <v>8.1999999999999993</v>
      </c>
      <c r="F323" s="16">
        <f t="shared" si="34"/>
        <v>53.048780487804883</v>
      </c>
      <c r="G323" s="75"/>
      <c r="H323" s="107">
        <f t="shared" ref="H323:H364" si="35">D323/250+1.5</f>
        <v>3.24</v>
      </c>
      <c r="I323" s="13">
        <f t="shared" ref="I323:I364" si="36">D323/150+1.5</f>
        <v>4.4000000000000004</v>
      </c>
      <c r="J323" s="75">
        <v>7</v>
      </c>
      <c r="K323" s="75"/>
      <c r="L323" s="86"/>
      <c r="M323" s="14"/>
    </row>
    <row r="324" spans="1:13" s="11" customFormat="1" ht="14.4" x14ac:dyDescent="0.25">
      <c r="A324" s="141"/>
      <c r="B324" s="141"/>
      <c r="C324" s="75" t="s">
        <v>378</v>
      </c>
      <c r="D324" s="75">
        <v>180</v>
      </c>
      <c r="E324" s="75"/>
      <c r="F324" s="16"/>
      <c r="G324" s="75"/>
      <c r="H324" s="107">
        <f t="shared" si="35"/>
        <v>2.2199999999999998</v>
      </c>
      <c r="I324" s="13">
        <f t="shared" si="36"/>
        <v>2.7</v>
      </c>
      <c r="J324" s="75"/>
      <c r="K324" s="75">
        <v>20</v>
      </c>
      <c r="L324" s="86" t="s">
        <v>379</v>
      </c>
      <c r="M324" s="14"/>
    </row>
    <row r="325" spans="1:13" s="11" customFormat="1" ht="14.4" x14ac:dyDescent="0.25">
      <c r="A325" s="141"/>
      <c r="B325" s="141"/>
      <c r="C325" s="75" t="s">
        <v>380</v>
      </c>
      <c r="D325" s="75">
        <v>440</v>
      </c>
      <c r="E325" s="75"/>
      <c r="F325" s="75"/>
      <c r="G325" s="75">
        <v>62</v>
      </c>
      <c r="H325" s="107">
        <f t="shared" si="35"/>
        <v>3.26</v>
      </c>
      <c r="I325" s="13">
        <f t="shared" si="36"/>
        <v>4.4333333333333336</v>
      </c>
      <c r="J325" s="75">
        <v>3</v>
      </c>
      <c r="K325" s="75"/>
      <c r="L325" s="86" t="s">
        <v>47</v>
      </c>
      <c r="M325" s="14"/>
    </row>
    <row r="326" spans="1:13" s="11" customFormat="1" ht="14.4" x14ac:dyDescent="0.25">
      <c r="A326" s="141"/>
      <c r="B326" s="141"/>
      <c r="C326" s="75" t="s">
        <v>354</v>
      </c>
      <c r="D326" s="75">
        <v>370</v>
      </c>
      <c r="E326" s="75"/>
      <c r="F326" s="16"/>
      <c r="G326" s="75"/>
      <c r="H326" s="107">
        <f t="shared" si="35"/>
        <v>2.98</v>
      </c>
      <c r="I326" s="13">
        <f t="shared" si="36"/>
        <v>3.9666666666666668</v>
      </c>
      <c r="J326" s="75">
        <v>25</v>
      </c>
      <c r="K326" s="75">
        <v>16</v>
      </c>
      <c r="L326" s="86"/>
      <c r="M326" s="14"/>
    </row>
    <row r="327" spans="1:13" s="11" customFormat="1" ht="14.4" x14ac:dyDescent="0.25">
      <c r="A327" s="141"/>
      <c r="B327" s="141"/>
      <c r="C327" s="75" t="s">
        <v>353</v>
      </c>
      <c r="D327" s="75">
        <v>370</v>
      </c>
      <c r="E327" s="75"/>
      <c r="F327" s="75"/>
      <c r="G327" s="75"/>
      <c r="H327" s="107">
        <f t="shared" si="35"/>
        <v>2.98</v>
      </c>
      <c r="I327" s="13">
        <f t="shared" si="36"/>
        <v>3.9666666666666668</v>
      </c>
      <c r="J327" s="75">
        <v>10</v>
      </c>
      <c r="K327" s="75">
        <v>10</v>
      </c>
      <c r="L327" s="86"/>
      <c r="M327" s="14"/>
    </row>
    <row r="328" spans="1:13" s="11" customFormat="1" ht="14.4" x14ac:dyDescent="0.25">
      <c r="A328" s="141"/>
      <c r="B328" s="141"/>
      <c r="C328" s="75" t="s">
        <v>373</v>
      </c>
      <c r="D328" s="75">
        <v>450</v>
      </c>
      <c r="E328" s="75"/>
      <c r="F328" s="75"/>
      <c r="G328" s="75"/>
      <c r="H328" s="107">
        <f t="shared" si="35"/>
        <v>3.3</v>
      </c>
      <c r="I328" s="13">
        <f t="shared" si="36"/>
        <v>4.5</v>
      </c>
      <c r="J328" s="75">
        <v>4</v>
      </c>
      <c r="K328" s="75"/>
      <c r="L328" s="86" t="s">
        <v>381</v>
      </c>
      <c r="M328" s="14"/>
    </row>
    <row r="329" spans="1:13" s="11" customFormat="1" ht="14.4" x14ac:dyDescent="0.25">
      <c r="A329" s="141"/>
      <c r="B329" s="141"/>
      <c r="C329" s="75" t="s">
        <v>355</v>
      </c>
      <c r="D329" s="75">
        <v>385</v>
      </c>
      <c r="E329" s="75"/>
      <c r="F329" s="75"/>
      <c r="G329" s="75"/>
      <c r="H329" s="107">
        <f t="shared" si="35"/>
        <v>3.04</v>
      </c>
      <c r="I329" s="13">
        <f t="shared" si="36"/>
        <v>4.0666666666666664</v>
      </c>
      <c r="J329" s="75">
        <v>7</v>
      </c>
      <c r="K329" s="75"/>
      <c r="L329" s="86"/>
      <c r="M329" s="14"/>
    </row>
    <row r="330" spans="1:13" s="11" customFormat="1" ht="14.4" x14ac:dyDescent="0.25">
      <c r="A330" s="141"/>
      <c r="B330" s="141"/>
      <c r="C330" s="75" t="s">
        <v>76</v>
      </c>
      <c r="D330" s="75">
        <v>690</v>
      </c>
      <c r="E330" s="75">
        <v>12</v>
      </c>
      <c r="F330" s="16">
        <f>D330/E330</f>
        <v>57.5</v>
      </c>
      <c r="G330" s="75"/>
      <c r="H330" s="107">
        <f t="shared" si="35"/>
        <v>4.26</v>
      </c>
      <c r="I330" s="13">
        <f t="shared" si="36"/>
        <v>6.1</v>
      </c>
      <c r="J330" s="75">
        <v>16</v>
      </c>
      <c r="K330" s="75">
        <v>60</v>
      </c>
      <c r="L330" s="86"/>
      <c r="M330" s="14"/>
    </row>
    <row r="331" spans="1:13" s="11" customFormat="1" ht="14.4" x14ac:dyDescent="0.25">
      <c r="A331" s="75" t="s">
        <v>382</v>
      </c>
      <c r="B331" s="75" t="s">
        <v>383</v>
      </c>
      <c r="C331" s="75" t="s">
        <v>357</v>
      </c>
      <c r="D331" s="75">
        <v>450</v>
      </c>
      <c r="E331" s="75"/>
      <c r="F331" s="75"/>
      <c r="G331" s="75"/>
      <c r="H331" s="107">
        <f t="shared" si="35"/>
        <v>3.3</v>
      </c>
      <c r="I331" s="13">
        <f t="shared" si="36"/>
        <v>4.5</v>
      </c>
      <c r="J331" s="75">
        <v>26</v>
      </c>
      <c r="K331" s="75"/>
      <c r="L331" s="86" t="s">
        <v>384</v>
      </c>
      <c r="M331" s="14"/>
    </row>
    <row r="332" spans="1:13" s="11" customFormat="1" ht="14.4" x14ac:dyDescent="0.25">
      <c r="A332" s="75" t="s">
        <v>385</v>
      </c>
      <c r="B332" s="75" t="s">
        <v>386</v>
      </c>
      <c r="C332" s="75" t="s">
        <v>387</v>
      </c>
      <c r="D332" s="75">
        <v>400</v>
      </c>
      <c r="E332" s="75"/>
      <c r="F332" s="75"/>
      <c r="G332" s="75"/>
      <c r="H332" s="107">
        <f t="shared" si="35"/>
        <v>3.1</v>
      </c>
      <c r="I332" s="13">
        <f t="shared" si="36"/>
        <v>4.1666666666666661</v>
      </c>
      <c r="J332" s="75">
        <v>19</v>
      </c>
      <c r="K332" s="75"/>
      <c r="L332" s="86">
        <v>658</v>
      </c>
      <c r="M332" s="14"/>
    </row>
    <row r="333" spans="1:13" s="11" customFormat="1" ht="14.4" x14ac:dyDescent="0.25">
      <c r="A333" s="141" t="s">
        <v>388</v>
      </c>
      <c r="B333" s="141" t="s">
        <v>140</v>
      </c>
      <c r="C333" s="75" t="s">
        <v>76</v>
      </c>
      <c r="D333" s="75">
        <v>600</v>
      </c>
      <c r="E333" s="75"/>
      <c r="F333" s="75"/>
      <c r="G333" s="75">
        <v>56</v>
      </c>
      <c r="H333" s="107">
        <f t="shared" si="35"/>
        <v>3.9</v>
      </c>
      <c r="I333" s="13">
        <f t="shared" si="36"/>
        <v>5.5</v>
      </c>
      <c r="J333" s="75">
        <v>16</v>
      </c>
      <c r="K333" s="75">
        <v>60</v>
      </c>
      <c r="L333" s="86"/>
      <c r="M333" s="14"/>
    </row>
    <row r="334" spans="1:13" s="11" customFormat="1" ht="14.4" x14ac:dyDescent="0.25">
      <c r="A334" s="141"/>
      <c r="B334" s="141"/>
      <c r="C334" s="75" t="s">
        <v>71</v>
      </c>
      <c r="D334" s="75">
        <v>480</v>
      </c>
      <c r="E334" s="75"/>
      <c r="F334" s="75"/>
      <c r="G334" s="75"/>
      <c r="H334" s="107">
        <f t="shared" si="35"/>
        <v>3.42</v>
      </c>
      <c r="I334" s="13">
        <f t="shared" si="36"/>
        <v>4.7</v>
      </c>
      <c r="J334" s="75">
        <v>15</v>
      </c>
      <c r="K334" s="75">
        <v>32</v>
      </c>
      <c r="L334" s="86"/>
      <c r="M334" s="14"/>
    </row>
    <row r="335" spans="1:13" s="11" customFormat="1" ht="14.4" x14ac:dyDescent="0.25">
      <c r="A335" s="141"/>
      <c r="B335" s="141"/>
      <c r="C335" s="75" t="s">
        <v>93</v>
      </c>
      <c r="D335" s="75">
        <v>850</v>
      </c>
      <c r="E335" s="75"/>
      <c r="F335" s="75"/>
      <c r="G335" s="75"/>
      <c r="H335" s="107">
        <f t="shared" si="35"/>
        <v>4.9000000000000004</v>
      </c>
      <c r="I335" s="13">
        <f t="shared" si="36"/>
        <v>7.166666666666667</v>
      </c>
      <c r="J335" s="75">
        <v>10</v>
      </c>
      <c r="K335" s="75"/>
      <c r="L335" s="86"/>
      <c r="M335" s="14"/>
    </row>
    <row r="336" spans="1:13" s="11" customFormat="1" ht="14.4" x14ac:dyDescent="0.25">
      <c r="A336" s="141"/>
      <c r="B336" s="141"/>
      <c r="C336" s="75" t="s">
        <v>94</v>
      </c>
      <c r="D336" s="75">
        <v>850</v>
      </c>
      <c r="E336" s="75"/>
      <c r="F336" s="75"/>
      <c r="G336" s="75"/>
      <c r="H336" s="107">
        <f t="shared" si="35"/>
        <v>4.9000000000000004</v>
      </c>
      <c r="I336" s="13">
        <f t="shared" si="36"/>
        <v>7.166666666666667</v>
      </c>
      <c r="J336" s="75">
        <v>8</v>
      </c>
      <c r="K336" s="75"/>
      <c r="L336" s="86"/>
      <c r="M336" s="14"/>
    </row>
    <row r="337" spans="1:13" s="11" customFormat="1" ht="14.4" x14ac:dyDescent="0.25">
      <c r="A337" s="141"/>
      <c r="B337" s="141"/>
      <c r="C337" s="75" t="s">
        <v>163</v>
      </c>
      <c r="D337" s="75">
        <v>1050</v>
      </c>
      <c r="E337" s="75"/>
      <c r="F337" s="75"/>
      <c r="G337" s="75">
        <v>55</v>
      </c>
      <c r="H337" s="107">
        <f t="shared" si="35"/>
        <v>5.7</v>
      </c>
      <c r="I337" s="13">
        <f t="shared" si="36"/>
        <v>8.5</v>
      </c>
      <c r="J337" s="75">
        <v>20</v>
      </c>
      <c r="K337" s="75">
        <v>43</v>
      </c>
      <c r="L337" s="87"/>
      <c r="M337" s="14"/>
    </row>
    <row r="338" spans="1:13" s="11" customFormat="1" ht="14.4" x14ac:dyDescent="0.25">
      <c r="A338" s="141"/>
      <c r="B338" s="141"/>
      <c r="C338" s="75" t="s">
        <v>226</v>
      </c>
      <c r="D338" s="75">
        <v>1150</v>
      </c>
      <c r="E338" s="75"/>
      <c r="F338" s="75"/>
      <c r="G338" s="75"/>
      <c r="H338" s="107">
        <f t="shared" si="35"/>
        <v>6.1</v>
      </c>
      <c r="I338" s="13">
        <f t="shared" si="36"/>
        <v>9.1666666666666679</v>
      </c>
      <c r="J338" s="75">
        <v>31</v>
      </c>
      <c r="K338" s="75">
        <v>40</v>
      </c>
      <c r="L338" s="86"/>
      <c r="M338" s="14"/>
    </row>
    <row r="339" spans="1:13" s="11" customFormat="1" ht="14.4" x14ac:dyDescent="0.25">
      <c r="A339" s="141"/>
      <c r="B339" s="147" t="s">
        <v>140</v>
      </c>
      <c r="C339" s="76" t="s">
        <v>389</v>
      </c>
      <c r="D339" s="76">
        <v>1100</v>
      </c>
      <c r="E339" s="76"/>
      <c r="F339" s="76"/>
      <c r="G339" s="76"/>
      <c r="H339" s="107">
        <f t="shared" si="35"/>
        <v>5.9</v>
      </c>
      <c r="I339" s="13">
        <f t="shared" si="36"/>
        <v>8.8333333333333321</v>
      </c>
      <c r="J339" s="76">
        <v>20</v>
      </c>
      <c r="K339" s="75">
        <v>43</v>
      </c>
      <c r="L339" s="87" t="s">
        <v>390</v>
      </c>
      <c r="M339" s="33"/>
    </row>
    <row r="340" spans="1:13" s="11" customFormat="1" ht="14.4" x14ac:dyDescent="0.25">
      <c r="A340" s="141"/>
      <c r="B340" s="147"/>
      <c r="C340" s="76" t="s">
        <v>391</v>
      </c>
      <c r="D340" s="76">
        <v>1200</v>
      </c>
      <c r="E340" s="76"/>
      <c r="F340" s="76"/>
      <c r="G340" s="76"/>
      <c r="H340" s="107">
        <f t="shared" si="35"/>
        <v>6.3</v>
      </c>
      <c r="I340" s="13">
        <f t="shared" si="36"/>
        <v>9.5</v>
      </c>
      <c r="J340" s="76">
        <v>31</v>
      </c>
      <c r="K340" s="76">
        <v>40</v>
      </c>
      <c r="L340" s="86" t="s">
        <v>390</v>
      </c>
      <c r="M340" s="33"/>
    </row>
    <row r="341" spans="1:13" s="11" customFormat="1" ht="14.4" x14ac:dyDescent="0.25">
      <c r="A341" s="141"/>
      <c r="B341" s="147"/>
      <c r="C341" s="76" t="s">
        <v>392</v>
      </c>
      <c r="D341" s="76">
        <v>950</v>
      </c>
      <c r="E341" s="76"/>
      <c r="F341" s="76"/>
      <c r="G341" s="76"/>
      <c r="H341" s="107">
        <f t="shared" si="35"/>
        <v>5.3</v>
      </c>
      <c r="I341" s="13">
        <f t="shared" si="36"/>
        <v>7.833333333333333</v>
      </c>
      <c r="J341" s="76">
        <v>10</v>
      </c>
      <c r="K341" s="76"/>
      <c r="L341" s="86" t="s">
        <v>390</v>
      </c>
      <c r="M341" s="33"/>
    </row>
    <row r="342" spans="1:13" s="11" customFormat="1" ht="14.4" x14ac:dyDescent="0.25">
      <c r="A342" s="141"/>
      <c r="B342" s="147"/>
      <c r="C342" s="76" t="s">
        <v>393</v>
      </c>
      <c r="D342" s="76">
        <v>1000</v>
      </c>
      <c r="E342" s="76"/>
      <c r="F342" s="76"/>
      <c r="G342" s="76"/>
      <c r="H342" s="107">
        <f t="shared" si="35"/>
        <v>5.5</v>
      </c>
      <c r="I342" s="13">
        <f t="shared" si="36"/>
        <v>8.1666666666666679</v>
      </c>
      <c r="J342" s="76">
        <v>10</v>
      </c>
      <c r="K342" s="76"/>
      <c r="L342" s="86" t="s">
        <v>390</v>
      </c>
      <c r="M342" s="33"/>
    </row>
    <row r="343" spans="1:13" ht="14.4" x14ac:dyDescent="0.25">
      <c r="A343" s="149" t="s">
        <v>394</v>
      </c>
      <c r="B343" s="149" t="s">
        <v>140</v>
      </c>
      <c r="C343" s="77" t="s">
        <v>294</v>
      </c>
      <c r="D343" s="77">
        <v>815</v>
      </c>
      <c r="E343" s="77"/>
      <c r="F343" s="77"/>
      <c r="G343" s="75"/>
      <c r="H343" s="107">
        <f t="shared" si="35"/>
        <v>4.76</v>
      </c>
      <c r="I343" s="13">
        <f t="shared" si="36"/>
        <v>6.9333333333333336</v>
      </c>
      <c r="J343" s="77">
        <v>10</v>
      </c>
      <c r="K343" s="77"/>
      <c r="L343" s="86"/>
    </row>
    <row r="344" spans="1:13" ht="14.4" x14ac:dyDescent="0.25">
      <c r="A344" s="149"/>
      <c r="B344" s="149"/>
      <c r="C344" s="77" t="s">
        <v>226</v>
      </c>
      <c r="D344" s="77">
        <v>1100</v>
      </c>
      <c r="E344" s="77"/>
      <c r="F344" s="77"/>
      <c r="G344" s="75"/>
      <c r="H344" s="107">
        <f t="shared" si="35"/>
        <v>5.9</v>
      </c>
      <c r="I344" s="13">
        <f t="shared" si="36"/>
        <v>8.8333333333333321</v>
      </c>
      <c r="J344" s="77">
        <v>31</v>
      </c>
      <c r="K344" s="77">
        <v>40</v>
      </c>
      <c r="L344" s="86"/>
    </row>
    <row r="345" spans="1:13" s="36" customFormat="1" ht="14.4" x14ac:dyDescent="0.25">
      <c r="A345" s="93"/>
      <c r="B345" s="77"/>
      <c r="C345" s="77" t="s">
        <v>395</v>
      </c>
      <c r="D345" s="77"/>
      <c r="E345" s="77"/>
      <c r="F345" s="77"/>
      <c r="G345" s="75"/>
      <c r="H345" s="107">
        <f t="shared" si="35"/>
        <v>1.5</v>
      </c>
      <c r="I345" s="13">
        <f t="shared" si="36"/>
        <v>1.5</v>
      </c>
      <c r="J345" s="77">
        <v>5</v>
      </c>
      <c r="K345" s="77"/>
      <c r="L345" s="86"/>
      <c r="M345" s="35"/>
    </row>
    <row r="346" spans="1:13" s="36" customFormat="1" ht="14.4" x14ac:dyDescent="0.25">
      <c r="A346" s="93"/>
      <c r="B346" s="77"/>
      <c r="C346" s="77" t="s">
        <v>396</v>
      </c>
      <c r="D346" s="77"/>
      <c r="E346" s="77"/>
      <c r="F346" s="77"/>
      <c r="G346" s="75"/>
      <c r="H346" s="107">
        <f t="shared" si="35"/>
        <v>1.5</v>
      </c>
      <c r="I346" s="13">
        <f t="shared" si="36"/>
        <v>1.5</v>
      </c>
      <c r="J346" s="77">
        <v>1</v>
      </c>
      <c r="K346" s="77"/>
      <c r="L346" s="86"/>
      <c r="M346" s="35"/>
    </row>
    <row r="347" spans="1:13" s="38" customFormat="1" ht="14.4" x14ac:dyDescent="0.25">
      <c r="A347" s="20"/>
      <c r="B347" s="20"/>
      <c r="C347" s="20" t="s">
        <v>397</v>
      </c>
      <c r="D347" s="20"/>
      <c r="E347" s="20"/>
      <c r="F347" s="21"/>
      <c r="G347" s="20"/>
      <c r="H347" s="107">
        <f t="shared" si="35"/>
        <v>1.5</v>
      </c>
      <c r="I347" s="13">
        <f t="shared" si="36"/>
        <v>1.5</v>
      </c>
      <c r="J347" s="20">
        <v>5</v>
      </c>
      <c r="K347" s="20"/>
      <c r="L347" s="91"/>
      <c r="M347" s="37"/>
    </row>
    <row r="348" spans="1:13" s="38" customFormat="1" ht="14.4" x14ac:dyDescent="0.25">
      <c r="A348" s="20"/>
      <c r="B348" s="20"/>
      <c r="C348" s="20" t="s">
        <v>398</v>
      </c>
      <c r="D348" s="20"/>
      <c r="E348" s="20"/>
      <c r="F348" s="21"/>
      <c r="G348" s="20"/>
      <c r="H348" s="107">
        <f t="shared" si="35"/>
        <v>1.5</v>
      </c>
      <c r="I348" s="13">
        <f t="shared" si="36"/>
        <v>1.5</v>
      </c>
      <c r="J348" s="20">
        <v>1</v>
      </c>
      <c r="K348" s="20"/>
      <c r="L348" s="91"/>
      <c r="M348" s="37"/>
    </row>
    <row r="349" spans="1:13" s="38" customFormat="1" ht="14.4" x14ac:dyDescent="0.25">
      <c r="A349" s="75"/>
      <c r="B349" s="75"/>
      <c r="C349" s="20" t="s">
        <v>399</v>
      </c>
      <c r="D349" s="20"/>
      <c r="E349" s="20"/>
      <c r="F349" s="21"/>
      <c r="G349" s="20"/>
      <c r="H349" s="107">
        <f t="shared" si="35"/>
        <v>1.5</v>
      </c>
      <c r="I349" s="13">
        <f t="shared" si="36"/>
        <v>1.5</v>
      </c>
      <c r="J349" s="20">
        <v>1</v>
      </c>
      <c r="K349" s="20"/>
      <c r="L349" s="91" t="s">
        <v>400</v>
      </c>
      <c r="M349" s="37"/>
    </row>
    <row r="350" spans="1:13" s="38" customFormat="1" ht="14.4" x14ac:dyDescent="0.25">
      <c r="A350" s="75"/>
      <c r="B350" s="75"/>
      <c r="C350" s="20" t="s">
        <v>401</v>
      </c>
      <c r="D350" s="20"/>
      <c r="E350" s="20"/>
      <c r="F350" s="21"/>
      <c r="G350" s="20"/>
      <c r="H350" s="107">
        <f t="shared" si="35"/>
        <v>1.5</v>
      </c>
      <c r="I350" s="13">
        <f t="shared" si="36"/>
        <v>1.5</v>
      </c>
      <c r="J350" s="20">
        <v>4</v>
      </c>
      <c r="K350" s="20"/>
      <c r="L350" s="91"/>
      <c r="M350" s="37"/>
    </row>
    <row r="351" spans="1:13" s="38" customFormat="1" ht="14.4" x14ac:dyDescent="0.25">
      <c r="A351" s="75"/>
      <c r="B351" s="75"/>
      <c r="C351" s="20" t="s">
        <v>402</v>
      </c>
      <c r="D351" s="20"/>
      <c r="E351" s="20"/>
      <c r="F351" s="21"/>
      <c r="G351" s="20"/>
      <c r="H351" s="107">
        <f t="shared" si="35"/>
        <v>1.5</v>
      </c>
      <c r="I351" s="13">
        <f t="shared" si="36"/>
        <v>1.5</v>
      </c>
      <c r="J351" s="20">
        <v>4</v>
      </c>
      <c r="K351" s="20"/>
      <c r="L351" s="91"/>
      <c r="M351" s="37"/>
    </row>
    <row r="352" spans="1:13" s="36" customFormat="1" ht="14.4" x14ac:dyDescent="0.25">
      <c r="A352" s="93"/>
      <c r="B352" s="77"/>
      <c r="C352" s="77" t="s">
        <v>403</v>
      </c>
      <c r="D352" s="77"/>
      <c r="E352" s="77"/>
      <c r="F352" s="77"/>
      <c r="G352" s="75"/>
      <c r="H352" s="107">
        <f t="shared" si="35"/>
        <v>1.5</v>
      </c>
      <c r="I352" s="13">
        <f t="shared" si="36"/>
        <v>1.5</v>
      </c>
      <c r="J352" s="77"/>
      <c r="K352" s="77">
        <v>2</v>
      </c>
      <c r="L352" s="86"/>
      <c r="M352" s="35"/>
    </row>
    <row r="353" spans="1:13" s="36" customFormat="1" ht="14.4" x14ac:dyDescent="0.25">
      <c r="A353" s="93"/>
      <c r="B353" s="77"/>
      <c r="C353" s="39" t="s">
        <v>404</v>
      </c>
      <c r="D353" s="39"/>
      <c r="E353" s="39"/>
      <c r="F353" s="39"/>
      <c r="G353" s="20"/>
      <c r="H353" s="107">
        <f t="shared" si="35"/>
        <v>1.5</v>
      </c>
      <c r="I353" s="13">
        <f t="shared" si="36"/>
        <v>1.5</v>
      </c>
      <c r="J353" s="39">
        <v>1</v>
      </c>
      <c r="K353" s="39"/>
      <c r="L353" s="91" t="s">
        <v>400</v>
      </c>
      <c r="M353" s="35"/>
    </row>
    <row r="354" spans="1:13" s="36" customFormat="1" ht="14.4" x14ac:dyDescent="0.25">
      <c r="A354" s="93"/>
      <c r="B354" s="77"/>
      <c r="C354" s="75" t="s">
        <v>405</v>
      </c>
      <c r="D354" s="75"/>
      <c r="E354" s="75"/>
      <c r="F354" s="75"/>
      <c r="G354" s="75"/>
      <c r="H354" s="107">
        <f t="shared" si="35"/>
        <v>1.5</v>
      </c>
      <c r="I354" s="13">
        <f t="shared" si="36"/>
        <v>1.5</v>
      </c>
      <c r="J354" s="75"/>
      <c r="K354" s="75">
        <v>1</v>
      </c>
      <c r="L354" s="86"/>
      <c r="M354" s="35"/>
    </row>
    <row r="355" spans="1:13" ht="14.4" x14ac:dyDescent="0.25">
      <c r="A355" s="93"/>
      <c r="B355" s="77"/>
      <c r="C355" s="75" t="s">
        <v>406</v>
      </c>
      <c r="D355" s="75"/>
      <c r="E355" s="75"/>
      <c r="F355" s="75"/>
      <c r="G355" s="75"/>
      <c r="H355" s="107">
        <f t="shared" si="35"/>
        <v>1.5</v>
      </c>
      <c r="I355" s="13">
        <f t="shared" si="36"/>
        <v>1.5</v>
      </c>
      <c r="J355" s="75"/>
      <c r="K355" s="75">
        <v>1</v>
      </c>
      <c r="L355" s="86"/>
      <c r="M355" s="14"/>
    </row>
    <row r="356" spans="1:13" ht="14.4" x14ac:dyDescent="0.25">
      <c r="A356" s="93"/>
      <c r="B356" s="77"/>
      <c r="C356" s="77" t="s">
        <v>407</v>
      </c>
      <c r="D356" s="77"/>
      <c r="E356" s="77"/>
      <c r="F356" s="77"/>
      <c r="G356" s="75"/>
      <c r="H356" s="107">
        <f t="shared" si="35"/>
        <v>1.5</v>
      </c>
      <c r="I356" s="13">
        <f t="shared" si="36"/>
        <v>1.5</v>
      </c>
      <c r="J356" s="77"/>
      <c r="K356" s="77">
        <v>1</v>
      </c>
      <c r="L356" s="88"/>
    </row>
    <row r="357" spans="1:13" ht="14.4" x14ac:dyDescent="0.25">
      <c r="A357" s="93"/>
      <c r="B357" s="77"/>
      <c r="C357" s="75" t="s">
        <v>408</v>
      </c>
      <c r="D357" s="75"/>
      <c r="E357" s="75"/>
      <c r="F357" s="16"/>
      <c r="G357" s="75"/>
      <c r="H357" s="107">
        <f t="shared" si="35"/>
        <v>1.5</v>
      </c>
      <c r="I357" s="13">
        <f t="shared" si="36"/>
        <v>1.5</v>
      </c>
      <c r="J357" s="75"/>
      <c r="K357" s="75">
        <v>4</v>
      </c>
      <c r="L357" s="88"/>
    </row>
    <row r="358" spans="1:13" ht="14.4" x14ac:dyDescent="0.25">
      <c r="A358" s="93"/>
      <c r="B358" s="77"/>
      <c r="C358" s="20" t="s">
        <v>409</v>
      </c>
      <c r="D358" s="20"/>
      <c r="E358" s="20"/>
      <c r="F358" s="21"/>
      <c r="G358" s="20"/>
      <c r="H358" s="107">
        <f t="shared" si="35"/>
        <v>1.5</v>
      </c>
      <c r="I358" s="13">
        <f t="shared" si="36"/>
        <v>1.5</v>
      </c>
      <c r="J358" s="20">
        <v>1</v>
      </c>
      <c r="K358" s="75"/>
      <c r="L358" s="88"/>
    </row>
    <row r="359" spans="1:13" ht="14.4" x14ac:dyDescent="0.25">
      <c r="A359" s="93"/>
      <c r="B359" s="77"/>
      <c r="C359" s="20" t="s">
        <v>410</v>
      </c>
      <c r="D359" s="20"/>
      <c r="E359" s="20"/>
      <c r="F359" s="21"/>
      <c r="G359" s="20"/>
      <c r="H359" s="107">
        <f t="shared" si="35"/>
        <v>1.5</v>
      </c>
      <c r="I359" s="13">
        <f t="shared" si="36"/>
        <v>1.5</v>
      </c>
      <c r="J359" s="20">
        <v>1</v>
      </c>
      <c r="K359" s="75"/>
      <c r="L359" s="88"/>
    </row>
    <row r="360" spans="1:13" ht="14.4" x14ac:dyDescent="0.25">
      <c r="A360" s="93"/>
      <c r="B360" s="77"/>
      <c r="C360" s="20" t="s">
        <v>411</v>
      </c>
      <c r="D360" s="20"/>
      <c r="E360" s="20"/>
      <c r="F360" s="21"/>
      <c r="G360" s="20"/>
      <c r="H360" s="107">
        <f t="shared" si="35"/>
        <v>1.5</v>
      </c>
      <c r="I360" s="13">
        <f t="shared" si="36"/>
        <v>1.5</v>
      </c>
      <c r="J360" s="20" t="s">
        <v>412</v>
      </c>
      <c r="K360" s="75"/>
      <c r="L360" s="88"/>
    </row>
    <row r="361" spans="1:13" ht="14.4" x14ac:dyDescent="0.25">
      <c r="A361" s="93"/>
      <c r="B361" s="77"/>
      <c r="C361" s="20" t="s">
        <v>413</v>
      </c>
      <c r="D361" s="20"/>
      <c r="E361" s="20"/>
      <c r="F361" s="21"/>
      <c r="G361" s="20"/>
      <c r="H361" s="107">
        <f t="shared" si="35"/>
        <v>1.5</v>
      </c>
      <c r="I361" s="13">
        <f t="shared" si="36"/>
        <v>1.5</v>
      </c>
      <c r="J361" s="20" t="s">
        <v>412</v>
      </c>
      <c r="K361" s="75"/>
      <c r="L361" s="88"/>
    </row>
    <row r="362" spans="1:13" ht="14.4" x14ac:dyDescent="0.25">
      <c r="A362" s="93"/>
      <c r="B362" s="77"/>
      <c r="C362" s="20" t="s">
        <v>414</v>
      </c>
      <c r="D362" s="20"/>
      <c r="E362" s="20"/>
      <c r="F362" s="21"/>
      <c r="G362" s="20"/>
      <c r="H362" s="107">
        <f t="shared" si="35"/>
        <v>1.5</v>
      </c>
      <c r="I362" s="13">
        <f t="shared" si="36"/>
        <v>1.5</v>
      </c>
      <c r="J362" s="20">
        <v>1</v>
      </c>
      <c r="K362" s="75"/>
      <c r="L362" s="88"/>
    </row>
    <row r="363" spans="1:13" ht="14.4" x14ac:dyDescent="0.25">
      <c r="A363" s="93"/>
      <c r="B363" s="77"/>
      <c r="C363" s="20" t="s">
        <v>415</v>
      </c>
      <c r="D363" s="20"/>
      <c r="E363" s="20"/>
      <c r="F363" s="21"/>
      <c r="G363" s="20"/>
      <c r="H363" s="107">
        <f t="shared" si="35"/>
        <v>1.5</v>
      </c>
      <c r="I363" s="13">
        <f t="shared" si="36"/>
        <v>1.5</v>
      </c>
      <c r="J363" s="20">
        <v>1</v>
      </c>
      <c r="K363" s="75"/>
      <c r="L363" s="88"/>
    </row>
    <row r="364" spans="1:13" ht="14.4" x14ac:dyDescent="0.25">
      <c r="A364" s="93"/>
      <c r="B364" s="77"/>
      <c r="C364" s="77" t="s">
        <v>416</v>
      </c>
      <c r="D364" s="77"/>
      <c r="E364" s="77"/>
      <c r="F364" s="77"/>
      <c r="G364" s="77"/>
      <c r="H364" s="107">
        <f t="shared" si="35"/>
        <v>1.5</v>
      </c>
      <c r="I364" s="13">
        <f t="shared" si="36"/>
        <v>1.5</v>
      </c>
      <c r="J364" s="77">
        <v>1</v>
      </c>
      <c r="K364" s="77"/>
      <c r="L364" s="88"/>
    </row>
    <row r="365" spans="1:13" ht="14.4" x14ac:dyDescent="0.25">
      <c r="A365" s="148" t="s">
        <v>417</v>
      </c>
      <c r="B365" s="148"/>
      <c r="C365" s="148"/>
      <c r="D365" s="148"/>
      <c r="E365" s="148"/>
      <c r="F365" s="148"/>
      <c r="G365" s="148"/>
      <c r="H365" s="148"/>
      <c r="I365" s="148"/>
      <c r="J365" s="148"/>
      <c r="K365" s="148"/>
      <c r="L365" s="148"/>
    </row>
    <row r="366" spans="1:13" ht="14.4" x14ac:dyDescent="0.25">
      <c r="A366" s="150" t="s">
        <v>418</v>
      </c>
      <c r="B366" s="150"/>
      <c r="C366" s="150"/>
      <c r="D366" s="150" t="s">
        <v>419</v>
      </c>
      <c r="E366" s="150"/>
      <c r="F366" s="150"/>
      <c r="G366" s="149"/>
      <c r="H366" s="149"/>
      <c r="I366" s="149"/>
      <c r="J366" s="150"/>
      <c r="K366" s="150" t="s">
        <v>420</v>
      </c>
      <c r="L366" s="150"/>
    </row>
    <row r="367" spans="1:13" ht="14.4" x14ac:dyDescent="0.25">
      <c r="A367" s="150" t="s">
        <v>421</v>
      </c>
      <c r="B367" s="150"/>
      <c r="C367" s="150"/>
      <c r="D367" s="150" t="s">
        <v>422</v>
      </c>
      <c r="E367" s="150"/>
      <c r="F367" s="150"/>
      <c r="G367" s="149"/>
      <c r="H367" s="149"/>
      <c r="I367" s="149"/>
      <c r="J367" s="150"/>
      <c r="K367" s="150" t="s">
        <v>423</v>
      </c>
      <c r="L367" s="150"/>
    </row>
    <row r="368" spans="1:13" ht="14.4" x14ac:dyDescent="0.25">
      <c r="A368" s="150" t="s">
        <v>424</v>
      </c>
      <c r="B368" s="150"/>
      <c r="C368" s="150"/>
      <c r="D368" s="150" t="s">
        <v>425</v>
      </c>
      <c r="E368" s="150"/>
      <c r="F368" s="150"/>
      <c r="G368" s="149"/>
      <c r="H368" s="149"/>
      <c r="I368" s="149"/>
      <c r="J368" s="150"/>
      <c r="K368" s="150"/>
      <c r="L368" s="150"/>
      <c r="M368" s="9"/>
    </row>
    <row r="369" spans="1:13" ht="14.4" x14ac:dyDescent="0.25">
      <c r="A369" s="150" t="s">
        <v>426</v>
      </c>
      <c r="B369" s="150"/>
      <c r="C369" s="150"/>
      <c r="D369" s="150" t="s">
        <v>427</v>
      </c>
      <c r="E369" s="150"/>
      <c r="F369" s="150"/>
      <c r="G369" s="149"/>
      <c r="H369" s="149"/>
      <c r="I369" s="149"/>
      <c r="J369" s="150"/>
      <c r="K369" s="149"/>
      <c r="L369" s="149"/>
      <c r="M369" s="9"/>
    </row>
  </sheetData>
  <mergeCells count="65">
    <mergeCell ref="A368:C368"/>
    <mergeCell ref="D368:J368"/>
    <mergeCell ref="K368:L368"/>
    <mergeCell ref="A369:C369"/>
    <mergeCell ref="D369:J369"/>
    <mergeCell ref="K369:L369"/>
    <mergeCell ref="A366:C366"/>
    <mergeCell ref="D366:J366"/>
    <mergeCell ref="K366:L366"/>
    <mergeCell ref="A367:C367"/>
    <mergeCell ref="D367:J367"/>
    <mergeCell ref="K367:L367"/>
    <mergeCell ref="A365:L365"/>
    <mergeCell ref="A303:A313"/>
    <mergeCell ref="B303:B313"/>
    <mergeCell ref="A314:A317"/>
    <mergeCell ref="B314:B317"/>
    <mergeCell ref="A319:A330"/>
    <mergeCell ref="B319:B320"/>
    <mergeCell ref="B321:B330"/>
    <mergeCell ref="A333:A342"/>
    <mergeCell ref="B333:B338"/>
    <mergeCell ref="B339:B342"/>
    <mergeCell ref="A343:A344"/>
    <mergeCell ref="B343:B344"/>
    <mergeCell ref="A284:A293"/>
    <mergeCell ref="B284:B293"/>
    <mergeCell ref="A294:A297"/>
    <mergeCell ref="B294:B297"/>
    <mergeCell ref="A298:A302"/>
    <mergeCell ref="B298:B302"/>
    <mergeCell ref="L276:L277"/>
    <mergeCell ref="L279:L283"/>
    <mergeCell ref="L235:L236"/>
    <mergeCell ref="A237:A239"/>
    <mergeCell ref="B237:B239"/>
    <mergeCell ref="A240:A257"/>
    <mergeCell ref="B240:B257"/>
    <mergeCell ref="A258:A259"/>
    <mergeCell ref="B258:B259"/>
    <mergeCell ref="A235:A236"/>
    <mergeCell ref="B235:B236"/>
    <mergeCell ref="A260:A272"/>
    <mergeCell ref="B260:B262"/>
    <mergeCell ref="B263:B272"/>
    <mergeCell ref="A274:A283"/>
    <mergeCell ref="B274:B283"/>
    <mergeCell ref="A211:A226"/>
    <mergeCell ref="B211:B218"/>
    <mergeCell ref="B219:B226"/>
    <mergeCell ref="A227:A234"/>
    <mergeCell ref="B227:B234"/>
    <mergeCell ref="A149:A171"/>
    <mergeCell ref="B149:B171"/>
    <mergeCell ref="A173:A180"/>
    <mergeCell ref="B173:B180"/>
    <mergeCell ref="A181:A210"/>
    <mergeCell ref="B181:B199"/>
    <mergeCell ref="B200:B206"/>
    <mergeCell ref="B207:B210"/>
    <mergeCell ref="A2:A148"/>
    <mergeCell ref="B2:B84"/>
    <mergeCell ref="B85:B148"/>
    <mergeCell ref="C101:C102"/>
    <mergeCell ref="C103:C104"/>
  </mergeCells>
  <phoneticPr fontId="2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zoomScale="85" zoomScaleNormal="85" workbookViewId="0">
      <pane ySplit="1" topLeftCell="A2" activePane="bottomLeft" state="frozen"/>
      <selection activeCell="C15" sqref="C15"/>
      <selection pane="bottomLeft" activeCell="E7" sqref="E7"/>
    </sheetView>
  </sheetViews>
  <sheetFormatPr defaultColWidth="9" defaultRowHeight="30" customHeight="1" x14ac:dyDescent="0.25"/>
  <cols>
    <col min="1" max="1" width="9" style="8"/>
    <col min="2" max="2" width="11.88671875" style="8" bestFit="1" customWidth="1"/>
    <col min="3" max="3" width="11.6640625" style="8" bestFit="1" customWidth="1"/>
    <col min="4" max="4" width="19.44140625" style="8" customWidth="1"/>
    <col min="5" max="5" width="12.109375" style="8" customWidth="1"/>
    <col min="6" max="6" width="22.33203125" style="8" customWidth="1"/>
    <col min="7" max="16384" width="9" style="8"/>
  </cols>
  <sheetData>
    <row r="1" spans="1:6" s="1" customFormat="1" ht="30" customHeight="1" x14ac:dyDescent="0.25">
      <c r="A1" s="73" t="s">
        <v>0</v>
      </c>
      <c r="B1" s="73" t="s">
        <v>1</v>
      </c>
      <c r="C1" s="4" t="s">
        <v>2</v>
      </c>
      <c r="D1" s="6" t="s">
        <v>11</v>
      </c>
      <c r="E1" s="2" t="s">
        <v>4</v>
      </c>
      <c r="F1" s="73" t="s">
        <v>5</v>
      </c>
    </row>
    <row r="2" spans="1:6" ht="30" customHeight="1" x14ac:dyDescent="0.25">
      <c r="A2" s="7" t="s">
        <v>532</v>
      </c>
      <c r="B2" s="7" t="s">
        <v>536</v>
      </c>
      <c r="C2" s="7" t="s">
        <v>534</v>
      </c>
      <c r="D2" s="7">
        <v>6.71</v>
      </c>
      <c r="E2" s="7">
        <v>2</v>
      </c>
      <c r="F2" s="121"/>
    </row>
    <row r="3" spans="1:6" ht="30" customHeight="1" x14ac:dyDescent="0.25">
      <c r="A3" s="7" t="s">
        <v>532</v>
      </c>
      <c r="B3" s="7" t="s">
        <v>533</v>
      </c>
      <c r="C3" s="7" t="s">
        <v>534</v>
      </c>
      <c r="D3" s="7">
        <v>6.33</v>
      </c>
      <c r="E3" s="7">
        <v>2</v>
      </c>
      <c r="F3" s="121"/>
    </row>
    <row r="4" spans="1:6" ht="30" customHeight="1" x14ac:dyDescent="0.25">
      <c r="A4" s="7" t="s">
        <v>532</v>
      </c>
      <c r="B4" s="7" t="s">
        <v>533</v>
      </c>
      <c r="C4" s="7" t="s">
        <v>548</v>
      </c>
      <c r="D4" s="7">
        <v>7.1</v>
      </c>
      <c r="E4" s="7">
        <v>2</v>
      </c>
      <c r="F4" s="121"/>
    </row>
    <row r="5" spans="1:6" ht="30" customHeight="1" x14ac:dyDescent="0.25">
      <c r="A5" s="7" t="s">
        <v>532</v>
      </c>
      <c r="B5" s="7" t="s">
        <v>533</v>
      </c>
      <c r="C5" s="7" t="s">
        <v>547</v>
      </c>
      <c r="D5" s="7">
        <v>6.12</v>
      </c>
      <c r="E5" s="7">
        <v>2</v>
      </c>
      <c r="F5" s="121"/>
    </row>
    <row r="6" spans="1:6" ht="30" customHeight="1" x14ac:dyDescent="0.25">
      <c r="A6" s="7" t="s">
        <v>532</v>
      </c>
      <c r="B6" s="7" t="s">
        <v>533</v>
      </c>
      <c r="C6" s="7" t="s">
        <v>546</v>
      </c>
      <c r="D6" s="7">
        <v>7.36</v>
      </c>
      <c r="E6" s="7">
        <v>2</v>
      </c>
      <c r="F6" s="121"/>
    </row>
    <row r="7" spans="1:6" ht="30" customHeight="1" x14ac:dyDescent="0.25">
      <c r="A7" s="7" t="s">
        <v>532</v>
      </c>
      <c r="B7" s="7" t="s">
        <v>533</v>
      </c>
      <c r="C7" s="7" t="s">
        <v>542</v>
      </c>
      <c r="D7" s="7">
        <v>9.07</v>
      </c>
      <c r="E7" s="7">
        <v>2</v>
      </c>
      <c r="F7" s="121"/>
    </row>
    <row r="8" spans="1:6" ht="30" customHeight="1" x14ac:dyDescent="0.25">
      <c r="A8" s="7" t="s">
        <v>532</v>
      </c>
      <c r="B8" s="7" t="s">
        <v>533</v>
      </c>
      <c r="C8" s="7" t="s">
        <v>543</v>
      </c>
      <c r="D8" s="7">
        <v>8.41</v>
      </c>
      <c r="E8" s="7">
        <v>2</v>
      </c>
      <c r="F8" s="121"/>
    </row>
    <row r="9" spans="1:6" ht="30" customHeight="1" x14ac:dyDescent="0.25">
      <c r="A9" s="7" t="s">
        <v>532</v>
      </c>
      <c r="B9" s="7" t="s">
        <v>539</v>
      </c>
      <c r="C9" s="7" t="s">
        <v>540</v>
      </c>
      <c r="D9" s="7">
        <v>5.32</v>
      </c>
      <c r="E9" s="7">
        <v>2</v>
      </c>
      <c r="F9" s="121"/>
    </row>
    <row r="10" spans="1:6" ht="30" customHeight="1" x14ac:dyDescent="0.25">
      <c r="A10" s="7" t="s">
        <v>532</v>
      </c>
      <c r="B10" s="7" t="s">
        <v>538</v>
      </c>
      <c r="C10" s="7" t="s">
        <v>537</v>
      </c>
      <c r="D10" s="7">
        <v>7.52</v>
      </c>
      <c r="E10" s="7">
        <v>2</v>
      </c>
      <c r="F10" s="121"/>
    </row>
    <row r="11" spans="1:6" ht="30" customHeight="1" x14ac:dyDescent="0.25">
      <c r="A11" s="7" t="s">
        <v>532</v>
      </c>
      <c r="B11" s="7" t="s">
        <v>535</v>
      </c>
      <c r="C11" s="7" t="s">
        <v>541</v>
      </c>
      <c r="D11" s="7">
        <v>6.59</v>
      </c>
      <c r="E11" s="7">
        <v>2</v>
      </c>
      <c r="F11" s="121"/>
    </row>
    <row r="12" spans="1:6" ht="30" customHeight="1" x14ac:dyDescent="0.25">
      <c r="A12" s="7" t="s">
        <v>532</v>
      </c>
      <c r="B12" s="7" t="s">
        <v>544</v>
      </c>
      <c r="C12" s="7" t="s">
        <v>545</v>
      </c>
      <c r="D12" s="7">
        <v>6.09</v>
      </c>
      <c r="E12" s="7">
        <v>2</v>
      </c>
      <c r="F12" s="121"/>
    </row>
    <row r="13" spans="1:6" ht="30" customHeight="1" x14ac:dyDescent="0.25">
      <c r="A13" s="7"/>
      <c r="B13" s="7"/>
      <c r="C13" s="7"/>
      <c r="D13" s="7"/>
      <c r="E13" s="7"/>
      <c r="F13" s="7"/>
    </row>
    <row r="14" spans="1:6" ht="30" customHeight="1" x14ac:dyDescent="0.25">
      <c r="A14" s="7"/>
      <c r="B14" s="7"/>
      <c r="C14" s="7"/>
      <c r="D14" s="7"/>
      <c r="E14" s="7"/>
      <c r="F14" s="7"/>
    </row>
    <row r="15" spans="1:6" ht="30" customHeight="1" x14ac:dyDescent="0.25">
      <c r="A15" s="7"/>
      <c r="B15" s="7"/>
      <c r="C15" s="7"/>
      <c r="D15" s="7"/>
      <c r="E15" s="7"/>
      <c r="F15" s="7"/>
    </row>
    <row r="16" spans="1:6" ht="30" customHeight="1" x14ac:dyDescent="0.25">
      <c r="A16" s="7"/>
      <c r="B16" s="7"/>
      <c r="C16" s="7"/>
      <c r="D16" s="7"/>
      <c r="E16" s="7"/>
      <c r="F16" s="7"/>
    </row>
    <row r="17" spans="1:6" ht="30" customHeight="1" x14ac:dyDescent="0.25">
      <c r="A17" s="7"/>
      <c r="B17" s="7"/>
      <c r="C17" s="7"/>
      <c r="D17" s="7"/>
      <c r="E17" s="7"/>
      <c r="F17" s="7"/>
    </row>
    <row r="18" spans="1:6" ht="30" customHeight="1" x14ac:dyDescent="0.25">
      <c r="A18" s="7"/>
      <c r="B18" s="7"/>
      <c r="C18" s="7"/>
      <c r="D18" s="7"/>
      <c r="E18" s="7"/>
      <c r="F18" s="7"/>
    </row>
    <row r="19" spans="1:6" ht="30" customHeight="1" x14ac:dyDescent="0.25">
      <c r="A19" s="7"/>
      <c r="B19" s="7"/>
      <c r="C19" s="7"/>
      <c r="D19" s="7"/>
      <c r="E19" s="7"/>
      <c r="F19" s="7"/>
    </row>
    <row r="20" spans="1:6" ht="30" customHeight="1" x14ac:dyDescent="0.25">
      <c r="A20" s="7"/>
      <c r="B20" s="7"/>
      <c r="C20" s="7"/>
      <c r="D20" s="7"/>
      <c r="E20" s="7"/>
      <c r="F20" s="7"/>
    </row>
    <row r="21" spans="1:6" ht="30" customHeight="1" x14ac:dyDescent="0.25">
      <c r="A21" s="7"/>
      <c r="B21" s="7"/>
      <c r="C21" s="7"/>
      <c r="D21" s="7"/>
      <c r="E21" s="7"/>
      <c r="F21" s="7"/>
    </row>
    <row r="22" spans="1:6" ht="30" customHeight="1" x14ac:dyDescent="0.25">
      <c r="A22" s="7"/>
      <c r="B22" s="7"/>
      <c r="C22" s="7"/>
      <c r="D22" s="7"/>
      <c r="E22" s="7"/>
      <c r="F22" s="7"/>
    </row>
    <row r="23" spans="1:6" ht="30" customHeight="1" x14ac:dyDescent="0.25">
      <c r="A23" s="7"/>
      <c r="B23" s="7"/>
      <c r="C23" s="7"/>
      <c r="D23" s="7"/>
      <c r="E23" s="7"/>
      <c r="F23" s="7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8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zoomScale="85" zoomScaleNormal="85" workbookViewId="0">
      <pane ySplit="1" topLeftCell="A2" activePane="bottomLeft" state="frozen"/>
      <selection activeCell="C15" sqref="C15"/>
      <selection pane="bottomLeft" activeCell="F10" sqref="F10"/>
    </sheetView>
  </sheetViews>
  <sheetFormatPr defaultColWidth="9" defaultRowHeight="30" customHeight="1" x14ac:dyDescent="0.25"/>
  <cols>
    <col min="1" max="1" width="9" style="8"/>
    <col min="2" max="2" width="11.88671875" style="8" bestFit="1" customWidth="1"/>
    <col min="3" max="3" width="11.6640625" style="8" customWidth="1"/>
    <col min="4" max="4" width="19.44140625" style="8" customWidth="1"/>
    <col min="5" max="5" width="15.77734375" style="8" customWidth="1"/>
    <col min="6" max="6" width="28.6640625" style="8" customWidth="1"/>
    <col min="7" max="16384" width="9" style="8"/>
  </cols>
  <sheetData>
    <row r="1" spans="1:6" s="1" customFormat="1" ht="30" customHeight="1" x14ac:dyDescent="0.25">
      <c r="A1" s="3" t="s">
        <v>0</v>
      </c>
      <c r="B1" s="3" t="s">
        <v>1</v>
      </c>
      <c r="C1" s="4" t="s">
        <v>2</v>
      </c>
      <c r="D1" s="5" t="s">
        <v>11</v>
      </c>
      <c r="E1" s="2" t="s">
        <v>4</v>
      </c>
      <c r="F1" s="3" t="s">
        <v>5</v>
      </c>
    </row>
    <row r="2" spans="1:6" s="1" customFormat="1" ht="30" customHeight="1" x14ac:dyDescent="0.25">
      <c r="A2" s="7" t="s">
        <v>549</v>
      </c>
      <c r="B2" s="7" t="s">
        <v>550</v>
      </c>
      <c r="C2" s="7" t="s">
        <v>555</v>
      </c>
      <c r="D2" s="7">
        <v>3.43</v>
      </c>
      <c r="E2" s="7">
        <v>2</v>
      </c>
      <c r="F2" s="7"/>
    </row>
    <row r="3" spans="1:6" ht="30" customHeight="1" x14ac:dyDescent="0.25">
      <c r="A3" s="7" t="s">
        <v>549</v>
      </c>
      <c r="B3" s="7" t="s">
        <v>550</v>
      </c>
      <c r="C3" s="7" t="s">
        <v>558</v>
      </c>
      <c r="D3" s="7">
        <v>3.03</v>
      </c>
      <c r="E3" s="7">
        <v>2</v>
      </c>
      <c r="F3" s="7"/>
    </row>
    <row r="4" spans="1:6" ht="30" customHeight="1" x14ac:dyDescent="0.25">
      <c r="A4" s="7" t="s">
        <v>549</v>
      </c>
      <c r="B4" s="7" t="s">
        <v>550</v>
      </c>
      <c r="C4" s="7" t="s">
        <v>553</v>
      </c>
      <c r="D4" s="7">
        <v>2.72</v>
      </c>
      <c r="E4" s="7">
        <v>2</v>
      </c>
      <c r="F4" s="7"/>
    </row>
    <row r="5" spans="1:6" ht="30" customHeight="1" x14ac:dyDescent="0.25">
      <c r="A5" s="7" t="s">
        <v>549</v>
      </c>
      <c r="B5" s="7" t="s">
        <v>550</v>
      </c>
      <c r="C5" s="7" t="s">
        <v>551</v>
      </c>
      <c r="D5" s="7">
        <v>3.82</v>
      </c>
      <c r="E5" s="7">
        <v>2</v>
      </c>
      <c r="F5" s="7"/>
    </row>
    <row r="6" spans="1:6" ht="30" customHeight="1" x14ac:dyDescent="0.25">
      <c r="A6" s="7" t="s">
        <v>549</v>
      </c>
      <c r="B6" s="7" t="s">
        <v>550</v>
      </c>
      <c r="C6" s="7" t="s">
        <v>552</v>
      </c>
      <c r="D6" s="7">
        <v>4.4400000000000004</v>
      </c>
      <c r="E6" s="7">
        <v>2</v>
      </c>
      <c r="F6" s="7"/>
    </row>
    <row r="7" spans="1:6" ht="30" customHeight="1" x14ac:dyDescent="0.25">
      <c r="A7" s="7" t="s">
        <v>549</v>
      </c>
      <c r="B7" s="7" t="s">
        <v>550</v>
      </c>
      <c r="C7" s="7" t="s">
        <v>559</v>
      </c>
      <c r="D7" s="7">
        <v>4.17</v>
      </c>
      <c r="E7" s="7">
        <v>2</v>
      </c>
      <c r="F7" s="7"/>
    </row>
    <row r="8" spans="1:6" ht="30" customHeight="1" x14ac:dyDescent="0.25">
      <c r="A8" s="7" t="s">
        <v>549</v>
      </c>
      <c r="B8" s="7" t="s">
        <v>556</v>
      </c>
      <c r="C8" s="7" t="s">
        <v>554</v>
      </c>
      <c r="D8" s="7">
        <v>4.46</v>
      </c>
      <c r="E8" s="7">
        <v>2</v>
      </c>
      <c r="F8" s="7"/>
    </row>
    <row r="9" spans="1:6" ht="30" customHeight="1" x14ac:dyDescent="0.25">
      <c r="A9" s="7" t="s">
        <v>549</v>
      </c>
      <c r="B9" s="7" t="s">
        <v>557</v>
      </c>
      <c r="C9" s="7" t="s">
        <v>560</v>
      </c>
      <c r="D9" s="7">
        <v>2.31</v>
      </c>
      <c r="E9" s="7">
        <v>2</v>
      </c>
      <c r="F9" s="7"/>
    </row>
    <row r="10" spans="1:6" ht="30" customHeight="1" x14ac:dyDescent="0.25">
      <c r="A10" s="7"/>
      <c r="B10" s="7"/>
      <c r="C10" s="7"/>
      <c r="D10" s="7"/>
      <c r="E10" s="7"/>
      <c r="F10" s="7" t="s">
        <v>531</v>
      </c>
    </row>
    <row r="11" spans="1:6" ht="30" customHeight="1" x14ac:dyDescent="0.25">
      <c r="A11" s="7"/>
      <c r="B11" s="7"/>
      <c r="C11" s="7"/>
      <c r="D11" s="7"/>
      <c r="E11" s="7"/>
      <c r="F11" s="7"/>
    </row>
    <row r="12" spans="1:6" ht="30" customHeight="1" x14ac:dyDescent="0.25">
      <c r="A12" s="7"/>
      <c r="B12" s="7"/>
      <c r="C12" s="7"/>
      <c r="D12" s="7"/>
      <c r="E12" s="7"/>
      <c r="F12" s="7"/>
    </row>
    <row r="13" spans="1:6" ht="30" customHeight="1" x14ac:dyDescent="0.25">
      <c r="A13" s="7"/>
      <c r="B13" s="7"/>
      <c r="C13" s="7"/>
      <c r="D13" s="7"/>
      <c r="E13" s="7"/>
      <c r="F13" s="7"/>
    </row>
    <row r="14" spans="1:6" ht="30" customHeight="1" x14ac:dyDescent="0.25">
      <c r="A14" s="7"/>
      <c r="B14" s="7"/>
      <c r="C14" s="7"/>
      <c r="D14" s="7"/>
      <c r="E14" s="7"/>
      <c r="F14" s="7"/>
    </row>
    <row r="15" spans="1:6" ht="30" customHeight="1" x14ac:dyDescent="0.25">
      <c r="A15" s="7"/>
      <c r="B15" s="7"/>
      <c r="C15" s="7"/>
      <c r="D15" s="7"/>
      <c r="E15" s="7"/>
      <c r="F15" s="7"/>
    </row>
    <row r="16" spans="1:6" ht="30" customHeight="1" x14ac:dyDescent="0.25">
      <c r="A16" s="7"/>
      <c r="B16" s="7"/>
      <c r="C16" s="7"/>
      <c r="D16" s="7"/>
      <c r="E16" s="7"/>
      <c r="F16" s="7"/>
    </row>
    <row r="17" spans="1:6" ht="30" customHeight="1" x14ac:dyDescent="0.25">
      <c r="A17" s="7"/>
      <c r="B17" s="7"/>
      <c r="C17" s="7"/>
      <c r="D17" s="7"/>
      <c r="E17" s="7"/>
      <c r="F17" s="7"/>
    </row>
    <row r="18" spans="1:6" ht="30" customHeight="1" x14ac:dyDescent="0.25">
      <c r="A18" s="7"/>
      <c r="B18" s="7"/>
      <c r="C18" s="7"/>
      <c r="D18" s="7"/>
      <c r="E18" s="7"/>
      <c r="F18" s="7"/>
    </row>
    <row r="19" spans="1:6" ht="30" customHeight="1" x14ac:dyDescent="0.25">
      <c r="A19" s="7"/>
      <c r="B19" s="7"/>
      <c r="C19" s="7"/>
      <c r="D19" s="7"/>
      <c r="E19" s="7"/>
      <c r="F19" s="7"/>
    </row>
    <row r="20" spans="1:6" ht="30" customHeight="1" x14ac:dyDescent="0.25">
      <c r="A20" s="7"/>
      <c r="B20" s="7"/>
      <c r="C20" s="7"/>
      <c r="D20" s="7"/>
      <c r="E20" s="7"/>
      <c r="F20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GridLines="0" zoomScale="85" zoomScaleNormal="85" workbookViewId="0">
      <pane ySplit="1" topLeftCell="A2" activePane="bottomLeft" state="frozen"/>
      <selection activeCell="C15" sqref="C15"/>
      <selection pane="bottomLeft" activeCell="G8" sqref="G8"/>
    </sheetView>
  </sheetViews>
  <sheetFormatPr defaultColWidth="9" defaultRowHeight="30" customHeight="1" x14ac:dyDescent="0.25"/>
  <cols>
    <col min="1" max="1" width="9" style="8"/>
    <col min="2" max="2" width="11.88671875" style="8" bestFit="1" customWidth="1"/>
    <col min="3" max="3" width="16.109375" style="8" bestFit="1" customWidth="1"/>
    <col min="4" max="4" width="14.77734375" style="8" customWidth="1"/>
    <col min="5" max="5" width="12.33203125" style="8" customWidth="1"/>
    <col min="6" max="6" width="14.77734375" style="8" customWidth="1"/>
    <col min="7" max="7" width="18.88671875" style="8" bestFit="1" customWidth="1"/>
    <col min="8" max="8" width="11.33203125" style="8" customWidth="1"/>
    <col min="9" max="9" width="29.6640625" style="8" bestFit="1" customWidth="1"/>
    <col min="10" max="16384" width="9" style="8"/>
  </cols>
  <sheetData>
    <row r="1" spans="1:9" s="1" customFormat="1" ht="39" customHeight="1" x14ac:dyDescent="0.25">
      <c r="A1" s="99" t="s">
        <v>0</v>
      </c>
      <c r="B1" s="99" t="s">
        <v>1</v>
      </c>
      <c r="C1" s="100" t="s">
        <v>2</v>
      </c>
      <c r="D1" s="100" t="s">
        <v>15</v>
      </c>
      <c r="E1" s="100" t="s">
        <v>14</v>
      </c>
      <c r="F1" s="100" t="s">
        <v>498</v>
      </c>
      <c r="G1" s="101" t="s">
        <v>11</v>
      </c>
      <c r="H1" s="102" t="s">
        <v>4</v>
      </c>
      <c r="I1" s="99" t="s">
        <v>5</v>
      </c>
    </row>
    <row r="2" spans="1:9" ht="30" customHeight="1" x14ac:dyDescent="0.25">
      <c r="A2" s="71" t="s">
        <v>564</v>
      </c>
      <c r="B2" s="82" t="s">
        <v>490</v>
      </c>
      <c r="C2" s="8" t="s">
        <v>570</v>
      </c>
      <c r="D2" s="7" t="s">
        <v>571</v>
      </c>
      <c r="E2" s="7" t="s">
        <v>571</v>
      </c>
      <c r="F2" s="7">
        <v>2.16</v>
      </c>
      <c r="G2" s="70">
        <f t="shared" ref="G2:G10" si="0">SUM(D2:F2)</f>
        <v>2.16</v>
      </c>
      <c r="H2" s="7">
        <v>1</v>
      </c>
      <c r="I2" s="71" t="s">
        <v>572</v>
      </c>
    </row>
    <row r="3" spans="1:9" ht="30" customHeight="1" x14ac:dyDescent="0.25">
      <c r="A3" s="71" t="s">
        <v>564</v>
      </c>
      <c r="B3" s="82" t="s">
        <v>490</v>
      </c>
      <c r="C3" s="71" t="s">
        <v>569</v>
      </c>
      <c r="D3" s="7" t="s">
        <v>563</v>
      </c>
      <c r="E3" s="7">
        <v>3</v>
      </c>
      <c r="F3" s="7">
        <v>3.4</v>
      </c>
      <c r="G3" s="70">
        <f t="shared" si="0"/>
        <v>6.4</v>
      </c>
      <c r="H3" s="7">
        <v>1</v>
      </c>
      <c r="I3" s="71"/>
    </row>
    <row r="4" spans="1:9" ht="30" customHeight="1" x14ac:dyDescent="0.25">
      <c r="A4" s="71" t="s">
        <v>564</v>
      </c>
      <c r="B4" s="82" t="s">
        <v>490</v>
      </c>
      <c r="C4" s="71" t="s">
        <v>565</v>
      </c>
      <c r="D4" s="7" t="s">
        <v>563</v>
      </c>
      <c r="E4" s="7" t="s">
        <v>563</v>
      </c>
      <c r="F4" s="7">
        <v>3.88</v>
      </c>
      <c r="G4" s="70">
        <f t="shared" si="0"/>
        <v>3.88</v>
      </c>
      <c r="H4" s="7">
        <v>1</v>
      </c>
      <c r="I4" s="71"/>
    </row>
    <row r="5" spans="1:9" ht="30" customHeight="1" x14ac:dyDescent="0.25">
      <c r="A5" s="71" t="s">
        <v>564</v>
      </c>
      <c r="B5" s="82" t="s">
        <v>490</v>
      </c>
      <c r="C5" s="71" t="s">
        <v>568</v>
      </c>
      <c r="D5" s="7" t="s">
        <v>563</v>
      </c>
      <c r="E5" s="7" t="s">
        <v>563</v>
      </c>
      <c r="F5" s="7">
        <v>4.34</v>
      </c>
      <c r="G5" s="70">
        <f t="shared" si="0"/>
        <v>4.34</v>
      </c>
      <c r="H5" s="7">
        <v>1</v>
      </c>
      <c r="I5" s="71"/>
    </row>
    <row r="6" spans="1:9" ht="30" customHeight="1" x14ac:dyDescent="0.25">
      <c r="A6" s="71" t="s">
        <v>564</v>
      </c>
      <c r="B6" s="82" t="s">
        <v>513</v>
      </c>
      <c r="C6" s="71" t="s">
        <v>507</v>
      </c>
      <c r="D6" s="7">
        <v>1.78</v>
      </c>
      <c r="E6" s="7" t="s">
        <v>563</v>
      </c>
      <c r="F6" s="7">
        <v>2.5299999999999998</v>
      </c>
      <c r="G6" s="70">
        <f t="shared" si="0"/>
        <v>4.3099999999999996</v>
      </c>
      <c r="H6" s="7">
        <v>1</v>
      </c>
      <c r="I6" s="71"/>
    </row>
    <row r="7" spans="1:9" ht="30" customHeight="1" x14ac:dyDescent="0.25">
      <c r="A7" s="71" t="s">
        <v>564</v>
      </c>
      <c r="B7" s="82" t="s">
        <v>513</v>
      </c>
      <c r="C7" s="71" t="s">
        <v>573</v>
      </c>
      <c r="D7" s="7">
        <v>1.93</v>
      </c>
      <c r="E7" s="7" t="s">
        <v>563</v>
      </c>
      <c r="F7" s="7">
        <v>3.68</v>
      </c>
      <c r="G7" s="70">
        <f t="shared" si="0"/>
        <v>5.61</v>
      </c>
      <c r="H7" s="7">
        <v>1</v>
      </c>
      <c r="I7" s="71"/>
    </row>
    <row r="8" spans="1:9" ht="30" customHeight="1" x14ac:dyDescent="0.25">
      <c r="A8" s="71" t="s">
        <v>564</v>
      </c>
      <c r="B8" s="82" t="s">
        <v>513</v>
      </c>
      <c r="C8" s="71" t="s">
        <v>505</v>
      </c>
      <c r="D8" s="74">
        <v>1.06</v>
      </c>
      <c r="E8" s="7" t="s">
        <v>563</v>
      </c>
      <c r="F8" s="7">
        <v>6.88</v>
      </c>
      <c r="G8" s="70">
        <f t="shared" si="0"/>
        <v>7.9399999999999995</v>
      </c>
      <c r="H8" s="7">
        <v>1</v>
      </c>
      <c r="I8" s="94"/>
    </row>
    <row r="9" spans="1:9" ht="30" customHeight="1" x14ac:dyDescent="0.25">
      <c r="A9" s="71" t="s">
        <v>564</v>
      </c>
      <c r="B9" s="7" t="s">
        <v>566</v>
      </c>
      <c r="C9" s="7" t="s">
        <v>567</v>
      </c>
      <c r="D9" s="7">
        <v>1.8</v>
      </c>
      <c r="E9" s="7">
        <v>2.23</v>
      </c>
      <c r="F9" s="7">
        <v>1.41</v>
      </c>
      <c r="G9" s="70">
        <f t="shared" si="0"/>
        <v>5.44</v>
      </c>
      <c r="H9" s="7">
        <v>1</v>
      </c>
      <c r="I9" s="71" t="s">
        <v>572</v>
      </c>
    </row>
    <row r="10" spans="1:9" ht="30" customHeight="1" x14ac:dyDescent="0.25">
      <c r="A10" s="71" t="s">
        <v>564</v>
      </c>
      <c r="B10" s="7" t="s">
        <v>574</v>
      </c>
      <c r="C10" s="7" t="s">
        <v>575</v>
      </c>
      <c r="D10" s="7" t="s">
        <v>563</v>
      </c>
      <c r="E10" s="7" t="s">
        <v>563</v>
      </c>
      <c r="F10" s="7">
        <v>1.75</v>
      </c>
      <c r="G10" s="70">
        <f t="shared" si="0"/>
        <v>1.75</v>
      </c>
      <c r="H10" s="7">
        <v>1</v>
      </c>
      <c r="I10" s="7"/>
    </row>
    <row r="11" spans="1:9" ht="30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9" ht="30" customHeight="1" x14ac:dyDescent="0.25">
      <c r="A12" s="7"/>
      <c r="B12" s="7"/>
      <c r="C12" s="7"/>
      <c r="D12" s="7"/>
      <c r="E12" s="7"/>
      <c r="F12" s="7"/>
      <c r="G12" s="7"/>
      <c r="H12" s="7"/>
      <c r="I12" s="7"/>
    </row>
    <row r="13" spans="1:9" ht="30" customHeight="1" x14ac:dyDescent="0.25">
      <c r="A13" s="7"/>
      <c r="B13" s="7"/>
      <c r="C13" s="7"/>
      <c r="D13" s="7"/>
      <c r="E13" s="7"/>
      <c r="F13" s="7"/>
      <c r="G13" s="7"/>
      <c r="H13" s="7"/>
      <c r="I13" s="7"/>
    </row>
    <row r="14" spans="1:9" ht="30" customHeight="1" x14ac:dyDescent="0.25">
      <c r="A14" s="7"/>
      <c r="B14" s="7"/>
      <c r="C14" s="7"/>
      <c r="D14" s="7"/>
      <c r="E14" s="7"/>
      <c r="F14" s="7"/>
      <c r="G14" s="7"/>
      <c r="H14" s="7"/>
      <c r="I14" s="7"/>
    </row>
    <row r="15" spans="1:9" ht="30" customHeight="1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ht="30" customHeight="1" x14ac:dyDescent="0.25">
      <c r="A16" s="7"/>
      <c r="B16" s="7"/>
      <c r="C16" s="7"/>
      <c r="D16" s="7"/>
      <c r="E16" s="7"/>
      <c r="F16" s="7"/>
      <c r="G16" s="7"/>
      <c r="H16" s="7"/>
      <c r="I16" s="7"/>
    </row>
    <row r="17" spans="1:9" ht="30" customHeight="1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ht="30" customHeight="1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ht="30" customHeight="1" x14ac:dyDescent="0.25">
      <c r="A19" s="7"/>
      <c r="B19" s="7"/>
      <c r="C19" s="7"/>
      <c r="D19" s="7"/>
      <c r="E19" s="7"/>
      <c r="F19" s="7"/>
      <c r="G19" s="7"/>
      <c r="H19" s="7"/>
      <c r="I19" s="7"/>
    </row>
  </sheetData>
  <sortState ref="A2:I10">
    <sortCondition ref="C2"/>
  </sortState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GridLines="0" zoomScale="85" zoomScaleNormal="85" workbookViewId="0">
      <pane ySplit="1" topLeftCell="A11" activePane="bottomLeft" state="frozen"/>
      <selection activeCell="C15" sqref="C15"/>
      <selection pane="bottomLeft" activeCell="D17" sqref="D17"/>
    </sheetView>
  </sheetViews>
  <sheetFormatPr defaultColWidth="9" defaultRowHeight="30" customHeight="1" x14ac:dyDescent="0.25"/>
  <cols>
    <col min="1" max="1" width="9" style="8"/>
    <col min="2" max="2" width="11.88671875" style="8" bestFit="1" customWidth="1"/>
    <col min="3" max="3" width="16.109375" style="8" bestFit="1" customWidth="1"/>
    <col min="4" max="4" width="18.77734375" style="8" customWidth="1"/>
    <col min="5" max="5" width="12" style="8" customWidth="1"/>
    <col min="6" max="6" width="29.6640625" style="8" bestFit="1" customWidth="1"/>
    <col min="7" max="16384" width="9" style="8"/>
  </cols>
  <sheetData>
    <row r="1" spans="1:6" s="1" customFormat="1" ht="30" customHeight="1" x14ac:dyDescent="0.25">
      <c r="A1" s="78" t="s">
        <v>0</v>
      </c>
      <c r="B1" s="78" t="s">
        <v>1</v>
      </c>
      <c r="C1" s="79" t="s">
        <v>2</v>
      </c>
      <c r="D1" s="80" t="s">
        <v>11</v>
      </c>
      <c r="E1" s="81" t="s">
        <v>4</v>
      </c>
      <c r="F1" s="78" t="s">
        <v>5</v>
      </c>
    </row>
    <row r="2" spans="1:6" ht="30" customHeight="1" x14ac:dyDescent="0.25">
      <c r="A2" s="71" t="s">
        <v>515</v>
      </c>
      <c r="B2" s="7" t="s">
        <v>583</v>
      </c>
      <c r="C2" s="71" t="s">
        <v>584</v>
      </c>
      <c r="D2" s="70">
        <v>5.66</v>
      </c>
      <c r="E2" s="7">
        <v>1</v>
      </c>
      <c r="F2" s="7"/>
    </row>
    <row r="3" spans="1:6" ht="30" customHeight="1" x14ac:dyDescent="0.25">
      <c r="A3" s="71" t="s">
        <v>515</v>
      </c>
      <c r="B3" s="7" t="s">
        <v>581</v>
      </c>
      <c r="C3" s="71" t="s">
        <v>582</v>
      </c>
      <c r="D3" s="70">
        <v>3.76</v>
      </c>
      <c r="E3" s="7">
        <v>1</v>
      </c>
      <c r="F3" s="7"/>
    </row>
    <row r="4" spans="1:6" ht="30" customHeight="1" x14ac:dyDescent="0.25">
      <c r="A4" s="71" t="s">
        <v>515</v>
      </c>
      <c r="B4" s="7" t="s">
        <v>566</v>
      </c>
      <c r="C4" s="71" t="s">
        <v>577</v>
      </c>
      <c r="D4" s="70">
        <v>3.89</v>
      </c>
      <c r="E4" s="7">
        <v>1</v>
      </c>
      <c r="F4" s="7"/>
    </row>
    <row r="5" spans="1:6" ht="30" customHeight="1" x14ac:dyDescent="0.25">
      <c r="A5" s="71" t="s">
        <v>515</v>
      </c>
      <c r="B5" s="7" t="s">
        <v>566</v>
      </c>
      <c r="C5" s="7" t="s">
        <v>567</v>
      </c>
      <c r="D5" s="7">
        <v>4.2699999999999996</v>
      </c>
      <c r="E5" s="7">
        <v>1</v>
      </c>
      <c r="F5" s="7"/>
    </row>
    <row r="6" spans="1:6" ht="30" customHeight="1" x14ac:dyDescent="0.25">
      <c r="A6" s="71" t="s">
        <v>515</v>
      </c>
      <c r="B6" s="71" t="s">
        <v>578</v>
      </c>
      <c r="C6" s="8" t="s">
        <v>579</v>
      </c>
      <c r="D6" s="71">
        <v>5.85</v>
      </c>
      <c r="E6" s="7">
        <v>1</v>
      </c>
      <c r="F6" s="7"/>
    </row>
    <row r="7" spans="1:6" ht="30" customHeight="1" x14ac:dyDescent="0.25">
      <c r="A7" s="71" t="s">
        <v>515</v>
      </c>
      <c r="B7" s="71" t="s">
        <v>578</v>
      </c>
      <c r="C7" s="71" t="s">
        <v>565</v>
      </c>
      <c r="D7" s="70">
        <v>6.58</v>
      </c>
      <c r="E7" s="7">
        <v>1</v>
      </c>
      <c r="F7" s="7"/>
    </row>
    <row r="8" spans="1:6" ht="30" customHeight="1" x14ac:dyDescent="0.25">
      <c r="A8" s="71" t="s">
        <v>515</v>
      </c>
      <c r="B8" s="71" t="s">
        <v>578</v>
      </c>
      <c r="C8" s="71" t="s">
        <v>580</v>
      </c>
      <c r="D8" s="70">
        <v>6.69</v>
      </c>
      <c r="E8" s="7">
        <v>1</v>
      </c>
      <c r="F8" s="7"/>
    </row>
    <row r="9" spans="1:6" ht="30" customHeight="1" x14ac:dyDescent="0.25">
      <c r="A9" s="71" t="s">
        <v>515</v>
      </c>
      <c r="B9" s="71" t="s">
        <v>576</v>
      </c>
      <c r="C9" s="71" t="s">
        <v>502</v>
      </c>
      <c r="D9" s="70">
        <v>5.76</v>
      </c>
      <c r="E9" s="7">
        <v>1</v>
      </c>
      <c r="F9" s="7"/>
    </row>
    <row r="10" spans="1:6" ht="30" customHeight="1" x14ac:dyDescent="0.25">
      <c r="A10" s="71" t="s">
        <v>515</v>
      </c>
      <c r="B10" s="71" t="s">
        <v>490</v>
      </c>
      <c r="C10" s="71" t="s">
        <v>569</v>
      </c>
      <c r="D10" s="70">
        <v>6.17</v>
      </c>
      <c r="E10" s="7">
        <v>1</v>
      </c>
      <c r="F10" s="7"/>
    </row>
    <row r="11" spans="1:6" ht="30" customHeight="1" x14ac:dyDescent="0.25">
      <c r="A11" s="71" t="s">
        <v>515</v>
      </c>
      <c r="B11" s="71" t="s">
        <v>490</v>
      </c>
      <c r="C11" s="71" t="s">
        <v>568</v>
      </c>
      <c r="D11" s="70">
        <v>6.61</v>
      </c>
      <c r="E11" s="7">
        <v>1</v>
      </c>
      <c r="F11" s="7"/>
    </row>
    <row r="12" spans="1:6" ht="30" customHeight="1" x14ac:dyDescent="0.25">
      <c r="A12" s="71" t="s">
        <v>515</v>
      </c>
      <c r="B12" s="71" t="s">
        <v>500</v>
      </c>
      <c r="C12" s="71" t="s">
        <v>503</v>
      </c>
      <c r="D12" s="70">
        <v>7.75</v>
      </c>
      <c r="E12" s="7">
        <v>1</v>
      </c>
      <c r="F12" s="7"/>
    </row>
    <row r="13" spans="1:6" ht="30" customHeight="1" x14ac:dyDescent="0.25">
      <c r="A13" s="71" t="s">
        <v>515</v>
      </c>
      <c r="B13" s="71" t="s">
        <v>504</v>
      </c>
      <c r="C13" s="71" t="s">
        <v>509</v>
      </c>
      <c r="D13" s="70">
        <v>5.8259999999999987</v>
      </c>
      <c r="E13" s="7">
        <v>1</v>
      </c>
      <c r="F13" s="7"/>
    </row>
    <row r="14" spans="1:6" ht="30" customHeight="1" x14ac:dyDescent="0.25">
      <c r="A14" s="71" t="s">
        <v>515</v>
      </c>
      <c r="B14" s="71" t="s">
        <v>504</v>
      </c>
      <c r="C14" s="71" t="s">
        <v>510</v>
      </c>
      <c r="D14" s="70">
        <v>6.484</v>
      </c>
      <c r="E14" s="7">
        <v>1</v>
      </c>
      <c r="F14" s="7"/>
    </row>
    <row r="15" spans="1:6" ht="30" customHeight="1" x14ac:dyDescent="0.25">
      <c r="A15" s="71" t="s">
        <v>515</v>
      </c>
      <c r="B15" s="71" t="s">
        <v>504</v>
      </c>
      <c r="C15" s="71" t="s">
        <v>508</v>
      </c>
      <c r="D15" s="70">
        <v>6.6779999999999999</v>
      </c>
      <c r="E15" s="7">
        <v>1</v>
      </c>
      <c r="F15" s="7"/>
    </row>
    <row r="16" spans="1:6" ht="30" customHeight="1" x14ac:dyDescent="0.25">
      <c r="A16" s="71" t="s">
        <v>515</v>
      </c>
      <c r="B16" s="71" t="s">
        <v>504</v>
      </c>
      <c r="C16" s="71" t="s">
        <v>507</v>
      </c>
      <c r="D16" s="70">
        <v>6.8109999999999999</v>
      </c>
      <c r="E16" s="7">
        <v>1</v>
      </c>
      <c r="F16" s="7"/>
    </row>
    <row r="17" spans="1:6" ht="30" customHeight="1" x14ac:dyDescent="0.25">
      <c r="A17" s="71" t="s">
        <v>515</v>
      </c>
      <c r="B17" s="71" t="s">
        <v>504</v>
      </c>
      <c r="C17" s="71" t="s">
        <v>506</v>
      </c>
      <c r="D17" s="70">
        <v>7.0810000000000004</v>
      </c>
      <c r="E17" s="7">
        <v>1</v>
      </c>
      <c r="F17" s="7"/>
    </row>
    <row r="18" spans="1:6" ht="30" customHeight="1" x14ac:dyDescent="0.25">
      <c r="A18" s="71" t="s">
        <v>515</v>
      </c>
      <c r="B18" s="71" t="s">
        <v>504</v>
      </c>
      <c r="C18" s="71" t="s">
        <v>505</v>
      </c>
      <c r="D18" s="70">
        <v>6.6</v>
      </c>
      <c r="E18" s="7">
        <v>1</v>
      </c>
      <c r="F18" s="7"/>
    </row>
    <row r="19" spans="1:6" ht="30" customHeight="1" x14ac:dyDescent="0.25">
      <c r="A19" s="7"/>
      <c r="B19" s="7"/>
      <c r="C19" s="7"/>
      <c r="D19" s="7"/>
      <c r="E19" s="7"/>
      <c r="F19" s="7"/>
    </row>
    <row r="20" spans="1:6" ht="30" customHeight="1" x14ac:dyDescent="0.25">
      <c r="A20" s="7"/>
      <c r="B20" s="7"/>
      <c r="C20" s="7"/>
      <c r="D20" s="7"/>
      <c r="E20" s="7"/>
      <c r="F20" s="7"/>
    </row>
    <row r="21" spans="1:6" ht="30" customHeight="1" x14ac:dyDescent="0.25">
      <c r="A21" s="7"/>
      <c r="B21" s="7"/>
      <c r="C21" s="7"/>
      <c r="D21" s="7"/>
      <c r="E21" s="7"/>
      <c r="F21" s="7"/>
    </row>
    <row r="22" spans="1:6" ht="30" customHeight="1" x14ac:dyDescent="0.25">
      <c r="A22" s="7"/>
      <c r="B22" s="7"/>
      <c r="C22" s="7"/>
      <c r="D22" s="7"/>
      <c r="E22" s="7"/>
      <c r="F22" s="7"/>
    </row>
    <row r="23" spans="1:6" ht="30" customHeight="1" x14ac:dyDescent="0.25">
      <c r="A23" s="7"/>
      <c r="B23" s="7"/>
      <c r="C23" s="7"/>
      <c r="D23" s="7"/>
      <c r="E23" s="7"/>
      <c r="F23" s="7"/>
    </row>
    <row r="24" spans="1:6" ht="30" customHeight="1" x14ac:dyDescent="0.25">
      <c r="A24" s="7"/>
      <c r="B24" s="7"/>
      <c r="C24" s="7"/>
      <c r="D24" s="7"/>
      <c r="E24" s="7"/>
      <c r="F24" s="7"/>
    </row>
    <row r="25" spans="1:6" ht="30" customHeight="1" x14ac:dyDescent="0.25">
      <c r="A25" s="7"/>
      <c r="B25" s="7"/>
      <c r="C25" s="7"/>
      <c r="D25" s="7"/>
      <c r="E25" s="7"/>
      <c r="F25" s="7"/>
    </row>
    <row r="26" spans="1:6" ht="30" customHeight="1" x14ac:dyDescent="0.25">
      <c r="A26" s="7"/>
      <c r="B26" s="7"/>
      <c r="C26" s="7"/>
      <c r="D26" s="7"/>
      <c r="E26" s="7"/>
      <c r="F26" s="7"/>
    </row>
    <row r="27" spans="1:6" ht="30" customHeight="1" x14ac:dyDescent="0.25">
      <c r="A27" s="7"/>
      <c r="B27" s="7"/>
      <c r="C27" s="7"/>
      <c r="D27" s="7"/>
      <c r="E27" s="7"/>
      <c r="F27" s="7"/>
    </row>
    <row r="28" spans="1:6" ht="30" customHeight="1" x14ac:dyDescent="0.25">
      <c r="A28" s="7"/>
      <c r="B28" s="7"/>
      <c r="C28" s="7"/>
      <c r="D28" s="7"/>
      <c r="E28" s="7"/>
      <c r="F28" s="7"/>
    </row>
  </sheetData>
  <sortState ref="A2:F10">
    <sortCondition ref="C5"/>
  </sortState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85" zoomScaleNormal="85" workbookViewId="0">
      <pane ySplit="1" topLeftCell="A2" activePane="bottomLeft" state="frozen"/>
      <selection activeCell="C15" sqref="C15"/>
      <selection pane="bottomLeft" activeCell="C6" sqref="C6:C8"/>
    </sheetView>
  </sheetViews>
  <sheetFormatPr defaultColWidth="9" defaultRowHeight="30" customHeight="1" x14ac:dyDescent="0.25"/>
  <cols>
    <col min="1" max="1" width="9" style="8"/>
    <col min="2" max="2" width="11.44140625" style="8" customWidth="1"/>
    <col min="3" max="3" width="16.33203125" style="8" customWidth="1"/>
    <col min="4" max="4" width="18.88671875" style="8" bestFit="1" customWidth="1"/>
    <col min="5" max="5" width="13.21875" style="8" customWidth="1"/>
    <col min="6" max="6" width="29.6640625" style="8" bestFit="1" customWidth="1"/>
    <col min="7" max="16384" width="9" style="8"/>
  </cols>
  <sheetData>
    <row r="1" spans="1:6" s="1" customFormat="1" ht="30" customHeight="1" x14ac:dyDescent="0.25">
      <c r="A1" s="103" t="s">
        <v>0</v>
      </c>
      <c r="B1" s="103" t="s">
        <v>1</v>
      </c>
      <c r="C1" s="104" t="s">
        <v>2</v>
      </c>
      <c r="D1" s="105" t="s">
        <v>11</v>
      </c>
      <c r="E1" s="106" t="s">
        <v>4</v>
      </c>
      <c r="F1" s="103" t="s">
        <v>5</v>
      </c>
    </row>
    <row r="2" spans="1:6" ht="30" customHeight="1" x14ac:dyDescent="0.25">
      <c r="A2" s="7" t="s">
        <v>587</v>
      </c>
      <c r="B2" s="7" t="s">
        <v>603</v>
      </c>
      <c r="C2" s="7" t="s">
        <v>604</v>
      </c>
      <c r="D2" s="7">
        <v>4.72</v>
      </c>
      <c r="E2" s="7">
        <v>1</v>
      </c>
      <c r="F2" s="7"/>
    </row>
    <row r="3" spans="1:6" ht="30" customHeight="1" x14ac:dyDescent="0.25">
      <c r="A3" s="7" t="s">
        <v>587</v>
      </c>
      <c r="B3" s="7" t="s">
        <v>588</v>
      </c>
      <c r="C3" s="7" t="s">
        <v>589</v>
      </c>
      <c r="D3" s="7">
        <v>4.5</v>
      </c>
      <c r="E3" s="7">
        <v>1</v>
      </c>
      <c r="F3" s="7"/>
    </row>
    <row r="4" spans="1:6" ht="30" customHeight="1" x14ac:dyDescent="0.25">
      <c r="A4" s="7" t="s">
        <v>587</v>
      </c>
      <c r="B4" s="7" t="s">
        <v>598</v>
      </c>
      <c r="C4" s="7" t="s">
        <v>599</v>
      </c>
      <c r="D4" s="7">
        <v>6.39</v>
      </c>
      <c r="E4" s="7">
        <v>1</v>
      </c>
      <c r="F4" s="7"/>
    </row>
    <row r="5" spans="1:6" ht="30" customHeight="1" x14ac:dyDescent="0.25">
      <c r="A5" s="7" t="s">
        <v>587</v>
      </c>
      <c r="B5" s="7" t="s">
        <v>601</v>
      </c>
      <c r="C5" s="7" t="s">
        <v>602</v>
      </c>
      <c r="D5" s="7">
        <v>6.04</v>
      </c>
      <c r="E5" s="7">
        <v>1</v>
      </c>
      <c r="F5" s="7"/>
    </row>
    <row r="6" spans="1:6" ht="30" customHeight="1" x14ac:dyDescent="0.25">
      <c r="A6" s="7" t="s">
        <v>587</v>
      </c>
      <c r="B6" s="7" t="s">
        <v>595</v>
      </c>
      <c r="C6" s="7" t="s">
        <v>593</v>
      </c>
      <c r="D6" s="7">
        <v>3</v>
      </c>
      <c r="E6" s="7">
        <v>1</v>
      </c>
      <c r="F6" s="7"/>
    </row>
    <row r="7" spans="1:6" ht="30" customHeight="1" x14ac:dyDescent="0.25">
      <c r="A7" s="7" t="s">
        <v>587</v>
      </c>
      <c r="B7" s="7" t="s">
        <v>594</v>
      </c>
      <c r="C7" s="7" t="s">
        <v>590</v>
      </c>
      <c r="D7" s="7">
        <v>3.56</v>
      </c>
      <c r="E7" s="7">
        <v>1</v>
      </c>
      <c r="F7" s="7"/>
    </row>
    <row r="8" spans="1:6" ht="30" customHeight="1" x14ac:dyDescent="0.25">
      <c r="A8" s="7" t="s">
        <v>587</v>
      </c>
      <c r="B8" s="7" t="s">
        <v>591</v>
      </c>
      <c r="C8" s="7" t="s">
        <v>592</v>
      </c>
      <c r="D8" s="7">
        <v>3.7</v>
      </c>
      <c r="E8" s="7">
        <v>1</v>
      </c>
      <c r="F8" s="7"/>
    </row>
    <row r="9" spans="1:6" ht="30" customHeight="1" x14ac:dyDescent="0.25">
      <c r="A9" s="7" t="s">
        <v>587</v>
      </c>
      <c r="B9" s="7" t="s">
        <v>586</v>
      </c>
      <c r="C9" s="7" t="s">
        <v>585</v>
      </c>
      <c r="D9" s="7">
        <v>4.9800000000000004</v>
      </c>
      <c r="E9" s="7">
        <v>1</v>
      </c>
      <c r="F9" s="7"/>
    </row>
    <row r="10" spans="1:6" ht="30" customHeight="1" x14ac:dyDescent="0.25">
      <c r="A10" s="7" t="s">
        <v>587</v>
      </c>
      <c r="B10" s="7" t="s">
        <v>596</v>
      </c>
      <c r="C10" s="7" t="s">
        <v>597</v>
      </c>
      <c r="D10" s="7">
        <v>4.49</v>
      </c>
      <c r="E10" s="7">
        <v>1</v>
      </c>
      <c r="F10" s="7"/>
    </row>
    <row r="11" spans="1:6" ht="30" customHeight="1" x14ac:dyDescent="0.25">
      <c r="A11" s="7" t="s">
        <v>587</v>
      </c>
      <c r="B11" s="7" t="s">
        <v>596</v>
      </c>
      <c r="C11" s="7" t="s">
        <v>600</v>
      </c>
      <c r="D11" s="7">
        <v>6.11</v>
      </c>
      <c r="E11" s="7">
        <v>1</v>
      </c>
      <c r="F11" s="7"/>
    </row>
    <row r="12" spans="1:6" ht="30" customHeight="1" x14ac:dyDescent="0.25">
      <c r="A12" s="7"/>
      <c r="B12" s="7"/>
      <c r="C12" s="7"/>
      <c r="D12" s="7"/>
      <c r="E12" s="7"/>
      <c r="F12" s="7"/>
    </row>
    <row r="13" spans="1:6" ht="30" customHeight="1" x14ac:dyDescent="0.25">
      <c r="A13" s="7"/>
      <c r="B13" s="7"/>
      <c r="C13" s="7"/>
      <c r="D13" s="7"/>
      <c r="E13" s="7"/>
      <c r="F13" s="7"/>
    </row>
    <row r="14" spans="1:6" ht="30" customHeight="1" x14ac:dyDescent="0.25">
      <c r="A14" s="7"/>
      <c r="B14" s="7"/>
      <c r="C14" s="7"/>
      <c r="D14" s="7"/>
      <c r="E14" s="7"/>
      <c r="F14" s="7"/>
    </row>
    <row r="15" spans="1:6" ht="30" customHeight="1" x14ac:dyDescent="0.25">
      <c r="A15" s="7"/>
      <c r="B15" s="7"/>
      <c r="C15" s="7"/>
      <c r="D15" s="7"/>
      <c r="E15" s="7"/>
      <c r="F15" s="7"/>
    </row>
    <row r="16" spans="1:6" ht="30" customHeight="1" x14ac:dyDescent="0.25">
      <c r="A16" s="7"/>
      <c r="B16" s="7"/>
      <c r="C16" s="7"/>
      <c r="D16" s="7"/>
      <c r="E16" s="7"/>
      <c r="F16" s="7"/>
    </row>
    <row r="17" spans="1:6" ht="30" customHeight="1" x14ac:dyDescent="0.25">
      <c r="A17" s="7"/>
      <c r="B17" s="7"/>
      <c r="C17" s="7"/>
      <c r="D17" s="7"/>
      <c r="E17" s="7"/>
      <c r="F17" s="7"/>
    </row>
    <row r="18" spans="1:6" ht="30" customHeight="1" x14ac:dyDescent="0.25">
      <c r="A18" s="7"/>
      <c r="B18" s="7"/>
      <c r="C18" s="7"/>
      <c r="D18" s="7"/>
      <c r="E18" s="7"/>
      <c r="F18" s="7"/>
    </row>
    <row r="19" spans="1:6" ht="30" customHeight="1" x14ac:dyDescent="0.25">
      <c r="A19" s="7"/>
      <c r="B19" s="7"/>
      <c r="C19" s="7"/>
      <c r="D19" s="7"/>
      <c r="E19" s="7"/>
      <c r="F19" s="7"/>
    </row>
    <row r="20" spans="1:6" ht="30" customHeight="1" x14ac:dyDescent="0.25">
      <c r="A20" s="7"/>
      <c r="B20" s="7"/>
      <c r="C20" s="7"/>
      <c r="D20" s="7"/>
      <c r="E20" s="7"/>
      <c r="F20" s="7"/>
    </row>
    <row r="21" spans="1:6" ht="30" customHeight="1" x14ac:dyDescent="0.25">
      <c r="A21" s="7"/>
      <c r="B21" s="7"/>
      <c r="C21" s="7"/>
      <c r="D21" s="7"/>
      <c r="E21" s="7"/>
      <c r="F21" s="7"/>
    </row>
  </sheetData>
  <sortState ref="A2:G21">
    <sortCondition ref="C1"/>
  </sortState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zoomScale="85" zoomScaleNormal="85" workbookViewId="0">
      <pane ySplit="1" topLeftCell="A2" activePane="bottomLeft" state="frozen"/>
      <selection activeCell="C15" sqref="C15"/>
      <selection pane="bottomLeft" activeCell="G5" sqref="G5:G9"/>
    </sheetView>
  </sheetViews>
  <sheetFormatPr defaultColWidth="9" defaultRowHeight="14.4" x14ac:dyDescent="0.25"/>
  <cols>
    <col min="1" max="1" width="10.77734375" style="8" customWidth="1"/>
    <col min="2" max="3" width="13" style="8" customWidth="1"/>
    <col min="4" max="4" width="11.6640625" style="8" customWidth="1"/>
    <col min="5" max="5" width="20.6640625" style="8" customWidth="1"/>
    <col min="6" max="6" width="13" style="8" customWidth="1"/>
    <col min="7" max="7" width="29.6640625" style="8" bestFit="1" customWidth="1"/>
    <col min="8" max="16384" width="9" style="8"/>
  </cols>
  <sheetData>
    <row r="1" spans="1:7" s="1" customFormat="1" ht="30" customHeight="1" x14ac:dyDescent="0.25">
      <c r="A1" s="103" t="s">
        <v>0</v>
      </c>
      <c r="B1" s="103" t="s">
        <v>1</v>
      </c>
      <c r="C1" s="104" t="s">
        <v>2</v>
      </c>
      <c r="D1" s="104" t="s">
        <v>16</v>
      </c>
      <c r="E1" s="105" t="s">
        <v>3</v>
      </c>
      <c r="F1" s="106" t="s">
        <v>4</v>
      </c>
      <c r="G1" s="103" t="s">
        <v>5</v>
      </c>
    </row>
    <row r="2" spans="1:7" ht="30" customHeight="1" x14ac:dyDescent="0.25">
      <c r="A2" s="7" t="s">
        <v>607</v>
      </c>
      <c r="B2" s="7" t="s">
        <v>603</v>
      </c>
      <c r="C2" s="7" t="s">
        <v>604</v>
      </c>
      <c r="D2" s="7" t="s">
        <v>606</v>
      </c>
      <c r="E2" s="7">
        <v>4.0999999999999996</v>
      </c>
      <c r="F2" s="7">
        <v>2</v>
      </c>
      <c r="G2" s="7"/>
    </row>
    <row r="3" spans="1:7" ht="30" customHeight="1" x14ac:dyDescent="0.25">
      <c r="A3" s="7" t="s">
        <v>607</v>
      </c>
      <c r="B3" s="7" t="s">
        <v>588</v>
      </c>
      <c r="C3" s="7" t="s">
        <v>589</v>
      </c>
      <c r="D3" s="7" t="s">
        <v>605</v>
      </c>
      <c r="E3" s="7">
        <v>3.67</v>
      </c>
      <c r="F3" s="7">
        <v>2</v>
      </c>
      <c r="G3" s="7"/>
    </row>
    <row r="4" spans="1:7" ht="30" customHeight="1" x14ac:dyDescent="0.25">
      <c r="A4" s="7" t="s">
        <v>607</v>
      </c>
      <c r="B4" s="7" t="s">
        <v>598</v>
      </c>
      <c r="C4" s="7" t="s">
        <v>599</v>
      </c>
      <c r="D4" s="7" t="s">
        <v>606</v>
      </c>
      <c r="E4" s="7">
        <v>6.92</v>
      </c>
      <c r="F4" s="7">
        <v>2</v>
      </c>
      <c r="G4" s="7"/>
    </row>
    <row r="5" spans="1:7" ht="30" customHeight="1" x14ac:dyDescent="0.25">
      <c r="A5" s="7" t="s">
        <v>607</v>
      </c>
      <c r="B5" s="7" t="s">
        <v>601</v>
      </c>
      <c r="C5" s="7" t="s">
        <v>602</v>
      </c>
      <c r="D5" s="7" t="s">
        <v>606</v>
      </c>
      <c r="E5" s="7">
        <v>6.18</v>
      </c>
      <c r="F5" s="7">
        <v>2</v>
      </c>
      <c r="G5" s="7"/>
    </row>
    <row r="6" spans="1:7" ht="30" customHeight="1" x14ac:dyDescent="0.25">
      <c r="A6" s="7" t="s">
        <v>607</v>
      </c>
      <c r="B6" s="7" t="s">
        <v>595</v>
      </c>
      <c r="C6" s="7" t="s">
        <v>593</v>
      </c>
      <c r="D6" s="7" t="s">
        <v>605</v>
      </c>
      <c r="E6" s="7">
        <v>4.32</v>
      </c>
      <c r="F6" s="7">
        <v>2</v>
      </c>
      <c r="G6" s="7"/>
    </row>
    <row r="7" spans="1:7" ht="30" customHeight="1" x14ac:dyDescent="0.25">
      <c r="A7" s="7" t="s">
        <v>607</v>
      </c>
      <c r="B7" s="7" t="s">
        <v>594</v>
      </c>
      <c r="C7" s="7" t="s">
        <v>590</v>
      </c>
      <c r="D7" s="7" t="s">
        <v>606</v>
      </c>
      <c r="E7" s="7">
        <v>5.88</v>
      </c>
      <c r="F7" s="7">
        <v>2</v>
      </c>
      <c r="G7" s="7"/>
    </row>
    <row r="8" spans="1:7" ht="30" customHeight="1" x14ac:dyDescent="0.25">
      <c r="A8" s="7" t="s">
        <v>607</v>
      </c>
      <c r="B8" s="7" t="s">
        <v>591</v>
      </c>
      <c r="C8" s="7" t="s">
        <v>592</v>
      </c>
      <c r="D8" s="7" t="s">
        <v>606</v>
      </c>
      <c r="E8" s="7">
        <v>6</v>
      </c>
      <c r="F8" s="7">
        <v>2</v>
      </c>
      <c r="G8" s="7"/>
    </row>
    <row r="9" spans="1:7" ht="30" customHeight="1" x14ac:dyDescent="0.25">
      <c r="A9" s="7" t="s">
        <v>607</v>
      </c>
      <c r="B9" s="7" t="s">
        <v>586</v>
      </c>
      <c r="C9" s="7" t="s">
        <v>585</v>
      </c>
      <c r="D9" s="7" t="s">
        <v>606</v>
      </c>
      <c r="E9" s="7">
        <v>5.35</v>
      </c>
      <c r="F9" s="7">
        <v>2</v>
      </c>
      <c r="G9" s="7"/>
    </row>
    <row r="10" spans="1:7" ht="30" customHeight="1" x14ac:dyDescent="0.25">
      <c r="A10" s="7" t="s">
        <v>607</v>
      </c>
      <c r="B10" s="7" t="s">
        <v>596</v>
      </c>
      <c r="C10" s="7" t="s">
        <v>597</v>
      </c>
      <c r="D10" s="7" t="s">
        <v>606</v>
      </c>
      <c r="E10" s="7">
        <v>5.43</v>
      </c>
      <c r="F10" s="7">
        <v>2</v>
      </c>
      <c r="G10" s="7"/>
    </row>
    <row r="11" spans="1:7" ht="30" customHeight="1" x14ac:dyDescent="0.25">
      <c r="A11" s="7" t="s">
        <v>607</v>
      </c>
      <c r="B11" s="7" t="s">
        <v>596</v>
      </c>
      <c r="C11" s="7" t="s">
        <v>600</v>
      </c>
      <c r="D11" s="7" t="s">
        <v>606</v>
      </c>
      <c r="E11" s="7">
        <v>6.08</v>
      </c>
      <c r="F11" s="7">
        <v>2</v>
      </c>
      <c r="G11" s="7"/>
    </row>
    <row r="12" spans="1:7" ht="30" customHeight="1" x14ac:dyDescent="0.25">
      <c r="A12" s="7"/>
      <c r="B12" s="7"/>
      <c r="C12" s="7"/>
      <c r="D12" s="7"/>
      <c r="E12" s="7"/>
      <c r="F12" s="7"/>
      <c r="G12" s="7"/>
    </row>
    <row r="13" spans="1:7" ht="30" customHeight="1" x14ac:dyDescent="0.25">
      <c r="A13" s="7"/>
      <c r="B13" s="7"/>
      <c r="C13" s="7"/>
      <c r="D13" s="7"/>
      <c r="E13" s="7"/>
      <c r="F13" s="7"/>
      <c r="G13" s="7"/>
    </row>
    <row r="14" spans="1:7" ht="30" customHeight="1" x14ac:dyDescent="0.25">
      <c r="A14" s="7"/>
      <c r="B14" s="7"/>
      <c r="C14" s="7"/>
      <c r="D14" s="7"/>
      <c r="E14" s="7"/>
      <c r="F14" s="7"/>
      <c r="G14" s="7"/>
    </row>
    <row r="15" spans="1:7" ht="30" customHeight="1" x14ac:dyDescent="0.25">
      <c r="A15" s="7"/>
      <c r="B15" s="7"/>
      <c r="C15" s="7"/>
      <c r="D15" s="7"/>
      <c r="E15" s="7"/>
      <c r="F15" s="7"/>
      <c r="G15" s="7"/>
    </row>
    <row r="16" spans="1:7" ht="30" customHeight="1" x14ac:dyDescent="0.25">
      <c r="A16" s="7"/>
      <c r="B16" s="7"/>
      <c r="C16" s="7"/>
      <c r="D16" s="7"/>
      <c r="E16" s="7"/>
      <c r="F16" s="7"/>
      <c r="G16" s="7"/>
    </row>
    <row r="17" spans="1:7" ht="30" customHeight="1" x14ac:dyDescent="0.25">
      <c r="A17" s="7"/>
      <c r="B17" s="7"/>
      <c r="C17" s="7"/>
      <c r="D17" s="7"/>
      <c r="E17" s="7"/>
      <c r="F17" s="7"/>
      <c r="G17" s="7"/>
    </row>
    <row r="18" spans="1:7" ht="30" customHeight="1" x14ac:dyDescent="0.25">
      <c r="A18" s="7"/>
      <c r="B18" s="7"/>
      <c r="C18" s="7"/>
      <c r="D18" s="7"/>
      <c r="E18" s="7"/>
      <c r="F18" s="7"/>
      <c r="G18" s="7"/>
    </row>
    <row r="19" spans="1:7" ht="30" customHeight="1" x14ac:dyDescent="0.25">
      <c r="A19" s="7"/>
      <c r="B19" s="7"/>
      <c r="C19" s="7"/>
      <c r="D19" s="7"/>
      <c r="E19" s="7"/>
      <c r="F19" s="7"/>
      <c r="G19" s="7"/>
    </row>
    <row r="20" spans="1:7" ht="30" customHeight="1" x14ac:dyDescent="0.25">
      <c r="A20" s="7"/>
      <c r="B20" s="7"/>
      <c r="C20" s="7"/>
      <c r="D20" s="7"/>
      <c r="E20" s="7"/>
      <c r="F20" s="7"/>
      <c r="G20" s="7"/>
    </row>
    <row r="21" spans="1:7" ht="30" customHeight="1" x14ac:dyDescent="0.25">
      <c r="A21" s="7"/>
      <c r="B21" s="7"/>
      <c r="C21" s="7"/>
      <c r="D21" s="7"/>
      <c r="E21" s="7"/>
      <c r="F21" s="7"/>
      <c r="G21" s="7"/>
    </row>
    <row r="22" spans="1:7" ht="30" customHeight="1" x14ac:dyDescent="0.25"/>
    <row r="23" spans="1:7" ht="30" customHeight="1" x14ac:dyDescent="0.25"/>
    <row r="24" spans="1:7" ht="30" customHeight="1" x14ac:dyDescent="0.25"/>
    <row r="25" spans="1:7" ht="30" customHeight="1" x14ac:dyDescent="0.25"/>
    <row r="26" spans="1:7" ht="30" customHeight="1" x14ac:dyDescent="0.25"/>
    <row r="27" spans="1:7" ht="30" customHeight="1" x14ac:dyDescent="0.25"/>
    <row r="28" spans="1:7" ht="30" customHeight="1" x14ac:dyDescent="0.25"/>
    <row r="29" spans="1:7" ht="30" customHeight="1" x14ac:dyDescent="0.25"/>
    <row r="30" spans="1:7" ht="30" customHeight="1" x14ac:dyDescent="0.25"/>
    <row r="31" spans="1:7" ht="30" customHeight="1" x14ac:dyDescent="0.25"/>
    <row r="32" spans="1:7" ht="30" customHeight="1" x14ac:dyDescent="0.25"/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8"/>
  <sheetViews>
    <sheetView showGridLines="0" zoomScale="85" zoomScaleNormal="85" workbookViewId="0">
      <selection activeCell="H3" sqref="H3:H5"/>
    </sheetView>
  </sheetViews>
  <sheetFormatPr defaultColWidth="9" defaultRowHeight="15" customHeight="1" x14ac:dyDescent="0.25"/>
  <cols>
    <col min="1" max="1" width="39.77734375" style="66" customWidth="1"/>
    <col min="2" max="2" width="10.109375" style="66" customWidth="1"/>
    <col min="3" max="4" width="10.109375" style="41" customWidth="1"/>
    <col min="5" max="5" width="9.44140625" style="41" customWidth="1"/>
    <col min="6" max="16384" width="9" style="66"/>
  </cols>
  <sheetData>
    <row r="1" spans="1:6" s="41" customFormat="1" ht="26.4" thickBot="1" x14ac:dyDescent="0.3">
      <c r="A1" s="158" t="s">
        <v>429</v>
      </c>
      <c r="B1" s="159"/>
      <c r="C1" s="159"/>
      <c r="D1" s="159"/>
    </row>
    <row r="2" spans="1:6" s="41" customFormat="1" ht="14.4" x14ac:dyDescent="0.25">
      <c r="A2" s="42" t="s">
        <v>19</v>
      </c>
      <c r="B2" s="43" t="s">
        <v>430</v>
      </c>
      <c r="C2" s="43" t="s">
        <v>431</v>
      </c>
      <c r="D2" s="44" t="s">
        <v>432</v>
      </c>
    </row>
    <row r="3" spans="1:6" s="41" customFormat="1" ht="14.4" x14ac:dyDescent="0.25">
      <c r="A3" s="45" t="s">
        <v>433</v>
      </c>
      <c r="B3" s="46">
        <v>100</v>
      </c>
      <c r="C3" s="46" t="s">
        <v>434</v>
      </c>
      <c r="D3" s="47">
        <v>44</v>
      </c>
      <c r="F3" s="128">
        <f>10/100</f>
        <v>0.1</v>
      </c>
    </row>
    <row r="4" spans="1:6" s="41" customFormat="1" ht="14.4" x14ac:dyDescent="0.25">
      <c r="A4" s="45" t="s">
        <v>435</v>
      </c>
      <c r="B4" s="46">
        <v>100</v>
      </c>
      <c r="C4" s="46" t="s">
        <v>434</v>
      </c>
      <c r="D4" s="47">
        <v>10</v>
      </c>
      <c r="F4" s="128">
        <f>10/100</f>
        <v>0.1</v>
      </c>
    </row>
    <row r="5" spans="1:6" s="41" customFormat="1" ht="14.4" x14ac:dyDescent="0.25">
      <c r="A5" s="45" t="s">
        <v>436</v>
      </c>
      <c r="B5" s="46">
        <v>320</v>
      </c>
      <c r="C5" s="46" t="s">
        <v>437</v>
      </c>
      <c r="D5" s="47">
        <v>16</v>
      </c>
      <c r="F5" s="128">
        <f>20/320</f>
        <v>6.25E-2</v>
      </c>
    </row>
    <row r="6" spans="1:6" s="41" customFormat="1" ht="14.4" x14ac:dyDescent="0.25">
      <c r="A6" s="45" t="s">
        <v>438</v>
      </c>
      <c r="B6" s="46">
        <v>380</v>
      </c>
      <c r="C6" s="46" t="s">
        <v>437</v>
      </c>
      <c r="D6" s="47">
        <v>10</v>
      </c>
      <c r="F6" s="128">
        <f>20/380</f>
        <v>5.2631578947368418E-2</v>
      </c>
    </row>
    <row r="7" spans="1:6" s="41" customFormat="1" ht="14.4" x14ac:dyDescent="0.25">
      <c r="A7" s="45" t="s">
        <v>439</v>
      </c>
      <c r="B7" s="46">
        <v>100</v>
      </c>
      <c r="C7" s="46" t="s">
        <v>434</v>
      </c>
      <c r="D7" s="47">
        <v>42</v>
      </c>
      <c r="F7" s="128">
        <f>10/100</f>
        <v>0.1</v>
      </c>
    </row>
    <row r="8" spans="1:6" s="41" customFormat="1" ht="14.4" x14ac:dyDescent="0.25">
      <c r="A8" s="45" t="s">
        <v>440</v>
      </c>
      <c r="B8" s="46">
        <v>400</v>
      </c>
      <c r="C8" s="46" t="s">
        <v>437</v>
      </c>
      <c r="D8" s="47">
        <v>22</v>
      </c>
      <c r="F8" s="128">
        <f>20/400</f>
        <v>0.05</v>
      </c>
    </row>
    <row r="9" spans="1:6" s="41" customFormat="1" ht="14.4" x14ac:dyDescent="0.25">
      <c r="A9" s="48" t="s">
        <v>441</v>
      </c>
      <c r="B9" s="49">
        <v>350</v>
      </c>
      <c r="C9" s="49" t="s">
        <v>437</v>
      </c>
      <c r="D9" s="47">
        <v>16</v>
      </c>
      <c r="F9" s="128">
        <f>20/350</f>
        <v>5.7142857142857141E-2</v>
      </c>
    </row>
    <row r="10" spans="1:6" s="41" customFormat="1" ht="14.4" x14ac:dyDescent="0.25">
      <c r="A10" s="50" t="s">
        <v>442</v>
      </c>
      <c r="B10" s="46">
        <v>530</v>
      </c>
      <c r="C10" s="46" t="s">
        <v>437</v>
      </c>
      <c r="D10" s="47">
        <v>15</v>
      </c>
      <c r="F10" s="128">
        <f>20/530</f>
        <v>3.7735849056603772E-2</v>
      </c>
    </row>
    <row r="11" spans="1:6" s="41" customFormat="1" ht="14.4" x14ac:dyDescent="0.25">
      <c r="A11" s="50" t="s">
        <v>443</v>
      </c>
      <c r="B11" s="46">
        <v>630</v>
      </c>
      <c r="C11" s="46" t="s">
        <v>437</v>
      </c>
      <c r="D11" s="47">
        <v>22</v>
      </c>
      <c r="F11" s="128">
        <f>20/630</f>
        <v>3.1746031746031744E-2</v>
      </c>
    </row>
    <row r="12" spans="1:6" s="41" customFormat="1" ht="14.4" x14ac:dyDescent="0.25">
      <c r="A12" s="45" t="s">
        <v>444</v>
      </c>
      <c r="B12" s="46">
        <v>530</v>
      </c>
      <c r="C12" s="46" t="s">
        <v>437</v>
      </c>
      <c r="D12" s="47">
        <v>22</v>
      </c>
      <c r="F12" s="128">
        <f>20/530</f>
        <v>3.7735849056603772E-2</v>
      </c>
    </row>
    <row r="13" spans="1:6" s="41" customFormat="1" ht="14.4" x14ac:dyDescent="0.25">
      <c r="A13" s="45" t="s">
        <v>445</v>
      </c>
      <c r="B13" s="46">
        <v>500</v>
      </c>
      <c r="C13" s="46" t="s">
        <v>437</v>
      </c>
      <c r="D13" s="47">
        <v>22</v>
      </c>
      <c r="F13" s="128">
        <f>20/500</f>
        <v>0.04</v>
      </c>
    </row>
    <row r="14" spans="1:6" s="41" customFormat="1" ht="14.4" x14ac:dyDescent="0.25">
      <c r="A14" s="45" t="s">
        <v>446</v>
      </c>
      <c r="B14" s="46">
        <v>740</v>
      </c>
      <c r="C14" s="46" t="s">
        <v>437</v>
      </c>
      <c r="D14" s="47">
        <v>22</v>
      </c>
      <c r="F14" s="128">
        <f>20/740</f>
        <v>2.7027027027027029E-2</v>
      </c>
    </row>
    <row r="15" spans="1:6" s="41" customFormat="1" ht="14.4" x14ac:dyDescent="0.25">
      <c r="A15" s="45" t="s">
        <v>447</v>
      </c>
      <c r="B15" s="46">
        <v>680</v>
      </c>
      <c r="C15" s="46" t="s">
        <v>437</v>
      </c>
      <c r="D15" s="47">
        <v>15</v>
      </c>
      <c r="F15" s="128">
        <f>20/680</f>
        <v>2.9411764705882353E-2</v>
      </c>
    </row>
    <row r="16" spans="1:6" s="41" customFormat="1" ht="14.4" x14ac:dyDescent="0.25">
      <c r="A16" s="45" t="s">
        <v>448</v>
      </c>
      <c r="B16" s="46">
        <v>850</v>
      </c>
      <c r="C16" s="46" t="s">
        <v>437</v>
      </c>
      <c r="D16" s="47">
        <v>22</v>
      </c>
      <c r="F16" s="128">
        <f>20/850</f>
        <v>2.3529411764705882E-2</v>
      </c>
    </row>
    <row r="17" spans="1:6" s="41" customFormat="1" ht="14.4" x14ac:dyDescent="0.25">
      <c r="A17" s="45" t="s">
        <v>449</v>
      </c>
      <c r="B17" s="46">
        <v>820</v>
      </c>
      <c r="C17" s="46" t="s">
        <v>437</v>
      </c>
      <c r="D17" s="47">
        <v>15</v>
      </c>
      <c r="F17" s="128">
        <f>20/820</f>
        <v>2.4390243902439025E-2</v>
      </c>
    </row>
    <row r="18" spans="1:6" s="41" customFormat="1" ht="14.4" x14ac:dyDescent="0.25">
      <c r="A18" s="45" t="s">
        <v>450</v>
      </c>
      <c r="B18" s="46">
        <v>720</v>
      </c>
      <c r="C18" s="46" t="s">
        <v>437</v>
      </c>
      <c r="D18" s="47">
        <v>22</v>
      </c>
      <c r="F18" s="128">
        <f>20/720</f>
        <v>2.7777777777777776E-2</v>
      </c>
    </row>
    <row r="19" spans="1:6" s="41" customFormat="1" ht="14.4" x14ac:dyDescent="0.25">
      <c r="A19" s="50" t="s">
        <v>451</v>
      </c>
      <c r="B19" s="51">
        <v>700</v>
      </c>
      <c r="C19" s="46" t="s">
        <v>437</v>
      </c>
      <c r="D19" s="47">
        <v>22</v>
      </c>
      <c r="F19" s="128">
        <f>20/700</f>
        <v>2.8571428571428571E-2</v>
      </c>
    </row>
    <row r="20" spans="1:6" s="41" customFormat="1" ht="14.4" x14ac:dyDescent="0.25">
      <c r="A20" s="45" t="s">
        <v>452</v>
      </c>
      <c r="B20" s="46">
        <v>1050</v>
      </c>
      <c r="C20" s="46" t="s">
        <v>437</v>
      </c>
      <c r="D20" s="47">
        <v>9</v>
      </c>
      <c r="F20" s="128">
        <f>20/1050</f>
        <v>1.9047619047619049E-2</v>
      </c>
    </row>
    <row r="21" spans="1:6" s="41" customFormat="1" ht="14.4" x14ac:dyDescent="0.25">
      <c r="A21" s="45" t="s">
        <v>453</v>
      </c>
      <c r="B21" s="46">
        <v>700</v>
      </c>
      <c r="C21" s="46" t="s">
        <v>437</v>
      </c>
      <c r="D21" s="47">
        <v>22</v>
      </c>
      <c r="F21" s="128">
        <f>20/700</f>
        <v>2.8571428571428571E-2</v>
      </c>
    </row>
    <row r="22" spans="1:6" s="41" customFormat="1" ht="14.4" x14ac:dyDescent="0.25">
      <c r="A22" s="45" t="s">
        <v>454</v>
      </c>
      <c r="B22" s="46">
        <v>1600</v>
      </c>
      <c r="C22" s="46" t="s">
        <v>437</v>
      </c>
      <c r="D22" s="47">
        <v>5</v>
      </c>
      <c r="F22" s="128">
        <f>20/1600</f>
        <v>1.2500000000000001E-2</v>
      </c>
    </row>
    <row r="23" spans="1:6" s="41" customFormat="1" ht="14.4" x14ac:dyDescent="0.25">
      <c r="A23" s="45" t="s">
        <v>455</v>
      </c>
      <c r="B23" s="46">
        <v>267</v>
      </c>
      <c r="C23" s="46" t="s">
        <v>434</v>
      </c>
      <c r="D23" s="47">
        <v>5</v>
      </c>
      <c r="F23" s="128">
        <f>10/267</f>
        <v>3.7453183520599252E-2</v>
      </c>
    </row>
    <row r="24" spans="1:6" s="41" customFormat="1" ht="14.4" x14ac:dyDescent="0.25">
      <c r="A24" s="52" t="s">
        <v>456</v>
      </c>
      <c r="B24" s="49">
        <v>750</v>
      </c>
      <c r="C24" s="49" t="s">
        <v>437</v>
      </c>
      <c r="D24" s="47">
        <v>5</v>
      </c>
      <c r="F24" s="128">
        <f>20/750</f>
        <v>2.6666666666666668E-2</v>
      </c>
    </row>
    <row r="25" spans="1:6" s="41" customFormat="1" ht="14.4" x14ac:dyDescent="0.25">
      <c r="A25" s="52" t="s">
        <v>457</v>
      </c>
      <c r="B25" s="49">
        <v>380</v>
      </c>
      <c r="C25" s="49" t="s">
        <v>437</v>
      </c>
      <c r="D25" s="47">
        <v>5</v>
      </c>
      <c r="F25" s="128">
        <f>20/380</f>
        <v>5.2631578947368418E-2</v>
      </c>
    </row>
    <row r="26" spans="1:6" s="41" customFormat="1" ht="14.4" x14ac:dyDescent="0.25">
      <c r="A26" s="53" t="s">
        <v>458</v>
      </c>
      <c r="B26" s="54">
        <v>480</v>
      </c>
      <c r="C26" s="54" t="s">
        <v>437</v>
      </c>
      <c r="D26" s="55">
        <v>3</v>
      </c>
      <c r="F26" s="128">
        <f>20/480</f>
        <v>4.1666666666666664E-2</v>
      </c>
    </row>
    <row r="27" spans="1:6" s="41" customFormat="1" ht="14.4" x14ac:dyDescent="0.25">
      <c r="A27" s="53" t="s">
        <v>459</v>
      </c>
      <c r="B27" s="54">
        <v>620</v>
      </c>
      <c r="C27" s="54" t="s">
        <v>437</v>
      </c>
      <c r="D27" s="55">
        <v>1</v>
      </c>
      <c r="F27" s="128">
        <f>20/620</f>
        <v>3.2258064516129031E-2</v>
      </c>
    </row>
    <row r="28" spans="1:6" s="41" customFormat="1" ht="14.4" x14ac:dyDescent="0.25">
      <c r="A28" s="56" t="s">
        <v>460</v>
      </c>
      <c r="B28" s="57">
        <v>840</v>
      </c>
      <c r="C28" s="54" t="s">
        <v>437</v>
      </c>
      <c r="D28" s="55">
        <v>14</v>
      </c>
      <c r="F28" s="128">
        <f>20/840</f>
        <v>2.3809523809523808E-2</v>
      </c>
    </row>
    <row r="29" spans="1:6" s="41" customFormat="1" thickBot="1" x14ac:dyDescent="0.3">
      <c r="A29" s="58" t="s">
        <v>461</v>
      </c>
      <c r="B29" s="59">
        <v>1100</v>
      </c>
      <c r="C29" s="60" t="s">
        <v>437</v>
      </c>
      <c r="D29" s="61">
        <v>14</v>
      </c>
      <c r="F29" s="128">
        <f>20/1100</f>
        <v>1.8181818181818181E-2</v>
      </c>
    </row>
    <row r="30" spans="1:6" s="41" customFormat="1" thickBot="1" x14ac:dyDescent="0.3">
      <c r="A30" s="160" t="s">
        <v>462</v>
      </c>
      <c r="B30" s="157"/>
      <c r="C30" s="157"/>
      <c r="D30" s="157"/>
    </row>
    <row r="31" spans="1:6" s="41" customFormat="1" ht="14.4" x14ac:dyDescent="0.25">
      <c r="A31" s="62" t="s">
        <v>463</v>
      </c>
      <c r="B31" s="161" t="s">
        <v>464</v>
      </c>
      <c r="C31" s="162"/>
      <c r="D31" s="163"/>
    </row>
    <row r="32" spans="1:6" s="41" customFormat="1" ht="14.4" x14ac:dyDescent="0.25">
      <c r="A32" s="63" t="s">
        <v>465</v>
      </c>
      <c r="B32" s="164" t="s">
        <v>466</v>
      </c>
      <c r="C32" s="165"/>
      <c r="D32" s="166"/>
    </row>
    <row r="33" spans="1:4" s="41" customFormat="1" ht="14.4" x14ac:dyDescent="0.25">
      <c r="A33" s="63" t="s">
        <v>467</v>
      </c>
      <c r="B33" s="151" t="s">
        <v>468</v>
      </c>
      <c r="C33" s="152"/>
      <c r="D33" s="153"/>
    </row>
    <row r="34" spans="1:4" s="41" customFormat="1" ht="14.4" x14ac:dyDescent="0.25">
      <c r="A34" s="64" t="s">
        <v>469</v>
      </c>
      <c r="B34" s="151" t="s">
        <v>470</v>
      </c>
      <c r="C34" s="152"/>
      <c r="D34" s="153"/>
    </row>
    <row r="35" spans="1:4" s="41" customFormat="1" ht="14.4" x14ac:dyDescent="0.25">
      <c r="A35" s="64" t="s">
        <v>471</v>
      </c>
      <c r="B35" s="151" t="s">
        <v>472</v>
      </c>
      <c r="C35" s="152"/>
      <c r="D35" s="153"/>
    </row>
    <row r="36" spans="1:4" s="41" customFormat="1" thickBot="1" x14ac:dyDescent="0.3">
      <c r="A36" s="65" t="s">
        <v>473</v>
      </c>
      <c r="B36" s="154"/>
      <c r="C36" s="155"/>
      <c r="D36" s="156"/>
    </row>
    <row r="37" spans="1:4" s="41" customFormat="1" ht="14.4" x14ac:dyDescent="0.25">
      <c r="A37" s="157" t="s">
        <v>474</v>
      </c>
      <c r="B37" s="157"/>
      <c r="C37" s="157"/>
      <c r="D37" s="157"/>
    </row>
    <row r="38" spans="1:4" s="41" customFormat="1" ht="14.4" x14ac:dyDescent="0.25">
      <c r="A38" s="157" t="s">
        <v>475</v>
      </c>
      <c r="B38" s="157"/>
      <c r="C38" s="157"/>
      <c r="D38" s="157"/>
    </row>
  </sheetData>
  <mergeCells count="10">
    <mergeCell ref="B35:D35"/>
    <mergeCell ref="B36:D36"/>
    <mergeCell ref="A37:D37"/>
    <mergeCell ref="A38:D38"/>
    <mergeCell ref="A1:D1"/>
    <mergeCell ref="A30:D30"/>
    <mergeCell ref="B31:D31"/>
    <mergeCell ref="B32:D32"/>
    <mergeCell ref="B33:D33"/>
    <mergeCell ref="B34:D34"/>
  </mergeCells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zoomScale="85" zoomScaleNormal="85" workbookViewId="0">
      <selection activeCell="D7" sqref="D7"/>
    </sheetView>
  </sheetViews>
  <sheetFormatPr defaultColWidth="9" defaultRowHeight="14.4" x14ac:dyDescent="0.25"/>
  <cols>
    <col min="1" max="3" width="9" style="8"/>
    <col min="4" max="4" width="14.88671875" style="8" customWidth="1"/>
    <col min="5" max="16384" width="9" style="8"/>
  </cols>
  <sheetData>
    <row r="1" spans="1:4" ht="30" customHeight="1" x14ac:dyDescent="0.25">
      <c r="A1" s="140" t="s">
        <v>609</v>
      </c>
      <c r="B1" s="140"/>
      <c r="C1" s="140"/>
      <c r="D1" s="140"/>
    </row>
    <row r="2" spans="1:4" ht="30" customHeight="1" x14ac:dyDescent="0.25">
      <c r="A2" s="139" t="s">
        <v>610</v>
      </c>
      <c r="B2" s="139"/>
      <c r="C2" s="139"/>
      <c r="D2" s="139"/>
    </row>
    <row r="3" spans="1:4" ht="30" customHeight="1" x14ac:dyDescent="0.25">
      <c r="A3" s="139" t="s">
        <v>611</v>
      </c>
      <c r="B3" s="139"/>
      <c r="C3" s="139"/>
      <c r="D3" s="139"/>
    </row>
    <row r="4" spans="1:4" ht="30" customHeight="1" x14ac:dyDescent="0.25"/>
    <row r="5" spans="1:4" ht="30" customHeight="1" x14ac:dyDescent="0.25"/>
    <row r="6" spans="1:4" ht="30" customHeight="1" x14ac:dyDescent="0.25"/>
    <row r="7" spans="1:4" ht="30" customHeight="1" x14ac:dyDescent="0.25"/>
    <row r="8" spans="1:4" ht="30" customHeight="1" x14ac:dyDescent="0.25"/>
    <row r="9" spans="1:4" ht="30" customHeight="1" x14ac:dyDescent="0.25"/>
    <row r="10" spans="1:4" ht="30" customHeight="1" x14ac:dyDescent="0.25"/>
    <row r="11" spans="1:4" ht="30" customHeight="1" x14ac:dyDescent="0.25"/>
    <row r="12" spans="1:4" ht="30" customHeight="1" x14ac:dyDescent="0.25"/>
    <row r="13" spans="1:4" ht="30" customHeight="1" x14ac:dyDescent="0.25"/>
    <row r="14" spans="1:4" ht="30" customHeight="1" x14ac:dyDescent="0.25"/>
    <row r="15" spans="1:4" ht="30" customHeight="1" x14ac:dyDescent="0.25"/>
    <row r="16" spans="1:4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</sheetData>
  <mergeCells count="3">
    <mergeCell ref="A2:D2"/>
    <mergeCell ref="A3:D3"/>
    <mergeCell ref="A1:D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zoomScale="85" zoomScaleNormal="85" workbookViewId="0">
      <selection activeCell="B10" sqref="B10"/>
    </sheetView>
  </sheetViews>
  <sheetFormatPr defaultColWidth="9" defaultRowHeight="14.4" x14ac:dyDescent="0.25"/>
  <cols>
    <col min="1" max="3" width="23" style="8" customWidth="1"/>
    <col min="4" max="4" width="17.33203125" style="8" customWidth="1"/>
    <col min="5" max="5" width="9" style="8"/>
    <col min="6" max="6" width="15.109375" style="8" bestFit="1" customWidth="1"/>
    <col min="7" max="7" width="14" style="8" bestFit="1" customWidth="1"/>
    <col min="8" max="8" width="17" style="8" customWidth="1"/>
    <col min="9" max="12" width="17.109375" style="8" customWidth="1"/>
    <col min="13" max="13" width="14.33203125" style="8" customWidth="1"/>
    <col min="14" max="16384" width="9" style="8"/>
  </cols>
  <sheetData>
    <row r="1" spans="1:13" ht="30" customHeight="1" x14ac:dyDescent="0.25">
      <c r="A1" s="129" t="s">
        <v>608</v>
      </c>
      <c r="B1" s="129"/>
      <c r="C1" s="129"/>
      <c r="D1" s="129"/>
      <c r="F1" s="129" t="s">
        <v>629</v>
      </c>
      <c r="G1" s="129"/>
      <c r="H1" s="129"/>
      <c r="I1" s="129"/>
      <c r="J1" s="129"/>
      <c r="K1" s="129"/>
      <c r="L1" s="129"/>
      <c r="M1" s="129"/>
    </row>
    <row r="2" spans="1:13" ht="30" customHeight="1" x14ac:dyDescent="0.25">
      <c r="A2" s="97" t="s">
        <v>2</v>
      </c>
      <c r="B2" s="98" t="s">
        <v>487</v>
      </c>
      <c r="C2" s="98" t="s">
        <v>495</v>
      </c>
      <c r="D2" s="98" t="s">
        <v>561</v>
      </c>
      <c r="F2" s="97" t="s">
        <v>2</v>
      </c>
      <c r="G2" s="98" t="s">
        <v>487</v>
      </c>
      <c r="H2" s="131" t="s">
        <v>645</v>
      </c>
      <c r="I2" s="132"/>
      <c r="J2" s="133">
        <f>SUM(J4:L4,H6:J6)+(H4/I4)+(K6/L6)</f>
        <v>232.11500000000001</v>
      </c>
      <c r="K2" s="134"/>
      <c r="L2" s="135"/>
      <c r="M2" s="98" t="s">
        <v>5</v>
      </c>
    </row>
    <row r="3" spans="1:13" ht="30" customHeight="1" x14ac:dyDescent="0.25">
      <c r="A3" s="126" t="s">
        <v>488</v>
      </c>
      <c r="B3" s="7" t="s">
        <v>491</v>
      </c>
      <c r="C3" s="7" t="s">
        <v>496</v>
      </c>
      <c r="D3" s="124"/>
      <c r="F3" s="126" t="s">
        <v>485</v>
      </c>
      <c r="G3" s="7" t="s">
        <v>630</v>
      </c>
      <c r="H3" s="126" t="s">
        <v>639</v>
      </c>
      <c r="I3" s="126" t="s">
        <v>643</v>
      </c>
      <c r="J3" s="126" t="s">
        <v>633</v>
      </c>
      <c r="K3" s="126" t="s">
        <v>635</v>
      </c>
      <c r="L3" s="126" t="s">
        <v>636</v>
      </c>
      <c r="M3" s="125"/>
    </row>
    <row r="4" spans="1:13" ht="30" customHeight="1" x14ac:dyDescent="0.25">
      <c r="A4" s="126" t="s">
        <v>489</v>
      </c>
      <c r="B4" s="7" t="s">
        <v>492</v>
      </c>
      <c r="C4" s="7" t="s">
        <v>497</v>
      </c>
      <c r="D4" s="124"/>
      <c r="F4" s="126" t="s">
        <v>482</v>
      </c>
      <c r="G4" s="7" t="s">
        <v>646</v>
      </c>
      <c r="H4" s="7">
        <v>135.79</v>
      </c>
      <c r="I4" s="7">
        <v>6</v>
      </c>
      <c r="J4" s="7">
        <v>13.3</v>
      </c>
      <c r="K4" s="7">
        <v>33.15</v>
      </c>
      <c r="L4" s="7">
        <v>62.67</v>
      </c>
      <c r="M4" s="125"/>
    </row>
    <row r="5" spans="1:13" ht="30" customHeight="1" x14ac:dyDescent="0.25">
      <c r="A5" s="126" t="s">
        <v>490</v>
      </c>
      <c r="B5" s="7" t="s">
        <v>493</v>
      </c>
      <c r="C5" s="7"/>
      <c r="D5" s="124"/>
      <c r="F5" s="126" t="s">
        <v>490</v>
      </c>
      <c r="G5" s="7" t="s">
        <v>648</v>
      </c>
      <c r="H5" s="126" t="s">
        <v>637</v>
      </c>
      <c r="I5" s="126" t="s">
        <v>634</v>
      </c>
      <c r="J5" s="126" t="s">
        <v>638</v>
      </c>
      <c r="K5" s="126" t="s">
        <v>640</v>
      </c>
      <c r="L5" s="126" t="s">
        <v>644</v>
      </c>
      <c r="M5" s="125"/>
    </row>
    <row r="6" spans="1:13" ht="30" customHeight="1" x14ac:dyDescent="0.25">
      <c r="A6" s="126" t="s">
        <v>562</v>
      </c>
      <c r="B6" s="7" t="s">
        <v>494</v>
      </c>
      <c r="C6" s="7"/>
      <c r="D6" s="124"/>
      <c r="F6" s="126" t="s">
        <v>647</v>
      </c>
      <c r="G6" s="7" t="s">
        <v>641</v>
      </c>
      <c r="H6" s="7" t="s">
        <v>642</v>
      </c>
      <c r="I6" s="7" t="s">
        <v>631</v>
      </c>
      <c r="J6" s="7">
        <v>80.55</v>
      </c>
      <c r="K6" s="7">
        <v>118.88</v>
      </c>
      <c r="L6" s="7">
        <v>6</v>
      </c>
      <c r="M6" s="125"/>
    </row>
    <row r="7" spans="1:13" ht="146.25" customHeight="1" x14ac:dyDescent="0.25">
      <c r="A7" s="130" t="s">
        <v>657</v>
      </c>
      <c r="B7" s="130"/>
      <c r="C7" s="130"/>
      <c r="D7" s="130"/>
    </row>
    <row r="8" spans="1:13" ht="36.75" customHeight="1" x14ac:dyDescent="0.25"/>
    <row r="9" spans="1:13" ht="36.75" customHeight="1" x14ac:dyDescent="0.25"/>
    <row r="10" spans="1:13" ht="36.75" customHeight="1" x14ac:dyDescent="0.25"/>
    <row r="11" spans="1:13" ht="36.75" customHeight="1" x14ac:dyDescent="0.25"/>
    <row r="12" spans="1:13" ht="36.75" customHeight="1" x14ac:dyDescent="0.25"/>
    <row r="13" spans="1:13" ht="36.75" customHeight="1" x14ac:dyDescent="0.25"/>
    <row r="14" spans="1:13" ht="36.75" customHeight="1" x14ac:dyDescent="0.25"/>
    <row r="15" spans="1:13" ht="36.75" customHeight="1" x14ac:dyDescent="0.25"/>
    <row r="16" spans="1:13" ht="36.75" customHeight="1" x14ac:dyDescent="0.25"/>
    <row r="17" ht="36.75" customHeight="1" x14ac:dyDescent="0.25"/>
    <row r="18" ht="36.75" customHeight="1" x14ac:dyDescent="0.25"/>
    <row r="19" ht="36.75" customHeight="1" x14ac:dyDescent="0.25"/>
    <row r="20" ht="36.75" customHeight="1" x14ac:dyDescent="0.25"/>
    <row r="21" ht="36.75" customHeight="1" x14ac:dyDescent="0.25"/>
    <row r="22" ht="36.75" customHeight="1" x14ac:dyDescent="0.25"/>
    <row r="23" ht="36.75" customHeight="1" x14ac:dyDescent="0.25"/>
    <row r="24" ht="36.75" customHeight="1" x14ac:dyDescent="0.25"/>
    <row r="25" ht="36.75" customHeight="1" x14ac:dyDescent="0.25"/>
    <row r="26" ht="36.75" customHeight="1" x14ac:dyDescent="0.25"/>
    <row r="27" ht="36.75" customHeight="1" x14ac:dyDescent="0.25"/>
    <row r="28" ht="36.75" customHeight="1" x14ac:dyDescent="0.25"/>
    <row r="29" ht="36.75" customHeight="1" x14ac:dyDescent="0.25"/>
    <row r="30" ht="36.75" customHeight="1" x14ac:dyDescent="0.25"/>
    <row r="31" ht="36.75" customHeight="1" x14ac:dyDescent="0.25"/>
    <row r="32" ht="36.75" customHeight="1" x14ac:dyDescent="0.25"/>
    <row r="33" ht="36.75" customHeight="1" x14ac:dyDescent="0.25"/>
    <row r="34" ht="36.75" customHeight="1" x14ac:dyDescent="0.25"/>
    <row r="35" ht="36.75" customHeight="1" x14ac:dyDescent="0.25"/>
    <row r="36" ht="36.75" customHeight="1" x14ac:dyDescent="0.25"/>
    <row r="37" ht="36.75" customHeight="1" x14ac:dyDescent="0.25"/>
    <row r="38" ht="36.75" customHeight="1" x14ac:dyDescent="0.25"/>
    <row r="39" ht="36.75" customHeight="1" x14ac:dyDescent="0.25"/>
    <row r="40" ht="36.75" customHeight="1" x14ac:dyDescent="0.25"/>
    <row r="41" ht="36.75" customHeight="1" x14ac:dyDescent="0.25"/>
    <row r="42" ht="36.75" customHeight="1" x14ac:dyDescent="0.25"/>
    <row r="43" ht="36.75" customHeight="1" x14ac:dyDescent="0.25"/>
    <row r="44" ht="36.75" customHeight="1" x14ac:dyDescent="0.25"/>
    <row r="45" ht="36.75" customHeight="1" x14ac:dyDescent="0.25"/>
    <row r="46" ht="36.75" customHeight="1" x14ac:dyDescent="0.25"/>
  </sheetData>
  <mergeCells count="5">
    <mergeCell ref="A1:D1"/>
    <mergeCell ref="A7:D7"/>
    <mergeCell ref="F1:M1"/>
    <mergeCell ref="H2:I2"/>
    <mergeCell ref="J2:L2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zoomScale="85" zoomScaleNormal="85" workbookViewId="0">
      <selection activeCell="E12" sqref="E10:E12"/>
    </sheetView>
  </sheetViews>
  <sheetFormatPr defaultColWidth="9" defaultRowHeight="14.4" x14ac:dyDescent="0.25"/>
  <cols>
    <col min="1" max="2" width="18.6640625" style="8" customWidth="1"/>
    <col min="3" max="3" width="112.88671875" style="8" customWidth="1"/>
    <col min="4" max="4" width="22.44140625" style="8" customWidth="1"/>
    <col min="5" max="16384" width="9" style="8"/>
  </cols>
  <sheetData>
    <row r="1" spans="1:4" ht="29.25" customHeight="1" x14ac:dyDescent="0.25">
      <c r="A1" s="111" t="s">
        <v>614</v>
      </c>
      <c r="B1" s="111" t="s">
        <v>615</v>
      </c>
      <c r="C1" s="111" t="s">
        <v>616</v>
      </c>
      <c r="D1" s="111" t="s">
        <v>617</v>
      </c>
    </row>
    <row r="2" spans="1:4" ht="37.5" customHeight="1" x14ac:dyDescent="0.25">
      <c r="A2" s="7">
        <v>1</v>
      </c>
      <c r="B2" s="7" t="s">
        <v>618</v>
      </c>
      <c r="C2" s="121" t="s">
        <v>619</v>
      </c>
      <c r="D2" s="7"/>
    </row>
    <row r="3" spans="1:4" ht="63" customHeight="1" x14ac:dyDescent="0.25">
      <c r="A3" s="7">
        <v>2</v>
      </c>
      <c r="B3" s="7" t="s">
        <v>620</v>
      </c>
      <c r="C3" s="121" t="s">
        <v>656</v>
      </c>
      <c r="D3" s="7"/>
    </row>
    <row r="4" spans="1:4" ht="41.25" customHeight="1" x14ac:dyDescent="0.25">
      <c r="A4" s="7">
        <v>3</v>
      </c>
      <c r="B4" s="7" t="s">
        <v>621</v>
      </c>
      <c r="C4" s="122" t="s">
        <v>653</v>
      </c>
      <c r="D4" s="7"/>
    </row>
    <row r="5" spans="1:4" ht="43.5" customHeight="1" x14ac:dyDescent="0.25">
      <c r="A5" s="7">
        <v>4</v>
      </c>
      <c r="B5" s="7" t="s">
        <v>622</v>
      </c>
      <c r="C5" s="121" t="s">
        <v>655</v>
      </c>
      <c r="D5" s="7"/>
    </row>
    <row r="6" spans="1:4" ht="25.5" customHeight="1" x14ac:dyDescent="0.25">
      <c r="A6" s="7">
        <v>5</v>
      </c>
      <c r="B6" s="7" t="s">
        <v>623</v>
      </c>
      <c r="C6" s="7" t="s">
        <v>624</v>
      </c>
      <c r="D6" s="7"/>
    </row>
    <row r="7" spans="1:4" ht="33.75" customHeight="1" x14ac:dyDescent="0.25">
      <c r="A7" s="7">
        <v>6</v>
      </c>
      <c r="B7" s="7" t="s">
        <v>625</v>
      </c>
      <c r="C7" s="7" t="s">
        <v>654</v>
      </c>
      <c r="D7" s="7"/>
    </row>
    <row r="8" spans="1:4" ht="19.5" customHeight="1" x14ac:dyDescent="0.25">
      <c r="A8" s="7">
        <v>7</v>
      </c>
      <c r="B8" s="7" t="s">
        <v>626</v>
      </c>
      <c r="C8" s="7" t="s">
        <v>627</v>
      </c>
      <c r="D8" s="7"/>
    </row>
    <row r="9" spans="1:4" ht="21" customHeight="1" x14ac:dyDescent="0.25">
      <c r="A9" s="7">
        <v>8</v>
      </c>
      <c r="B9" s="7" t="s">
        <v>626</v>
      </c>
      <c r="C9" s="7" t="s">
        <v>628</v>
      </c>
      <c r="D9" s="7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"/>
  <sheetViews>
    <sheetView showGridLines="0" zoomScale="85" zoomScaleNormal="85" workbookViewId="0">
      <selection activeCell="H23" sqref="H23"/>
    </sheetView>
  </sheetViews>
  <sheetFormatPr defaultRowHeight="14.4" x14ac:dyDescent="0.25"/>
  <cols>
    <col min="1" max="1" width="2.44140625" customWidth="1"/>
    <col min="2" max="2" width="11.21875" customWidth="1"/>
    <col min="3" max="3" width="13.6640625" customWidth="1"/>
    <col min="4" max="4" width="19.21875" bestFit="1" customWidth="1"/>
    <col min="5" max="5" width="17.21875" bestFit="1" customWidth="1"/>
    <col min="6" max="6" width="18.33203125" bestFit="1" customWidth="1"/>
    <col min="7" max="7" width="14.21875" bestFit="1" customWidth="1"/>
    <col min="8" max="8" width="42.33203125" customWidth="1"/>
  </cols>
  <sheetData>
    <row r="1" spans="2:8" s="8" customFormat="1" ht="32.25" customHeight="1" x14ac:dyDescent="0.25">
      <c r="B1" s="67" t="s">
        <v>19</v>
      </c>
      <c r="C1" s="67" t="s">
        <v>20</v>
      </c>
      <c r="D1" s="68" t="s">
        <v>480</v>
      </c>
      <c r="E1" s="109" t="s">
        <v>428</v>
      </c>
      <c r="F1" s="109" t="s">
        <v>477</v>
      </c>
      <c r="G1" s="109" t="s">
        <v>476</v>
      </c>
      <c r="H1" s="109" t="s">
        <v>5</v>
      </c>
    </row>
    <row r="2" spans="2:8" ht="24" customHeight="1" x14ac:dyDescent="0.25">
      <c r="B2" s="24" t="s">
        <v>217</v>
      </c>
      <c r="C2" s="24">
        <v>1700</v>
      </c>
      <c r="D2" s="24">
        <f>C2/250+1.5</f>
        <v>8.3000000000000007</v>
      </c>
      <c r="E2" s="7">
        <v>12.65</v>
      </c>
      <c r="F2" s="7">
        <f>+D2</f>
        <v>8.3000000000000007</v>
      </c>
      <c r="G2" s="112"/>
      <c r="H2" s="136" t="s">
        <v>612</v>
      </c>
    </row>
    <row r="3" spans="2:8" ht="24" customHeight="1" x14ac:dyDescent="0.25">
      <c r="B3" s="24" t="s">
        <v>218</v>
      </c>
      <c r="C3" s="24">
        <v>2400</v>
      </c>
      <c r="D3" s="24">
        <f>C3/250+1.5</f>
        <v>11.1</v>
      </c>
      <c r="E3" s="7">
        <v>12.65</v>
      </c>
      <c r="F3" s="7">
        <f t="shared" ref="F3:F4" si="0">+D3</f>
        <v>11.1</v>
      </c>
      <c r="G3" s="112"/>
      <c r="H3" s="137"/>
    </row>
    <row r="4" spans="2:8" ht="24" customHeight="1" x14ac:dyDescent="0.25">
      <c r="B4" s="24" t="s">
        <v>219</v>
      </c>
      <c r="C4" s="24">
        <v>2600</v>
      </c>
      <c r="D4" s="24">
        <f t="shared" ref="D4" si="1">C4/250+1.5</f>
        <v>11.9</v>
      </c>
      <c r="E4" s="7">
        <v>12.65</v>
      </c>
      <c r="F4" s="7">
        <f t="shared" si="0"/>
        <v>11.9</v>
      </c>
      <c r="G4" s="112"/>
      <c r="H4" s="138"/>
    </row>
  </sheetData>
  <mergeCells count="1">
    <mergeCell ref="H2:H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zoomScale="85" zoomScaleNormal="85" workbookViewId="0">
      <pane ySplit="1" topLeftCell="A2" activePane="bottomLeft" state="frozen"/>
      <selection activeCell="C15" sqref="C15"/>
      <selection pane="bottomLeft" activeCell="G3" sqref="G3"/>
    </sheetView>
  </sheetViews>
  <sheetFormatPr defaultColWidth="9" defaultRowHeight="30" customHeight="1" x14ac:dyDescent="0.25"/>
  <cols>
    <col min="1" max="4" width="13.109375" style="8" customWidth="1"/>
    <col min="5" max="5" width="22.88671875" style="8" customWidth="1"/>
    <col min="6" max="6" width="13.109375" style="8" customWidth="1"/>
    <col min="7" max="7" width="14.77734375" style="8" customWidth="1"/>
    <col min="8" max="8" width="47.88671875" style="8" customWidth="1"/>
    <col min="9" max="16384" width="9" style="8"/>
  </cols>
  <sheetData>
    <row r="1" spans="1:8" s="1" customFormat="1" ht="30" customHeight="1" x14ac:dyDescent="0.25">
      <c r="A1" s="3" t="s">
        <v>0</v>
      </c>
      <c r="B1" s="3" t="s">
        <v>1</v>
      </c>
      <c r="C1" s="4" t="s">
        <v>2</v>
      </c>
      <c r="D1" s="4" t="s">
        <v>6</v>
      </c>
      <c r="E1" s="5" t="s">
        <v>7</v>
      </c>
      <c r="F1" s="6" t="s">
        <v>8</v>
      </c>
      <c r="G1" s="2" t="s">
        <v>4</v>
      </c>
      <c r="H1" s="3" t="s">
        <v>5</v>
      </c>
    </row>
    <row r="2" spans="1:8" ht="30" customHeight="1" x14ac:dyDescent="0.25">
      <c r="A2" s="7" t="s">
        <v>516</v>
      </c>
      <c r="B2" s="7" t="s">
        <v>482</v>
      </c>
      <c r="C2" s="7" t="s">
        <v>483</v>
      </c>
      <c r="D2" s="7">
        <v>2</v>
      </c>
      <c r="E2" s="74">
        <v>1.83</v>
      </c>
      <c r="F2" s="74">
        <f>E2*D2</f>
        <v>3.66</v>
      </c>
      <c r="G2" s="7">
        <v>0.5</v>
      </c>
      <c r="H2" s="110"/>
    </row>
    <row r="3" spans="1:8" ht="30" customHeight="1" x14ac:dyDescent="0.25">
      <c r="A3" s="7" t="s">
        <v>516</v>
      </c>
      <c r="B3" s="7" t="s">
        <v>482</v>
      </c>
      <c r="C3" s="7" t="s">
        <v>484</v>
      </c>
      <c r="D3" s="7">
        <v>2</v>
      </c>
      <c r="E3" s="74">
        <v>1.83</v>
      </c>
      <c r="F3" s="74">
        <f>E3*D3</f>
        <v>3.66</v>
      </c>
      <c r="G3" s="7">
        <v>0.5</v>
      </c>
      <c r="H3" s="110"/>
    </row>
    <row r="4" spans="1:8" ht="30" customHeight="1" x14ac:dyDescent="0.25">
      <c r="A4" s="7"/>
      <c r="B4" s="7"/>
      <c r="C4" s="7"/>
      <c r="D4" s="7"/>
      <c r="E4" s="7"/>
      <c r="F4" s="7"/>
      <c r="G4" s="7"/>
      <c r="H4" s="110"/>
    </row>
    <row r="5" spans="1:8" ht="30" customHeight="1" x14ac:dyDescent="0.25">
      <c r="A5" s="7"/>
      <c r="B5" s="7"/>
      <c r="C5" s="7"/>
      <c r="D5" s="7"/>
      <c r="E5" s="7"/>
      <c r="F5" s="7"/>
      <c r="G5" s="7"/>
      <c r="H5" s="7"/>
    </row>
    <row r="6" spans="1:8" ht="30" customHeight="1" x14ac:dyDescent="0.25">
      <c r="A6" s="7"/>
      <c r="B6" s="7"/>
      <c r="C6" s="7"/>
      <c r="D6" s="7"/>
      <c r="E6" s="7"/>
      <c r="F6" s="7"/>
      <c r="G6" s="7"/>
      <c r="H6" s="7"/>
    </row>
    <row r="7" spans="1:8" ht="30" customHeight="1" x14ac:dyDescent="0.25">
      <c r="A7" s="7"/>
      <c r="B7" s="7"/>
      <c r="C7" s="7"/>
      <c r="D7" s="7"/>
      <c r="E7" s="7"/>
      <c r="F7" s="7"/>
      <c r="G7" s="7"/>
      <c r="H7" s="7"/>
    </row>
    <row r="8" spans="1:8" ht="30" customHeight="1" x14ac:dyDescent="0.25">
      <c r="A8" s="7"/>
      <c r="B8" s="7"/>
      <c r="C8" s="7"/>
      <c r="D8" s="7"/>
      <c r="E8" s="7"/>
      <c r="F8" s="7"/>
      <c r="G8" s="7"/>
      <c r="H8" s="7"/>
    </row>
    <row r="9" spans="1:8" ht="30" customHeight="1" x14ac:dyDescent="0.25">
      <c r="A9" s="7"/>
      <c r="B9" s="7"/>
      <c r="C9" s="7"/>
      <c r="D9" s="7"/>
      <c r="E9" s="7"/>
      <c r="F9" s="7"/>
      <c r="G9" s="7"/>
      <c r="H9" s="7"/>
    </row>
    <row r="10" spans="1:8" ht="30" customHeight="1" x14ac:dyDescent="0.25">
      <c r="A10" s="7"/>
      <c r="B10" s="7"/>
      <c r="C10" s="7"/>
      <c r="D10" s="7"/>
      <c r="E10" s="7"/>
      <c r="F10" s="7"/>
      <c r="G10" s="7"/>
      <c r="H10" s="7"/>
    </row>
    <row r="11" spans="1:8" ht="30" customHeight="1" x14ac:dyDescent="0.25">
      <c r="A11" s="7"/>
      <c r="B11" s="7"/>
      <c r="C11" s="7"/>
      <c r="D11" s="7"/>
      <c r="E11" s="7"/>
      <c r="F11" s="7"/>
      <c r="G11" s="7"/>
      <c r="H11" s="7"/>
    </row>
    <row r="12" spans="1:8" ht="30" customHeight="1" x14ac:dyDescent="0.25">
      <c r="A12" s="7"/>
      <c r="B12" s="7"/>
      <c r="C12" s="7"/>
      <c r="D12" s="7"/>
      <c r="E12" s="7"/>
      <c r="F12" s="7"/>
      <c r="G12" s="7"/>
      <c r="H12" s="7"/>
    </row>
    <row r="13" spans="1:8" ht="30" customHeight="1" x14ac:dyDescent="0.25">
      <c r="A13" s="7"/>
      <c r="B13" s="7"/>
      <c r="C13" s="7"/>
      <c r="D13" s="7"/>
      <c r="E13" s="7"/>
      <c r="F13" s="7"/>
      <c r="G13" s="7"/>
      <c r="H13" s="7"/>
    </row>
    <row r="14" spans="1:8" ht="30" customHeight="1" x14ac:dyDescent="0.25">
      <c r="A14" s="7"/>
      <c r="B14" s="7"/>
      <c r="C14" s="7"/>
      <c r="D14" s="7"/>
      <c r="E14" s="7"/>
      <c r="F14" s="7"/>
      <c r="G14" s="7"/>
      <c r="H14" s="7"/>
    </row>
    <row r="15" spans="1:8" ht="30" customHeight="1" x14ac:dyDescent="0.25">
      <c r="A15" s="7"/>
      <c r="B15" s="7"/>
      <c r="C15" s="7"/>
      <c r="D15" s="7"/>
      <c r="E15" s="7"/>
      <c r="F15" s="7"/>
      <c r="G15" s="7"/>
      <c r="H15" s="7"/>
    </row>
    <row r="16" spans="1:8" ht="30" customHeight="1" x14ac:dyDescent="0.25">
      <c r="A16" s="7"/>
      <c r="B16" s="7"/>
      <c r="C16" s="7"/>
      <c r="D16" s="7"/>
      <c r="E16" s="7"/>
      <c r="F16" s="7"/>
      <c r="G16" s="7"/>
      <c r="H16" s="7"/>
    </row>
    <row r="17" spans="1:8" ht="30" customHeight="1" x14ac:dyDescent="0.25">
      <c r="A17" s="7"/>
      <c r="B17" s="7"/>
      <c r="C17" s="7"/>
      <c r="D17" s="7"/>
      <c r="E17" s="7"/>
      <c r="F17" s="7"/>
      <c r="G17" s="7"/>
      <c r="H17" s="7"/>
    </row>
    <row r="18" spans="1:8" ht="30" customHeight="1" x14ac:dyDescent="0.25">
      <c r="A18" s="7"/>
      <c r="B18" s="7"/>
      <c r="C18" s="7"/>
      <c r="D18" s="7"/>
      <c r="E18" s="7"/>
      <c r="F18" s="7"/>
      <c r="G18" s="7"/>
      <c r="H18" s="7"/>
    </row>
    <row r="19" spans="1:8" ht="30" customHeight="1" x14ac:dyDescent="0.25">
      <c r="A19" s="7"/>
      <c r="B19" s="7"/>
      <c r="C19" s="7"/>
      <c r="D19" s="7"/>
      <c r="E19" s="7"/>
      <c r="F19" s="7"/>
      <c r="G19" s="7"/>
      <c r="H19" s="7"/>
    </row>
    <row r="20" spans="1:8" ht="30" customHeight="1" x14ac:dyDescent="0.25">
      <c r="A20" s="7"/>
      <c r="B20" s="7"/>
      <c r="C20" s="7"/>
      <c r="D20" s="7"/>
      <c r="E20" s="7"/>
      <c r="F20" s="7"/>
      <c r="G20" s="7"/>
      <c r="H20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GridLines="0" zoomScale="85" zoomScaleNormal="85" workbookViewId="0">
      <selection activeCell="E11" sqref="E11"/>
    </sheetView>
  </sheetViews>
  <sheetFormatPr defaultColWidth="9" defaultRowHeight="14.4" x14ac:dyDescent="0.25"/>
  <cols>
    <col min="1" max="3" width="13.109375" style="8" customWidth="1"/>
    <col min="4" max="4" width="22.88671875" style="8" customWidth="1"/>
    <col min="5" max="5" width="13.109375" style="8" customWidth="1"/>
    <col min="6" max="6" width="14.77734375" style="8" customWidth="1"/>
    <col min="7" max="7" width="17.77734375" style="8" customWidth="1"/>
    <col min="8" max="16384" width="9" style="8"/>
  </cols>
  <sheetData>
    <row r="1" spans="1:7" s="1" customFormat="1" ht="30" customHeight="1" x14ac:dyDescent="0.25">
      <c r="A1" s="78" t="s">
        <v>0</v>
      </c>
      <c r="B1" s="78" t="s">
        <v>1</v>
      </c>
      <c r="C1" s="79" t="s">
        <v>2</v>
      </c>
      <c r="D1" s="6" t="s">
        <v>499</v>
      </c>
      <c r="E1" s="6" t="s">
        <v>8</v>
      </c>
      <c r="F1" s="81" t="s">
        <v>4</v>
      </c>
      <c r="G1" s="78" t="s">
        <v>5</v>
      </c>
    </row>
    <row r="2" spans="1:7" ht="30" customHeight="1" x14ac:dyDescent="0.25">
      <c r="A2" s="7" t="s">
        <v>499</v>
      </c>
      <c r="B2" s="7" t="s">
        <v>485</v>
      </c>
      <c r="C2" s="7" t="s">
        <v>486</v>
      </c>
      <c r="D2" s="74">
        <v>4.5</v>
      </c>
      <c r="E2" s="74">
        <v>4.5</v>
      </c>
      <c r="F2" s="7">
        <v>0.5</v>
      </c>
      <c r="G2" s="7"/>
    </row>
    <row r="3" spans="1:7" ht="30" customHeight="1" x14ac:dyDescent="0.25">
      <c r="A3" s="7"/>
      <c r="B3" s="7"/>
      <c r="C3" s="7"/>
      <c r="D3" s="7"/>
      <c r="E3" s="7"/>
      <c r="F3" s="7"/>
      <c r="G3" s="7"/>
    </row>
    <row r="4" spans="1:7" ht="30" customHeight="1" x14ac:dyDescent="0.25">
      <c r="A4" s="7"/>
      <c r="B4" s="7"/>
      <c r="C4" s="7"/>
      <c r="D4" s="7"/>
      <c r="E4" s="7"/>
      <c r="F4" s="7"/>
      <c r="G4" s="7"/>
    </row>
    <row r="5" spans="1:7" ht="30" customHeight="1" x14ac:dyDescent="0.25">
      <c r="A5" s="7"/>
      <c r="B5" s="7"/>
      <c r="C5" s="7"/>
      <c r="D5" s="7"/>
      <c r="E5" s="7"/>
      <c r="F5" s="7"/>
      <c r="G5" s="7"/>
    </row>
    <row r="6" spans="1:7" ht="30" customHeight="1" x14ac:dyDescent="0.25">
      <c r="A6" s="7"/>
      <c r="B6" s="7"/>
      <c r="C6" s="7"/>
      <c r="D6" s="7"/>
      <c r="E6" s="7"/>
      <c r="F6" s="7"/>
      <c r="G6" s="7"/>
    </row>
    <row r="7" spans="1:7" ht="30" customHeight="1" x14ac:dyDescent="0.25">
      <c r="A7" s="7"/>
      <c r="B7" s="7"/>
      <c r="C7" s="7"/>
      <c r="D7" s="7"/>
      <c r="E7" s="7"/>
      <c r="F7" s="7"/>
      <c r="G7" s="7"/>
    </row>
    <row r="8" spans="1:7" ht="30" customHeight="1" x14ac:dyDescent="0.25">
      <c r="A8" s="7"/>
      <c r="B8" s="7"/>
      <c r="C8" s="7"/>
      <c r="D8" s="7"/>
      <c r="E8" s="7"/>
      <c r="F8" s="7"/>
      <c r="G8" s="7"/>
    </row>
    <row r="9" spans="1:7" ht="30" customHeight="1" x14ac:dyDescent="0.25">
      <c r="A9" s="7"/>
      <c r="B9" s="7"/>
      <c r="C9" s="7"/>
      <c r="D9" s="7"/>
      <c r="E9" s="7"/>
      <c r="F9" s="7"/>
      <c r="G9" s="7"/>
    </row>
    <row r="10" spans="1:7" ht="30" customHeight="1" x14ac:dyDescent="0.25">
      <c r="A10" s="7"/>
      <c r="B10" s="7"/>
      <c r="C10" s="7"/>
      <c r="D10" s="7"/>
      <c r="E10" s="7"/>
      <c r="F10" s="7"/>
      <c r="G10" s="7"/>
    </row>
    <row r="11" spans="1:7" ht="30" customHeight="1" x14ac:dyDescent="0.25">
      <c r="A11" s="7"/>
      <c r="B11" s="7"/>
      <c r="C11" s="7"/>
      <c r="D11" s="7"/>
      <c r="E11" s="7"/>
      <c r="F11" s="7"/>
      <c r="G11" s="95"/>
    </row>
    <row r="12" spans="1:7" ht="30" customHeight="1" x14ac:dyDescent="0.25">
      <c r="A12" s="7"/>
      <c r="B12" s="7"/>
      <c r="C12" s="7"/>
      <c r="D12" s="7"/>
      <c r="E12" s="7"/>
      <c r="F12" s="7"/>
      <c r="G12" s="7"/>
    </row>
    <row r="13" spans="1:7" ht="30" customHeight="1" x14ac:dyDescent="0.25">
      <c r="A13" s="7"/>
      <c r="B13" s="7"/>
      <c r="C13" s="7"/>
      <c r="D13" s="7"/>
      <c r="E13" s="7"/>
      <c r="F13" s="7"/>
      <c r="G13" s="7"/>
    </row>
    <row r="14" spans="1:7" ht="30" customHeight="1" x14ac:dyDescent="0.25">
      <c r="A14" s="7"/>
      <c r="B14" s="7"/>
      <c r="C14" s="7"/>
      <c r="D14" s="7"/>
      <c r="E14" s="7"/>
      <c r="F14" s="7"/>
      <c r="G14" s="7"/>
    </row>
    <row r="15" spans="1:7" ht="30" customHeight="1" x14ac:dyDescent="0.25">
      <c r="A15" s="7"/>
      <c r="B15" s="7"/>
      <c r="C15" s="7"/>
      <c r="D15" s="7"/>
      <c r="E15" s="7"/>
      <c r="F15" s="7"/>
      <c r="G15" s="7"/>
    </row>
    <row r="16" spans="1:7" ht="30" customHeight="1" x14ac:dyDescent="0.25">
      <c r="A16" s="7"/>
      <c r="B16" s="7"/>
      <c r="C16" s="7"/>
      <c r="D16" s="7"/>
      <c r="E16" s="7"/>
      <c r="F16" s="7"/>
      <c r="G16" s="7"/>
    </row>
    <row r="17" spans="1:7" ht="30" customHeight="1" x14ac:dyDescent="0.25">
      <c r="A17" s="7"/>
      <c r="B17" s="7"/>
      <c r="C17" s="7"/>
      <c r="D17" s="7"/>
      <c r="E17" s="7"/>
      <c r="F17" s="7"/>
      <c r="G17" s="7"/>
    </row>
    <row r="18" spans="1:7" ht="30" customHeight="1" x14ac:dyDescent="0.25">
      <c r="A18" s="7"/>
      <c r="B18" s="7"/>
      <c r="C18" s="7"/>
      <c r="D18" s="7"/>
      <c r="E18" s="7"/>
      <c r="F18" s="7"/>
      <c r="G18" s="7"/>
    </row>
    <row r="19" spans="1:7" ht="30" customHeight="1" x14ac:dyDescent="0.25">
      <c r="A19" s="7"/>
      <c r="B19" s="7"/>
      <c r="C19" s="7"/>
      <c r="D19" s="7"/>
      <c r="E19" s="7"/>
      <c r="F19" s="7"/>
      <c r="G19" s="7"/>
    </row>
  </sheetData>
  <phoneticPr fontId="2" type="noConversion"/>
  <pageMargins left="0.7" right="0.7" top="0.75" bottom="0.75" header="0.3" footer="0.3"/>
  <pageSetup paperSize="9" scale="8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zoomScale="85" zoomScaleNormal="85" workbookViewId="0">
      <pane ySplit="1" topLeftCell="A2" activePane="bottomLeft" state="frozen"/>
      <selection activeCell="C15" sqref="C15"/>
      <selection pane="bottomLeft" activeCell="I8" sqref="I6:I10"/>
    </sheetView>
  </sheetViews>
  <sheetFormatPr defaultColWidth="9" defaultRowHeight="30" customHeight="1" x14ac:dyDescent="0.25"/>
  <cols>
    <col min="1" max="1" width="9" style="8"/>
    <col min="2" max="2" width="14.21875" style="8" customWidth="1"/>
    <col min="3" max="3" width="15" style="8" bestFit="1" customWidth="1"/>
    <col min="4" max="4" width="11.6640625" style="8" customWidth="1"/>
    <col min="5" max="5" width="24.33203125" style="8" bestFit="1" customWidth="1"/>
    <col min="6" max="6" width="11.88671875" style="8" bestFit="1" customWidth="1"/>
    <col min="7" max="7" width="17.33203125" style="8" customWidth="1"/>
    <col min="8" max="8" width="10.88671875" style="8" customWidth="1"/>
    <col min="9" max="9" width="29" style="8" customWidth="1"/>
    <col min="10" max="16384" width="9" style="8"/>
  </cols>
  <sheetData>
    <row r="1" spans="1:9" s="1" customFormat="1" ht="30" customHeight="1" x14ac:dyDescent="0.25">
      <c r="A1" s="3" t="s">
        <v>0</v>
      </c>
      <c r="B1" s="3" t="s">
        <v>1</v>
      </c>
      <c r="C1" s="4" t="s">
        <v>2</v>
      </c>
      <c r="D1" s="4" t="s">
        <v>9</v>
      </c>
      <c r="E1" s="5" t="s">
        <v>10</v>
      </c>
      <c r="F1" s="6" t="s">
        <v>12</v>
      </c>
      <c r="G1" s="6" t="s">
        <v>13</v>
      </c>
      <c r="H1" s="2" t="s">
        <v>4</v>
      </c>
      <c r="I1" s="3" t="s">
        <v>5</v>
      </c>
    </row>
    <row r="2" spans="1:9" ht="30" customHeight="1" x14ac:dyDescent="0.25">
      <c r="A2" s="7" t="s">
        <v>511</v>
      </c>
      <c r="B2" s="71" t="s">
        <v>527</v>
      </c>
      <c r="C2" s="71" t="s">
        <v>501</v>
      </c>
      <c r="D2" s="7" t="s">
        <v>512</v>
      </c>
      <c r="E2" s="7">
        <v>1.81</v>
      </c>
      <c r="F2" s="7">
        <v>4.5</v>
      </c>
      <c r="G2" s="96">
        <f>+E2+F2</f>
        <v>6.3100000000000005</v>
      </c>
      <c r="H2" s="7">
        <v>1</v>
      </c>
      <c r="I2" s="7"/>
    </row>
    <row r="3" spans="1:9" ht="30" customHeight="1" x14ac:dyDescent="0.25">
      <c r="A3" s="7" t="s">
        <v>511</v>
      </c>
      <c r="B3" s="71" t="s">
        <v>527</v>
      </c>
      <c r="C3" s="71" t="s">
        <v>502</v>
      </c>
      <c r="D3" s="7" t="s">
        <v>512</v>
      </c>
      <c r="E3" s="7">
        <v>1.92</v>
      </c>
      <c r="F3" s="7">
        <v>4.72</v>
      </c>
      <c r="G3" s="70">
        <f>+E3+F3</f>
        <v>6.64</v>
      </c>
      <c r="H3" s="7">
        <v>1</v>
      </c>
      <c r="I3" s="7"/>
    </row>
    <row r="4" spans="1:9" ht="30" customHeight="1" x14ac:dyDescent="0.25">
      <c r="A4" s="7" t="s">
        <v>511</v>
      </c>
      <c r="B4" s="82" t="s">
        <v>528</v>
      </c>
      <c r="C4" s="71" t="s">
        <v>524</v>
      </c>
      <c r="D4" s="7" t="s">
        <v>512</v>
      </c>
      <c r="E4" s="7">
        <v>1.48</v>
      </c>
      <c r="F4" s="7">
        <v>3.3</v>
      </c>
      <c r="G4" s="70">
        <f>+E4+F4</f>
        <v>4.7799999999999994</v>
      </c>
      <c r="H4" s="7">
        <v>1</v>
      </c>
      <c r="I4" s="7"/>
    </row>
    <row r="5" spans="1:9" ht="30" customHeight="1" x14ac:dyDescent="0.25">
      <c r="A5" s="7" t="s">
        <v>511</v>
      </c>
      <c r="B5" s="82" t="s">
        <v>490</v>
      </c>
      <c r="C5" s="71" t="s">
        <v>526</v>
      </c>
      <c r="D5" s="7" t="s">
        <v>512</v>
      </c>
      <c r="E5" s="7">
        <v>1.88</v>
      </c>
      <c r="F5" s="7">
        <v>3.72</v>
      </c>
      <c r="G5" s="70">
        <f>+E5+F5</f>
        <v>5.6</v>
      </c>
      <c r="H5" s="7">
        <v>1</v>
      </c>
      <c r="I5" s="7"/>
    </row>
    <row r="6" spans="1:9" ht="30" customHeight="1" x14ac:dyDescent="0.25">
      <c r="A6" s="7" t="s">
        <v>511</v>
      </c>
      <c r="B6" s="82" t="s">
        <v>490</v>
      </c>
      <c r="C6" s="71" t="s">
        <v>521</v>
      </c>
      <c r="D6" s="7" t="s">
        <v>519</v>
      </c>
      <c r="E6" s="7" t="s">
        <v>525</v>
      </c>
      <c r="F6" s="7" t="s">
        <v>520</v>
      </c>
      <c r="G6" s="70">
        <v>6.67</v>
      </c>
      <c r="H6" s="7">
        <v>1</v>
      </c>
      <c r="I6" s="7"/>
    </row>
    <row r="7" spans="1:9" ht="30" customHeight="1" x14ac:dyDescent="0.25">
      <c r="A7" s="7" t="s">
        <v>511</v>
      </c>
      <c r="B7" s="71" t="s">
        <v>504</v>
      </c>
      <c r="C7" s="71" t="s">
        <v>509</v>
      </c>
      <c r="D7" s="7" t="s">
        <v>519</v>
      </c>
      <c r="E7" s="7" t="s">
        <v>520</v>
      </c>
      <c r="F7" s="7" t="s">
        <v>520</v>
      </c>
      <c r="G7" s="70">
        <v>5.2469999999999999</v>
      </c>
      <c r="H7" s="7">
        <v>1</v>
      </c>
      <c r="I7" s="7"/>
    </row>
    <row r="8" spans="1:9" ht="30" customHeight="1" x14ac:dyDescent="0.25">
      <c r="A8" s="7" t="s">
        <v>511</v>
      </c>
      <c r="B8" s="71" t="s">
        <v>504</v>
      </c>
      <c r="C8" s="71" t="s">
        <v>510</v>
      </c>
      <c r="D8" s="7" t="s">
        <v>519</v>
      </c>
      <c r="E8" s="7" t="s">
        <v>520</v>
      </c>
      <c r="F8" s="7" t="s">
        <v>520</v>
      </c>
      <c r="G8" s="70">
        <v>4.8769999999999989</v>
      </c>
      <c r="H8" s="7">
        <v>1</v>
      </c>
      <c r="I8" s="7"/>
    </row>
    <row r="9" spans="1:9" ht="30" customHeight="1" x14ac:dyDescent="0.25">
      <c r="A9" s="7" t="s">
        <v>511</v>
      </c>
      <c r="B9" s="82" t="s">
        <v>504</v>
      </c>
      <c r="C9" s="71" t="s">
        <v>508</v>
      </c>
      <c r="D9" s="7" t="s">
        <v>519</v>
      </c>
      <c r="E9" s="7" t="s">
        <v>520</v>
      </c>
      <c r="F9" s="7" t="s">
        <v>520</v>
      </c>
      <c r="G9" s="70">
        <v>6.4969999999999999</v>
      </c>
      <c r="H9" s="7">
        <v>1</v>
      </c>
      <c r="I9" s="7"/>
    </row>
    <row r="10" spans="1:9" ht="30" customHeight="1" x14ac:dyDescent="0.25">
      <c r="A10" s="7" t="s">
        <v>511</v>
      </c>
      <c r="B10" s="82" t="s">
        <v>504</v>
      </c>
      <c r="C10" s="71" t="s">
        <v>507</v>
      </c>
      <c r="D10" s="7" t="s">
        <v>512</v>
      </c>
      <c r="E10" s="7">
        <v>2.34</v>
      </c>
      <c r="F10" s="7">
        <v>3.71</v>
      </c>
      <c r="G10" s="70">
        <f>+E10+F10</f>
        <v>6.05</v>
      </c>
      <c r="H10" s="7">
        <v>1</v>
      </c>
      <c r="I10" s="7"/>
    </row>
    <row r="11" spans="1:9" ht="30" customHeight="1" x14ac:dyDescent="0.25">
      <c r="A11" s="7" t="s">
        <v>511</v>
      </c>
      <c r="B11" s="82" t="s">
        <v>504</v>
      </c>
      <c r="C11" s="71" t="s">
        <v>506</v>
      </c>
      <c r="D11" s="7" t="s">
        <v>519</v>
      </c>
      <c r="E11" s="7" t="s">
        <v>520</v>
      </c>
      <c r="F11" s="7" t="s">
        <v>520</v>
      </c>
      <c r="G11" s="70">
        <v>6.8170000000000002</v>
      </c>
      <c r="H11" s="7">
        <v>1</v>
      </c>
      <c r="I11" s="7"/>
    </row>
    <row r="12" spans="1:9" ht="30" customHeight="1" x14ac:dyDescent="0.25">
      <c r="A12" s="7" t="s">
        <v>511</v>
      </c>
      <c r="B12" s="82" t="s">
        <v>504</v>
      </c>
      <c r="C12" s="71" t="s">
        <v>505</v>
      </c>
      <c r="D12" s="7" t="s">
        <v>512</v>
      </c>
      <c r="E12" s="7">
        <v>2.2999999999999998</v>
      </c>
      <c r="F12" s="7">
        <v>4.34</v>
      </c>
      <c r="G12" s="96">
        <f>+E12+F12</f>
        <v>6.64</v>
      </c>
      <c r="H12" s="7">
        <v>1</v>
      </c>
      <c r="I12" s="7"/>
    </row>
    <row r="13" spans="1:9" ht="30" customHeight="1" x14ac:dyDescent="0.25">
      <c r="A13" s="7" t="s">
        <v>511</v>
      </c>
      <c r="B13" s="7" t="s">
        <v>522</v>
      </c>
      <c r="C13" s="7" t="s">
        <v>523</v>
      </c>
      <c r="D13" s="7" t="s">
        <v>512</v>
      </c>
      <c r="E13" s="7">
        <v>2.81</v>
      </c>
      <c r="F13" s="7">
        <v>1.25</v>
      </c>
      <c r="G13" s="7">
        <f>+E13+F13</f>
        <v>4.0600000000000005</v>
      </c>
      <c r="H13" s="7">
        <v>1</v>
      </c>
      <c r="I13" s="7"/>
    </row>
    <row r="14" spans="1:9" ht="30" customHeight="1" x14ac:dyDescent="0.25">
      <c r="B14" s="7"/>
      <c r="C14" s="7"/>
      <c r="D14" s="7"/>
      <c r="E14" s="7"/>
      <c r="F14" s="7"/>
      <c r="G14" s="7"/>
      <c r="H14" s="7"/>
      <c r="I14" s="7"/>
    </row>
    <row r="15" spans="1:9" ht="30" customHeight="1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ht="30" customHeight="1" x14ac:dyDescent="0.25">
      <c r="A16" s="7"/>
      <c r="B16" s="7"/>
      <c r="C16" s="7"/>
      <c r="D16" s="7"/>
      <c r="E16" s="7"/>
      <c r="F16" s="7"/>
      <c r="G16" s="7"/>
      <c r="H16" s="7"/>
      <c r="I16" s="7"/>
    </row>
    <row r="17" spans="1:9" ht="30" customHeight="1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ht="30" customHeight="1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ht="30" customHeight="1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ht="30" customHeight="1" x14ac:dyDescent="0.25">
      <c r="A20" s="7"/>
      <c r="B20" s="7"/>
      <c r="C20" s="7"/>
      <c r="D20" s="7"/>
      <c r="E20" s="7"/>
      <c r="F20" s="7"/>
      <c r="G20" s="7"/>
      <c r="H20" s="7"/>
      <c r="I20" s="7"/>
    </row>
    <row r="21" spans="1:9" ht="30" customHeight="1" x14ac:dyDescent="0.25">
      <c r="A21" s="7"/>
      <c r="B21" s="7"/>
      <c r="C21" s="7"/>
      <c r="D21" s="7"/>
      <c r="E21" s="7"/>
      <c r="F21" s="7"/>
      <c r="G21" s="7"/>
      <c r="H21" s="7"/>
      <c r="I21" s="7"/>
    </row>
    <row r="22" spans="1:9" ht="30" customHeight="1" x14ac:dyDescent="0.25">
      <c r="A22" s="7"/>
      <c r="B22" s="7"/>
      <c r="C22" s="7"/>
      <c r="D22" s="7"/>
      <c r="E22" s="7"/>
      <c r="F22" s="7"/>
      <c r="G22" s="7"/>
      <c r="H22" s="7"/>
      <c r="I22" s="7"/>
    </row>
    <row r="23" spans="1:9" ht="30" customHeight="1" x14ac:dyDescent="0.25">
      <c r="A23" s="7"/>
      <c r="B23" s="7"/>
      <c r="C23" s="7"/>
      <c r="D23" s="7"/>
      <c r="E23" s="7"/>
      <c r="F23" s="7"/>
      <c r="G23" s="7"/>
      <c r="H23" s="7"/>
      <c r="I23" s="7"/>
    </row>
  </sheetData>
  <sortState ref="A2:I21">
    <sortCondition ref="C1"/>
  </sortState>
  <phoneticPr fontId="2" type="noConversion"/>
  <pageMargins left="0.7" right="0.7" top="0.75" bottom="0.75" header="0.3" footer="0.3"/>
  <pageSetup paperSize="9"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zoomScale="85" zoomScaleNormal="85" workbookViewId="0">
      <pane ySplit="1" topLeftCell="A2" activePane="bottomLeft" state="frozen"/>
      <selection pane="bottomLeft" activeCell="E8" sqref="E6:E8"/>
    </sheetView>
  </sheetViews>
  <sheetFormatPr defaultColWidth="9" defaultRowHeight="30" customHeight="1" x14ac:dyDescent="0.25"/>
  <cols>
    <col min="1" max="1" width="12.88671875" style="8" customWidth="1"/>
    <col min="2" max="2" width="11.88671875" style="8" bestFit="1" customWidth="1"/>
    <col min="3" max="3" width="15" style="8" bestFit="1" customWidth="1"/>
    <col min="4" max="4" width="18.88671875" style="8" customWidth="1"/>
    <col min="5" max="5" width="12.88671875" style="8" customWidth="1"/>
    <col min="6" max="6" width="30.44140625" style="8" customWidth="1"/>
    <col min="7" max="16384" width="9" style="8"/>
  </cols>
  <sheetData>
    <row r="1" spans="1:6" s="1" customFormat="1" ht="30" customHeight="1" x14ac:dyDescent="0.25">
      <c r="A1" s="3" t="s">
        <v>0</v>
      </c>
      <c r="B1" s="3" t="s">
        <v>1</v>
      </c>
      <c r="C1" s="4" t="s">
        <v>2</v>
      </c>
      <c r="D1" s="5" t="s">
        <v>11</v>
      </c>
      <c r="E1" s="2" t="s">
        <v>4</v>
      </c>
      <c r="F1" s="3" t="s">
        <v>5</v>
      </c>
    </row>
    <row r="2" spans="1:6" s="1" customFormat="1" ht="30" customHeight="1" x14ac:dyDescent="0.25">
      <c r="A2" s="82" t="s">
        <v>514</v>
      </c>
      <c r="B2" s="71" t="s">
        <v>490</v>
      </c>
      <c r="C2" s="71" t="s">
        <v>529</v>
      </c>
      <c r="D2" s="70">
        <v>9</v>
      </c>
      <c r="E2" s="7">
        <v>4</v>
      </c>
      <c r="F2" s="123"/>
    </row>
    <row r="3" spans="1:6" ht="30" customHeight="1" x14ac:dyDescent="0.25">
      <c r="A3" s="82" t="s">
        <v>514</v>
      </c>
      <c r="B3" s="71" t="s">
        <v>500</v>
      </c>
      <c r="C3" s="71" t="s">
        <v>501</v>
      </c>
      <c r="D3" s="70">
        <v>10.971</v>
      </c>
      <c r="E3" s="7">
        <v>4</v>
      </c>
      <c r="F3" s="123"/>
    </row>
    <row r="4" spans="1:6" ht="30" customHeight="1" x14ac:dyDescent="0.25">
      <c r="A4" s="82" t="s">
        <v>514</v>
      </c>
      <c r="B4" s="71" t="s">
        <v>500</v>
      </c>
      <c r="C4" s="71" t="s">
        <v>502</v>
      </c>
      <c r="D4" s="70">
        <v>10.971</v>
      </c>
      <c r="E4" s="7">
        <v>4</v>
      </c>
      <c r="F4" s="123"/>
    </row>
    <row r="5" spans="1:6" ht="30" customHeight="1" x14ac:dyDescent="0.25">
      <c r="A5" s="82" t="s">
        <v>514</v>
      </c>
      <c r="B5" s="71" t="s">
        <v>490</v>
      </c>
      <c r="C5" s="71" t="s">
        <v>530</v>
      </c>
      <c r="D5" s="70">
        <v>10.55</v>
      </c>
      <c r="E5" s="7">
        <v>4</v>
      </c>
      <c r="F5" s="123"/>
    </row>
    <row r="6" spans="1:6" ht="30" customHeight="1" x14ac:dyDescent="0.25">
      <c r="A6" s="82" t="s">
        <v>514</v>
      </c>
      <c r="B6" s="71" t="s">
        <v>500</v>
      </c>
      <c r="C6" s="71" t="s">
        <v>503</v>
      </c>
      <c r="D6" s="70">
        <v>12.977</v>
      </c>
      <c r="E6" s="7">
        <v>4</v>
      </c>
      <c r="F6" s="123"/>
    </row>
    <row r="7" spans="1:6" ht="30" customHeight="1" x14ac:dyDescent="0.25">
      <c r="A7" s="82" t="s">
        <v>514</v>
      </c>
      <c r="B7" s="71" t="s">
        <v>513</v>
      </c>
      <c r="C7" s="71" t="s">
        <v>508</v>
      </c>
      <c r="D7" s="70">
        <v>7.48</v>
      </c>
      <c r="E7" s="7">
        <v>4</v>
      </c>
      <c r="F7" s="123"/>
    </row>
    <row r="8" spans="1:6" ht="39" customHeight="1" x14ac:dyDescent="0.25">
      <c r="A8" s="82" t="s">
        <v>514</v>
      </c>
      <c r="B8" s="71" t="s">
        <v>513</v>
      </c>
      <c r="C8" s="71" t="s">
        <v>505</v>
      </c>
      <c r="D8" s="70">
        <v>12.425000000000001</v>
      </c>
      <c r="E8" s="7">
        <v>4</v>
      </c>
      <c r="F8" s="123"/>
    </row>
    <row r="9" spans="1:6" ht="30" customHeight="1" x14ac:dyDescent="0.25">
      <c r="A9" s="7"/>
      <c r="B9" s="7"/>
      <c r="C9" s="7"/>
      <c r="D9" s="7"/>
      <c r="E9" s="7"/>
      <c r="F9" s="7"/>
    </row>
    <row r="10" spans="1:6" ht="30" customHeight="1" x14ac:dyDescent="0.25">
      <c r="A10" s="7"/>
      <c r="B10" s="7"/>
      <c r="C10" s="7"/>
      <c r="D10" s="7"/>
      <c r="E10" s="7"/>
      <c r="F10" s="7"/>
    </row>
    <row r="11" spans="1:6" ht="30" customHeight="1" x14ac:dyDescent="0.25">
      <c r="A11" s="7"/>
      <c r="B11" s="7"/>
      <c r="C11" s="7"/>
      <c r="D11" s="7"/>
      <c r="E11" s="7"/>
      <c r="F11" s="7"/>
    </row>
    <row r="12" spans="1:6" ht="30" customHeight="1" x14ac:dyDescent="0.25">
      <c r="A12" s="7"/>
      <c r="B12" s="7"/>
      <c r="C12" s="7"/>
      <c r="D12" s="7"/>
      <c r="E12" s="7"/>
      <c r="F12" s="7"/>
    </row>
    <row r="13" spans="1:6" ht="30" customHeight="1" x14ac:dyDescent="0.25">
      <c r="A13" s="7"/>
      <c r="B13" s="7"/>
      <c r="C13" s="7"/>
      <c r="D13" s="7"/>
      <c r="E13" s="7"/>
      <c r="F13" s="7"/>
    </row>
    <row r="14" spans="1:6" ht="30" customHeight="1" x14ac:dyDescent="0.25">
      <c r="A14" s="7"/>
      <c r="B14" s="7"/>
      <c r="C14" s="7"/>
      <c r="D14" s="7"/>
      <c r="E14" s="7"/>
      <c r="F14" s="7"/>
    </row>
    <row r="15" spans="1:6" ht="30" customHeight="1" x14ac:dyDescent="0.25">
      <c r="A15" s="7"/>
      <c r="B15" s="7"/>
      <c r="C15" s="7"/>
      <c r="D15" s="7"/>
      <c r="E15" s="7"/>
      <c r="F15" s="7"/>
    </row>
    <row r="16" spans="1:6" ht="30" customHeight="1" x14ac:dyDescent="0.25">
      <c r="A16" s="7"/>
      <c r="B16" s="7"/>
      <c r="C16" s="7"/>
      <c r="D16" s="7"/>
      <c r="E16" s="7"/>
      <c r="F16" s="7"/>
    </row>
    <row r="17" spans="1:6" ht="30" customHeight="1" x14ac:dyDescent="0.25">
      <c r="A17" s="7"/>
      <c r="B17" s="7"/>
      <c r="C17" s="7"/>
      <c r="D17" s="7"/>
      <c r="E17" s="7"/>
      <c r="F17" s="7"/>
    </row>
    <row r="18" spans="1:6" ht="30" customHeight="1" x14ac:dyDescent="0.25">
      <c r="A18" s="7"/>
      <c r="B18" s="7"/>
      <c r="C18" s="7"/>
      <c r="D18" s="7"/>
      <c r="E18" s="7"/>
      <c r="F18" s="7"/>
    </row>
    <row r="19" spans="1:6" ht="30" customHeight="1" x14ac:dyDescent="0.25">
      <c r="A19" s="7"/>
      <c r="B19" s="7"/>
      <c r="C19" s="7"/>
      <c r="D19" s="7"/>
      <c r="E19" s="7"/>
      <c r="F19" s="7"/>
    </row>
    <row r="20" spans="1:6" ht="30" customHeight="1" x14ac:dyDescent="0.25">
      <c r="A20" s="7"/>
      <c r="B20" s="7"/>
      <c r="C20" s="7"/>
      <c r="D20" s="7"/>
      <c r="E20" s="7"/>
      <c r="F20" s="7"/>
    </row>
    <row r="21" spans="1:6" ht="30" customHeight="1" x14ac:dyDescent="0.25">
      <c r="A21" s="7"/>
      <c r="B21" s="7"/>
      <c r="C21" s="7"/>
      <c r="D21" s="7"/>
      <c r="E21" s="7"/>
      <c r="F21" s="7"/>
    </row>
    <row r="22" spans="1:6" ht="30" customHeight="1" x14ac:dyDescent="0.25">
      <c r="A22" s="7"/>
      <c r="B22" s="7"/>
      <c r="C22" s="7"/>
      <c r="D22" s="7"/>
      <c r="E22" s="7"/>
      <c r="F22" s="7"/>
    </row>
    <row r="23" spans="1:6" ht="30" customHeight="1" x14ac:dyDescent="0.25">
      <c r="A23" s="7"/>
      <c r="B23" s="7"/>
      <c r="C23" s="7"/>
      <c r="D23" s="7"/>
      <c r="E23" s="7"/>
      <c r="F23" s="7"/>
    </row>
  </sheetData>
  <sortState ref="A2:F6">
    <sortCondition ref="C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3</vt:i4>
      </vt:variant>
    </vt:vector>
  </HeadingPairs>
  <TitlesOfParts>
    <vt:vector size="20" baseType="lpstr">
      <vt:lpstr>半自动线工时核算</vt:lpstr>
      <vt:lpstr>自动线工时核算</vt:lpstr>
      <vt:lpstr>开线准备</vt:lpstr>
      <vt:lpstr>排线规则</vt:lpstr>
      <vt:lpstr>特殊产品核算</vt:lpstr>
      <vt:lpstr>通孔</vt:lpstr>
      <vt:lpstr>刷蜡</vt:lpstr>
      <vt:lpstr>清模</vt:lpstr>
      <vt:lpstr>贴胶</vt:lpstr>
      <vt:lpstr>注塑</vt:lpstr>
      <vt:lpstr>盖模</vt:lpstr>
      <vt:lpstr>垫模</vt:lpstr>
      <vt:lpstr>放气</vt:lpstr>
      <vt:lpstr>开模</vt:lpstr>
      <vt:lpstr>取绵</vt:lpstr>
      <vt:lpstr>上架</vt:lpstr>
      <vt:lpstr>凝胶克重</vt:lpstr>
      <vt:lpstr>开线准备!Print_Area</vt:lpstr>
      <vt:lpstr>清模!Print_Area</vt:lpstr>
      <vt:lpstr>刷蜡!Print_Area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2017-10-10T00:06:09Z</dcterms:modified>
</cp:coreProperties>
</file>