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95" windowHeight="6975" firstSheet="2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8" i="3"/>
  <c r="G18"/>
  <c r="G15"/>
  <c r="G16"/>
  <c r="H15"/>
  <c r="I13"/>
  <c r="M10"/>
  <c r="K10"/>
  <c r="I10"/>
  <c r="C11"/>
  <c r="C12" s="1"/>
  <c r="C13" s="1"/>
  <c r="I5"/>
  <c r="K5"/>
  <c r="K6"/>
  <c r="I6"/>
  <c r="I4"/>
  <c r="F4"/>
  <c r="F3"/>
  <c r="F5"/>
  <c r="D6"/>
  <c r="D5"/>
  <c r="D4"/>
  <c r="C3" i="2"/>
  <c r="E19"/>
  <c r="E20" s="1"/>
  <c r="J14"/>
  <c r="J13"/>
  <c r="K14"/>
  <c r="K13"/>
  <c r="J21"/>
  <c r="F17"/>
  <c r="N15"/>
  <c r="M13"/>
  <c r="M12"/>
  <c r="M11"/>
  <c r="L11"/>
  <c r="K11"/>
  <c r="K9"/>
  <c r="L8"/>
  <c r="F13"/>
  <c r="F10"/>
  <c r="F11" s="1"/>
  <c r="F12" s="1"/>
  <c r="R25" i="1"/>
  <c r="T24"/>
  <c r="R24"/>
  <c r="P23"/>
  <c r="P24" s="1"/>
  <c r="P25" s="1"/>
  <c r="P22"/>
  <c r="C16" i="3" l="1"/>
  <c r="C17" s="1"/>
  <c r="C19" s="1"/>
  <c r="C14"/>
  <c r="C15" s="1"/>
  <c r="C18" s="1"/>
  <c r="I8"/>
  <c r="C23" i="1"/>
  <c r="D20"/>
  <c r="D19"/>
  <c r="D18"/>
  <c r="N18" l="1"/>
  <c r="L19" s="1"/>
  <c r="T13" l="1"/>
  <c r="T12"/>
  <c r="T11"/>
  <c r="R11"/>
  <c r="T10"/>
  <c r="T5"/>
  <c r="T4"/>
  <c r="U4" s="1"/>
  <c r="U5"/>
  <c r="Q6"/>
  <c r="T14" s="1"/>
  <c r="T15" s="1"/>
  <c r="R5"/>
  <c r="R4"/>
  <c r="M4"/>
  <c r="K5"/>
  <c r="K4"/>
  <c r="H7"/>
  <c r="J7" s="1"/>
  <c r="W12" l="1"/>
  <c r="X12" s="1"/>
  <c r="W11"/>
  <c r="X11" s="1"/>
  <c r="U6"/>
  <c r="U7" s="1"/>
  <c r="V7" s="1"/>
  <c r="R6"/>
  <c r="R7" s="1"/>
  <c r="V4"/>
  <c r="H8"/>
  <c r="J8" s="1"/>
  <c r="W13" l="1"/>
  <c r="X13" s="1"/>
  <c r="H10"/>
  <c r="J10" s="1"/>
  <c r="H11"/>
  <c r="J11" s="1"/>
  <c r="H9"/>
  <c r="J9" s="1"/>
</calcChain>
</file>

<file path=xl/sharedStrings.xml><?xml version="1.0" encoding="utf-8"?>
<sst xmlns="http://schemas.openxmlformats.org/spreadsheetml/2006/main" count="88" uniqueCount="63">
  <si>
    <t>h</t>
  </si>
  <si>
    <t>v</t>
  </si>
  <si>
    <t>hz</t>
  </si>
  <si>
    <t>linetime</t>
  </si>
  <si>
    <t>frametime</t>
  </si>
  <si>
    <t>ms</t>
  </si>
  <si>
    <t>us</t>
  </si>
  <si>
    <t>khz</t>
  </si>
  <si>
    <t>pixclock</t>
  </si>
  <si>
    <t>ns</t>
  </si>
  <si>
    <t>Mhz</t>
  </si>
  <si>
    <t>parallel</t>
  </si>
  <si>
    <t>3bit serial</t>
  </si>
  <si>
    <t>1bit serial</t>
  </si>
  <si>
    <t>GHz</t>
  </si>
  <si>
    <t>mpix</t>
  </si>
  <si>
    <t>diag inch</t>
  </si>
  <si>
    <t>ar</t>
  </si>
  <si>
    <t>power</t>
  </si>
  <si>
    <t>disp</t>
  </si>
  <si>
    <t>raspb</t>
  </si>
  <si>
    <t>ser</t>
  </si>
  <si>
    <t>w total</t>
  </si>
  <si>
    <t>kw</t>
  </si>
  <si>
    <t>mhz</t>
  </si>
  <si>
    <t>m</t>
  </si>
  <si>
    <t>mm</t>
  </si>
  <si>
    <t>cm</t>
  </si>
  <si>
    <t>bit</t>
  </si>
  <si>
    <t>ch</t>
  </si>
  <si>
    <t>hz clock</t>
  </si>
  <si>
    <t>bitclcock</t>
  </si>
  <si>
    <t>wordclock</t>
  </si>
  <si>
    <t>optim</t>
  </si>
  <si>
    <t>real</t>
  </si>
  <si>
    <t>%</t>
  </si>
  <si>
    <t>freq error</t>
  </si>
  <si>
    <t>fsample</t>
  </si>
  <si>
    <t>fsignal</t>
  </si>
  <si>
    <t>Hz</t>
  </si>
  <si>
    <t>sample/sec</t>
  </si>
  <si>
    <t>siglen</t>
  </si>
  <si>
    <t>sigsample</t>
  </si>
  <si>
    <t>step</t>
  </si>
  <si>
    <t>bitclock</t>
  </si>
  <si>
    <t>bitclock_x4</t>
  </si>
  <si>
    <t>bitclock[1]</t>
  </si>
  <si>
    <t>bitclock[6]</t>
  </si>
  <si>
    <t>8x multisample</t>
  </si>
  <si>
    <t>dac_bitclock</t>
  </si>
  <si>
    <t>sample_clock</t>
  </si>
  <si>
    <t>actual setting</t>
  </si>
  <si>
    <t>samplerate</t>
  </si>
  <si>
    <t>sigfreq</t>
  </si>
  <si>
    <t>samples</t>
  </si>
  <si>
    <t>intstep</t>
  </si>
  <si>
    <t>bitres</t>
  </si>
  <si>
    <t>intfreq</t>
  </si>
  <si>
    <t>intstep2</t>
  </si>
  <si>
    <t>intfreq2</t>
  </si>
  <si>
    <t>err1</t>
  </si>
  <si>
    <t>err2</t>
  </si>
  <si>
    <t>msclock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</si>
</sst>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X25"/>
  <sheetViews>
    <sheetView workbookViewId="0">
      <selection activeCell="S26" sqref="S26"/>
    </sheetView>
  </sheetViews>
  <sheetFormatPr defaultRowHeight="15"/>
  <cols>
    <col min="7" max="7" width="11.5703125" customWidth="1"/>
    <col min="8" max="8" width="10.5703125" customWidth="1"/>
  </cols>
  <sheetData>
    <row r="4" spans="7:24">
      <c r="G4" t="s">
        <v>0</v>
      </c>
      <c r="H4">
        <v>1920</v>
      </c>
      <c r="J4">
        <v>320</v>
      </c>
      <c r="K4">
        <f>H4/J4</f>
        <v>6</v>
      </c>
      <c r="M4">
        <f>K4*K5</f>
        <v>27</v>
      </c>
      <c r="P4">
        <v>1920</v>
      </c>
      <c r="Q4">
        <v>4</v>
      </c>
      <c r="R4">
        <f>P4*Q4</f>
        <v>7680</v>
      </c>
      <c r="T4">
        <f>29.8+3</f>
        <v>32.799999999999997</v>
      </c>
      <c r="U4">
        <f>Q4*T4</f>
        <v>131.19999999999999</v>
      </c>
      <c r="V4">
        <f>U4/U5</f>
        <v>1.4577777777777776</v>
      </c>
      <c r="W4" t="s">
        <v>17</v>
      </c>
    </row>
    <row r="5" spans="7:24">
      <c r="G5" t="s">
        <v>1</v>
      </c>
      <c r="H5">
        <v>1080</v>
      </c>
      <c r="J5">
        <v>240</v>
      </c>
      <c r="K5">
        <f>H5/J5</f>
        <v>4.5</v>
      </c>
      <c r="P5">
        <v>720</v>
      </c>
      <c r="Q5">
        <v>6</v>
      </c>
      <c r="R5">
        <f>P5*Q5</f>
        <v>4320</v>
      </c>
      <c r="T5">
        <f>12+3</f>
        <v>15</v>
      </c>
      <c r="U5">
        <f>T5*Q5</f>
        <v>90</v>
      </c>
    </row>
    <row r="6" spans="7:24">
      <c r="G6" t="s">
        <v>2</v>
      </c>
      <c r="H6">
        <v>60</v>
      </c>
      <c r="Q6">
        <f>Q5*Q4</f>
        <v>24</v>
      </c>
      <c r="R6">
        <f>R5*R4</f>
        <v>33177600</v>
      </c>
      <c r="U6">
        <f>U4*U4+U5*U5</f>
        <v>25313.439999999999</v>
      </c>
      <c r="V6" t="s">
        <v>16</v>
      </c>
    </row>
    <row r="7" spans="7:24">
      <c r="G7" t="s">
        <v>4</v>
      </c>
      <c r="H7">
        <f>1/H6*1000</f>
        <v>16.666666666666668</v>
      </c>
      <c r="I7" t="s">
        <v>5</v>
      </c>
      <c r="J7">
        <f>1/H7*1000</f>
        <v>60</v>
      </c>
      <c r="K7" t="s">
        <v>2</v>
      </c>
      <c r="R7" s="1">
        <f>R6/1000000</f>
        <v>33.177599999999998</v>
      </c>
      <c r="S7" t="s">
        <v>15</v>
      </c>
      <c r="U7" s="1">
        <f>SQRT(U6)</f>
        <v>159.10197987454461</v>
      </c>
      <c r="V7" s="1">
        <f>U7/2.54</f>
        <v>62.638574753757723</v>
      </c>
    </row>
    <row r="8" spans="7:24">
      <c r="G8" t="s">
        <v>3</v>
      </c>
      <c r="H8">
        <f>H7/H5*1000</f>
        <v>15.4320987654321</v>
      </c>
      <c r="I8" t="s">
        <v>6</v>
      </c>
      <c r="J8">
        <f>1/H8*1000</f>
        <v>64.8</v>
      </c>
      <c r="K8" t="s">
        <v>7</v>
      </c>
    </row>
    <row r="9" spans="7:24">
      <c r="G9" t="s">
        <v>8</v>
      </c>
      <c r="H9">
        <f>H8/(H4)*1000</f>
        <v>8.0375514403292172</v>
      </c>
      <c r="I9" t="s">
        <v>9</v>
      </c>
      <c r="J9">
        <f>1/H9*1000</f>
        <v>124.41600000000001</v>
      </c>
      <c r="K9" t="s">
        <v>10</v>
      </c>
      <c r="L9" t="s">
        <v>11</v>
      </c>
      <c r="Q9" t="s">
        <v>18</v>
      </c>
    </row>
    <row r="10" spans="7:24">
      <c r="G10" t="s">
        <v>12</v>
      </c>
      <c r="H10">
        <f>H8/(H4*8)*1000</f>
        <v>1.0046939300411522</v>
      </c>
      <c r="I10" t="s">
        <v>9</v>
      </c>
      <c r="J10">
        <f>1/H10*1000</f>
        <v>995.32800000000009</v>
      </c>
      <c r="K10" t="s">
        <v>10</v>
      </c>
      <c r="Q10" t="s">
        <v>19</v>
      </c>
      <c r="R10">
        <v>0.78</v>
      </c>
      <c r="S10">
        <v>13</v>
      </c>
      <c r="T10">
        <f>R10*S10</f>
        <v>10.14</v>
      </c>
    </row>
    <row r="11" spans="7:24">
      <c r="G11" t="s">
        <v>13</v>
      </c>
      <c r="H11">
        <f>H8/(H4*8*3)*1000</f>
        <v>0.33489797668038412</v>
      </c>
      <c r="I11" t="s">
        <v>9</v>
      </c>
      <c r="J11">
        <f>1/H11</f>
        <v>2.9859839999999997</v>
      </c>
      <c r="K11" t="s">
        <v>14</v>
      </c>
      <c r="Q11" t="s">
        <v>20</v>
      </c>
      <c r="R11">
        <f>0.7</f>
        <v>0.7</v>
      </c>
      <c r="S11">
        <v>5</v>
      </c>
      <c r="T11">
        <f>S11*R11</f>
        <v>3.5</v>
      </c>
      <c r="V11">
        <v>190</v>
      </c>
      <c r="W11">
        <f>V11*Q6</f>
        <v>4560</v>
      </c>
      <c r="X11">
        <f>W11/4.45</f>
        <v>1024.7191011235955</v>
      </c>
    </row>
    <row r="12" spans="7:24">
      <c r="Q12" t="s">
        <v>21</v>
      </c>
      <c r="R12">
        <v>0.32200000000000001</v>
      </c>
      <c r="S12">
        <v>6.6</v>
      </c>
      <c r="T12">
        <f>R12*S12</f>
        <v>2.1252</v>
      </c>
      <c r="V12">
        <v>500</v>
      </c>
      <c r="W12">
        <f>V12*Q6</f>
        <v>12000</v>
      </c>
      <c r="X12">
        <f>W12/4.45</f>
        <v>2696.629213483146</v>
      </c>
    </row>
    <row r="13" spans="7:24">
      <c r="T13">
        <f>SUM(T10:T12)</f>
        <v>15.7652</v>
      </c>
      <c r="W13">
        <f>W12+W11</f>
        <v>16560</v>
      </c>
      <c r="X13">
        <f>W13/4.45</f>
        <v>3721.3483146067415</v>
      </c>
    </row>
    <row r="14" spans="7:24">
      <c r="T14">
        <f>T13*Q6</f>
        <v>378.3648</v>
      </c>
      <c r="U14" t="s">
        <v>22</v>
      </c>
    </row>
    <row r="15" spans="7:24">
      <c r="T15">
        <f>T14/1000</f>
        <v>0.3783648</v>
      </c>
      <c r="U15" t="s">
        <v>23</v>
      </c>
    </row>
    <row r="17" spans="3:21">
      <c r="C17">
        <v>1</v>
      </c>
      <c r="D17">
        <v>8.43</v>
      </c>
      <c r="E17" t="s">
        <v>25</v>
      </c>
    </row>
    <row r="18" spans="3:21">
      <c r="C18">
        <v>0.01</v>
      </c>
      <c r="D18">
        <f>C18*D17/C17</f>
        <v>8.43E-2</v>
      </c>
      <c r="E18" t="s">
        <v>25</v>
      </c>
      <c r="L18">
        <v>50</v>
      </c>
      <c r="M18">
        <v>5</v>
      </c>
      <c r="N18">
        <f>POWER(2,M18)</f>
        <v>32</v>
      </c>
    </row>
    <row r="19" spans="3:21">
      <c r="D19">
        <f>D18*1000</f>
        <v>84.3</v>
      </c>
      <c r="E19" t="s">
        <v>26</v>
      </c>
      <c r="L19">
        <f>L18/N18</f>
        <v>1.5625</v>
      </c>
      <c r="M19" t="s">
        <v>24</v>
      </c>
    </row>
    <row r="20" spans="3:21">
      <c r="D20">
        <f>D19/10</f>
        <v>8.43</v>
      </c>
      <c r="E20" t="s">
        <v>27</v>
      </c>
    </row>
    <row r="21" spans="3:21">
      <c r="P21">
        <v>50</v>
      </c>
      <c r="Q21" t="s">
        <v>24</v>
      </c>
    </row>
    <row r="22" spans="3:21">
      <c r="C22">
        <v>10</v>
      </c>
      <c r="D22">
        <v>1.2</v>
      </c>
      <c r="P22">
        <f>1/P21</f>
        <v>0.02</v>
      </c>
      <c r="Q22" t="s">
        <v>6</v>
      </c>
    </row>
    <row r="23" spans="3:21">
      <c r="C23">
        <f>C22*D23/D22</f>
        <v>8.3333333333333343E-2</v>
      </c>
      <c r="D23">
        <v>0.01</v>
      </c>
      <c r="O23">
        <v>16</v>
      </c>
      <c r="P23">
        <f>POWER(2,O23)</f>
        <v>65536</v>
      </c>
    </row>
    <row r="24" spans="3:21">
      <c r="P24">
        <f>P21/P23</f>
        <v>7.62939453125E-4</v>
      </c>
      <c r="Q24" t="s">
        <v>24</v>
      </c>
      <c r="R24">
        <f>P24*1000</f>
        <v>0.762939453125</v>
      </c>
      <c r="S24" t="s">
        <v>7</v>
      </c>
      <c r="T24">
        <f>R24*1000</f>
        <v>762.939453125</v>
      </c>
      <c r="U24" t="s">
        <v>2</v>
      </c>
    </row>
    <row r="25" spans="3:21">
      <c r="P25">
        <f>1/P24</f>
        <v>1310.72</v>
      </c>
      <c r="Q25" t="s">
        <v>6</v>
      </c>
      <c r="R25">
        <f>P25/1000</f>
        <v>1.3107200000000001</v>
      </c>
      <c r="S25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O21"/>
  <sheetViews>
    <sheetView workbookViewId="0">
      <selection activeCell="J21" sqref="J21"/>
    </sheetView>
  </sheetViews>
  <sheetFormatPr defaultRowHeight="15"/>
  <cols>
    <col min="9" max="9" width="11.140625" customWidth="1"/>
  </cols>
  <sheetData>
    <row r="3" spans="2:15">
      <c r="B3">
        <v>351</v>
      </c>
      <c r="C3">
        <f>B3*2</f>
        <v>702</v>
      </c>
    </row>
    <row r="7" spans="2:15">
      <c r="F7">
        <v>44100</v>
      </c>
      <c r="G7" t="s">
        <v>2</v>
      </c>
      <c r="K7">
        <v>160</v>
      </c>
    </row>
    <row r="8" spans="2:15">
      <c r="F8">
        <v>16</v>
      </c>
      <c r="G8" t="s">
        <v>28</v>
      </c>
      <c r="K8">
        <v>1.4112</v>
      </c>
      <c r="L8">
        <f>K7/K8</f>
        <v>113.37868480725623</v>
      </c>
    </row>
    <row r="9" spans="2:15">
      <c r="F9">
        <v>2</v>
      </c>
      <c r="G9" t="s">
        <v>29</v>
      </c>
      <c r="K9">
        <f>K8*4</f>
        <v>5.6448</v>
      </c>
      <c r="L9" t="s">
        <v>33</v>
      </c>
    </row>
    <row r="10" spans="2:15">
      <c r="F10">
        <f>F9*F8*F7</f>
        <v>1411200</v>
      </c>
      <c r="G10" t="s">
        <v>30</v>
      </c>
      <c r="K10" s="1">
        <v>5.6451609999999999</v>
      </c>
      <c r="L10" s="1" t="s">
        <v>34</v>
      </c>
    </row>
    <row r="11" spans="2:15">
      <c r="F11">
        <f>F10/1000</f>
        <v>1411.2</v>
      </c>
      <c r="K11">
        <f>K10/4</f>
        <v>1.41129025</v>
      </c>
      <c r="L11">
        <f>K11/2/16</f>
        <v>4.4102820312499999E-2</v>
      </c>
      <c r="M11">
        <f>L11*1000000</f>
        <v>44102.8203125</v>
      </c>
    </row>
    <row r="12" spans="2:15">
      <c r="F12">
        <f>F11/1000</f>
        <v>1.4112</v>
      </c>
      <c r="G12" t="s">
        <v>24</v>
      </c>
      <c r="H12" t="s">
        <v>31</v>
      </c>
      <c r="K12" t="s">
        <v>44</v>
      </c>
      <c r="M12">
        <f>M11-F7</f>
        <v>2.8203125</v>
      </c>
    </row>
    <row r="13" spans="2:15">
      <c r="F13">
        <f>F7*F9/1000</f>
        <v>88.2</v>
      </c>
      <c r="G13" t="s">
        <v>7</v>
      </c>
      <c r="H13" t="s">
        <v>32</v>
      </c>
      <c r="J13">
        <f>K10/128</f>
        <v>4.4102820312499999E-2</v>
      </c>
      <c r="K13">
        <f>K11/32</f>
        <v>4.4102820312499999E-2</v>
      </c>
      <c r="M13">
        <f>M12/F7*100</f>
        <v>6.3952664399092966E-3</v>
      </c>
      <c r="N13" t="s">
        <v>35</v>
      </c>
      <c r="O13" t="s">
        <v>36</v>
      </c>
    </row>
    <row r="14" spans="2:15">
      <c r="J14">
        <f>LOG(128,2)</f>
        <v>7</v>
      </c>
      <c r="K14">
        <f>K13*1000000</f>
        <v>44102.8203125</v>
      </c>
    </row>
    <row r="15" spans="2:15">
      <c r="M15">
        <v>20000</v>
      </c>
      <c r="N15">
        <f>M15*M13/100</f>
        <v>1.2790532879818592</v>
      </c>
    </row>
    <row r="17" spans="4:11">
      <c r="F17">
        <f>POWER(2,15)</f>
        <v>32768</v>
      </c>
    </row>
    <row r="18" spans="4:11">
      <c r="I18" t="s">
        <v>37</v>
      </c>
      <c r="J18">
        <v>44100</v>
      </c>
      <c r="K18" t="s">
        <v>40</v>
      </c>
    </row>
    <row r="19" spans="4:11">
      <c r="D19">
        <v>33</v>
      </c>
      <c r="E19">
        <f>LOG(D19,2)</f>
        <v>5.0443941193584534</v>
      </c>
      <c r="I19" t="s">
        <v>38</v>
      </c>
      <c r="J19">
        <v>861.328125</v>
      </c>
      <c r="K19" t="s">
        <v>39</v>
      </c>
    </row>
    <row r="20" spans="4:11">
      <c r="E20">
        <f>INT(E19+0.99)</f>
        <v>6</v>
      </c>
      <c r="I20" t="s">
        <v>41</v>
      </c>
      <c r="J20">
        <v>256</v>
      </c>
    </row>
    <row r="21" spans="4:11">
      <c r="I21" t="s">
        <v>42</v>
      </c>
      <c r="J21">
        <f>J19*J20/J18</f>
        <v>5</v>
      </c>
      <c r="K21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9"/>
  <sheetViews>
    <sheetView tabSelected="1" topLeftCell="A4" workbookViewId="0">
      <selection activeCell="H19" sqref="H19"/>
    </sheetView>
  </sheetViews>
  <sheetFormatPr defaultRowHeight="15"/>
  <cols>
    <col min="2" max="2" width="14.28515625" customWidth="1"/>
    <col min="3" max="3" width="13.28515625" customWidth="1"/>
    <col min="5" max="5" width="11.5703125" customWidth="1"/>
    <col min="6" max="6" width="16.42578125" customWidth="1"/>
    <col min="9" max="9" width="12.85546875" customWidth="1"/>
  </cols>
  <sheetData>
    <row r="2" spans="2:13">
      <c r="F2" t="s">
        <v>48</v>
      </c>
      <c r="I2" t="s">
        <v>51</v>
      </c>
    </row>
    <row r="3" spans="2:13">
      <c r="C3" t="s">
        <v>45</v>
      </c>
      <c r="D3">
        <v>5.6451609999999999</v>
      </c>
      <c r="E3" t="s">
        <v>24</v>
      </c>
      <c r="F3">
        <f>D3*8</f>
        <v>45.161287999999999</v>
      </c>
      <c r="G3" t="s">
        <v>24</v>
      </c>
      <c r="I3">
        <v>11.290323000000001</v>
      </c>
    </row>
    <row r="4" spans="2:13">
      <c r="C4" t="s">
        <v>44</v>
      </c>
      <c r="D4">
        <f>D3/2</f>
        <v>2.8225804999999999</v>
      </c>
      <c r="F4">
        <f>F3/16</f>
        <v>2.8225804999999999</v>
      </c>
      <c r="I4">
        <f>I3/2</f>
        <v>5.6451615000000004</v>
      </c>
    </row>
    <row r="5" spans="2:13">
      <c r="B5" t="s">
        <v>49</v>
      </c>
      <c r="C5" t="s">
        <v>46</v>
      </c>
      <c r="D5">
        <f>D4/2</f>
        <v>1.41129025</v>
      </c>
      <c r="E5" t="s">
        <v>24</v>
      </c>
      <c r="F5">
        <f>D5*8</f>
        <v>11.290322</v>
      </c>
      <c r="G5" t="s">
        <v>24</v>
      </c>
      <c r="I5">
        <f>I4/4</f>
        <v>1.4112903750000001</v>
      </c>
      <c r="K5">
        <f>POWER(2,3)</f>
        <v>8</v>
      </c>
    </row>
    <row r="6" spans="2:13">
      <c r="B6" t="s">
        <v>50</v>
      </c>
      <c r="C6" t="s">
        <v>47</v>
      </c>
      <c r="D6">
        <f>D4/POWER(2,6)*1000</f>
        <v>44.1028203125</v>
      </c>
      <c r="E6" t="s">
        <v>7</v>
      </c>
      <c r="I6">
        <f>I4/128*1000</f>
        <v>44.102824218750001</v>
      </c>
      <c r="K6">
        <f>POWER(2,7)</f>
        <v>128</v>
      </c>
    </row>
    <row r="7" spans="2:13">
      <c r="I7">
        <v>44.1</v>
      </c>
    </row>
    <row r="8" spans="2:13">
      <c r="B8" t="s">
        <v>52</v>
      </c>
      <c r="C8">
        <v>44100</v>
      </c>
      <c r="I8">
        <f>I7-I6</f>
        <v>-2.8242187499998295E-3</v>
      </c>
    </row>
    <row r="9" spans="2:13">
      <c r="B9" t="s">
        <v>41</v>
      </c>
      <c r="C9">
        <v>256</v>
      </c>
    </row>
    <row r="10" spans="2:13">
      <c r="B10" t="s">
        <v>53</v>
      </c>
      <c r="C10">
        <v>1000</v>
      </c>
      <c r="H10" t="s">
        <v>62</v>
      </c>
      <c r="I10">
        <f>I6*8</f>
        <v>352.82259375000001</v>
      </c>
      <c r="J10" t="s">
        <v>7</v>
      </c>
      <c r="K10">
        <f>I4/16</f>
        <v>0.35282259375000002</v>
      </c>
      <c r="M10">
        <f>POWER(2,4)</f>
        <v>16</v>
      </c>
    </row>
    <row r="11" spans="2:13">
      <c r="B11" t="s">
        <v>43</v>
      </c>
      <c r="C11">
        <f>C9*C10/C8</f>
        <v>5.8049886621315192</v>
      </c>
    </row>
    <row r="12" spans="2:13">
      <c r="B12" t="s">
        <v>54</v>
      </c>
      <c r="C12">
        <f>C9/C11</f>
        <v>44.1</v>
      </c>
    </row>
    <row r="13" spans="2:13">
      <c r="B13" t="s">
        <v>56</v>
      </c>
      <c r="C13">
        <f>LOG(C12,2)</f>
        <v>5.4627067506701579</v>
      </c>
      <c r="H13">
        <v>32768</v>
      </c>
      <c r="I13">
        <f>H13/8</f>
        <v>4096</v>
      </c>
    </row>
    <row r="14" spans="2:13">
      <c r="B14" t="s">
        <v>55</v>
      </c>
      <c r="C14">
        <f>INT(C11)</f>
        <v>5</v>
      </c>
    </row>
    <row r="15" spans="2:13">
      <c r="B15" t="s">
        <v>57</v>
      </c>
      <c r="C15">
        <f>C14*C8/C9</f>
        <v>861.328125</v>
      </c>
      <c r="D15" t="s">
        <v>2</v>
      </c>
      <c r="F15">
        <v>65536</v>
      </c>
      <c r="G15">
        <f>F15/8+F16</f>
        <v>12288</v>
      </c>
      <c r="H15">
        <f>LOG(G15,2)</f>
        <v>13.584962500721158</v>
      </c>
    </row>
    <row r="16" spans="2:13">
      <c r="B16" t="s">
        <v>58</v>
      </c>
      <c r="C16">
        <f>INT(C11+0.99)</f>
        <v>6</v>
      </c>
      <c r="F16">
        <v>4096</v>
      </c>
      <c r="G16">
        <f>F16*8</f>
        <v>32768</v>
      </c>
    </row>
    <row r="17" spans="2:8">
      <c r="B17" t="s">
        <v>59</v>
      </c>
      <c r="C17">
        <f>C16*C8/C9</f>
        <v>1033.59375</v>
      </c>
    </row>
    <row r="18" spans="2:8">
      <c r="B18" t="s">
        <v>60</v>
      </c>
      <c r="C18">
        <f>C10-C15</f>
        <v>138.671875</v>
      </c>
      <c r="G18">
        <f>G15*8</f>
        <v>98304</v>
      </c>
      <c r="H18">
        <f>G18-G16</f>
        <v>65536</v>
      </c>
    </row>
    <row r="19" spans="2:8">
      <c r="B19" t="s">
        <v>61</v>
      </c>
      <c r="C19">
        <f>C10-C17</f>
        <v>-33.59375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uid95558</dc:creator>
  <cp:lastModifiedBy>uid95558</cp:lastModifiedBy>
  <dcterms:created xsi:type="dcterms:W3CDTF">2015-10-22T09:47:44Z</dcterms:created>
  <dcterms:modified xsi:type="dcterms:W3CDTF">2015-10-28T10:07:50Z</dcterms:modified>
</cp:coreProperties>
</file>