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Yohann\Documents\GitHub\Final-Project\Docs\Sprint 2\"/>
    </mc:Choice>
  </mc:AlternateContent>
  <xr:revisionPtr revIDLastSave="0" documentId="13_ncr:1_{8BBE2078-BA77-4B47-9974-B5C8BB837ED9}" xr6:coauthVersionLast="46" xr6:coauthVersionMax="46" xr10:uidLastSave="{00000000-0000-0000-0000-000000000000}"/>
  <bookViews>
    <workbookView xWindow="-120" yWindow="-120" windowWidth="29040" windowHeight="15990" tabRatio="494" activeTab="4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D36" i="6"/>
  <c r="C36" i="6"/>
  <c r="D35" i="6"/>
  <c r="C35" i="6"/>
  <c r="P35" i="6" s="1"/>
  <c r="D34" i="6"/>
  <c r="C34" i="6"/>
  <c r="P34" i="6" s="1"/>
  <c r="D33" i="6"/>
  <c r="C33" i="6"/>
  <c r="P33" i="6" s="1"/>
  <c r="D32" i="6"/>
  <c r="C32" i="6"/>
  <c r="D31" i="6"/>
  <c r="C31" i="6"/>
  <c r="D30" i="6"/>
  <c r="C30" i="6"/>
  <c r="P30" i="6" s="1"/>
  <c r="D29" i="6"/>
  <c r="C29" i="6"/>
  <c r="D28" i="6"/>
  <c r="C28" i="6"/>
  <c r="D27" i="6"/>
  <c r="C27" i="6"/>
  <c r="D26" i="6"/>
  <c r="C26" i="6"/>
  <c r="D25" i="6"/>
  <c r="C25" i="6"/>
  <c r="D24" i="6"/>
  <c r="C24" i="6"/>
  <c r="P24" i="6" s="1"/>
  <c r="D23" i="6"/>
  <c r="C23" i="6"/>
  <c r="P23" i="6" s="1"/>
  <c r="D22" i="6"/>
  <c r="C22" i="6"/>
  <c r="D21" i="6"/>
  <c r="C21" i="6"/>
  <c r="D20" i="6"/>
  <c r="C20" i="6"/>
  <c r="P20" i="6" s="1"/>
  <c r="D19" i="6"/>
  <c r="C19" i="6"/>
  <c r="D18" i="6"/>
  <c r="C18" i="6"/>
  <c r="D17" i="6"/>
  <c r="C17" i="6"/>
  <c r="D16" i="6"/>
  <c r="C16" i="6"/>
  <c r="D15" i="6"/>
  <c r="C15" i="6"/>
  <c r="D14" i="6"/>
  <c r="C14" i="6"/>
  <c r="P14" i="6" s="1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P26" i="6" l="1"/>
  <c r="M26" i="6" s="1"/>
  <c r="P31" i="6"/>
  <c r="M31" i="6" s="1"/>
  <c r="P32" i="6"/>
  <c r="P29" i="6"/>
  <c r="M29" i="6" s="1"/>
  <c r="P28" i="6"/>
  <c r="N28" i="6" s="1"/>
  <c r="P25" i="6"/>
  <c r="P27" i="6"/>
  <c r="N27" i="6" s="1"/>
  <c r="P37" i="6"/>
  <c r="P22" i="6"/>
  <c r="M22" i="6" s="1"/>
  <c r="P36" i="6"/>
  <c r="N36" i="6" s="1"/>
  <c r="P21" i="6"/>
  <c r="P19" i="6"/>
  <c r="P18" i="6"/>
  <c r="P17" i="6"/>
  <c r="P16" i="6"/>
  <c r="P15" i="6"/>
  <c r="N15" i="6" s="1"/>
  <c r="P13" i="6"/>
  <c r="B9" i="2"/>
  <c r="B10" i="6"/>
  <c r="B10" i="3"/>
  <c r="M20" i="3"/>
  <c r="N20" i="3"/>
  <c r="M21" i="3"/>
  <c r="N21" i="3"/>
  <c r="M22" i="3"/>
  <c r="N22" i="3"/>
  <c r="O23" i="3"/>
  <c r="P23" i="3"/>
  <c r="O24" i="3"/>
  <c r="P24" i="3"/>
  <c r="O25" i="3"/>
  <c r="P25" i="3"/>
  <c r="M26" i="3"/>
  <c r="N26" i="3"/>
  <c r="M27" i="3"/>
  <c r="N27" i="3"/>
  <c r="M28" i="3"/>
  <c r="N28" i="3"/>
  <c r="M29" i="3"/>
  <c r="N29" i="3"/>
  <c r="M30" i="3"/>
  <c r="N30" i="3"/>
  <c r="O31" i="3"/>
  <c r="P31" i="3"/>
  <c r="O32" i="3"/>
  <c r="P32" i="3"/>
  <c r="O33" i="3"/>
  <c r="P33" i="3"/>
  <c r="M34" i="3"/>
  <c r="N34" i="3"/>
  <c r="M35" i="3"/>
  <c r="N35" i="3"/>
  <c r="M36" i="3"/>
  <c r="N36" i="3"/>
  <c r="M37" i="3"/>
  <c r="N37" i="3"/>
  <c r="M38" i="3"/>
  <c r="N38" i="3"/>
  <c r="O39" i="3"/>
  <c r="P39" i="3"/>
  <c r="O40" i="3"/>
  <c r="P40" i="3"/>
  <c r="O41" i="3"/>
  <c r="P41" i="3"/>
  <c r="M42" i="3"/>
  <c r="N42" i="3"/>
  <c r="M43" i="3"/>
  <c r="N43" i="3"/>
  <c r="P9" i="3"/>
  <c r="N9" i="3" s="1"/>
  <c r="P10" i="3"/>
  <c r="M10" i="3" s="1"/>
  <c r="S11" i="6" a="1"/>
  <c r="S9" i="6" a="1"/>
  <c r="M20" i="6"/>
  <c r="N20" i="6"/>
  <c r="M21" i="6"/>
  <c r="N21" i="6"/>
  <c r="N22" i="6"/>
  <c r="M23" i="6"/>
  <c r="N23" i="6"/>
  <c r="M24" i="6"/>
  <c r="N24" i="6"/>
  <c r="M25" i="6"/>
  <c r="N25" i="6"/>
  <c r="N26" i="6"/>
  <c r="M27" i="6"/>
  <c r="M30" i="6"/>
  <c r="N30" i="6"/>
  <c r="M32" i="6"/>
  <c r="N32" i="6"/>
  <c r="M33" i="6"/>
  <c r="N33" i="6"/>
  <c r="M34" i="6"/>
  <c r="N34" i="6"/>
  <c r="M35" i="6"/>
  <c r="N35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19" i="6"/>
  <c r="N19" i="6"/>
  <c r="M16" i="6"/>
  <c r="N16" i="6"/>
  <c r="M15" i="6"/>
  <c r="M13" i="6"/>
  <c r="N13" i="6"/>
  <c r="M17" i="6"/>
  <c r="N17" i="6"/>
  <c r="M14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B10" i="1"/>
  <c r="M36" i="6" l="1"/>
  <c r="N31" i="6"/>
  <c r="M28" i="6"/>
  <c r="N29" i="6"/>
  <c r="N10" i="3"/>
  <c r="M9" i="3"/>
  <c r="B11" i="6"/>
  <c r="B11" i="3"/>
  <c r="M41" i="3"/>
  <c r="N41" i="3"/>
  <c r="M40" i="3"/>
  <c r="N40" i="3"/>
  <c r="M39" i="3"/>
  <c r="N39" i="3"/>
  <c r="M33" i="3"/>
  <c r="N33" i="3"/>
  <c r="M32" i="3"/>
  <c r="N32" i="3"/>
  <c r="M31" i="3"/>
  <c r="N31" i="3"/>
  <c r="M25" i="3"/>
  <c r="N25" i="3"/>
  <c r="N24" i="3"/>
  <c r="M24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3" l="1"/>
  <c r="B12" i="2"/>
  <c r="B13" i="1"/>
  <c r="B14" i="6" s="1"/>
  <c r="M45" i="3"/>
  <c r="M46" i="3" s="1"/>
  <c r="I5" i="3" s="1"/>
  <c r="M45" i="6"/>
  <c r="M46" i="6" s="1"/>
  <c r="I5" i="6" s="1"/>
  <c r="O11" i="4"/>
  <c r="F11" i="4" s="1"/>
  <c r="H5" i="1"/>
  <c r="K45" i="2"/>
  <c r="B13" i="2" l="1"/>
  <c r="B14" i="3"/>
  <c r="B14" i="1"/>
  <c r="B15" i="6" s="1"/>
  <c r="B15" i="3" l="1"/>
  <c r="B14" i="2"/>
  <c r="B15" i="1"/>
  <c r="B16" i="3" s="1"/>
  <c r="B15" i="2" l="1"/>
  <c r="B16" i="1"/>
  <c r="B17" i="6" s="1"/>
  <c r="B16" i="6"/>
  <c r="B17" i="1" l="1"/>
  <c r="B18" i="3" s="1"/>
  <c r="B17" i="3"/>
  <c r="B16" i="2"/>
  <c r="B18" i="6" l="1"/>
  <c r="B17" i="2"/>
  <c r="B18" i="1"/>
  <c r="B19" i="3" s="1"/>
  <c r="B18" i="2" l="1"/>
  <c r="B19" i="1"/>
  <c r="B19" i="6"/>
  <c r="B20" i="3" l="1"/>
  <c r="B20" i="6"/>
  <c r="B19" i="2"/>
  <c r="B20" i="1"/>
  <c r="B21" i="1" l="1"/>
  <c r="B20" i="2"/>
  <c r="B21" i="3"/>
  <c r="B21" i="6"/>
  <c r="B22" i="1" l="1"/>
  <c r="B23" i="1" s="1"/>
  <c r="B22" i="3"/>
  <c r="B21" i="2"/>
  <c r="B22" i="6"/>
  <c r="B24" i="3"/>
  <c r="B24" i="6"/>
  <c r="B37" i="1"/>
  <c r="B24" i="1"/>
  <c r="B23" i="2"/>
  <c r="B22" i="2" l="1"/>
  <c r="B23" i="3"/>
  <c r="B23" i="6"/>
  <c r="B38" i="3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  <c r="T15" i="2" a="1"/>
  <c r="Q9" i="2" a="1"/>
  <c r="Q10" i="2" a="1"/>
  <c r="Q8" i="2" a="1"/>
  <c r="T15" i="2"/>
  <c r="L11" i="4" s="1"/>
  <c r="C11" i="4" s="1"/>
  <c r="Q9" i="2"/>
  <c r="R9" i="2" s="1"/>
  <c r="Q8" i="2"/>
  <c r="R8" i="2" s="1"/>
  <c r="Q10" i="2"/>
  <c r="R10" i="2" s="1"/>
  <c r="U15" i="2" l="1"/>
  <c r="G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tc={83355FD5-C513-4321-88EB-A6D98E41D230}</author>
  </authors>
  <commentList>
    <comment ref="I36" authorId="0" shapeId="0" xr:uid="{83355FD5-C513-4321-88EB-A6D98E41D2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 sprint 2 ne sera que de la logique, le graphique du jeu sera en fin de sprint 3</t>
      </text>
    </comment>
  </commentList>
</comments>
</file>

<file path=xl/sharedStrings.xml><?xml version="1.0" encoding="utf-8"?>
<sst xmlns="http://schemas.openxmlformats.org/spreadsheetml/2006/main" count="253" uniqueCount="115">
  <si>
    <t>B65 - Projet Synthèse  |  Sprint 1  |  Planification</t>
  </si>
  <si>
    <t>Réalisé par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</si>
  <si>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</si>
  <si>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</si>
  <si>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</si>
  <si>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</si>
  <si>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</si>
  <si>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</si>
  <si>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</si>
  <si>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</si>
  <si>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</si>
  <si>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</si>
  <si>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</si>
  <si>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</si>
  <si>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</si>
  <si>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</si>
  <si>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</si>
  <si>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</si>
  <si>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</si>
  <si>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</si>
  <si>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</si>
  <si>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</si>
  <si>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</si>
  <si>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tâche</t>
  </si>
  <si>
    <t>heure</t>
  </si>
  <si>
    <t>minute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</si>
  <si>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</si>
  <si>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</si>
  <si>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</si>
  <si>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</si>
  <si>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</si>
  <si>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</si>
  <si>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</si>
  <si>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</si>
  <si>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</si>
  <si>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</si>
  <si>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</si>
  <si>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</si>
  <si>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</si>
  <si>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</si>
  <si>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</si>
  <si>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</si>
  <si>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</si>
  <si>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</si>
  <si>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</si>
  <si>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</si>
  <si>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</si>
  <si>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</si>
  <si>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</si>
  <si>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</si>
  <si>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</si>
  <si>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</si>
  <si>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</si>
  <si>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</si>
  <si>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</si>
  <si>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</si>
  <si>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</si>
  <si>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</si>
  <si>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</si>
  <si>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</si>
  <si>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</si>
  <si>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</si>
  <si>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</si>
  <si>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</si>
  <si>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</si>
  <si>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</si>
  <si>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</si>
  <si>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</si>
  <si>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</si>
  <si>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</si>
  <si>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</si>
  <si>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</si>
  <si>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</si>
  <si>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</si>
  <si>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Creation des tables de la base de données</t>
  </si>
  <si>
    <t>Connecter la base de données au site web avec Node.js ou Php</t>
  </si>
  <si>
    <t>Creation de la page de creation de compte</t>
  </si>
  <si>
    <t>Creation de la page de login</t>
  </si>
  <si>
    <t>Encryptage du mot de passe</t>
  </si>
  <si>
    <t>Lays the prise</t>
  </si>
  <si>
    <t>Carvalho yohann</t>
  </si>
  <si>
    <t>Ajout du compte dans la base donnée</t>
  </si>
  <si>
    <t>recuperer les informations lors d'un login</t>
  </si>
  <si>
    <t>Envoyer une requete à la BD avec les informations du login</t>
  </si>
  <si>
    <t>Verifier existence du compte et informations correct</t>
  </si>
  <si>
    <t>Animation des sprites</t>
  </si>
  <si>
    <t>Heberger le site et le base de donnée</t>
  </si>
  <si>
    <t>Recherche des sprites / retouches</t>
  </si>
  <si>
    <t>Creation de la structure du projet( classes et fonctions)</t>
  </si>
  <si>
    <t>Creation de la classe Game</t>
  </si>
  <si>
    <t>Creation de la fonction Tick() de la classe Game</t>
  </si>
  <si>
    <t>Creation des classes Entity et position</t>
  </si>
  <si>
    <t>Creation de la classe player</t>
  </si>
  <si>
    <t>Integration d'une deuxieme classe</t>
  </si>
  <si>
    <t>Creation de la fonction draw card</t>
  </si>
  <si>
    <t>Creation des fonctions Attack, rest</t>
  </si>
  <si>
    <t>Creation de la classe effect</t>
  </si>
  <si>
    <t>Creation des statistiques</t>
  </si>
  <si>
    <t>Creation des enemies et ses fonctions</t>
  </si>
  <si>
    <t>Insertion des sprites et animations dans le jeu</t>
  </si>
  <si>
    <t>Creation des fonctions draw et ticks pour chaque entitée</t>
  </si>
  <si>
    <t>Creation de la classe map</t>
  </si>
  <si>
    <t>Creation de la matrice pour la map</t>
  </si>
  <si>
    <t>Sauvegarde de partie dans la base de donnés</t>
  </si>
  <si>
    <t>Creation fonctions de la map, deplacement etc</t>
  </si>
  <si>
    <t>Integration de la map dans le jeu</t>
  </si>
  <si>
    <t>Remis au sprint 3</t>
  </si>
  <si>
    <t>Incertain si un tick sera requis</t>
  </si>
  <si>
    <t>Incertain si sera requis</t>
  </si>
  <si>
    <t>À finir en prioritaire sprint 3 le plus tot possible</t>
  </si>
  <si>
    <t>Annulé</t>
  </si>
  <si>
    <t>n'existe pas car pas besoin</t>
  </si>
  <si>
    <t>Pas de rest</t>
  </si>
  <si>
    <t xml:space="preserve"> </t>
  </si>
  <si>
    <t>Annulé (Optionnelle)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</si>
</sst>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9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ill>
        <patternFill>
          <bgColor rgb="FFEDEEEF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19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8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38.75</c:v>
                </c:pt>
                <c:pt idx="2">
                  <c:v>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2-4B5B-891F-A22F7A4BC3AA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11.25</c:v>
                </c:pt>
                <c:pt idx="1">
                  <c:v>39.25</c:v>
                </c:pt>
                <c:pt idx="2">
                  <c:v>21.75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B5B-891F-A22F7A4B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9-4A4B-9732-8B11F31AF59C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E9-4A4B-9732-8B11F31A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3-467F-BDFF-5B95CECF640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11</c:v>
                </c:pt>
                <c:pt idx="1">
                  <c:v>15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3-467F-BDFF-5B95CECF640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3-467F-BDFF-5B95CECF6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valho Yohann" id="{5FCC910E-3B17-46C6-9B25-ECC891DC966F}" userId="Carvalho Yohann" providerId="Non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6" dT="2021-04-02T02:51:42.20" personId="{5FCC910E-3B17-46C6-9B25-ECC891DC966F}" id="{83355FD5-C513-4321-88EB-A6D98E41D230}">
    <text>Le sprint 2 ne sera que de la logique, le graphique du jeu sera en fin de sprint 3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opLeftCell="A6" zoomScaleNormal="100" workbookViewId="0">
      <selection activeCell="H38" sqref="H38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1" t="s">
        <v>79</v>
      </c>
      <c r="C2" s="121"/>
      <c r="D2" s="121"/>
      <c r="E2" s="121"/>
      <c r="F2" s="121"/>
      <c r="G2" s="121"/>
      <c r="H2" s="121"/>
    </row>
    <row r="3" spans="2:31" ht="15" customHeight="1" thickBot="1" x14ac:dyDescent="0.3">
      <c r="B3" s="25" t="s">
        <v>0</v>
      </c>
      <c r="C3" s="26"/>
      <c r="D3" s="27" t="s">
        <v>1</v>
      </c>
      <c r="E3" s="122" t="s">
        <v>80</v>
      </c>
      <c r="F3" s="122"/>
      <c r="G3" s="122"/>
      <c r="H3" s="122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2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34 tâches ont été définies totalisant 75 heures et 45 minutes de travail estimé.</v>
      </c>
    </row>
    <row r="6" spans="2:31" ht="7.5" customHeight="1" thickBot="1" x14ac:dyDescent="0.3"/>
    <row r="7" spans="2:31" ht="15" customHeight="1" x14ac:dyDescent="0.25">
      <c r="B7" s="117" t="s">
        <v>3</v>
      </c>
      <c r="C7" s="116" t="s">
        <v>4</v>
      </c>
      <c r="D7" s="118" t="s">
        <v>5</v>
      </c>
      <c r="E7" s="118" t="s">
        <v>6</v>
      </c>
      <c r="F7" s="118" t="s">
        <v>7</v>
      </c>
      <c r="G7" s="118" t="s">
        <v>8</v>
      </c>
      <c r="H7" s="120" t="s">
        <v>9</v>
      </c>
      <c r="T7" s="7" t="s">
        <v>10</v>
      </c>
    </row>
    <row r="8" spans="2:31" x14ac:dyDescent="0.25">
      <c r="B8" s="44">
        <v>1</v>
      </c>
      <c r="C8" s="12" t="s">
        <v>11</v>
      </c>
      <c r="D8" s="13" t="s">
        <v>10</v>
      </c>
      <c r="E8" s="14" t="s">
        <v>12</v>
      </c>
      <c r="F8" s="14">
        <v>1</v>
      </c>
      <c r="G8" s="30">
        <v>1.0416666666666666E-2</v>
      </c>
      <c r="H8" s="40" t="s">
        <v>13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14</v>
      </c>
      <c r="S8" s="23">
        <v>233</v>
      </c>
      <c r="T8" s="3">
        <v>1</v>
      </c>
      <c r="U8" s="3">
        <f>MAX(B8:B42)</f>
        <v>34</v>
      </c>
      <c r="V8" s="3" t="s">
        <v>12</v>
      </c>
      <c r="W8" s="3">
        <v>1</v>
      </c>
      <c r="X8" s="8">
        <v>0</v>
      </c>
      <c r="Y8" s="8">
        <f>MAX(G8:G42)</f>
        <v>0.29166666666666702</v>
      </c>
      <c r="Z8" s="3" t="s">
        <v>13</v>
      </c>
      <c r="AA8" s="3">
        <v>1</v>
      </c>
      <c r="AB8" s="22">
        <v>0</v>
      </c>
      <c r="AC8" s="4">
        <f>COUNTA(C8:C43)</f>
        <v>34</v>
      </c>
      <c r="AD8" s="9">
        <f>SUM(G8:G43)</f>
        <v>3.1562500000000013</v>
      </c>
    </row>
    <row r="9" spans="2:31" x14ac:dyDescent="0.25">
      <c r="B9" s="45">
        <f>IF(LEN(C9)&lt;&gt;0,IF(OR(LEN(B8)=0,B8="^"),"^",B8+1),"")</f>
        <v>2</v>
      </c>
      <c r="C9" s="15" t="s">
        <v>15</v>
      </c>
      <c r="D9" s="16">
        <v>1</v>
      </c>
      <c r="E9" s="16" t="s">
        <v>12</v>
      </c>
      <c r="F9" s="16">
        <v>1</v>
      </c>
      <c r="G9" s="31">
        <v>0.25</v>
      </c>
      <c r="H9" s="41" t="s">
        <v>13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16</v>
      </c>
      <c r="S9" s="23">
        <v>238</v>
      </c>
      <c r="T9" s="3">
        <v>2</v>
      </c>
      <c r="V9" s="3" t="s">
        <v>17</v>
      </c>
      <c r="W9" s="3">
        <v>2</v>
      </c>
      <c r="X9" s="8">
        <v>1.0416666666666666E-2</v>
      </c>
      <c r="Z9" s="3" t="s">
        <v>18</v>
      </c>
      <c r="AA9" s="3">
        <v>2</v>
      </c>
      <c r="AB9" s="22">
        <v>0.05</v>
      </c>
      <c r="AD9" s="10">
        <f>AD8</f>
        <v>3.1562500000000013</v>
      </c>
    </row>
    <row r="10" spans="2:31" x14ac:dyDescent="0.25">
      <c r="B10" s="44">
        <f>IF(LEN(C10)&lt;&gt;0,IF(OR(LEN(B9)=0,B9="^"),"^",B9+1),"")</f>
        <v>3</v>
      </c>
      <c r="C10" s="17" t="s">
        <v>19</v>
      </c>
      <c r="D10" s="18">
        <v>2</v>
      </c>
      <c r="E10" s="18" t="s">
        <v>12</v>
      </c>
      <c r="F10" s="18">
        <v>2</v>
      </c>
      <c r="G10" s="32">
        <v>0.22916666666666699</v>
      </c>
      <c r="H10" s="42" t="s">
        <v>13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20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21</v>
      </c>
      <c r="AA10" s="3">
        <v>3</v>
      </c>
      <c r="AB10" s="22">
        <v>0.1</v>
      </c>
      <c r="AD10" s="63">
        <f>DAY(AD8)*24+HOUR(AD8)</f>
        <v>75</v>
      </c>
    </row>
    <row r="11" spans="2:31" x14ac:dyDescent="0.25">
      <c r="B11" s="45">
        <f>IF(LEN(C11)&lt;&gt;0,IF(OR(LEN(B10)=0,B10="^"),"^",B10+1),"")</f>
        <v>4</v>
      </c>
      <c r="C11" s="15" t="s">
        <v>22</v>
      </c>
      <c r="D11" s="16">
        <v>3</v>
      </c>
      <c r="E11" s="16" t="s">
        <v>12</v>
      </c>
      <c r="F11" s="16">
        <v>2</v>
      </c>
      <c r="G11" s="31">
        <v>3.125E-2</v>
      </c>
      <c r="H11" s="41" t="s">
        <v>13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45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74</v>
      </c>
      <c r="D12" s="19" t="s">
        <v>10</v>
      </c>
      <c r="E12" s="18" t="s">
        <v>12</v>
      </c>
      <c r="F12" s="18">
        <v>1</v>
      </c>
      <c r="G12" s="32">
        <v>3.125E-2</v>
      </c>
      <c r="H12" s="42" t="s">
        <v>18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14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23</v>
      </c>
      <c r="AD12" s="4">
        <f>AC8</f>
        <v>34</v>
      </c>
      <c r="AE12" s="4" t="str">
        <f>AD12 &amp; " " &amp; AC12 &amp; IF(AD12 &gt; 1, "s ont été définies", " a été définie")</f>
        <v>34 tâches ont été définies</v>
      </c>
    </row>
    <row r="13" spans="2:31" x14ac:dyDescent="0.25">
      <c r="B13" s="45">
        <f t="shared" si="5"/>
        <v>6</v>
      </c>
      <c r="C13" s="15" t="s">
        <v>75</v>
      </c>
      <c r="D13" s="16">
        <v>5</v>
      </c>
      <c r="E13" s="16" t="s">
        <v>12</v>
      </c>
      <c r="F13" s="16">
        <v>1</v>
      </c>
      <c r="G13" s="31">
        <v>1.0416666666666666E-2</v>
      </c>
      <c r="H13" s="41" t="s">
        <v>18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16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24</v>
      </c>
      <c r="AD13" s="4">
        <f>AD10</f>
        <v>75</v>
      </c>
      <c r="AE13" s="4" t="str">
        <f>AD13 &amp; " " &amp; AC13 &amp; IF(AD13 &gt; 1, "s", "")</f>
        <v>75 heures</v>
      </c>
    </row>
    <row r="14" spans="2:31" x14ac:dyDescent="0.25">
      <c r="B14" s="44">
        <f t="shared" si="5"/>
        <v>7</v>
      </c>
      <c r="C14" s="17" t="s">
        <v>76</v>
      </c>
      <c r="D14" s="19" t="s">
        <v>10</v>
      </c>
      <c r="E14" s="18" t="s">
        <v>12</v>
      </c>
      <c r="F14" s="18">
        <v>2</v>
      </c>
      <c r="G14" s="32">
        <v>7.2916666666666699E-2</v>
      </c>
      <c r="H14" s="42" t="s">
        <v>18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20</v>
      </c>
      <c r="S14" s="23">
        <v>232</v>
      </c>
      <c r="T14" s="3">
        <v>7</v>
      </c>
      <c r="X14" s="8">
        <v>6.25E-2</v>
      </c>
      <c r="AB14" s="22">
        <v>0.3</v>
      </c>
      <c r="AC14" s="4" t="s">
        <v>25</v>
      </c>
      <c r="AD14" s="4">
        <f>AD11</f>
        <v>45</v>
      </c>
      <c r="AE14" s="4" t="str">
        <f>AD14 &amp; " " &amp; AC14 &amp; IF(AD14 &gt; 1, "s", "")</f>
        <v>45 minutes</v>
      </c>
    </row>
    <row r="15" spans="2:31" x14ac:dyDescent="0.25">
      <c r="B15" s="45">
        <f t="shared" si="5"/>
        <v>8</v>
      </c>
      <c r="C15" s="17" t="s">
        <v>77</v>
      </c>
      <c r="D15" s="16" t="s">
        <v>10</v>
      </c>
      <c r="E15" s="16" t="s">
        <v>12</v>
      </c>
      <c r="F15" s="16">
        <v>2</v>
      </c>
      <c r="G15" s="31">
        <v>6.25E-2</v>
      </c>
      <c r="H15" s="41" t="s">
        <v>18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75 heures et 45 minutes</v>
      </c>
    </row>
    <row r="16" spans="2:31" x14ac:dyDescent="0.25">
      <c r="B16" s="44">
        <f t="shared" si="5"/>
        <v>9</v>
      </c>
      <c r="C16" s="17" t="s">
        <v>78</v>
      </c>
      <c r="D16" s="18">
        <v>7</v>
      </c>
      <c r="E16" s="18" t="s">
        <v>12</v>
      </c>
      <c r="F16" s="18">
        <v>1</v>
      </c>
      <c r="G16" s="32">
        <v>2.0833333333333301E-2</v>
      </c>
      <c r="H16" s="42" t="s">
        <v>18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14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81</v>
      </c>
      <c r="D17" s="16">
        <v>9</v>
      </c>
      <c r="E17" s="16" t="s">
        <v>12</v>
      </c>
      <c r="F17" s="16">
        <v>1</v>
      </c>
      <c r="G17" s="31">
        <v>8.3333333333333301E-2</v>
      </c>
      <c r="H17" s="41" t="s">
        <v>18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16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13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4">
        <f t="shared" si="5"/>
        <v>11</v>
      </c>
      <c r="C18" s="17" t="s">
        <v>82</v>
      </c>
      <c r="D18" s="18">
        <v>8</v>
      </c>
      <c r="E18" s="18" t="s">
        <v>12</v>
      </c>
      <c r="F18" s="18">
        <v>1</v>
      </c>
      <c r="G18" s="32">
        <v>4.1666666666666699E-2</v>
      </c>
      <c r="H18" s="42" t="s">
        <v>18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20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18</v>
      </c>
      <c r="AD18" s="4">
        <f t="array" ref="AD18">SUM(($H$8:$H$42=$AC18)*$G$8:$G$42)</f>
        <v>1.6145833333333339</v>
      </c>
      <c r="AE18" s="4">
        <f>AD18 * 24*60</f>
        <v>2325.0000000000009</v>
      </c>
      <c r="AF18" s="4">
        <f t="shared" ref="AF18:AF19" si="6">DAY(AD18)*24+HOUR(AD18)</f>
        <v>38</v>
      </c>
      <c r="AG18" s="4">
        <f t="shared" ref="AG18:AG19" si="7">MINUTE(AD18)</f>
        <v>45</v>
      </c>
      <c r="AH18" s="4" t="str">
        <f t="shared" ref="AH18:AH19" si="8">AF18&amp;"h"&amp;TEXT(AG18,"00")</f>
        <v>38h45</v>
      </c>
      <c r="AJ18" s="4">
        <f>COUNTIF($H$8:$H$42,AC18)</f>
        <v>19</v>
      </c>
    </row>
    <row r="19" spans="2:36" x14ac:dyDescent="0.25">
      <c r="B19" s="45">
        <f t="shared" si="5"/>
        <v>12</v>
      </c>
      <c r="C19" s="15" t="s">
        <v>83</v>
      </c>
      <c r="D19" s="16">
        <v>11</v>
      </c>
      <c r="E19" s="16" t="s">
        <v>12</v>
      </c>
      <c r="F19" s="16">
        <v>2</v>
      </c>
      <c r="G19" s="31">
        <v>6.25E-2</v>
      </c>
      <c r="H19" s="41" t="s">
        <v>18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21</v>
      </c>
      <c r="AD19" s="4">
        <f t="array" ref="AD19">SUM(($H$8:$H$42=$AC19)*$G$8:$G$42)</f>
        <v>1.0208333333333339</v>
      </c>
      <c r="AE19" s="4">
        <f>AD19 * 24*60</f>
        <v>1470.0000000000009</v>
      </c>
      <c r="AF19" s="4">
        <f t="shared" si="6"/>
        <v>24</v>
      </c>
      <c r="AG19" s="4">
        <f t="shared" si="7"/>
        <v>30</v>
      </c>
      <c r="AH19" s="4" t="str">
        <f t="shared" si="8"/>
        <v>24h30</v>
      </c>
      <c r="AJ19" s="4">
        <f>COUNTIF($H$8:$H$42,AC19)</f>
        <v>11</v>
      </c>
    </row>
    <row r="20" spans="2:36" x14ac:dyDescent="0.25">
      <c r="B20" s="44">
        <f t="shared" si="5"/>
        <v>13</v>
      </c>
      <c r="C20" s="17" t="s">
        <v>84</v>
      </c>
      <c r="D20" s="19">
        <v>12</v>
      </c>
      <c r="E20" s="18" t="s">
        <v>12</v>
      </c>
      <c r="F20" s="18">
        <v>1</v>
      </c>
      <c r="G20" s="32">
        <v>9.375E-2</v>
      </c>
      <c r="H20" s="42" t="s">
        <v>18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5" t="s">
        <v>87</v>
      </c>
      <c r="D21" s="16" t="s">
        <v>10</v>
      </c>
      <c r="E21" s="16" t="s">
        <v>12</v>
      </c>
      <c r="F21" s="16">
        <v>2</v>
      </c>
      <c r="G21" s="31">
        <v>0.29166666666666702</v>
      </c>
      <c r="H21" s="41" t="s">
        <v>18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3.1562500000000018</v>
      </c>
      <c r="AE21" s="4">
        <f t="shared" ref="AE21" si="9">AD21 * 24*60</f>
        <v>4545.0000000000027</v>
      </c>
      <c r="AF21" s="4">
        <f t="shared" ref="AF21" si="10">DAY(AD21)*24+HOUR(AD21)</f>
        <v>75</v>
      </c>
      <c r="AG21" s="4">
        <f t="shared" ref="AG21" si="11">MINUTE(AD21)</f>
        <v>45</v>
      </c>
      <c r="AH21" s="4" t="str">
        <f t="shared" ref="AH21" si="12">AF21&amp;"h"&amp;TEXT(AG21,"00")</f>
        <v>75h45</v>
      </c>
    </row>
    <row r="22" spans="2:36" x14ac:dyDescent="0.25">
      <c r="B22" s="44">
        <f t="shared" si="5"/>
        <v>15</v>
      </c>
      <c r="C22" s="17" t="s">
        <v>85</v>
      </c>
      <c r="D22" s="18">
        <v>15</v>
      </c>
      <c r="E22" s="18" t="s">
        <v>17</v>
      </c>
      <c r="F22" s="18">
        <v>2</v>
      </c>
      <c r="G22" s="32">
        <v>8.3333333333333301E-2</v>
      </c>
      <c r="H22" s="42" t="s">
        <v>21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5" t="s">
        <v>86</v>
      </c>
      <c r="D23" s="16" t="s">
        <v>10</v>
      </c>
      <c r="E23" s="16" t="s">
        <v>17</v>
      </c>
      <c r="F23" s="16">
        <v>2</v>
      </c>
      <c r="G23" s="31">
        <v>8.3333333333333301E-2</v>
      </c>
      <c r="H23" s="41" t="s">
        <v>21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5"/>
        <v>17</v>
      </c>
      <c r="C24" s="17" t="s">
        <v>88</v>
      </c>
      <c r="D24" s="19" t="s">
        <v>10</v>
      </c>
      <c r="E24" s="18" t="s">
        <v>12</v>
      </c>
      <c r="F24" s="18">
        <v>1</v>
      </c>
      <c r="G24" s="32">
        <v>3.125E-2</v>
      </c>
      <c r="H24" s="42" t="s">
        <v>18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5"/>
        <v>18</v>
      </c>
      <c r="C25" s="15" t="s">
        <v>89</v>
      </c>
      <c r="D25" s="16">
        <v>17</v>
      </c>
      <c r="E25" s="16" t="s">
        <v>12</v>
      </c>
      <c r="F25" s="16">
        <v>3</v>
      </c>
      <c r="G25" s="31">
        <v>0.114583333333333</v>
      </c>
      <c r="H25" s="41" t="s">
        <v>18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5"/>
        <v>19</v>
      </c>
      <c r="C26" s="17" t="s">
        <v>90</v>
      </c>
      <c r="D26" s="19">
        <v>18</v>
      </c>
      <c r="E26" s="18" t="s">
        <v>12</v>
      </c>
      <c r="F26" s="18">
        <v>3</v>
      </c>
      <c r="G26" s="32">
        <v>9.375E-2</v>
      </c>
      <c r="H26" s="42" t="s">
        <v>18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5"/>
        <v>20</v>
      </c>
      <c r="C27" s="15" t="s">
        <v>91</v>
      </c>
      <c r="D27" s="16">
        <v>17</v>
      </c>
      <c r="E27" s="16" t="s">
        <v>12</v>
      </c>
      <c r="F27" s="16">
        <v>1</v>
      </c>
      <c r="G27" s="31">
        <v>5.2083333333333301E-2</v>
      </c>
      <c r="H27" s="41" t="s">
        <v>18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5"/>
        <v>21</v>
      </c>
      <c r="C28" s="17" t="s">
        <v>92</v>
      </c>
      <c r="D28" s="18">
        <v>17</v>
      </c>
      <c r="E28" s="18" t="s">
        <v>12</v>
      </c>
      <c r="F28" s="18">
        <v>3</v>
      </c>
      <c r="G28" s="32">
        <v>0.16666666666666699</v>
      </c>
      <c r="H28" s="42" t="s">
        <v>18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5"/>
        <v>22</v>
      </c>
      <c r="C29" s="15" t="s">
        <v>93</v>
      </c>
      <c r="D29" s="16" t="s">
        <v>10</v>
      </c>
      <c r="E29" s="16" t="s">
        <v>17</v>
      </c>
      <c r="F29" s="16">
        <v>2</v>
      </c>
      <c r="G29" s="31">
        <v>8.3333333333333301E-2</v>
      </c>
      <c r="H29" s="41" t="s">
        <v>21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4">
        <f t="shared" si="5"/>
        <v>23</v>
      </c>
      <c r="C30" s="17" t="s">
        <v>94</v>
      </c>
      <c r="D30" s="19">
        <v>21</v>
      </c>
      <c r="E30" s="18" t="s">
        <v>12</v>
      </c>
      <c r="F30" s="18">
        <v>3</v>
      </c>
      <c r="G30" s="32">
        <v>0.104166666666667</v>
      </c>
      <c r="H30" s="42" t="s">
        <v>18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5">
        <f t="shared" si="5"/>
        <v>24</v>
      </c>
      <c r="C31" s="15" t="s">
        <v>95</v>
      </c>
      <c r="D31" s="16">
        <v>21</v>
      </c>
      <c r="E31" s="16" t="s">
        <v>12</v>
      </c>
      <c r="F31" s="16">
        <v>2</v>
      </c>
      <c r="G31" s="31">
        <v>7.2916666666666699E-2</v>
      </c>
      <c r="H31" s="41" t="s">
        <v>18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4">
        <f t="shared" si="5"/>
        <v>25</v>
      </c>
      <c r="C32" s="17" t="s">
        <v>96</v>
      </c>
      <c r="D32" s="19" t="s">
        <v>10</v>
      </c>
      <c r="E32" s="18" t="s">
        <v>17</v>
      </c>
      <c r="F32" s="18">
        <v>2</v>
      </c>
      <c r="G32" s="32">
        <v>6.25E-2</v>
      </c>
      <c r="H32" s="42" t="s">
        <v>21</v>
      </c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5">
        <f t="shared" si="5"/>
        <v>26</v>
      </c>
      <c r="C33" s="15" t="s">
        <v>97</v>
      </c>
      <c r="D33" s="16">
        <v>21</v>
      </c>
      <c r="E33" s="16" t="s">
        <v>17</v>
      </c>
      <c r="F33" s="16">
        <v>1</v>
      </c>
      <c r="G33" s="31">
        <v>6.25E-2</v>
      </c>
      <c r="H33" s="41" t="s">
        <v>21</v>
      </c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4">
        <f>IF(LEN(C34)&lt;&gt;0,IF(OR(LEN(B33)=0,B33="^"),"^",B33+1),"")</f>
        <v>27</v>
      </c>
      <c r="C34" s="17" t="s">
        <v>98</v>
      </c>
      <c r="D34" s="18" t="s">
        <v>10</v>
      </c>
      <c r="E34" s="18" t="s">
        <v>12</v>
      </c>
      <c r="F34" s="18">
        <v>2</v>
      </c>
      <c r="G34" s="32">
        <v>9.375E-2</v>
      </c>
      <c r="H34" s="42" t="s">
        <v>21</v>
      </c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5">
        <f t="shared" si="5"/>
        <v>28</v>
      </c>
      <c r="C35" s="15" t="s">
        <v>99</v>
      </c>
      <c r="D35" s="16">
        <v>14</v>
      </c>
      <c r="E35" s="16" t="s">
        <v>12</v>
      </c>
      <c r="F35" s="16">
        <v>2</v>
      </c>
      <c r="G35" s="31">
        <v>8.3333333333333301E-2</v>
      </c>
      <c r="H35" s="41" t="s">
        <v>18</v>
      </c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4">
        <f t="shared" si="5"/>
        <v>29</v>
      </c>
      <c r="C36" s="17" t="s">
        <v>100</v>
      </c>
      <c r="D36" s="19" t="s">
        <v>10</v>
      </c>
      <c r="E36" s="18" t="s">
        <v>12</v>
      </c>
      <c r="F36" s="18">
        <v>3</v>
      </c>
      <c r="G36" s="32">
        <v>0.125</v>
      </c>
      <c r="H36" s="42" t="s">
        <v>18</v>
      </c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5">
        <f t="shared" si="5"/>
        <v>30</v>
      </c>
      <c r="C37" s="15" t="s">
        <v>101</v>
      </c>
      <c r="D37" s="16" t="s">
        <v>10</v>
      </c>
      <c r="E37" s="16" t="s">
        <v>12</v>
      </c>
      <c r="F37" s="16">
        <v>2</v>
      </c>
      <c r="G37" s="31">
        <v>6.25E-2</v>
      </c>
      <c r="H37" s="41" t="s">
        <v>21</v>
      </c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4">
        <f t="shared" si="5"/>
        <v>31</v>
      </c>
      <c r="C38" s="17" t="s">
        <v>102</v>
      </c>
      <c r="D38" s="19">
        <v>1</v>
      </c>
      <c r="E38" s="18" t="s">
        <v>12</v>
      </c>
      <c r="F38" s="18">
        <v>3</v>
      </c>
      <c r="G38" s="32">
        <v>0.125</v>
      </c>
      <c r="H38" s="42" t="s">
        <v>21</v>
      </c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5">
        <f t="shared" si="5"/>
        <v>32</v>
      </c>
      <c r="C39" s="15" t="s">
        <v>103</v>
      </c>
      <c r="D39" s="16">
        <v>5</v>
      </c>
      <c r="E39" s="16" t="s">
        <v>17</v>
      </c>
      <c r="F39" s="16">
        <v>3</v>
      </c>
      <c r="G39" s="31">
        <v>0.104166666666667</v>
      </c>
      <c r="H39" s="41" t="s">
        <v>21</v>
      </c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4">
        <f t="shared" si="5"/>
        <v>33</v>
      </c>
      <c r="C40" s="17" t="s">
        <v>104</v>
      </c>
      <c r="D40" s="18">
        <v>30</v>
      </c>
      <c r="E40" s="18" t="s">
        <v>12</v>
      </c>
      <c r="F40" s="18">
        <v>2</v>
      </c>
      <c r="G40" s="32">
        <v>9.375E-2</v>
      </c>
      <c r="H40" s="42" t="s">
        <v>21</v>
      </c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5">
        <f t="shared" si="5"/>
        <v>34</v>
      </c>
      <c r="C41" s="15" t="s">
        <v>105</v>
      </c>
      <c r="D41" s="16">
        <v>33</v>
      </c>
      <c r="E41" s="16" t="s">
        <v>12</v>
      </c>
      <c r="F41" s="16">
        <v>3</v>
      </c>
      <c r="G41" s="31">
        <v>0.16666666666666699</v>
      </c>
      <c r="H41" s="41" t="s">
        <v>21</v>
      </c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8" priority="16">
      <formula>$E8="Optionnelle"</formula>
    </cfRule>
    <cfRule type="expression" dxfId="87" priority="18">
      <formula>$E8="Essentielle"</formula>
    </cfRule>
  </conditionalFormatting>
  <conditionalFormatting sqref="F8 F10 F20 F22 F24 F26 F28 F30 F32 F34 F36 F38 F40 F42">
    <cfRule type="expression" dxfId="86" priority="26">
      <formula>$F8=3</formula>
    </cfRule>
    <cfRule type="expression" dxfId="85" priority="28">
      <formula>$F8=2</formula>
    </cfRule>
    <cfRule type="expression" dxfId="84" priority="30">
      <formula>$F8=1</formula>
    </cfRule>
  </conditionalFormatting>
  <conditionalFormatting sqref="F9 F11 F37 F39 F41 F33:F35 F31 F21:F27 F29 F19">
    <cfRule type="expression" dxfId="83" priority="25">
      <formula>$F9=3</formula>
    </cfRule>
    <cfRule type="expression" dxfId="82" priority="27">
      <formula>$F9=2</formula>
    </cfRule>
    <cfRule type="expression" dxfId="81" priority="29">
      <formula>$F9=1</formula>
    </cfRule>
  </conditionalFormatting>
  <conditionalFormatting sqref="G10 G8 G20 G22 G24 G26 G28 G30 G32 G34 G36 G38 G40 G42">
    <cfRule type="dataBar" priority="2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80" priority="22">
      <formula>L8</formula>
    </cfRule>
  </conditionalFormatting>
  <conditionalFormatting sqref="H8:H11 H19:H42">
    <cfRule type="expression" dxfId="79" priority="21">
      <formula>$P8</formula>
    </cfRule>
  </conditionalFormatting>
  <conditionalFormatting sqref="H5">
    <cfRule type="expression" dxfId="78" priority="20">
      <formula>$L$44&gt;0</formula>
    </cfRule>
  </conditionalFormatting>
  <conditionalFormatting sqref="B9:H9 B11:H11 B13 B15 B19:H19 B21:H21 B23:H23 B25:H25 B27:H27 B29:H29 B31:H31 B33:H33 B35:H35 B37:H37 B39:H39 B41:H41 B17">
    <cfRule type="expression" dxfId="77" priority="43">
      <formula>LEN($B9)=0</formula>
    </cfRule>
  </conditionalFormatting>
  <conditionalFormatting sqref="B8:H8 B10:H10 B12 B14 B16 B20:H20 B22:H22 B24:H24 B26:H26 B28:H28 B30:H30 B32:H32 B34:H34 B36:H36 B38:H38 B40:H40 B42:H42 B18">
    <cfRule type="expression" dxfId="76" priority="19">
      <formula>LEN($B8)=0</formula>
    </cfRule>
  </conditionalFormatting>
  <conditionalFormatting sqref="C12:H18">
    <cfRule type="expression" dxfId="75" priority="2">
      <formula>$E12="Optionnelle"</formula>
    </cfRule>
    <cfRule type="expression" dxfId="74" priority="3">
      <formula>$E12="Essentielle"</formula>
    </cfRule>
  </conditionalFormatting>
  <conditionalFormatting sqref="F12 F14 F16 F18">
    <cfRule type="expression" dxfId="73" priority="10">
      <formula>$F12=3</formula>
    </cfRule>
    <cfRule type="expression" dxfId="72" priority="12">
      <formula>$F12=2</formula>
    </cfRule>
    <cfRule type="expression" dxfId="71" priority="14">
      <formula>$F12=1</formula>
    </cfRule>
  </conditionalFormatting>
  <conditionalFormatting sqref="F13:F18">
    <cfRule type="expression" dxfId="70" priority="9">
      <formula>$F13=3</formula>
    </cfRule>
    <cfRule type="expression" dxfId="69" priority="11">
      <formula>$F13=2</formula>
    </cfRule>
    <cfRule type="expression" dxfId="68" priority="13">
      <formula>$F13=1</formula>
    </cfRule>
  </conditionalFormatting>
  <conditionalFormatting sqref="G12 G14 G16 G18">
    <cfRule type="dataBar" priority="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7" priority="6">
      <formula>L12</formula>
    </cfRule>
  </conditionalFormatting>
  <conditionalFormatting sqref="H12:H18">
    <cfRule type="expression" dxfId="66" priority="5">
      <formula>$P12</formula>
    </cfRule>
  </conditionalFormatting>
  <conditionalFormatting sqref="C13:H13 C15:H15 C17:H17">
    <cfRule type="expression" dxfId="65" priority="15">
      <formula>LEN($B13)=0</formula>
    </cfRule>
  </conditionalFormatting>
  <conditionalFormatting sqref="C12:H12 C14:H14 C16:H16 C18:H18">
    <cfRule type="expression" dxfId="64" priority="4">
      <formula>LEN($B12)=0</formula>
    </cfRule>
  </conditionalFormatting>
  <conditionalFormatting sqref="C15">
    <cfRule type="expression" dxfId="63" priority="1">
      <formula>LEN($B15)=0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topLeftCell="A7" workbookViewId="0">
      <selection activeCell="E10" sqref="E10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3" t="str">
        <f>'Sprint 1 - Planification'!B2:H2</f>
        <v>Lays the prise</v>
      </c>
      <c r="C2" s="123"/>
      <c r="D2" s="123"/>
      <c r="E2" s="123"/>
      <c r="F2" s="123"/>
      <c r="G2" s="123"/>
    </row>
    <row r="3" spans="2:23" x14ac:dyDescent="0.25">
      <c r="B3" s="20" t="s">
        <v>26</v>
      </c>
      <c r="C3" s="21"/>
      <c r="D3" s="33"/>
      <c r="E3" s="33"/>
      <c r="F3" s="124"/>
      <c r="G3" s="124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27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11 heures et 15 minutes de travail réalisé. </v>
      </c>
    </row>
    <row r="6" spans="2:23" ht="7.5" customHeight="1" thickBot="1" x14ac:dyDescent="0.3"/>
    <row r="7" spans="2:23" x14ac:dyDescent="0.25">
      <c r="B7" s="117" t="s">
        <v>3</v>
      </c>
      <c r="C7" s="116" t="s">
        <v>4</v>
      </c>
      <c r="D7" s="118" t="s">
        <v>28</v>
      </c>
      <c r="E7" s="117" t="s">
        <v>8</v>
      </c>
      <c r="F7" s="118" t="s">
        <v>29</v>
      </c>
      <c r="G7" s="120" t="s">
        <v>30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3">
        <v>1.0416666666666666E-2</v>
      </c>
      <c r="F8" s="104">
        <v>1</v>
      </c>
      <c r="G8" s="105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13</v>
      </c>
      <c r="Q8" s="61">
        <f t="array" ref="Q8">SUM(($D$8:$D$42=$P8)*$E$8:$E$42)</f>
        <v>0.46874999999999994</v>
      </c>
      <c r="R8" s="62">
        <f>Q8*24*60</f>
        <v>674.99999999999989</v>
      </c>
      <c r="T8" s="9">
        <f>SUM(E8:E42)</f>
        <v>0.46874999999999994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06">
        <v>0.125</v>
      </c>
      <c r="F9" s="107">
        <v>1</v>
      </c>
      <c r="G9" s="108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18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0.46874999999999994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09">
        <v>0.25</v>
      </c>
      <c r="F10" s="110">
        <v>1</v>
      </c>
      <c r="G10" s="111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21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11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06">
        <v>8.3333333333333301E-2</v>
      </c>
      <c r="F11" s="107">
        <v>1</v>
      </c>
      <c r="G11" s="108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Creation des tables de la base de données</v>
      </c>
      <c r="D12" s="56" t="str">
        <f>IF(LEN('Sprint 1 - Planification'!H12)&lt;&gt;0,'Sprint 1 - Planification'!H12,"")</f>
        <v>Sprint 2</v>
      </c>
      <c r="E12" s="112"/>
      <c r="F12" s="110"/>
      <c r="G12" s="111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24</v>
      </c>
      <c r="T12" s="63">
        <f>T10</f>
        <v>11</v>
      </c>
      <c r="U12" s="4" t="str">
        <f>T12 &amp; " " &amp; S12 &amp; IF(T12 &gt; 1, "s", "")</f>
        <v>11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Connecter la base de données au site web avec Node.js ou Php</v>
      </c>
      <c r="D13" s="52" t="str">
        <f>IF(LEN('Sprint 1 - Planification'!H13)&lt;&gt;0,'Sprint 1 - Planification'!H13,"")</f>
        <v>Sprint 2</v>
      </c>
      <c r="E13" s="106"/>
      <c r="F13" s="107"/>
      <c r="G13" s="108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25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Creation de la page de creation de compte</v>
      </c>
      <c r="D14" s="56" t="str">
        <f>IF(LEN('Sprint 1 - Planification'!H14)&lt;&gt;0,'Sprint 1 - Planification'!H14,"")</f>
        <v>Sprint 2</v>
      </c>
      <c r="E14" s="112"/>
      <c r="F14" s="110"/>
      <c r="G14" s="111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11 heures et 15 minutes</v>
      </c>
      <c r="W14" s="4" t="str">
        <f>T12&amp;"h"&amp;TEXT(T13,"00")</f>
        <v>11h15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Creation de la page de login</v>
      </c>
      <c r="D15" s="52" t="str">
        <f>IF(LEN('Sprint 1 - Planification'!H15)&lt;&gt;0,'Sprint 1 - Planification'!H15,"")</f>
        <v>Sprint 2</v>
      </c>
      <c r="E15" s="106"/>
      <c r="F15" s="107"/>
      <c r="G15" s="108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Encryptage du mot de passe</v>
      </c>
      <c r="D16" s="55" t="str">
        <f>IF(LEN('Sprint 1 - Planification'!H16)&lt;&gt;0,'Sprint 1 - Planification'!H16,"")</f>
        <v>Sprint 2</v>
      </c>
      <c r="E16" s="109"/>
      <c r="F16" s="110"/>
      <c r="G16" s="111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Ajout du compte dans la base donnée</v>
      </c>
      <c r="D17" s="52" t="str">
        <f>IF(LEN('Sprint 1 - Planification'!H17)&lt;&gt;0,'Sprint 1 - Planification'!H17,"")</f>
        <v>Sprint 2</v>
      </c>
      <c r="E17" s="106"/>
      <c r="F17" s="107"/>
      <c r="G17" s="108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recuperer les informations lors d'un login</v>
      </c>
      <c r="D18" s="56" t="str">
        <f>IF(LEN('Sprint 1 - Planification'!H18)&lt;&gt;0,'Sprint 1 - Planification'!H18,"")</f>
        <v>Sprint 2</v>
      </c>
      <c r="E18" s="112"/>
      <c r="F18" s="110"/>
      <c r="G18" s="111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Envoyer une requete à la BD avec les informations du login</v>
      </c>
      <c r="D19" s="52" t="str">
        <f>IF(LEN('Sprint 1 - Planification'!H19)&lt;&gt;0,'Sprint 1 - Planification'!H19,"")</f>
        <v>Sprint 2</v>
      </c>
      <c r="E19" s="106"/>
      <c r="F19" s="107"/>
      <c r="G19" s="108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Verifier existence du compte et informations correct</v>
      </c>
      <c r="D20" s="56" t="str">
        <f>IF(LEN('Sprint 1 - Planification'!H20)&lt;&gt;0,'Sprint 1 - Planification'!H20,"")</f>
        <v>Sprint 2</v>
      </c>
      <c r="E20" s="112"/>
      <c r="F20" s="110"/>
      <c r="G20" s="111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Recherche des sprites / retouches</v>
      </c>
      <c r="D21" s="52" t="str">
        <f>IF(LEN('Sprint 1 - Planification'!H21)&lt;&gt;0,'Sprint 1 - Planification'!H21,"")</f>
        <v>Sprint 2</v>
      </c>
      <c r="E21" s="106"/>
      <c r="F21" s="107"/>
      <c r="G21" s="108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Animation des sprites</v>
      </c>
      <c r="D22" s="55" t="str">
        <f>IF(LEN('Sprint 1 - Planification'!H22)&lt;&gt;0,'Sprint 1 - Planification'!H22,"")</f>
        <v>Sprint 3</v>
      </c>
      <c r="E22" s="109"/>
      <c r="F22" s="110"/>
      <c r="G22" s="111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Heberger le site et le base de donnée</v>
      </c>
      <c r="D23" s="52" t="str">
        <f>IF(LEN('Sprint 1 - Planification'!H23)&lt;&gt;0,'Sprint 1 - Planification'!H23,"")</f>
        <v>Sprint 3</v>
      </c>
      <c r="E23" s="106"/>
      <c r="F23" s="107"/>
      <c r="G23" s="108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Creation de la structure du projet( classes et fonctions)</v>
      </c>
      <c r="D24" s="56" t="str">
        <f>IF(LEN('Sprint 1 - Planification'!H24)&lt;&gt;0,'Sprint 1 - Planification'!H24,"")</f>
        <v>Sprint 2</v>
      </c>
      <c r="E24" s="112"/>
      <c r="F24" s="110"/>
      <c r="G24" s="111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Creation de la classe Game</v>
      </c>
      <c r="D25" s="52" t="str">
        <f>IF(LEN('Sprint 1 - Planification'!H25)&lt;&gt;0,'Sprint 1 - Planification'!H25,"")</f>
        <v>Sprint 2</v>
      </c>
      <c r="E25" s="106"/>
      <c r="F25" s="107"/>
      <c r="G25" s="108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Creation de la fonction Tick() de la classe Game</v>
      </c>
      <c r="D26" s="56" t="str">
        <f>IF(LEN('Sprint 1 - Planification'!H26)&lt;&gt;0,'Sprint 1 - Planification'!H26,"")</f>
        <v>Sprint 2</v>
      </c>
      <c r="E26" s="112"/>
      <c r="F26" s="110"/>
      <c r="G26" s="111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Creation des classes Entity et position</v>
      </c>
      <c r="D27" s="52" t="str">
        <f>IF(LEN('Sprint 1 - Planification'!H27)&lt;&gt;0,'Sprint 1 - Planification'!H27,"")</f>
        <v>Sprint 2</v>
      </c>
      <c r="E27" s="106"/>
      <c r="F27" s="107"/>
      <c r="G27" s="108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Creation de la classe player</v>
      </c>
      <c r="D28" s="55" t="str">
        <f>IF(LEN('Sprint 1 - Planification'!H28)&lt;&gt;0,'Sprint 1 - Planification'!H28,"")</f>
        <v>Sprint 2</v>
      </c>
      <c r="E28" s="109"/>
      <c r="F28" s="110"/>
      <c r="G28" s="111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Integration d'une deuxieme classe</v>
      </c>
      <c r="D29" s="52" t="str">
        <f>IF(LEN('Sprint 1 - Planification'!H29)&lt;&gt;0,'Sprint 1 - Planification'!H29,"")</f>
        <v>Sprint 3</v>
      </c>
      <c r="E29" s="106"/>
      <c r="F29" s="107"/>
      <c r="G29" s="108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Creation de la fonction draw card</v>
      </c>
      <c r="D30" s="56" t="str">
        <f>IF(LEN('Sprint 1 - Planification'!H30)&lt;&gt;0,'Sprint 1 - Planification'!H30,"")</f>
        <v>Sprint 2</v>
      </c>
      <c r="E30" s="112"/>
      <c r="F30" s="110"/>
      <c r="G30" s="111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Creation des fonctions Attack, rest</v>
      </c>
      <c r="D31" s="52" t="str">
        <f>IF(LEN('Sprint 1 - Planification'!H31)&lt;&gt;0,'Sprint 1 - Planification'!H31,"")</f>
        <v>Sprint 2</v>
      </c>
      <c r="E31" s="106"/>
      <c r="F31" s="107"/>
      <c r="G31" s="108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Creation de la classe effect</v>
      </c>
      <c r="D32" s="56" t="str">
        <f>IF(LEN('Sprint 1 - Planification'!H32)&lt;&gt;0,'Sprint 1 - Planification'!H32,"")</f>
        <v>Sprint 3</v>
      </c>
      <c r="E32" s="112"/>
      <c r="F32" s="110"/>
      <c r="G32" s="111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Creation des statistiques</v>
      </c>
      <c r="D33" s="52" t="str">
        <f>IF(LEN('Sprint 1 - Planification'!H33)&lt;&gt;0,'Sprint 1 - Planification'!H33,"")</f>
        <v>Sprint 3</v>
      </c>
      <c r="E33" s="106"/>
      <c r="F33" s="107"/>
      <c r="G33" s="108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Creation des enemies et ses fonctions</v>
      </c>
      <c r="D34" s="55" t="str">
        <f>IF(LEN('Sprint 1 - Planification'!H34)&lt;&gt;0,'Sprint 1 - Planification'!H34,"")</f>
        <v>Sprint 3</v>
      </c>
      <c r="E34" s="109"/>
      <c r="F34" s="110"/>
      <c r="G34" s="111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>Insertion des sprites et animations dans le jeu</v>
      </c>
      <c r="D35" s="52" t="str">
        <f>IF(LEN('Sprint 1 - Planification'!H35)&lt;&gt;0,'Sprint 1 - Planification'!H35,"")</f>
        <v>Sprint 2</v>
      </c>
      <c r="E35" s="106"/>
      <c r="F35" s="107"/>
      <c r="G35" s="108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Creation des fonctions draw et ticks pour chaque entitée</v>
      </c>
      <c r="D36" s="56" t="str">
        <f>IF(LEN('Sprint 1 - Planification'!H36)&lt;&gt;0,'Sprint 1 - Planification'!H36,"")</f>
        <v>Sprint 2</v>
      </c>
      <c r="E36" s="112"/>
      <c r="F36" s="110"/>
      <c r="G36" s="111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>
        <f>IF(LEN('Sprint 1 - Planification'!B37)&lt;&gt;0,'Sprint 1 - Planification'!B37,"")</f>
        <v>30</v>
      </c>
      <c r="C37" s="51" t="str">
        <f>IF(LEN('Sprint 1 - Planification'!C37)&lt;&gt;0,'Sprint 1 - Planification'!C37,"")</f>
        <v>Creation de la classe map</v>
      </c>
      <c r="D37" s="52" t="str">
        <f>IF(LEN('Sprint 1 - Planification'!H37)&lt;&gt;0,'Sprint 1 - Planification'!H37,"")</f>
        <v>Sprint 3</v>
      </c>
      <c r="E37" s="106"/>
      <c r="F37" s="107"/>
      <c r="G37" s="108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>
        <f>IF(LEN('Sprint 1 - Planification'!B38)&lt;&gt;0,'Sprint 1 - Planification'!B38,"")</f>
        <v>31</v>
      </c>
      <c r="C38" s="54" t="str">
        <f>IF(LEN('Sprint 1 - Planification'!C38)&lt;&gt;0,'Sprint 1 - Planification'!C38,"")</f>
        <v>Creation de la matrice pour la map</v>
      </c>
      <c r="D38" s="56" t="str">
        <f>IF(LEN('Sprint 1 - Planification'!H38)&lt;&gt;0,'Sprint 1 - Planification'!H38,"")</f>
        <v>Sprint 3</v>
      </c>
      <c r="E38" s="112"/>
      <c r="F38" s="110"/>
      <c r="G38" s="111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>
        <f>IF(LEN('Sprint 1 - Planification'!B39)&lt;&gt;0,'Sprint 1 - Planification'!B39,"")</f>
        <v>32</v>
      </c>
      <c r="C39" s="51" t="str">
        <f>IF(LEN('Sprint 1 - Planification'!C39)&lt;&gt;0,'Sprint 1 - Planification'!C39,"")</f>
        <v>Sauvegarde de partie dans la base de donnés</v>
      </c>
      <c r="D39" s="52" t="str">
        <f>IF(LEN('Sprint 1 - Planification'!H39)&lt;&gt;0,'Sprint 1 - Planification'!H39,"")</f>
        <v>Sprint 3</v>
      </c>
      <c r="E39" s="106"/>
      <c r="F39" s="107"/>
      <c r="G39" s="108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>
        <f>IF(LEN('Sprint 1 - Planification'!B40)&lt;&gt;0,'Sprint 1 - Planification'!B40,"")</f>
        <v>33</v>
      </c>
      <c r="C40" s="54" t="str">
        <f>IF(LEN('Sprint 1 - Planification'!C40)&lt;&gt;0,'Sprint 1 - Planification'!C40,"")</f>
        <v>Creation fonctions de la map, deplacement etc</v>
      </c>
      <c r="D40" s="55" t="str">
        <f>IF(LEN('Sprint 1 - Planification'!H40)&lt;&gt;0,'Sprint 1 - Planification'!H40,"")</f>
        <v>Sprint 3</v>
      </c>
      <c r="E40" s="109"/>
      <c r="F40" s="110"/>
      <c r="G40" s="111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>
        <f>IF(LEN('Sprint 1 - Planification'!B41)&lt;&gt;0,'Sprint 1 - Planification'!B41,"")</f>
        <v>34</v>
      </c>
      <c r="C41" s="51" t="str">
        <f>IF(LEN('Sprint 1 - Planification'!C41)&lt;&gt;0,'Sprint 1 - Planification'!C41,"")</f>
        <v>Integration de la map dans le jeu</v>
      </c>
      <c r="D41" s="52" t="str">
        <f>IF(LEN('Sprint 1 - Planification'!H41)&lt;&gt;0,'Sprint 1 - Planification'!H41,"")</f>
        <v>Sprint 3</v>
      </c>
      <c r="E41" s="106"/>
      <c r="F41" s="107"/>
      <c r="G41" s="108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3"/>
      <c r="F42" s="114"/>
      <c r="G42" s="115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62" priority="10">
      <formula>$F8=100%</formula>
    </cfRule>
    <cfRule type="expression" dxfId="61" priority="11">
      <formula>$D8&lt;&gt;"Sprint 1"</formula>
    </cfRule>
  </conditionalFormatting>
  <conditionalFormatting sqref="E20:G20 E22:G22 E24:G24 E26:G26 E28:G28 E30:G30 E32:G32 E34:G34 E36:G36 E38:G38 E40:G40 E42:G42">
    <cfRule type="expression" dxfId="60" priority="22">
      <formula>AND($D20&lt;&gt;"Sprint 1",$F20&gt;0)</formula>
    </cfRule>
    <cfRule type="expression" dxfId="59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8" priority="19">
      <formula>AND($D19&lt;&gt;"Sprint 1",$F19&gt;0)</formula>
    </cfRule>
    <cfRule type="expression" dxfId="57" priority="21">
      <formula>AND($D19="Sprint 1",$F19&lt;1,NOT(ISBLANK($F19)))</formula>
    </cfRule>
  </conditionalFormatting>
  <conditionalFormatting sqref="G19:G42">
    <cfRule type="expression" dxfId="56" priority="16">
      <formula>$M19</formula>
    </cfRule>
  </conditionalFormatting>
  <conditionalFormatting sqref="E19:E42">
    <cfRule type="expression" dxfId="55" priority="14">
      <formula>$K19</formula>
    </cfRule>
  </conditionalFormatting>
  <conditionalFormatting sqref="F19:F42">
    <cfRule type="expression" dxfId="54" priority="13">
      <formula>$L19</formula>
    </cfRule>
  </conditionalFormatting>
  <conditionalFormatting sqref="G5">
    <cfRule type="expression" dxfId="53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52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51" priority="20">
      <formula>LEN($B9)=0</formula>
    </cfRule>
  </conditionalFormatting>
  <conditionalFormatting sqref="E8:G8 E10:G10 E12:G12 E14:G14 E16:G16 E18:G18">
    <cfRule type="expression" dxfId="50" priority="7">
      <formula>AND($D8&lt;&gt;"Sprint 1",$F8&gt;0)</formula>
    </cfRule>
    <cfRule type="expression" dxfId="49" priority="8">
      <formula>AND($D8="Sprint 1",$F8&lt;1,NOT(ISBLANK($F8)))</formula>
    </cfRule>
  </conditionalFormatting>
  <conditionalFormatting sqref="E9:G9 E11:G11 E13:G13 E15:G15 E17:G17">
    <cfRule type="expression" dxfId="48" priority="4">
      <formula>AND($D9&lt;&gt;"Sprint 1",$F9&gt;0)</formula>
    </cfRule>
    <cfRule type="expression" dxfId="47" priority="6">
      <formula>AND($D9="Sprint 1",$F9&lt;1,NOT(ISBLANK($F9)))</formula>
    </cfRule>
  </conditionalFormatting>
  <conditionalFormatting sqref="G8:G18">
    <cfRule type="expression" dxfId="46" priority="3">
      <formula>$M8</formula>
    </cfRule>
  </conditionalFormatting>
  <conditionalFormatting sqref="E8:E18">
    <cfRule type="expression" dxfId="45" priority="2">
      <formula>$K8</formula>
    </cfRule>
  </conditionalFormatting>
  <conditionalFormatting sqref="F8:F18">
    <cfRule type="expression" dxfId="44" priority="1">
      <formula>$L8</formula>
    </cfRule>
  </conditionalFormatting>
  <conditionalFormatting sqref="E8:G8 E10:G10 E12:G12 E14:G14 E16:G16 E18:G18">
    <cfRule type="expression" dxfId="43" priority="9">
      <formula>LEN($B8)=0</formula>
    </cfRule>
  </conditionalFormatting>
  <conditionalFormatting sqref="E9:G9 E11:G11 E13:G13 E15:G15 E17:G17">
    <cfRule type="expression" dxfId="42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topLeftCell="A7" workbookViewId="0">
      <selection activeCell="I21" sqref="I21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Lays the prise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31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39 heures et 15 minutes de travail réalisé. 8 tâches sont en retard!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33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IF(ISBLANK('Sprint 1 - Bilan'!E8),"",'Sprint 1 - Bilan'!E8)</f>
        <v>1.0416666666666666E-2</v>
      </c>
      <c r="F9" s="65">
        <f>IF(ISBLANK('Sprint 1 - Bilan'!F8),"",'Sprint 1 - Bilan'!F8)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1.635416666666667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IF(ISBLANK('Sprint 1 - Bilan'!E9),"",'Sprint 1 - Bilan'!E9)</f>
        <v>0.125</v>
      </c>
      <c r="F10" s="71">
        <f>IF(ISBLANK('Sprint 1 - Bilan'!F9),"",'Sprint 1 - Bilan'!F9)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1.635416666666667</v>
      </c>
      <c r="T10" s="62">
        <f t="shared" ref="T10:T11" si="4">S10*24*60</f>
        <v>2355.0000000000005</v>
      </c>
      <c r="V10" s="10">
        <f>V9</f>
        <v>1.635416666666667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IF(ISBLANK('Sprint 1 - Bilan'!E10),"",'Sprint 1 - Bilan'!E10)</f>
        <v>0.25</v>
      </c>
      <c r="F11" s="72">
        <f>IF(ISBLANK('Sprint 1 - Bilan'!F10),"",'Sprint 1 - Bilan'!F10)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39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IF(ISBLANK('Sprint 1 - Bilan'!E11),"",'Sprint 1 - Bilan'!E11)</f>
        <v>8.3333333333333301E-2</v>
      </c>
      <c r="F12" s="71">
        <f>IF(ISBLANK('Sprint 1 - Bilan'!F11),"",'Sprint 1 - Bilan'!F11)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15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Creation des tables de la base de données</v>
      </c>
      <c r="D13" s="56" t="str">
        <f>IF(LEN('Sprint 1 - Planification'!H12)&lt;&gt;0,'Sprint 1 - Planification'!H12,"")</f>
        <v>Sprint 2</v>
      </c>
      <c r="E13" s="69" t="str">
        <f>IF(ISBLANK('Sprint 1 - Bilan'!E12),"",'Sprint 1 - Bilan'!E12)</f>
        <v/>
      </c>
      <c r="F13" s="73" t="str">
        <f>IF(ISBLANK('Sprint 1 - Bilan'!F12),"",'Sprint 1 - Bilan'!F12)</f>
        <v/>
      </c>
      <c r="G13" s="112">
        <v>9.375E-2</v>
      </c>
      <c r="H13" s="110">
        <v>1</v>
      </c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39</v>
      </c>
      <c r="W13" s="4" t="str">
        <f>V13 &amp; " " &amp; U13 &amp; IF(V13 &gt; 1, "s", "")</f>
        <v>39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Connecter la base de données au site web avec Node.js ou Php</v>
      </c>
      <c r="D14" s="52" t="str">
        <f>IF(LEN('Sprint 1 - Planification'!H13)&lt;&gt;0,'Sprint 1 - Planification'!H13,"")</f>
        <v>Sprint 2</v>
      </c>
      <c r="E14" s="67" t="str">
        <f>IF(ISBLANK('Sprint 1 - Bilan'!E13),"",'Sprint 1 - Bilan'!E13)</f>
        <v/>
      </c>
      <c r="F14" s="71" t="str">
        <f>IF(ISBLANK('Sprint 1 - Bilan'!F13),"",'Sprint 1 - Bilan'!F13)</f>
        <v/>
      </c>
      <c r="G14" s="106">
        <v>7.2916666666666699E-2</v>
      </c>
      <c r="H14" s="107">
        <v>1</v>
      </c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15</v>
      </c>
      <c r="W14" s="4" t="str">
        <f>V14 &amp; " " &amp; U14 &amp; IF(V14 &gt; 1, "s", "")</f>
        <v>15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Creation de la page de creation de compte</v>
      </c>
      <c r="D15" s="56" t="str">
        <f>IF(LEN('Sprint 1 - Planification'!H14)&lt;&gt;0,'Sprint 1 - Planification'!H14,"")</f>
        <v>Sprint 2</v>
      </c>
      <c r="E15" s="69" t="str">
        <f>IF(ISBLANK('Sprint 1 - Bilan'!E14),"",'Sprint 1 - Bilan'!E14)</f>
        <v/>
      </c>
      <c r="F15" s="73" t="str">
        <f>IF(ISBLANK('Sprint 1 - Bilan'!F14),"",'Sprint 1 - Bilan'!F14)</f>
        <v/>
      </c>
      <c r="G15" s="112">
        <v>0.14583333333333301</v>
      </c>
      <c r="H15" s="110">
        <v>1</v>
      </c>
      <c r="I15" s="111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39 heures et 15 minutes</v>
      </c>
      <c r="Y15" s="4" t="str">
        <f>V13&amp;"h"&amp;TEXT(V14,"00")</f>
        <v>39h15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Creation de la page de login</v>
      </c>
      <c r="D16" s="52" t="str">
        <f>IF(LEN('Sprint 1 - Planification'!H15)&lt;&gt;0,'Sprint 1 - Planification'!H15,"")</f>
        <v>Sprint 2</v>
      </c>
      <c r="E16" s="67" t="str">
        <f>IF(ISBLANK('Sprint 1 - Bilan'!E15),"",'Sprint 1 - Bilan'!E15)</f>
        <v/>
      </c>
      <c r="F16" s="71" t="str">
        <f>IF(ISBLANK('Sprint 1 - Bilan'!F15),"",'Sprint 1 - Bilan'!F15)</f>
        <v/>
      </c>
      <c r="G16" s="106">
        <v>0.104166666666667</v>
      </c>
      <c r="H16" s="107">
        <v>1</v>
      </c>
      <c r="I16" s="108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8</v>
      </c>
      <c r="W16" s="4" t="str">
        <f>IF(V16=0,"",IF(V16=1,"Une tâche est en retard!",CONCATENATE(V16," tâches sont en retard!")))</f>
        <v>8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Encryptage du mot de passe</v>
      </c>
      <c r="D17" s="55" t="str">
        <f>IF(LEN('Sprint 1 - Planification'!H16)&lt;&gt;0,'Sprint 1 - Planification'!H16,"")</f>
        <v>Sprint 2</v>
      </c>
      <c r="E17" s="68" t="str">
        <f>IF(ISBLANK('Sprint 1 - Bilan'!E16),"",'Sprint 1 - Bilan'!E16)</f>
        <v/>
      </c>
      <c r="F17" s="72" t="str">
        <f>IF(ISBLANK('Sprint 1 - Bilan'!F16),"",'Sprint 1 - Bilan'!F16)</f>
        <v/>
      </c>
      <c r="G17" s="109">
        <v>7.2916666666666699E-2</v>
      </c>
      <c r="H17" s="110">
        <v>1</v>
      </c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Ajout du compte dans la base donnée</v>
      </c>
      <c r="D18" s="52" t="str">
        <f>IF(LEN('Sprint 1 - Planification'!H17)&lt;&gt;0,'Sprint 1 - Planification'!H17,"")</f>
        <v>Sprint 2</v>
      </c>
      <c r="E18" s="67" t="str">
        <f>IF(ISBLANK('Sprint 1 - Bilan'!E17),"",'Sprint 1 - Bilan'!E17)</f>
        <v/>
      </c>
      <c r="F18" s="71" t="str">
        <f>IF(ISBLANK('Sprint 1 - Bilan'!F17),"",'Sprint 1 - Bilan'!F17)</f>
        <v/>
      </c>
      <c r="G18" s="106">
        <v>0.16666666666666699</v>
      </c>
      <c r="H18" s="107">
        <v>1</v>
      </c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recuperer les informations lors d'un login</v>
      </c>
      <c r="D19" s="56" t="str">
        <f>IF(LEN('Sprint 1 - Planification'!H18)&lt;&gt;0,'Sprint 1 - Planification'!H18,"")</f>
        <v>Sprint 2</v>
      </c>
      <c r="E19" s="69" t="str">
        <f>IF(ISBLANK('Sprint 1 - Bilan'!E18),"",'Sprint 1 - Bilan'!E18)</f>
        <v/>
      </c>
      <c r="F19" s="73" t="str">
        <f>IF(ISBLANK('Sprint 1 - Bilan'!F18),"",'Sprint 1 - Bilan'!F18)</f>
        <v/>
      </c>
      <c r="G19" s="112">
        <v>0.114583333333333</v>
      </c>
      <c r="H19" s="110">
        <v>1</v>
      </c>
      <c r="I19" s="111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Envoyer une requete à la BD avec les informations du login</v>
      </c>
      <c r="D20" s="52" t="str">
        <f>IF(LEN('Sprint 1 - Planification'!H19)&lt;&gt;0,'Sprint 1 - Planification'!H19,"")</f>
        <v>Sprint 2</v>
      </c>
      <c r="E20" s="67" t="str">
        <f>IF(ISBLANK('Sprint 1 - Bilan'!E19),"",'Sprint 1 - Bilan'!E19)</f>
        <v/>
      </c>
      <c r="F20" s="71" t="str">
        <f>IF(ISBLANK('Sprint 1 - Bilan'!F19),"",'Sprint 1 - Bilan'!F19)</f>
        <v/>
      </c>
      <c r="G20" s="106">
        <v>8.3333333333333301E-2</v>
      </c>
      <c r="H20" s="107">
        <v>1</v>
      </c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Verifier existence du compte et informations correct</v>
      </c>
      <c r="D21" s="56" t="str">
        <f>IF(LEN('Sprint 1 - Planification'!H20)&lt;&gt;0,'Sprint 1 - Planification'!H20,"")</f>
        <v>Sprint 2</v>
      </c>
      <c r="E21" s="69" t="str">
        <f>IF(ISBLANK('Sprint 1 - Bilan'!E20),"",'Sprint 1 - Bilan'!E20)</f>
        <v/>
      </c>
      <c r="F21" s="73" t="str">
        <f>IF(ISBLANK('Sprint 1 - Bilan'!F20),"",'Sprint 1 - Bilan'!F20)</f>
        <v/>
      </c>
      <c r="G21" s="112">
        <v>0.104166666666667</v>
      </c>
      <c r="H21" s="110">
        <v>1</v>
      </c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Recherche des sprites / retouches</v>
      </c>
      <c r="D22" s="52" t="str">
        <f>IF(LEN('Sprint 1 - Planification'!H21)&lt;&gt;0,'Sprint 1 - Planification'!H21,"")</f>
        <v>Sprint 2</v>
      </c>
      <c r="E22" s="67" t="str">
        <f>IF(ISBLANK('Sprint 1 - Bilan'!E21),"",'Sprint 1 - Bilan'!E21)</f>
        <v/>
      </c>
      <c r="F22" s="71" t="str">
        <f>IF(ISBLANK('Sprint 1 - Bilan'!F21),"",'Sprint 1 - Bilan'!F21)</f>
        <v/>
      </c>
      <c r="G22" s="106">
        <v>0.104166666666667</v>
      </c>
      <c r="H22" s="107">
        <v>1</v>
      </c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Animation des sprites</v>
      </c>
      <c r="D23" s="55" t="str">
        <f>IF(LEN('Sprint 1 - Planification'!H22)&lt;&gt;0,'Sprint 1 - Planification'!H22,"")</f>
        <v>Sprint 3</v>
      </c>
      <c r="E23" s="68" t="str">
        <f>IF(ISBLANK('Sprint 1 - Bilan'!E22),"",'Sprint 1 - Bilan'!E22)</f>
        <v/>
      </c>
      <c r="F23" s="72" t="str">
        <f>IF(ISBLANK('Sprint 1 - Bilan'!F22),"",'Sprint 1 - Bilan'!F22)</f>
        <v/>
      </c>
      <c r="G23" s="109"/>
      <c r="H23" s="110"/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Heberger le site et le base de donnée</v>
      </c>
      <c r="D24" s="52" t="str">
        <f>IF(LEN('Sprint 1 - Planification'!H23)&lt;&gt;0,'Sprint 1 - Planification'!H23,"")</f>
        <v>Sprint 3</v>
      </c>
      <c r="E24" s="67" t="str">
        <f>IF(ISBLANK('Sprint 1 - Bilan'!E23),"",'Sprint 1 - Bilan'!E23)</f>
        <v/>
      </c>
      <c r="F24" s="71" t="str">
        <f>IF(ISBLANK('Sprint 1 - Bilan'!F23),"",'Sprint 1 - Bilan'!F23)</f>
        <v/>
      </c>
      <c r="G24" s="106"/>
      <c r="H24" s="107"/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Creation de la structure du projet( classes et fonctions)</v>
      </c>
      <c r="D25" s="56" t="str">
        <f>IF(LEN('Sprint 1 - Planification'!H24)&lt;&gt;0,'Sprint 1 - Planification'!H24,"")</f>
        <v>Sprint 2</v>
      </c>
      <c r="E25" s="69" t="str">
        <f>IF(ISBLANK('Sprint 1 - Bilan'!E24),"",'Sprint 1 - Bilan'!E24)</f>
        <v/>
      </c>
      <c r="F25" s="73" t="str">
        <f>IF(ISBLANK('Sprint 1 - Bilan'!F24),"",'Sprint 1 - Bilan'!F24)</f>
        <v/>
      </c>
      <c r="G25" s="112">
        <v>8.3333333333333301E-2</v>
      </c>
      <c r="H25" s="110">
        <v>1</v>
      </c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Creation de la classe Game</v>
      </c>
      <c r="D26" s="52" t="str">
        <f>IF(LEN('Sprint 1 - Planification'!H25)&lt;&gt;0,'Sprint 1 - Planification'!H25,"")</f>
        <v>Sprint 2</v>
      </c>
      <c r="E26" s="67" t="str">
        <f>IF(ISBLANK('Sprint 1 - Bilan'!E25),"",'Sprint 1 - Bilan'!E25)</f>
        <v/>
      </c>
      <c r="F26" s="71" t="str">
        <f>IF(ISBLANK('Sprint 1 - Bilan'!F25),"",'Sprint 1 - Bilan'!F25)</f>
        <v/>
      </c>
      <c r="G26" s="106">
        <v>0.125</v>
      </c>
      <c r="H26" s="107">
        <v>0.5</v>
      </c>
      <c r="I26" s="108" t="s">
        <v>109</v>
      </c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Creation de la fonction Tick() de la classe Game</v>
      </c>
      <c r="D27" s="56" t="str">
        <f>IF(LEN('Sprint 1 - Planification'!H26)&lt;&gt;0,'Sprint 1 - Planification'!H26,"")</f>
        <v>Sprint 2</v>
      </c>
      <c r="E27" s="69" t="str">
        <f>IF(ISBLANK('Sprint 1 - Bilan'!E26),"",'Sprint 1 - Bilan'!E26)</f>
        <v/>
      </c>
      <c r="F27" s="73" t="str">
        <f>IF(ISBLANK('Sprint 1 - Bilan'!F26),"",'Sprint 1 - Bilan'!F26)</f>
        <v/>
      </c>
      <c r="G27" s="112">
        <v>0</v>
      </c>
      <c r="H27" s="110">
        <v>0</v>
      </c>
      <c r="I27" s="111" t="s">
        <v>107</v>
      </c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Creation des classes Entity et position</v>
      </c>
      <c r="D28" s="52" t="str">
        <f>IF(LEN('Sprint 1 - Planification'!H27)&lt;&gt;0,'Sprint 1 - Planification'!H27,"")</f>
        <v>Sprint 2</v>
      </c>
      <c r="E28" s="67" t="str">
        <f>IF(ISBLANK('Sprint 1 - Bilan'!E27),"",'Sprint 1 - Bilan'!E27)</f>
        <v/>
      </c>
      <c r="F28" s="71" t="str">
        <f>IF(ISBLANK('Sprint 1 - Bilan'!F27),"",'Sprint 1 - Bilan'!F27)</f>
        <v/>
      </c>
      <c r="G28" s="106">
        <v>0</v>
      </c>
      <c r="H28" s="107">
        <v>0</v>
      </c>
      <c r="I28" s="111" t="s">
        <v>108</v>
      </c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Creation de la classe player</v>
      </c>
      <c r="D29" s="55" t="str">
        <f>IF(LEN('Sprint 1 - Planification'!H28)&lt;&gt;0,'Sprint 1 - Planification'!H28,"")</f>
        <v>Sprint 2</v>
      </c>
      <c r="E29" s="68" t="str">
        <f>IF(ISBLANK('Sprint 1 - Bilan'!E28),"",'Sprint 1 - Bilan'!E28)</f>
        <v/>
      </c>
      <c r="F29" s="72" t="str">
        <f>IF(ISBLANK('Sprint 1 - Bilan'!F28),"",'Sprint 1 - Bilan'!F28)</f>
        <v/>
      </c>
      <c r="G29" s="109">
        <v>0.1875</v>
      </c>
      <c r="H29" s="110">
        <v>0.7</v>
      </c>
      <c r="I29" s="108" t="s">
        <v>109</v>
      </c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Integration d'une deuxieme classe</v>
      </c>
      <c r="D30" s="52" t="str">
        <f>IF(LEN('Sprint 1 - Planification'!H29)&lt;&gt;0,'Sprint 1 - Planification'!H29,"")</f>
        <v>Sprint 3</v>
      </c>
      <c r="E30" s="67" t="str">
        <f>IF(ISBLANK('Sprint 1 - Bilan'!E29),"",'Sprint 1 - Bilan'!E29)</f>
        <v/>
      </c>
      <c r="F30" s="71" t="str">
        <f>IF(ISBLANK('Sprint 1 - Bilan'!F29),"",'Sprint 1 - Bilan'!F29)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Creation de la fonction draw card</v>
      </c>
      <c r="D31" s="56" t="str">
        <f>IF(LEN('Sprint 1 - Planification'!H30)&lt;&gt;0,'Sprint 1 - Planification'!H30,"")</f>
        <v>Sprint 2</v>
      </c>
      <c r="E31" s="69" t="str">
        <f>IF(ISBLANK('Sprint 1 - Bilan'!E30),"",'Sprint 1 - Bilan'!E30)</f>
        <v/>
      </c>
      <c r="F31" s="73" t="str">
        <f>IF(ISBLANK('Sprint 1 - Bilan'!F30),"",'Sprint 1 - Bilan'!F30)</f>
        <v/>
      </c>
      <c r="G31" s="112">
        <v>0</v>
      </c>
      <c r="H31" s="110">
        <v>0</v>
      </c>
      <c r="I31" s="111" t="s">
        <v>106</v>
      </c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Creation des fonctions Attack, rest</v>
      </c>
      <c r="D32" s="52" t="str">
        <f>IF(LEN('Sprint 1 - Planification'!H31)&lt;&gt;0,'Sprint 1 - Planification'!H31,"")</f>
        <v>Sprint 2</v>
      </c>
      <c r="E32" s="67" t="str">
        <f>IF(ISBLANK('Sprint 1 - Bilan'!E31),"",'Sprint 1 - Bilan'!E31)</f>
        <v/>
      </c>
      <c r="F32" s="71" t="str">
        <f>IF(ISBLANK('Sprint 1 - Bilan'!F31),"",'Sprint 1 - Bilan'!F31)</f>
        <v/>
      </c>
      <c r="G32" s="106">
        <v>0.17708333333333301</v>
      </c>
      <c r="H32" s="107">
        <v>0.7</v>
      </c>
      <c r="I32" s="108" t="s">
        <v>109</v>
      </c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Creation de la classe effect</v>
      </c>
      <c r="D33" s="56" t="str">
        <f>IF(LEN('Sprint 1 - Planification'!H32)&lt;&gt;0,'Sprint 1 - Planification'!H32,"")</f>
        <v>Sprint 3</v>
      </c>
      <c r="E33" s="69" t="str">
        <f>IF(ISBLANK('Sprint 1 - Bilan'!E32),"",'Sprint 1 - Bilan'!E32)</f>
        <v/>
      </c>
      <c r="F33" s="73" t="str">
        <f>IF(ISBLANK('Sprint 1 - Bilan'!F32),"",'Sprint 1 - Bilan'!F32)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Creation des statistiques</v>
      </c>
      <c r="D34" s="52" t="str">
        <f>IF(LEN('Sprint 1 - Planification'!H33)&lt;&gt;0,'Sprint 1 - Planification'!H33,"")</f>
        <v>Sprint 3</v>
      </c>
      <c r="E34" s="67" t="str">
        <f>IF(ISBLANK('Sprint 1 - Bilan'!E33),"",'Sprint 1 - Bilan'!E33)</f>
        <v/>
      </c>
      <c r="F34" s="71" t="str">
        <f>IF(ISBLANK('Sprint 1 - Bilan'!F33),"",'Sprint 1 - Bilan'!F33)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Creation des enemies et ses fonctions</v>
      </c>
      <c r="D35" s="55" t="str">
        <f>IF(LEN('Sprint 1 - Planification'!H34)&lt;&gt;0,'Sprint 1 - Planification'!H34,"")</f>
        <v>Sprint 3</v>
      </c>
      <c r="E35" s="68" t="str">
        <f>IF(ISBLANK('Sprint 1 - Bilan'!E34),"",'Sprint 1 - Bilan'!E34)</f>
        <v/>
      </c>
      <c r="F35" s="72" t="str">
        <f>IF(ISBLANK('Sprint 1 - Bilan'!F34),"",'Sprint 1 - Bilan'!F34)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Insertion des sprites et animations dans le jeu</v>
      </c>
      <c r="D36" s="52" t="str">
        <f>IF(LEN('Sprint 1 - Planification'!H35)&lt;&gt;0,'Sprint 1 - Planification'!H35,"")</f>
        <v>Sprint 2</v>
      </c>
      <c r="E36" s="67" t="str">
        <f>IF(ISBLANK('Sprint 1 - Bilan'!E35),"",'Sprint 1 - Bilan'!E35)</f>
        <v/>
      </c>
      <c r="F36" s="71" t="str">
        <f>IF(ISBLANK('Sprint 1 - Bilan'!F35),"",'Sprint 1 - Bilan'!F35)</f>
        <v/>
      </c>
      <c r="G36" s="106">
        <v>0</v>
      </c>
      <c r="H36" s="107">
        <v>0</v>
      </c>
      <c r="I36" s="108" t="s">
        <v>106</v>
      </c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Creation des fonctions draw et ticks pour chaque entitée</v>
      </c>
      <c r="D37" s="56" t="str">
        <f>IF(LEN('Sprint 1 - Planification'!H36)&lt;&gt;0,'Sprint 1 - Planification'!H36,"")</f>
        <v>Sprint 2</v>
      </c>
      <c r="E37" s="69" t="str">
        <f>IF(ISBLANK('Sprint 1 - Bilan'!E36),"",'Sprint 1 - Bilan'!E36)</f>
        <v/>
      </c>
      <c r="F37" s="73" t="str">
        <f>IF(ISBLANK('Sprint 1 - Bilan'!F36),"",'Sprint 1 - Bilan'!F36)</f>
        <v/>
      </c>
      <c r="G37" s="112">
        <v>0</v>
      </c>
      <c r="H37" s="110">
        <v>0</v>
      </c>
      <c r="I37" s="111" t="s">
        <v>106</v>
      </c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Creation de la classe map</v>
      </c>
      <c r="D38" s="52" t="str">
        <f>IF(LEN('Sprint 1 - Planification'!H37)&lt;&gt;0,'Sprint 1 - Planification'!H37,"")</f>
        <v>Sprint 3</v>
      </c>
      <c r="E38" s="67" t="str">
        <f>IF(ISBLANK('Sprint 1 - Bilan'!E37),"",'Sprint 1 - Bilan'!E37)</f>
        <v/>
      </c>
      <c r="F38" s="71" t="str">
        <f>IF(ISBLANK('Sprint 1 - Bilan'!F37),"",'Sprint 1 - Bilan'!F37)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Creation de la matrice pour la map</v>
      </c>
      <c r="D39" s="56" t="str">
        <f>IF(LEN('Sprint 1 - Planification'!H38)&lt;&gt;0,'Sprint 1 - Planification'!H38,"")</f>
        <v>Sprint 3</v>
      </c>
      <c r="E39" s="69" t="str">
        <f>IF(ISBLANK('Sprint 1 - Bilan'!E38),"",'Sprint 1 - Bilan'!E38)</f>
        <v/>
      </c>
      <c r="F39" s="73" t="str">
        <f>IF(ISBLANK('Sprint 1 - Bilan'!F38),"",'Sprint 1 - Bilan'!F38)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Sauvegarde de partie dans la base de donnés</v>
      </c>
      <c r="D40" s="52" t="str">
        <f>IF(LEN('Sprint 1 - Planification'!H39)&lt;&gt;0,'Sprint 1 - Planification'!H39,"")</f>
        <v>Sprint 3</v>
      </c>
      <c r="E40" s="67" t="str">
        <f>IF(ISBLANK('Sprint 1 - Bilan'!E39),"",'Sprint 1 - Bilan'!E39)</f>
        <v/>
      </c>
      <c r="F40" s="71" t="str">
        <f>IF(ISBLANK('Sprint 1 - Bilan'!F39),"",'Sprint 1 - Bilan'!F39)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>
        <f>IF(LEN('Sprint 1 - Planification'!B40)&lt;&gt;0,'Sprint 1 - Planification'!B40,"")</f>
        <v>33</v>
      </c>
      <c r="C41" s="54" t="str">
        <f>IF(LEN('Sprint 1 - Planification'!C40)&lt;&gt;0,'Sprint 1 - Planification'!C40,"")</f>
        <v>Creation fonctions de la map, deplacement etc</v>
      </c>
      <c r="D41" s="55" t="str">
        <f>IF(LEN('Sprint 1 - Planification'!H40)&lt;&gt;0,'Sprint 1 - Planification'!H40,"")</f>
        <v>Sprint 3</v>
      </c>
      <c r="E41" s="68" t="str">
        <f>IF(ISBLANK('Sprint 1 - Bilan'!E40),"",'Sprint 1 - Bilan'!E40)</f>
        <v/>
      </c>
      <c r="F41" s="72" t="str">
        <f>IF(ISBLANK('Sprint 1 - Bilan'!F40),"",'Sprint 1 - Bilan'!F40)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>
        <f>IF(LEN('Sprint 1 - Planification'!B41)&lt;&gt;0,'Sprint 1 - Planification'!B41,"")</f>
        <v>34</v>
      </c>
      <c r="C42" s="51" t="str">
        <f>IF(LEN('Sprint 1 - Planification'!C41)&lt;&gt;0,'Sprint 1 - Planification'!C41,"")</f>
        <v>Integration de la map dans le jeu</v>
      </c>
      <c r="D42" s="52" t="str">
        <f>IF(LEN('Sprint 1 - Planification'!H41)&lt;&gt;0,'Sprint 1 - Planification'!H41,"")</f>
        <v>Sprint 3</v>
      </c>
      <c r="E42" s="67" t="str">
        <f>IF(ISBLANK('Sprint 1 - Bilan'!E41),"",'Sprint 1 - Bilan'!E41)</f>
        <v/>
      </c>
      <c r="F42" s="71" t="str">
        <f>IF(ISBLANK('Sprint 1 - Bilan'!F41),"",'Sprint 1 - Bilan'!F41)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IF(ISBLANK('Sprint 1 - Bilan'!E42),"",'Sprint 1 - Bilan'!E42)</f>
        <v/>
      </c>
      <c r="F43" s="74" t="str">
        <f>IF(ISBLANK('Sprint 1 - Bilan'!F42),"",'Sprint 1 - Bilan'!F42)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8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41" priority="16">
      <formula>OR($F9=100%,$H9=100%)</formula>
    </cfRule>
    <cfRule type="expression" dxfId="40" priority="17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9" priority="25">
      <formula>AND($D21="Sprint 3",$H21&gt;0)</formula>
    </cfRule>
    <cfRule type="expression" dxfId="38" priority="26">
      <formula>AND($D21&lt;&gt;"Sprint 3",$H21&lt;1,NOT(ISBLANK($H21)))</formula>
    </cfRule>
  </conditionalFormatting>
  <conditionalFormatting sqref="G20:I20 G22:I22 G24:I24 G26:I26 G28:I28 G30:I30 G34:I34 G36:I36 G38:I38 G40:I40 G42:I42 G32:I32">
    <cfRule type="expression" dxfId="37" priority="22">
      <formula>AND($D20="Sprint 3",$H20&gt;0)</formula>
    </cfRule>
    <cfRule type="expression" dxfId="36" priority="23">
      <formula>AND($D20&lt;&gt;"Sprint 3",$H20&lt;1,NOT(ISBLANK($H20)))</formula>
    </cfRule>
  </conditionalFormatting>
  <conditionalFormatting sqref="I20:I43">
    <cfRule type="expression" dxfId="35" priority="21">
      <formula>$O20</formula>
    </cfRule>
  </conditionalFormatting>
  <conditionalFormatting sqref="G20:G43">
    <cfRule type="expression" dxfId="34" priority="20">
      <formula>$M20</formula>
    </cfRule>
  </conditionalFormatting>
  <conditionalFormatting sqref="H20:H43">
    <cfRule type="expression" dxfId="33" priority="19">
      <formula>$N20</formula>
    </cfRule>
  </conditionalFormatting>
  <conditionalFormatting sqref="I5">
    <cfRule type="expression" dxfId="32" priority="18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31" priority="27">
      <formula>LEN($B9)=0</formula>
    </cfRule>
  </conditionalFormatting>
  <conditionalFormatting sqref="B10:F10 B12:F12 B14:F14 B16:F16 B18:F18 B20:I20 B22:I22 B24:I24 B26:I26 B28:I28 B30:I30 B34:I34 B36:I36 B38:I38 B40:I40 B42:I42 B32:I32">
    <cfRule type="expression" dxfId="30" priority="24">
      <formula>LEN($B10)=0</formula>
    </cfRule>
  </conditionalFormatting>
  <conditionalFormatting sqref="G9:I9 G11:I11 G13:I13 G15:I15 G17:I17 G19:I19">
    <cfRule type="expression" dxfId="29" priority="13">
      <formula>AND($D9="Sprint 3",$H9&gt;0)</formula>
    </cfRule>
    <cfRule type="expression" dxfId="28" priority="14">
      <formula>AND($D9&lt;&gt;"Sprint 3",$H9&lt;1,NOT(ISBLANK($H9)))</formula>
    </cfRule>
  </conditionalFormatting>
  <conditionalFormatting sqref="G10:I10 G12:I12 G14:I14 G16:I16 G18:I18">
    <cfRule type="expression" dxfId="27" priority="10">
      <formula>AND($D10="Sprint 3",$H10&gt;0)</formula>
    </cfRule>
    <cfRule type="expression" dxfId="26" priority="11">
      <formula>AND($D10&lt;&gt;"Sprint 3",$H10&lt;1,NOT(ISBLANK($H10)))</formula>
    </cfRule>
  </conditionalFormatting>
  <conditionalFormatting sqref="I9:I19">
    <cfRule type="expression" dxfId="25" priority="9">
      <formula>$O9</formula>
    </cfRule>
  </conditionalFormatting>
  <conditionalFormatting sqref="G9:G19">
    <cfRule type="expression" dxfId="24" priority="8">
      <formula>$M9</formula>
    </cfRule>
  </conditionalFormatting>
  <conditionalFormatting sqref="H9:H19">
    <cfRule type="expression" dxfId="23" priority="7">
      <formula>$N9</formula>
    </cfRule>
  </conditionalFormatting>
  <conditionalFormatting sqref="G9:I9 G11:I11 G13:I13 G15:I15 G17:I17 G19:I19">
    <cfRule type="expression" dxfId="22" priority="15">
      <formula>LEN($B9)=0</formula>
    </cfRule>
  </conditionalFormatting>
  <conditionalFormatting sqref="G10:I10 G12:I12 G14:I14 G16:I16 G18:I18">
    <cfRule type="expression" dxfId="21" priority="12">
      <formula>LEN($B10)=0</formula>
    </cfRule>
  </conditionalFormatting>
  <conditionalFormatting sqref="I28">
    <cfRule type="expression" dxfId="20" priority="4">
      <formula>AND($D28="Sprint 3",$H28&gt;0)</formula>
    </cfRule>
    <cfRule type="expression" dxfId="19" priority="5">
      <formula>AND($D28&lt;&gt;"Sprint 3",$H28&lt;1,NOT(ISBLANK($H28)))</formula>
    </cfRule>
  </conditionalFormatting>
  <conditionalFormatting sqref="I28">
    <cfRule type="expression" dxfId="18" priority="6">
      <formula>LEN($B28)=0</formula>
    </cfRule>
  </conditionalFormatting>
  <conditionalFormatting sqref="I29">
    <cfRule type="expression" dxfId="17" priority="1">
      <formula>AND($D29="Sprint 3",$H29&gt;0)</formula>
    </cfRule>
    <cfRule type="expression" dxfId="16" priority="2">
      <formula>AND($D29&lt;&gt;"Sprint 3",$H29&lt;1,NOT(ISBLANK($H29)))</formula>
    </cfRule>
  </conditionalFormatting>
  <conditionalFormatting sqref="I29">
    <cfRule type="expression" dxfId="15" priority="3">
      <formula>LEN($B29)=0</formula>
    </cfRule>
  </conditionalFormatting>
  <dataValidations xWindow="1092" yWindow="513"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topLeftCell="A10" workbookViewId="0">
      <selection activeCell="I42" sqref="I42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Lays the prise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34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21 heures et 45 minutes de travail réalisé. 10 tâches n'ont pas été terminé!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36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IF(_xlfn.NUMBERVALUE('Sprint 2 - Bilan'!$E9)+_xlfn.NUMBERVALUE('Sprint 2 - Bilan'!$G9)=0,"",_xlfn.NUMBERVALUE('Sprint 2 - Bilan'!$E9)+_xlfn.NUMBERVALUE('Sprint 2 - Bilan'!$G9))</f>
        <v>1.0416666666666701E-2</v>
      </c>
      <c r="F9" s="65">
        <f>IF(LEN('Sprint 2 - Bilan'!$H9)&lt;&gt;0,'Sprint 2 - Bilan'!$H9,IF(LEN('Sprint 2 - Bilan'!$F9)=0,"",'Sprint 2 - Bilan'!$F9))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0.90625000000000022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IF(_xlfn.NUMBERVALUE('Sprint 2 - Bilan'!$E10)+_xlfn.NUMBERVALUE('Sprint 2 - Bilan'!$G10)=0,"",_xlfn.NUMBERVALUE('Sprint 2 - Bilan'!$E10)+_xlfn.NUMBERVALUE('Sprint 2 - Bilan'!$G10))</f>
        <v>0.125</v>
      </c>
      <c r="F10" s="71">
        <f>IF(LEN('Sprint 2 - Bilan'!$H10)&lt;&gt;0,'Sprint 2 - Bilan'!$H10,IF(LEN('Sprint 2 - Bilan'!$F10)=0,"",'Sprint 2 - Bilan'!$F10))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0.71875</v>
      </c>
      <c r="T10" s="62">
        <f t="shared" ref="T10:T11" si="4">S10*24*60</f>
        <v>1035</v>
      </c>
      <c r="V10" s="10">
        <f>V9</f>
        <v>0.90625000000000022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IF(_xlfn.NUMBERVALUE('Sprint 2 - Bilan'!$E11)+_xlfn.NUMBERVALUE('Sprint 2 - Bilan'!$G11)=0,"",_xlfn.NUMBERVALUE('Sprint 2 - Bilan'!$E11)+_xlfn.NUMBERVALUE('Sprint 2 - Bilan'!$G11))</f>
        <v>0.25</v>
      </c>
      <c r="F11" s="72">
        <f>IF(LEN('Sprint 2 - Bilan'!$H11)&lt;&gt;0,'Sprint 2 - Bilan'!$H11,IF(LEN('Sprint 2 - Bilan'!$F11)=0,"",'Sprint 2 - Bilan'!$F11))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0.18750000000000031</v>
      </c>
      <c r="T11" s="62">
        <f t="shared" si="4"/>
        <v>270.00000000000045</v>
      </c>
      <c r="V11" s="63">
        <f>DAY(V9)*24+HOUR(V9)</f>
        <v>21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IF(_xlfn.NUMBERVALUE('Sprint 2 - Bilan'!$E12)+_xlfn.NUMBERVALUE('Sprint 2 - Bilan'!$G12)=0,"",_xlfn.NUMBERVALUE('Sprint 2 - Bilan'!$E12)+_xlfn.NUMBERVALUE('Sprint 2 - Bilan'!$G12))</f>
        <v>8.3333333333333301E-2</v>
      </c>
      <c r="F12" s="71">
        <f>IF(LEN('Sprint 2 - Bilan'!$H12)&lt;&gt;0,'Sprint 2 - Bilan'!$H12,IF(LEN('Sprint 2 - Bilan'!$F12)=0,"",'Sprint 2 - Bilan'!$F12))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45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Creation des tables de la base de données</v>
      </c>
      <c r="D13" s="56" t="str">
        <f>IF(LEN('Sprint 1 - Planification'!H12)&lt;&gt;0,'Sprint 1 - Planification'!H12,"")</f>
        <v>Sprint 2</v>
      </c>
      <c r="E13" s="69">
        <f>IF(_xlfn.NUMBERVALUE('Sprint 2 - Bilan'!$E13)+_xlfn.NUMBERVALUE('Sprint 2 - Bilan'!$G13)=0,"",_xlfn.NUMBERVALUE('Sprint 2 - Bilan'!$E13)+_xlfn.NUMBERVALUE('Sprint 2 - Bilan'!$G13))</f>
        <v>9.375E-2</v>
      </c>
      <c r="F13" s="73">
        <f>IF(LEN('Sprint 2 - Bilan'!$H13)&lt;&gt;0,'Sprint 2 - Bilan'!$H13,IF(LEN('Sprint 2 - Bilan'!$F13)=0,"",'Sprint 2 - Bilan'!$F13))</f>
        <v>1</v>
      </c>
      <c r="G13" s="112"/>
      <c r="H13" s="110"/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21</v>
      </c>
      <c r="W13" s="4" t="str">
        <f>V13 &amp; " " &amp; U13 &amp; IF(V13 &gt; 1, "s", "")</f>
        <v>21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Connecter la base de données au site web avec Node.js ou Php</v>
      </c>
      <c r="D14" s="52" t="str">
        <f>IF(LEN('Sprint 1 - Planification'!H13)&lt;&gt;0,'Sprint 1 - Planification'!H13,"")</f>
        <v>Sprint 2</v>
      </c>
      <c r="E14" s="67">
        <f>IF(_xlfn.NUMBERVALUE('Sprint 2 - Bilan'!$E14)+_xlfn.NUMBERVALUE('Sprint 2 - Bilan'!$G14)=0,"",_xlfn.NUMBERVALUE('Sprint 2 - Bilan'!$E14)+_xlfn.NUMBERVALUE('Sprint 2 - Bilan'!$G14))</f>
        <v>7.2916666666666699E-2</v>
      </c>
      <c r="F14" s="71">
        <f>IF(LEN('Sprint 2 - Bilan'!$H14)&lt;&gt;0,'Sprint 2 - Bilan'!$H14,IF(LEN('Sprint 2 - Bilan'!$F14)=0,"",'Sprint 2 - Bilan'!$F14))</f>
        <v>1</v>
      </c>
      <c r="G14" s="106"/>
      <c r="H14" s="107"/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45</v>
      </c>
      <c r="W14" s="4" t="str">
        <f>V14 &amp; " " &amp; U14 &amp; IF(V14 &gt; 1, "s", "")</f>
        <v>45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Creation de la page de creation de compte</v>
      </c>
      <c r="D15" s="56" t="str">
        <f>IF(LEN('Sprint 1 - Planification'!H14)&lt;&gt;0,'Sprint 1 - Planification'!H14,"")</f>
        <v>Sprint 2</v>
      </c>
      <c r="E15" s="69">
        <f>IF(_xlfn.NUMBERVALUE('Sprint 2 - Bilan'!$E15)+_xlfn.NUMBERVALUE('Sprint 2 - Bilan'!$G15)=0,"",_xlfn.NUMBERVALUE('Sprint 2 - Bilan'!$E15)+_xlfn.NUMBERVALUE('Sprint 2 - Bilan'!$G15))</f>
        <v>0.14583333333333301</v>
      </c>
      <c r="F15" s="73">
        <f>IF(LEN('Sprint 2 - Bilan'!$H15)&lt;&gt;0,'Sprint 2 - Bilan'!$H15,IF(LEN('Sprint 2 - Bilan'!$F15)=0,"",'Sprint 2 - Bilan'!$F15))</f>
        <v>1</v>
      </c>
      <c r="G15" s="112"/>
      <c r="H15" s="110"/>
      <c r="I15" s="111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21 heures et 45 minutes</v>
      </c>
      <c r="Y15" s="4" t="str">
        <f>V13&amp;"h"&amp;TEXT(V14,"00")</f>
        <v>21h45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Creation de la page de login</v>
      </c>
      <c r="D16" s="52" t="str">
        <f>IF(LEN('Sprint 1 - Planification'!H15)&lt;&gt;0,'Sprint 1 - Planification'!H15,"")</f>
        <v>Sprint 2</v>
      </c>
      <c r="E16" s="67">
        <f>IF(_xlfn.NUMBERVALUE('Sprint 2 - Bilan'!$E16)+_xlfn.NUMBERVALUE('Sprint 2 - Bilan'!$G16)=0,"",_xlfn.NUMBERVALUE('Sprint 2 - Bilan'!$E16)+_xlfn.NUMBERVALUE('Sprint 2 - Bilan'!$G16))</f>
        <v>0.104166666666667</v>
      </c>
      <c r="F16" s="71">
        <f>IF(LEN('Sprint 2 - Bilan'!$H16)&lt;&gt;0,'Sprint 2 - Bilan'!$H16,IF(LEN('Sprint 2 - Bilan'!$F16)=0,"",'Sprint 2 - Bilan'!$F16))</f>
        <v>1</v>
      </c>
      <c r="G16" s="106"/>
      <c r="H16" s="107"/>
      <c r="I16" s="108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10</v>
      </c>
      <c r="W16" s="4" t="str">
        <f>IF(V16=0,"",IF(V16=1,"Une tâche n'a pas été terminée!",CONCATENATE(V16," tâches n'ont pas été terminé!")))</f>
        <v>10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Encryptage du mot de passe</v>
      </c>
      <c r="D17" s="55" t="str">
        <f>IF(LEN('Sprint 1 - Planification'!H16)&lt;&gt;0,'Sprint 1 - Planification'!H16,"")</f>
        <v>Sprint 2</v>
      </c>
      <c r="E17" s="68">
        <f>IF(_xlfn.NUMBERVALUE('Sprint 2 - Bilan'!$E17)+_xlfn.NUMBERVALUE('Sprint 2 - Bilan'!$G17)=0,"",_xlfn.NUMBERVALUE('Sprint 2 - Bilan'!$E17)+_xlfn.NUMBERVALUE('Sprint 2 - Bilan'!$G17))</f>
        <v>7.2916666666666699E-2</v>
      </c>
      <c r="F17" s="72">
        <f>IF(LEN('Sprint 2 - Bilan'!$H17)&lt;&gt;0,'Sprint 2 - Bilan'!$H17,IF(LEN('Sprint 2 - Bilan'!$F17)=0,"",'Sprint 2 - Bilan'!$F17))</f>
        <v>1</v>
      </c>
      <c r="G17" s="109"/>
      <c r="H17" s="110"/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Ajout du compte dans la base donnée</v>
      </c>
      <c r="D18" s="52" t="str">
        <f>IF(LEN('Sprint 1 - Planification'!H17)&lt;&gt;0,'Sprint 1 - Planification'!H17,"")</f>
        <v>Sprint 2</v>
      </c>
      <c r="E18" s="67">
        <f>IF(_xlfn.NUMBERVALUE('Sprint 2 - Bilan'!$E18)+_xlfn.NUMBERVALUE('Sprint 2 - Bilan'!$G18)=0,"",_xlfn.NUMBERVALUE('Sprint 2 - Bilan'!$E18)+_xlfn.NUMBERVALUE('Sprint 2 - Bilan'!$G18))</f>
        <v>0.16666666666666699</v>
      </c>
      <c r="F18" s="71">
        <f>IF(LEN('Sprint 2 - Bilan'!$H18)&lt;&gt;0,'Sprint 2 - Bilan'!$H18,IF(LEN('Sprint 2 - Bilan'!$F18)=0,"",'Sprint 2 - Bilan'!$F18))</f>
        <v>1</v>
      </c>
      <c r="G18" s="106"/>
      <c r="H18" s="107"/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recuperer les informations lors d'un login</v>
      </c>
      <c r="D19" s="56" t="str">
        <f>IF(LEN('Sprint 1 - Planification'!H18)&lt;&gt;0,'Sprint 1 - Planification'!H18,"")</f>
        <v>Sprint 2</v>
      </c>
      <c r="E19" s="69">
        <f>IF(_xlfn.NUMBERVALUE('Sprint 2 - Bilan'!$E19)+_xlfn.NUMBERVALUE('Sprint 2 - Bilan'!$G19)=0,"",_xlfn.NUMBERVALUE('Sprint 2 - Bilan'!$E19)+_xlfn.NUMBERVALUE('Sprint 2 - Bilan'!$G19))</f>
        <v>0.114583333333333</v>
      </c>
      <c r="F19" s="73">
        <f>IF(LEN('Sprint 2 - Bilan'!$H19)&lt;&gt;0,'Sprint 2 - Bilan'!$H19,IF(LEN('Sprint 2 - Bilan'!$F19)=0,"",'Sprint 2 - Bilan'!$F19))</f>
        <v>1</v>
      </c>
      <c r="G19" s="112"/>
      <c r="H19" s="110"/>
      <c r="I19" s="111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Envoyer une requete à la BD avec les informations du login</v>
      </c>
      <c r="D20" s="52" t="str">
        <f>IF(LEN('Sprint 1 - Planification'!H19)&lt;&gt;0,'Sprint 1 - Planification'!H19,"")</f>
        <v>Sprint 2</v>
      </c>
      <c r="E20" s="67">
        <f>IF(_xlfn.NUMBERVALUE('Sprint 2 - Bilan'!$E20)+_xlfn.NUMBERVALUE('Sprint 2 - Bilan'!$G20)=0,"",_xlfn.NUMBERVALUE('Sprint 2 - Bilan'!$E20)+_xlfn.NUMBERVALUE('Sprint 2 - Bilan'!$G20))</f>
        <v>8.3333333333333301E-2</v>
      </c>
      <c r="F20" s="71">
        <f>IF(LEN('Sprint 2 - Bilan'!$H20)&lt;&gt;0,'Sprint 2 - Bilan'!$H20,IF(LEN('Sprint 2 - Bilan'!$F20)=0,"",'Sprint 2 - Bilan'!$F20))</f>
        <v>1</v>
      </c>
      <c r="G20" s="106"/>
      <c r="H20" s="107"/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Verifier existence du compte et informations correct</v>
      </c>
      <c r="D21" s="56" t="str">
        <f>IF(LEN('Sprint 1 - Planification'!H20)&lt;&gt;0,'Sprint 1 - Planification'!H20,"")</f>
        <v>Sprint 2</v>
      </c>
      <c r="E21" s="69">
        <f>IF(_xlfn.NUMBERVALUE('Sprint 2 - Bilan'!$E21)+_xlfn.NUMBERVALUE('Sprint 2 - Bilan'!$G21)=0,"",_xlfn.NUMBERVALUE('Sprint 2 - Bilan'!$E21)+_xlfn.NUMBERVALUE('Sprint 2 - Bilan'!$G21))</f>
        <v>0.104166666666667</v>
      </c>
      <c r="F21" s="73">
        <f>IF(LEN('Sprint 2 - Bilan'!$H21)&lt;&gt;0,'Sprint 2 - Bilan'!$H21,IF(LEN('Sprint 2 - Bilan'!$F21)=0,"",'Sprint 2 - Bilan'!$F21))</f>
        <v>1</v>
      </c>
      <c r="G21" s="112"/>
      <c r="H21" s="110"/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Recherche des sprites / retouches</v>
      </c>
      <c r="D22" s="52" t="str">
        <f>IF(LEN('Sprint 1 - Planification'!H21)&lt;&gt;0,'Sprint 1 - Planification'!H21,"")</f>
        <v>Sprint 2</v>
      </c>
      <c r="E22" s="67">
        <f>IF(_xlfn.NUMBERVALUE('Sprint 2 - Bilan'!$E22)+_xlfn.NUMBERVALUE('Sprint 2 - Bilan'!$G22)=0,"",_xlfn.NUMBERVALUE('Sprint 2 - Bilan'!$E22)+_xlfn.NUMBERVALUE('Sprint 2 - Bilan'!$G22))</f>
        <v>0.104166666666667</v>
      </c>
      <c r="F22" s="71">
        <f>IF(LEN('Sprint 2 - Bilan'!$H22)&lt;&gt;0,'Sprint 2 - Bilan'!$H22,IF(LEN('Sprint 2 - Bilan'!$F22)=0,"",'Sprint 2 - Bilan'!$F22))</f>
        <v>1</v>
      </c>
      <c r="G22" s="106"/>
      <c r="H22" s="107"/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Animation des sprites</v>
      </c>
      <c r="D23" s="55" t="str">
        <f>IF(LEN('Sprint 1 - Planification'!H22)&lt;&gt;0,'Sprint 1 - Planification'!H22,"")</f>
        <v>Sprint 3</v>
      </c>
      <c r="E23" s="68" t="str">
        <f>IF(_xlfn.NUMBERVALUE('Sprint 2 - Bilan'!$E23)+_xlfn.NUMBERVALUE('Sprint 2 - Bilan'!$G23)=0,"",_xlfn.NUMBERVALUE('Sprint 2 - Bilan'!$E23)+_xlfn.NUMBERVALUE('Sprint 2 - Bilan'!$G23))</f>
        <v/>
      </c>
      <c r="F23" s="72" t="str">
        <f>IF(LEN('Sprint 2 - Bilan'!$H23)&lt;&gt;0,'Sprint 2 - Bilan'!$H23,IF(LEN('Sprint 2 - Bilan'!$F23)=0,"",'Sprint 2 - Bilan'!$F23))</f>
        <v/>
      </c>
      <c r="G23" s="109">
        <v>8.3333333333333301E-2</v>
      </c>
      <c r="H23" s="110">
        <v>1</v>
      </c>
      <c r="I23" s="111" t="s">
        <v>113</v>
      </c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Heberger le site et le base de donnée</v>
      </c>
      <c r="D24" s="52" t="str">
        <f>IF(LEN('Sprint 1 - Planification'!H23)&lt;&gt;0,'Sprint 1 - Planification'!H23,"")</f>
        <v>Sprint 3</v>
      </c>
      <c r="E24" s="67" t="str">
        <f>IF(_xlfn.NUMBERVALUE('Sprint 2 - Bilan'!$E24)+_xlfn.NUMBERVALUE('Sprint 2 - Bilan'!$G24)=0,"",_xlfn.NUMBERVALUE('Sprint 2 - Bilan'!$E24)+_xlfn.NUMBERVALUE('Sprint 2 - Bilan'!$G24))</f>
        <v/>
      </c>
      <c r="F24" s="71" t="str">
        <f>IF(LEN('Sprint 2 - Bilan'!$H24)&lt;&gt;0,'Sprint 2 - Bilan'!$H24,IF(LEN('Sprint 2 - Bilan'!$F24)=0,"",'Sprint 2 - Bilan'!$F24))</f>
        <v/>
      </c>
      <c r="G24" s="106">
        <v>0</v>
      </c>
      <c r="H24" s="107">
        <v>0</v>
      </c>
      <c r="I24" s="108" t="s">
        <v>114</v>
      </c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Creation de la structure du projet( classes et fonctions)</v>
      </c>
      <c r="D25" s="56" t="str">
        <f>IF(LEN('Sprint 1 - Planification'!H24)&lt;&gt;0,'Sprint 1 - Planification'!H24,"")</f>
        <v>Sprint 2</v>
      </c>
      <c r="E25" s="69">
        <f>IF(_xlfn.NUMBERVALUE('Sprint 2 - Bilan'!$E25)+_xlfn.NUMBERVALUE('Sprint 2 - Bilan'!$G25)=0,"",_xlfn.NUMBERVALUE('Sprint 2 - Bilan'!$E25)+_xlfn.NUMBERVALUE('Sprint 2 - Bilan'!$G25))</f>
        <v>8.3333333333333301E-2</v>
      </c>
      <c r="F25" s="73">
        <f>IF(LEN('Sprint 2 - Bilan'!$H25)&lt;&gt;0,'Sprint 2 - Bilan'!$H25,IF(LEN('Sprint 2 - Bilan'!$F25)=0,"",'Sprint 2 - Bilan'!$F25))</f>
        <v>1</v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Creation de la classe Game</v>
      </c>
      <c r="D26" s="52" t="str">
        <f>IF(LEN('Sprint 1 - Planification'!H25)&lt;&gt;0,'Sprint 1 - Planification'!H25,"")</f>
        <v>Sprint 2</v>
      </c>
      <c r="E26" s="67">
        <f>IF(_xlfn.NUMBERVALUE('Sprint 2 - Bilan'!$E26)+_xlfn.NUMBERVALUE('Sprint 2 - Bilan'!$G26)=0,"",_xlfn.NUMBERVALUE('Sprint 2 - Bilan'!$E26)+_xlfn.NUMBERVALUE('Sprint 2 - Bilan'!$G26))</f>
        <v>0.125</v>
      </c>
      <c r="F26" s="71">
        <f>IF(LEN('Sprint 2 - Bilan'!$H26)&lt;&gt;0,'Sprint 2 - Bilan'!$H26,IF(LEN('Sprint 2 - Bilan'!$F26)=0,"",'Sprint 2 - Bilan'!$F26))</f>
        <v>0.5</v>
      </c>
      <c r="G26" s="106">
        <v>0.1875</v>
      </c>
      <c r="H26" s="107">
        <v>1</v>
      </c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Creation de la fonction Tick() de la classe Game</v>
      </c>
      <c r="D27" s="56" t="str">
        <f>IF(LEN('Sprint 1 - Planification'!H26)&lt;&gt;0,'Sprint 1 - Planification'!H26,"")</f>
        <v>Sprint 2</v>
      </c>
      <c r="E27" s="69" t="str">
        <f>IF(_xlfn.NUMBERVALUE('Sprint 2 - Bilan'!$E27)+_xlfn.NUMBERVALUE('Sprint 2 - Bilan'!$G27)=0,"",_xlfn.NUMBERVALUE('Sprint 2 - Bilan'!$E27)+_xlfn.NUMBERVALUE('Sprint 2 - Bilan'!$G27))</f>
        <v/>
      </c>
      <c r="F27" s="73">
        <f>IF(LEN('Sprint 2 - Bilan'!$H27)&lt;&gt;0,'Sprint 2 - Bilan'!$H27,IF(LEN('Sprint 2 - Bilan'!$F27)=0,"",'Sprint 2 - Bilan'!$F27))</f>
        <v>0</v>
      </c>
      <c r="G27" s="112">
        <v>0.125</v>
      </c>
      <c r="H27" s="110">
        <v>1</v>
      </c>
      <c r="I27" s="111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Creation des classes Entity et position</v>
      </c>
      <c r="D28" s="52" t="str">
        <f>IF(LEN('Sprint 1 - Planification'!H27)&lt;&gt;0,'Sprint 1 - Planification'!H27,"")</f>
        <v>Sprint 2</v>
      </c>
      <c r="E28" s="67" t="str">
        <f>IF(_xlfn.NUMBERVALUE('Sprint 2 - Bilan'!$E28)+_xlfn.NUMBERVALUE('Sprint 2 - Bilan'!$G28)=0,"",_xlfn.NUMBERVALUE('Sprint 2 - Bilan'!$E28)+_xlfn.NUMBERVALUE('Sprint 2 - Bilan'!$G28))</f>
        <v/>
      </c>
      <c r="F28" s="71">
        <f>IF(LEN('Sprint 2 - Bilan'!$H28)&lt;&gt;0,'Sprint 2 - Bilan'!$H28,IF(LEN('Sprint 2 - Bilan'!$F28)=0,"",'Sprint 2 - Bilan'!$F28))</f>
        <v>0</v>
      </c>
      <c r="G28" s="106">
        <v>0</v>
      </c>
      <c r="H28" s="107">
        <v>0</v>
      </c>
      <c r="I28" s="108" t="s">
        <v>111</v>
      </c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Creation de la classe player</v>
      </c>
      <c r="D29" s="55" t="str">
        <f>IF(LEN('Sprint 1 - Planification'!H28)&lt;&gt;0,'Sprint 1 - Planification'!H28,"")</f>
        <v>Sprint 2</v>
      </c>
      <c r="E29" s="68">
        <f>IF(_xlfn.NUMBERVALUE('Sprint 2 - Bilan'!$E29)+_xlfn.NUMBERVALUE('Sprint 2 - Bilan'!$G29)=0,"",_xlfn.NUMBERVALUE('Sprint 2 - Bilan'!$E29)+_xlfn.NUMBERVALUE('Sprint 2 - Bilan'!$G29))</f>
        <v>0.1875</v>
      </c>
      <c r="F29" s="72">
        <f>IF(LEN('Sprint 2 - Bilan'!$H29)&lt;&gt;0,'Sprint 2 - Bilan'!$H29,IF(LEN('Sprint 2 - Bilan'!$F29)=0,"",'Sprint 2 - Bilan'!$F29))</f>
        <v>0.7</v>
      </c>
      <c r="G29" s="109">
        <v>7.2916666666666699E-2</v>
      </c>
      <c r="H29" s="110">
        <v>1</v>
      </c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Integration d'une deuxieme classe</v>
      </c>
      <c r="D30" s="52" t="str">
        <f>IF(LEN('Sprint 1 - Planification'!H29)&lt;&gt;0,'Sprint 1 - Planification'!H29,"")</f>
        <v>Sprint 3</v>
      </c>
      <c r="E30" s="67" t="str">
        <f>IF(_xlfn.NUMBERVALUE('Sprint 2 - Bilan'!$E30)+_xlfn.NUMBERVALUE('Sprint 2 - Bilan'!$G30)=0,"",_xlfn.NUMBERVALUE('Sprint 2 - Bilan'!$E30)+_xlfn.NUMBERVALUE('Sprint 2 - Bilan'!$G30))</f>
        <v/>
      </c>
      <c r="F30" s="71" t="str">
        <f>IF(LEN('Sprint 2 - Bilan'!$H30)&lt;&gt;0,'Sprint 2 - Bilan'!$H30,IF(LEN('Sprint 2 - Bilan'!$F30)=0,"",'Sprint 2 - Bilan'!$F30))</f>
        <v/>
      </c>
      <c r="G30" s="106">
        <v>0</v>
      </c>
      <c r="H30" s="107">
        <v>0</v>
      </c>
      <c r="I30" s="108" t="s">
        <v>114</v>
      </c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Creation de la fonction draw card</v>
      </c>
      <c r="D31" s="56" t="str">
        <f>IF(LEN('Sprint 1 - Planification'!H30)&lt;&gt;0,'Sprint 1 - Planification'!H30,"")</f>
        <v>Sprint 2</v>
      </c>
      <c r="E31" s="69" t="str">
        <f>IF(_xlfn.NUMBERVALUE('Sprint 2 - Bilan'!$E31)+_xlfn.NUMBERVALUE('Sprint 2 - Bilan'!$G31)=0,"",_xlfn.NUMBERVALUE('Sprint 2 - Bilan'!$E31)+_xlfn.NUMBERVALUE('Sprint 2 - Bilan'!$G31))</f>
        <v/>
      </c>
      <c r="F31" s="73">
        <f>IF(LEN('Sprint 2 - Bilan'!$H31)&lt;&gt;0,'Sprint 2 - Bilan'!$H31,IF(LEN('Sprint 2 - Bilan'!$F31)=0,"",'Sprint 2 - Bilan'!$F31))</f>
        <v>0</v>
      </c>
      <c r="G31" s="112">
        <v>0.104166666666667</v>
      </c>
      <c r="H31" s="110">
        <v>1</v>
      </c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Creation des fonctions Attack, rest</v>
      </c>
      <c r="D32" s="52" t="str">
        <f>IF(LEN('Sprint 1 - Planification'!H31)&lt;&gt;0,'Sprint 1 - Planification'!H31,"")</f>
        <v>Sprint 2</v>
      </c>
      <c r="E32" s="67">
        <f>IF(_xlfn.NUMBERVALUE('Sprint 2 - Bilan'!$E32)+_xlfn.NUMBERVALUE('Sprint 2 - Bilan'!$G32)=0,"",_xlfn.NUMBERVALUE('Sprint 2 - Bilan'!$E32)+_xlfn.NUMBERVALUE('Sprint 2 - Bilan'!$G32))</f>
        <v>0.17708333333333301</v>
      </c>
      <c r="F32" s="71">
        <f>IF(LEN('Sprint 2 - Bilan'!$H32)&lt;&gt;0,'Sprint 2 - Bilan'!$H32,IF(LEN('Sprint 2 - Bilan'!$F32)=0,"",'Sprint 2 - Bilan'!$F32))</f>
        <v>0.7</v>
      </c>
      <c r="G32" s="106">
        <v>6.25E-2</v>
      </c>
      <c r="H32" s="107">
        <v>1</v>
      </c>
      <c r="I32" s="108" t="s">
        <v>112</v>
      </c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Creation de la classe effect</v>
      </c>
      <c r="D33" s="56" t="str">
        <f>IF(LEN('Sprint 1 - Planification'!H32)&lt;&gt;0,'Sprint 1 - Planification'!H32,"")</f>
        <v>Sprint 3</v>
      </c>
      <c r="E33" s="69" t="str">
        <f>IF(_xlfn.NUMBERVALUE('Sprint 2 - Bilan'!$E33)+_xlfn.NUMBERVALUE('Sprint 2 - Bilan'!$G33)=0,"",_xlfn.NUMBERVALUE('Sprint 2 - Bilan'!$E33)+_xlfn.NUMBERVALUE('Sprint 2 - Bilan'!$G33))</f>
        <v/>
      </c>
      <c r="F33" s="73" t="str">
        <f>IF(LEN('Sprint 2 - Bilan'!$H33)&lt;&gt;0,'Sprint 2 - Bilan'!$H33,IF(LEN('Sprint 2 - Bilan'!$F33)=0,"",'Sprint 2 - Bilan'!$F33))</f>
        <v/>
      </c>
      <c r="G33" s="112">
        <v>0</v>
      </c>
      <c r="H33" s="110">
        <v>0</v>
      </c>
      <c r="I33" s="111" t="s">
        <v>114</v>
      </c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Creation des statistiques</v>
      </c>
      <c r="D34" s="52" t="str">
        <f>IF(LEN('Sprint 1 - Planification'!H33)&lt;&gt;0,'Sprint 1 - Planification'!H33,"")</f>
        <v>Sprint 3</v>
      </c>
      <c r="E34" s="67" t="str">
        <f>IF(_xlfn.NUMBERVALUE('Sprint 2 - Bilan'!$E34)+_xlfn.NUMBERVALUE('Sprint 2 - Bilan'!$G34)=0,"",_xlfn.NUMBERVALUE('Sprint 2 - Bilan'!$E34)+_xlfn.NUMBERVALUE('Sprint 2 - Bilan'!$G34))</f>
        <v/>
      </c>
      <c r="F34" s="71" t="str">
        <f>IF(LEN('Sprint 2 - Bilan'!$H34)&lt;&gt;0,'Sprint 2 - Bilan'!$H34,IF(LEN('Sprint 2 - Bilan'!$F34)=0,"",'Sprint 2 - Bilan'!$F34))</f>
        <v/>
      </c>
      <c r="G34" s="106">
        <v>0</v>
      </c>
      <c r="H34" s="107">
        <v>0</v>
      </c>
      <c r="I34" s="108" t="s">
        <v>114</v>
      </c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Creation des enemies et ses fonctions</v>
      </c>
      <c r="D35" s="55" t="str">
        <f>IF(LEN('Sprint 1 - Planification'!H34)&lt;&gt;0,'Sprint 1 - Planification'!H34,"")</f>
        <v>Sprint 3</v>
      </c>
      <c r="E35" s="68" t="str">
        <f>IF(_xlfn.NUMBERVALUE('Sprint 2 - Bilan'!$E35)+_xlfn.NUMBERVALUE('Sprint 2 - Bilan'!$G35)=0,"",_xlfn.NUMBERVALUE('Sprint 2 - Bilan'!$E35)+_xlfn.NUMBERVALUE('Sprint 2 - Bilan'!$G35))</f>
        <v/>
      </c>
      <c r="F35" s="72" t="str">
        <f>IF(LEN('Sprint 2 - Bilan'!$H35)&lt;&gt;0,'Sprint 2 - Bilan'!$H35,IF(LEN('Sprint 2 - Bilan'!$F35)=0,"",'Sprint 2 - Bilan'!$F35))</f>
        <v/>
      </c>
      <c r="G35" s="109">
        <v>0.104166666666667</v>
      </c>
      <c r="H35" s="110">
        <v>1</v>
      </c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Insertion des sprites et animations dans le jeu</v>
      </c>
      <c r="D36" s="52" t="str">
        <f>IF(LEN('Sprint 1 - Planification'!H35)&lt;&gt;0,'Sprint 1 - Planification'!H35,"")</f>
        <v>Sprint 2</v>
      </c>
      <c r="E36" s="67" t="str">
        <f>IF(_xlfn.NUMBERVALUE('Sprint 2 - Bilan'!$E36)+_xlfn.NUMBERVALUE('Sprint 2 - Bilan'!$G36)=0,"",_xlfn.NUMBERVALUE('Sprint 2 - Bilan'!$E36)+_xlfn.NUMBERVALUE('Sprint 2 - Bilan'!$G36))</f>
        <v/>
      </c>
      <c r="F36" s="71">
        <f>IF(LEN('Sprint 2 - Bilan'!$H36)&lt;&gt;0,'Sprint 2 - Bilan'!$H36,IF(LEN('Sprint 2 - Bilan'!$F36)=0,"",'Sprint 2 - Bilan'!$F36))</f>
        <v>0</v>
      </c>
      <c r="G36" s="106">
        <v>0.114583333333333</v>
      </c>
      <c r="H36" s="107">
        <v>1</v>
      </c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Creation des fonctions draw et ticks pour chaque entitée</v>
      </c>
      <c r="D37" s="56" t="str">
        <f>IF(LEN('Sprint 1 - Planification'!H36)&lt;&gt;0,'Sprint 1 - Planification'!H36,"")</f>
        <v>Sprint 2</v>
      </c>
      <c r="E37" s="69" t="str">
        <f>IF(_xlfn.NUMBERVALUE('Sprint 2 - Bilan'!$E37)+_xlfn.NUMBERVALUE('Sprint 2 - Bilan'!$G37)=0,"",_xlfn.NUMBERVALUE('Sprint 2 - Bilan'!$E37)+_xlfn.NUMBERVALUE('Sprint 2 - Bilan'!$G37))</f>
        <v/>
      </c>
      <c r="F37" s="73">
        <f>IF(LEN('Sprint 2 - Bilan'!$H37)&lt;&gt;0,'Sprint 2 - Bilan'!$H37,IF(LEN('Sprint 2 - Bilan'!$F37)=0,"",'Sprint 2 - Bilan'!$F37))</f>
        <v>0</v>
      </c>
      <c r="G37" s="112">
        <v>5.2083333333333301E-2</v>
      </c>
      <c r="H37" s="110">
        <v>1</v>
      </c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Creation de la classe map</v>
      </c>
      <c r="D38" s="52" t="str">
        <f>IF(LEN('Sprint 1 - Planification'!H37)&lt;&gt;0,'Sprint 1 - Planification'!H37,"")</f>
        <v>Sprint 3</v>
      </c>
      <c r="E38" s="67" t="str">
        <f>IF(_xlfn.NUMBERVALUE('Sprint 2 - Bilan'!$E38)+_xlfn.NUMBERVALUE('Sprint 2 - Bilan'!$G38)=0,"",_xlfn.NUMBERVALUE('Sprint 2 - Bilan'!$E38)+_xlfn.NUMBERVALUE('Sprint 2 - Bilan'!$G38))</f>
        <v/>
      </c>
      <c r="F38" s="71" t="str">
        <f>IF(LEN('Sprint 2 - Bilan'!$H38)&lt;&gt;0,'Sprint 2 - Bilan'!$H38,IF(LEN('Sprint 2 - Bilan'!$F38)=0,"",'Sprint 2 - Bilan'!$F38))</f>
        <v/>
      </c>
      <c r="G38" s="106">
        <v>0</v>
      </c>
      <c r="H38" s="107">
        <v>0</v>
      </c>
      <c r="I38" s="108" t="s">
        <v>110</v>
      </c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0</v>
      </c>
      <c r="R38" s="8"/>
    </row>
    <row r="39" spans="2:18" x14ac:dyDescent="0.25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Creation de la matrice pour la map</v>
      </c>
      <c r="D39" s="56" t="str">
        <f>IF(LEN('Sprint 1 - Planification'!H38)&lt;&gt;0,'Sprint 1 - Planification'!H38,"")</f>
        <v>Sprint 3</v>
      </c>
      <c r="E39" s="69" t="str">
        <f>IF(_xlfn.NUMBERVALUE('Sprint 2 - Bilan'!$E39)+_xlfn.NUMBERVALUE('Sprint 2 - Bilan'!$G39)=0,"",_xlfn.NUMBERVALUE('Sprint 2 - Bilan'!$E39)+_xlfn.NUMBERVALUE('Sprint 2 - Bilan'!$G39))</f>
        <v/>
      </c>
      <c r="F39" s="73" t="str">
        <f>IF(LEN('Sprint 2 - Bilan'!$H39)&lt;&gt;0,'Sprint 2 - Bilan'!$H39,IF(LEN('Sprint 2 - Bilan'!$F39)=0,"",'Sprint 2 - Bilan'!$F39))</f>
        <v/>
      </c>
      <c r="G39" s="112">
        <v>0</v>
      </c>
      <c r="H39" s="110">
        <v>0</v>
      </c>
      <c r="I39" s="111" t="s">
        <v>110</v>
      </c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0</v>
      </c>
      <c r="R39" s="8"/>
    </row>
    <row r="40" spans="2:18" x14ac:dyDescent="0.25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Sauvegarde de partie dans la base de donnés</v>
      </c>
      <c r="D40" s="52" t="str">
        <f>IF(LEN('Sprint 1 - Planification'!H39)&lt;&gt;0,'Sprint 1 - Planification'!H39,"")</f>
        <v>Sprint 3</v>
      </c>
      <c r="E40" s="67" t="str">
        <f>IF(_xlfn.NUMBERVALUE('Sprint 2 - Bilan'!$E40)+_xlfn.NUMBERVALUE('Sprint 2 - Bilan'!$G40)=0,"",_xlfn.NUMBERVALUE('Sprint 2 - Bilan'!$E40)+_xlfn.NUMBERVALUE('Sprint 2 - Bilan'!$G40))</f>
        <v/>
      </c>
      <c r="F40" s="71" t="str">
        <f>IF(LEN('Sprint 2 - Bilan'!$H40)&lt;&gt;0,'Sprint 2 - Bilan'!$H40,IF(LEN('Sprint 2 - Bilan'!$F40)=0,"",'Sprint 2 - Bilan'!$F40))</f>
        <v/>
      </c>
      <c r="G40" s="106">
        <v>0</v>
      </c>
      <c r="H40" s="107">
        <v>0</v>
      </c>
      <c r="I40" s="108" t="s">
        <v>114</v>
      </c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0</v>
      </c>
      <c r="R40" s="8"/>
    </row>
    <row r="41" spans="2:18" x14ac:dyDescent="0.25">
      <c r="B41" s="53">
        <f>IF(LEN('Sprint 1 - Planification'!B40)&lt;&gt;0,'Sprint 1 - Planification'!B40,"")</f>
        <v>33</v>
      </c>
      <c r="C41" s="54" t="str">
        <f>IF(LEN('Sprint 1 - Planification'!C40)&lt;&gt;0,'Sprint 1 - Planification'!C40,"")</f>
        <v>Creation fonctions de la map, deplacement etc</v>
      </c>
      <c r="D41" s="55" t="str">
        <f>IF(LEN('Sprint 1 - Planification'!H40)&lt;&gt;0,'Sprint 1 - Planification'!H40,"")</f>
        <v>Sprint 3</v>
      </c>
      <c r="E41" s="68" t="str">
        <f>IF(_xlfn.NUMBERVALUE('Sprint 2 - Bilan'!$E41)+_xlfn.NUMBERVALUE('Sprint 2 - Bilan'!$G41)=0,"",_xlfn.NUMBERVALUE('Sprint 2 - Bilan'!$E41)+_xlfn.NUMBERVALUE('Sprint 2 - Bilan'!$G41))</f>
        <v/>
      </c>
      <c r="F41" s="72" t="str">
        <f>IF(LEN('Sprint 2 - Bilan'!$H41)&lt;&gt;0,'Sprint 2 - Bilan'!$H41,IF(LEN('Sprint 2 - Bilan'!$F41)=0,"",'Sprint 2 - Bilan'!$F41))</f>
        <v/>
      </c>
      <c r="G41" s="109">
        <v>0</v>
      </c>
      <c r="H41" s="110">
        <v>0</v>
      </c>
      <c r="I41" s="111" t="s">
        <v>110</v>
      </c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0</v>
      </c>
      <c r="R41" s="8"/>
    </row>
    <row r="42" spans="2:18" x14ac:dyDescent="0.25">
      <c r="B42" s="50">
        <f>IF(LEN('Sprint 1 - Planification'!B41)&lt;&gt;0,'Sprint 1 - Planification'!B41,"")</f>
        <v>34</v>
      </c>
      <c r="C42" s="51" t="str">
        <f>IF(LEN('Sprint 1 - Planification'!C41)&lt;&gt;0,'Sprint 1 - Planification'!C41,"")</f>
        <v>Integration de la map dans le jeu</v>
      </c>
      <c r="D42" s="52" t="str">
        <f>IF(LEN('Sprint 1 - Planification'!H41)&lt;&gt;0,'Sprint 1 - Planification'!H41,"")</f>
        <v>Sprint 3</v>
      </c>
      <c r="E42" s="67" t="str">
        <f>IF(_xlfn.NUMBERVALUE('Sprint 2 - Bilan'!$E42)+_xlfn.NUMBERVALUE('Sprint 2 - Bilan'!$G42)=0,"",_xlfn.NUMBERVALUE('Sprint 2 - Bilan'!$E42)+_xlfn.NUMBERVALUE('Sprint 2 - Bilan'!$G42))</f>
        <v/>
      </c>
      <c r="F42" s="71" t="str">
        <f>IF(LEN('Sprint 2 - Bilan'!$H42)&lt;&gt;0,'Sprint 2 - Bilan'!$H42,IF(LEN('Sprint 2 - Bilan'!$F42)=0,"",'Sprint 2 - Bilan'!$F42))</f>
        <v/>
      </c>
      <c r="G42" s="106">
        <v>0</v>
      </c>
      <c r="H42" s="107">
        <v>0</v>
      </c>
      <c r="I42" s="108" t="s">
        <v>110</v>
      </c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0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IF(_xlfn.NUMBERVALUE('Sprint 2 - Bilan'!$E43)+_xlfn.NUMBERVALUE('Sprint 2 - Bilan'!$G43)=0,"",_xlfn.NUMBERVALUE('Sprint 2 - Bilan'!$E43)+_xlfn.NUMBERVALUE('Sprint 2 - Bilan'!$G43))</f>
        <v/>
      </c>
      <c r="F43" s="74" t="str">
        <f>IF(LEN('Sprint 2 - Bilan'!$H43)&lt;&gt;0,'Sprint 2 - Bilan'!$H43,IF(LEN('Sprint 2 - Bilan'!$F43)=0,"",'Sprint 2 - Bilan'!$F43))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10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tabSelected="1" topLeftCell="A7" workbookViewId="0">
      <selection activeCell="AY27" sqref="AY27"/>
    </sheetView>
  </sheetViews>
  <sheetFormatPr baseColWidth="10" defaultColWidth="11.42578125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2" t="s">
        <v>37</v>
      </c>
      <c r="C2" s="102"/>
      <c r="D2" s="102"/>
      <c r="E2" s="102"/>
      <c r="F2" s="102"/>
      <c r="G2" s="102"/>
      <c r="H2" s="102"/>
      <c r="I2" s="102"/>
      <c r="J2" s="102"/>
    </row>
    <row r="3" spans="2:25" ht="15" customHeight="1" x14ac:dyDescent="0.25">
      <c r="B3" s="25" t="s">
        <v>38</v>
      </c>
      <c r="C3" s="82"/>
      <c r="D3" s="82"/>
      <c r="E3" s="82"/>
      <c r="F3" s="82"/>
    </row>
    <row r="4" spans="2:25" ht="22.5" customHeight="1" x14ac:dyDescent="0.25">
      <c r="B4" s="76"/>
      <c r="C4" s="5"/>
      <c r="D4" s="5"/>
      <c r="E4" s="5"/>
      <c r="F4" s="5"/>
    </row>
    <row r="5" spans="2:25" ht="22.5" customHeight="1" thickBot="1" x14ac:dyDescent="0.25">
      <c r="B5" s="81" t="s">
        <v>39</v>
      </c>
      <c r="C5" s="83"/>
      <c r="D5" s="83"/>
      <c r="E5" s="83"/>
      <c r="F5" s="84"/>
      <c r="G5" s="84"/>
      <c r="H5" s="84"/>
      <c r="I5" s="84"/>
      <c r="J5" s="84"/>
    </row>
    <row r="6" spans="2:25" ht="7.5" customHeight="1" x14ac:dyDescent="0.25"/>
    <row r="7" spans="2:25" s="2" customFormat="1" ht="12.75" x14ac:dyDescent="0.25">
      <c r="B7" s="87"/>
      <c r="C7" s="88" t="s">
        <v>13</v>
      </c>
      <c r="D7" s="88" t="s">
        <v>18</v>
      </c>
      <c r="E7" s="88" t="s">
        <v>21</v>
      </c>
      <c r="F7" s="88" t="s">
        <v>40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5" t="s">
        <v>41</v>
      </c>
      <c r="C8" s="89">
        <f>L8</f>
        <v>4</v>
      </c>
      <c r="D8" s="90">
        <f>M8</f>
        <v>19</v>
      </c>
      <c r="E8" s="91">
        <f>N8</f>
        <v>11</v>
      </c>
      <c r="F8" s="95">
        <f>O8</f>
        <v>34</v>
      </c>
      <c r="G8" s="1"/>
      <c r="H8" s="1"/>
      <c r="L8" s="1">
        <f>'Sprint 1 - Planification'!AJ17</f>
        <v>4</v>
      </c>
      <c r="M8" s="1">
        <f>'Sprint 1 - Planification'!AJ18</f>
        <v>19</v>
      </c>
      <c r="N8" s="1">
        <f>'Sprint 1 - Planification'!AJ19</f>
        <v>11</v>
      </c>
      <c r="O8" s="1">
        <f>SUM(L8:N8)</f>
        <v>34</v>
      </c>
      <c r="P8" s="1"/>
      <c r="Q8" s="1"/>
      <c r="R8" s="1"/>
      <c r="S8" s="1"/>
    </row>
    <row r="9" spans="2:25" s="2" customFormat="1" ht="12.75" x14ac:dyDescent="0.25">
      <c r="B9" s="86" t="s">
        <v>42</v>
      </c>
      <c r="C9" s="92" t="str">
        <f t="shared" ref="C9:F10" si="0">DAY(L9)*24+HOUR(L9)&amp;"h"&amp;TEXT(MINUTE(L9),"00")</f>
        <v>12h30</v>
      </c>
      <c r="D9" s="93" t="str">
        <f t="shared" si="0"/>
        <v>38h45</v>
      </c>
      <c r="E9" s="94" t="str">
        <f t="shared" si="0"/>
        <v>24h30</v>
      </c>
      <c r="F9" s="96" t="str">
        <f t="shared" si="0"/>
        <v>75h45</v>
      </c>
      <c r="G9" s="1"/>
      <c r="H9" s="1"/>
      <c r="L9" s="1">
        <f>'Sprint 1 - Planification'!AD17</f>
        <v>0.5208333333333337</v>
      </c>
      <c r="M9" s="1">
        <f>'Sprint 1 - Planification'!AD18</f>
        <v>1.6145833333333339</v>
      </c>
      <c r="N9" s="1">
        <f>'Sprint 1 - Planification'!AD19</f>
        <v>1.0208333333333339</v>
      </c>
      <c r="O9" s="1">
        <f>SUM(L9:N9)</f>
        <v>3.1562500000000018</v>
      </c>
      <c r="P9" s="1" t="s">
        <v>43</v>
      </c>
      <c r="Q9" s="1">
        <f t="shared" ref="Q9:S10" si="1">DAY(L9)*24+HOUR(L9)+MINUTE(L9)/60</f>
        <v>12.5</v>
      </c>
      <c r="R9" s="1">
        <f t="shared" si="1"/>
        <v>38.75</v>
      </c>
      <c r="S9" s="1">
        <f t="shared" si="1"/>
        <v>24.5</v>
      </c>
      <c r="U9" s="2" t="s">
        <v>44</v>
      </c>
      <c r="V9" s="2">
        <f>COUNTIF('Sprint 1 - Planification'!E8:E42,"Essentielle")</f>
        <v>28</v>
      </c>
      <c r="X9" s="2" t="s">
        <v>45</v>
      </c>
      <c r="Y9" s="2">
        <f>COUNTIF('Sprint 1 - Planification'!F8:F42,1)</f>
        <v>11</v>
      </c>
    </row>
    <row r="10" spans="2:25" s="2" customFormat="1" ht="12.75" x14ac:dyDescent="0.25">
      <c r="B10" s="85" t="s">
        <v>46</v>
      </c>
      <c r="C10" s="89" t="str">
        <f t="shared" si="0"/>
        <v>11h15</v>
      </c>
      <c r="D10" s="90" t="str">
        <f t="shared" si="0"/>
        <v>39h15</v>
      </c>
      <c r="E10" s="91" t="str">
        <f t="shared" si="0"/>
        <v>21h45</v>
      </c>
      <c r="F10" s="95" t="str">
        <f t="shared" si="0"/>
        <v>72h15</v>
      </c>
      <c r="G10" s="1"/>
      <c r="H10" s="1"/>
      <c r="L10" s="1">
        <f>'Sprint 1 - Bilan'!T8</f>
        <v>0.46874999999999994</v>
      </c>
      <c r="M10" s="1">
        <f>'Sprint 2 - Bilan'!V9</f>
        <v>1.635416666666667</v>
      </c>
      <c r="N10" s="1">
        <f>'Sprint 3 - Bilan'!V9</f>
        <v>0.90625000000000022</v>
      </c>
      <c r="O10" s="1">
        <f>SUM(L10:N10)</f>
        <v>3.010416666666667</v>
      </c>
      <c r="P10" s="1" t="s">
        <v>47</v>
      </c>
      <c r="Q10" s="1">
        <f t="shared" si="1"/>
        <v>11.25</v>
      </c>
      <c r="R10" s="1">
        <f t="shared" si="1"/>
        <v>39.25</v>
      </c>
      <c r="S10" s="1">
        <f t="shared" si="1"/>
        <v>21.75</v>
      </c>
      <c r="U10" s="2" t="s">
        <v>48</v>
      </c>
      <c r="V10" s="2">
        <f>COUNTIF('Sprint 1 - Planification'!E8:E42,"Optionnelle")</f>
        <v>6</v>
      </c>
      <c r="X10" s="2" t="s">
        <v>49</v>
      </c>
      <c r="Y10" s="2">
        <f>COUNTIF('Sprint 1 - Planification'!F8:F42,2)</f>
        <v>15</v>
      </c>
    </row>
    <row r="11" spans="2:25" s="2" customFormat="1" ht="13.5" thickBot="1" x14ac:dyDescent="0.3">
      <c r="B11" s="97" t="s">
        <v>50</v>
      </c>
      <c r="C11" s="98">
        <f>L11</f>
        <v>0</v>
      </c>
      <c r="D11" s="99">
        <f>M11</f>
        <v>8</v>
      </c>
      <c r="E11" s="100">
        <f>N11</f>
        <v>10</v>
      </c>
      <c r="F11" s="101">
        <f>O11</f>
        <v>10</v>
      </c>
      <c r="G11" s="1"/>
      <c r="H11" s="1"/>
      <c r="L11" s="1">
        <f>'Sprint 1 - Bilan'!T15</f>
        <v>0</v>
      </c>
      <c r="M11" s="1">
        <f>'Sprint 2 - Bilan'!V16</f>
        <v>8</v>
      </c>
      <c r="N11" s="1">
        <f>'Sprint 3 - Bilan'!V16</f>
        <v>10</v>
      </c>
      <c r="O11" s="1">
        <f>N11</f>
        <v>10</v>
      </c>
      <c r="P11" s="1"/>
      <c r="Q11" s="1"/>
      <c r="R11" s="1"/>
      <c r="S11" s="1"/>
      <c r="X11" s="2" t="s">
        <v>51</v>
      </c>
      <c r="Y11" s="2">
        <f>COUNTIF('Sprint 1 - Planification'!F8:F42,3)</f>
        <v>8</v>
      </c>
    </row>
    <row r="12" spans="2:25" s="2" customFormat="1" ht="12.75" x14ac:dyDescent="0.25">
      <c r="B12" s="78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78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78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78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7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7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topLeftCell="A10" workbookViewId="0">
      <selection activeCell="AQ41" sqref="AQ41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7" t="s">
        <v>52</v>
      </c>
      <c r="C2" s="137"/>
      <c r="D2" s="137"/>
      <c r="E2" s="137"/>
      <c r="F2" s="137"/>
      <c r="G2" s="137"/>
      <c r="H2" s="137"/>
    </row>
    <row r="3" spans="2:8" ht="15" customHeight="1" x14ac:dyDescent="0.25">
      <c r="B3" s="25" t="s">
        <v>53</v>
      </c>
      <c r="C3" s="26"/>
      <c r="D3" s="75"/>
      <c r="E3" s="80"/>
      <c r="F3" s="80"/>
      <c r="G3" s="80"/>
      <c r="H3" s="80"/>
    </row>
    <row r="4" spans="2:8" ht="22.5" customHeight="1" x14ac:dyDescent="0.25">
      <c r="B4" s="5"/>
      <c r="C4" s="6"/>
      <c r="D4" s="76"/>
      <c r="E4" s="5"/>
      <c r="F4" s="5"/>
      <c r="G4" s="5"/>
      <c r="H4" s="5"/>
    </row>
    <row r="5" spans="2:8" ht="22.5" customHeight="1" thickBot="1" x14ac:dyDescent="0.25">
      <c r="B5" s="28" t="s">
        <v>2</v>
      </c>
      <c r="C5" s="29"/>
      <c r="D5" s="77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79" t="s">
        <v>54</v>
      </c>
      <c r="D7" s="78"/>
      <c r="E7" s="1"/>
      <c r="F7" s="1"/>
      <c r="G7" s="1"/>
      <c r="H7" s="1"/>
    </row>
    <row r="8" spans="2:8" s="2" customFormat="1" ht="12.75" x14ac:dyDescent="0.25">
      <c r="B8" s="78"/>
      <c r="D8" s="78" t="s">
        <v>55</v>
      </c>
      <c r="E8" s="1"/>
      <c r="F8" s="1"/>
      <c r="G8" s="1"/>
      <c r="H8" s="1"/>
    </row>
    <row r="9" spans="2:8" s="2" customFormat="1" ht="12.75" x14ac:dyDescent="0.25">
      <c r="B9" s="1"/>
      <c r="D9" s="78" t="s">
        <v>56</v>
      </c>
      <c r="E9" s="1"/>
      <c r="F9" s="1"/>
      <c r="G9" s="1"/>
      <c r="H9" s="1"/>
    </row>
    <row r="10" spans="2:8" s="2" customFormat="1" ht="7.5" customHeight="1" x14ac:dyDescent="0.25">
      <c r="B10" s="1"/>
      <c r="D10" s="78"/>
      <c r="E10" s="1"/>
      <c r="F10" s="1"/>
      <c r="G10" s="1"/>
      <c r="H10" s="1"/>
    </row>
    <row r="11" spans="2:8" s="2" customFormat="1" ht="12.75" x14ac:dyDescent="0.25">
      <c r="B11" s="1"/>
      <c r="C11" s="79" t="s">
        <v>57</v>
      </c>
      <c r="D11" s="78"/>
      <c r="E11" s="1"/>
      <c r="F11" s="1"/>
      <c r="G11" s="1"/>
      <c r="H11" s="1"/>
    </row>
    <row r="12" spans="2:8" s="2" customFormat="1" ht="12.75" x14ac:dyDescent="0.25">
      <c r="B12" s="1"/>
      <c r="D12" s="78" t="s">
        <v>58</v>
      </c>
      <c r="E12" s="1"/>
      <c r="F12" s="1"/>
      <c r="G12" s="1"/>
      <c r="H12" s="1"/>
    </row>
    <row r="13" spans="2:8" s="2" customFormat="1" ht="12.75" x14ac:dyDescent="0.25">
      <c r="B13" s="1"/>
      <c r="D13" s="78" t="s">
        <v>59</v>
      </c>
      <c r="E13" s="1"/>
      <c r="F13" s="1"/>
      <c r="G13" s="1"/>
      <c r="H13" s="1"/>
    </row>
    <row r="14" spans="2:8" s="2" customFormat="1" ht="12.75" x14ac:dyDescent="0.25">
      <c r="B14" s="1"/>
      <c r="D14" s="78" t="s">
        <v>60</v>
      </c>
      <c r="E14" s="1"/>
      <c r="F14" s="1"/>
      <c r="G14" s="1"/>
      <c r="H14" s="1"/>
    </row>
    <row r="15" spans="2:8" s="2" customFormat="1" ht="12.75" x14ac:dyDescent="0.25">
      <c r="B15" s="1"/>
      <c r="D15" s="78" t="s">
        <v>61</v>
      </c>
      <c r="E15" s="1"/>
      <c r="F15" s="1"/>
      <c r="G15" s="1"/>
      <c r="H15" s="1"/>
    </row>
    <row r="16" spans="2:8" s="2" customFormat="1" ht="12.75" x14ac:dyDescent="0.25">
      <c r="B16" s="1"/>
      <c r="D16" s="78" t="s">
        <v>62</v>
      </c>
      <c r="E16" s="1"/>
      <c r="F16" s="1"/>
      <c r="G16" s="1"/>
      <c r="H16" s="1"/>
    </row>
    <row r="17" spans="2:8" s="2" customFormat="1" ht="12.75" x14ac:dyDescent="0.25">
      <c r="B17" s="1"/>
      <c r="D17" s="78" t="s">
        <v>63</v>
      </c>
      <c r="E17" s="1"/>
      <c r="F17" s="1"/>
      <c r="G17" s="1"/>
      <c r="H17" s="1"/>
    </row>
    <row r="18" spans="2:8" s="2" customFormat="1" ht="12.75" x14ac:dyDescent="0.25">
      <c r="B18" s="1"/>
      <c r="D18" s="78" t="s">
        <v>64</v>
      </c>
      <c r="E18" s="1"/>
      <c r="F18" s="1"/>
      <c r="G18" s="1"/>
      <c r="H18" s="1"/>
    </row>
    <row r="20" spans="2:8" ht="22.5" customHeight="1" thickBot="1" x14ac:dyDescent="0.25">
      <c r="B20" s="28" t="s">
        <v>65</v>
      </c>
      <c r="C20" s="29"/>
      <c r="D20" s="77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79" t="s">
        <v>66</v>
      </c>
      <c r="D22" s="78"/>
      <c r="E22" s="1"/>
      <c r="F22" s="1"/>
      <c r="G22" s="1"/>
      <c r="H22" s="1"/>
    </row>
    <row r="23" spans="2:8" s="2" customFormat="1" ht="12.75" x14ac:dyDescent="0.25">
      <c r="B23" s="78"/>
      <c r="D23" s="78" t="s">
        <v>67</v>
      </c>
      <c r="E23" s="1"/>
      <c r="F23" s="1"/>
      <c r="G23" s="1"/>
      <c r="H23" s="1"/>
    </row>
    <row r="24" spans="2:8" s="2" customFormat="1" ht="12.75" x14ac:dyDescent="0.25">
      <c r="B24" s="1"/>
      <c r="D24" s="78" t="s">
        <v>68</v>
      </c>
      <c r="E24" s="1"/>
      <c r="F24" s="1"/>
      <c r="G24" s="1"/>
      <c r="H24" s="1"/>
    </row>
    <row r="25" spans="2:8" s="2" customFormat="1" ht="12.75" x14ac:dyDescent="0.25">
      <c r="B25" s="1"/>
      <c r="D25" s="78" t="s">
        <v>69</v>
      </c>
      <c r="E25" s="1"/>
      <c r="F25" s="1"/>
      <c r="G25" s="1"/>
      <c r="H25" s="1"/>
    </row>
    <row r="26" spans="2:8" s="2" customFormat="1" ht="7.5" customHeight="1" x14ac:dyDescent="0.25">
      <c r="B26" s="1"/>
      <c r="D26" s="78"/>
      <c r="E26" s="1"/>
      <c r="F26" s="1"/>
      <c r="G26" s="1"/>
      <c r="H26" s="1"/>
    </row>
    <row r="28" spans="2:8" ht="22.5" customHeight="1" thickBot="1" x14ac:dyDescent="0.25">
      <c r="B28" s="28" t="s">
        <v>70</v>
      </c>
      <c r="C28" s="29"/>
      <c r="D28" s="77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79" t="s">
        <v>71</v>
      </c>
      <c r="D30" s="78"/>
      <c r="E30" s="1"/>
      <c r="F30" s="1"/>
      <c r="G30" s="1"/>
      <c r="H30" s="1"/>
    </row>
    <row r="31" spans="2:8" s="2" customFormat="1" ht="7.5" customHeight="1" x14ac:dyDescent="0.25">
      <c r="B31" s="1"/>
      <c r="D31" s="78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77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8" t="s">
        <v>73</v>
      </c>
      <c r="D35" s="138"/>
      <c r="E35" s="138"/>
      <c r="F35" s="138"/>
      <c r="G35" s="138"/>
      <c r="H35" s="1"/>
    </row>
    <row r="36" spans="2:8" s="2" customFormat="1" ht="7.5" customHeight="1" x14ac:dyDescent="0.25">
      <c r="B36" s="1"/>
      <c r="D36" s="78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2C6454CE4AC42BDCAC344ECDB29E7" ma:contentTypeVersion="5" ma:contentTypeDescription="Crée un document." ma:contentTypeScope="" ma:versionID="041f2529e877cf445b142ab8b85103c0">
  <xsd:schema xmlns:xsd="http://www.w3.org/2001/XMLSchema" xmlns:xs="http://www.w3.org/2001/XMLSchema" xmlns:p="http://schemas.microsoft.com/office/2006/metadata/properties" xmlns:ns2="78692225-e198-47c3-adde-2ea492f0b3f0" xmlns:ns3="9fb5ff05-ea2d-4c6e-ac8e-f51bc8309790" targetNamespace="http://schemas.microsoft.com/office/2006/metadata/properties" ma:root="true" ma:fieldsID="d896ed1249059892348595dbe15b813f" ns2:_="" ns3:_="">
    <xsd:import namespace="78692225-e198-47c3-adde-2ea492f0b3f0"/>
    <xsd:import namespace="9fb5ff05-ea2d-4c6e-ac8e-f51bc83097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2225-e198-47c3-adde-2ea492f0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5ff05-ea2d-4c6e-ac8e-f51bc8309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29BCA9-91E9-4F0E-9921-9689A9C72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92225-e198-47c3-adde-2ea492f0b3f0"/>
    <ds:schemaRef ds:uri="9fb5ff05-ea2d-4c6e-ac8e-f51bc8309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D170F-C51C-4776-BE86-DE36135609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325D0D-63D9-490D-8587-E384C7BFA0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Yohann</cp:lastModifiedBy>
  <cp:revision/>
  <dcterms:created xsi:type="dcterms:W3CDTF">2014-08-28T21:52:02Z</dcterms:created>
  <dcterms:modified xsi:type="dcterms:W3CDTF">2021-05-28T16:27:10Z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0x0101008F62C6454CE4AC42BDCAC344ECDB29E7</vt:lpwstr>
  </property>
</Properties>
</file>