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ohann\Documents\GitHub\Final-Project\Docs\Sprint 3\"/>
    </mc:Choice>
  </mc:AlternateContent>
  <xr:revisionPtr revIDLastSave="0" documentId="8_{77AE3D2E-2B6D-441B-88DE-8280AD135ACB}" xr6:coauthVersionLast="46" xr6:coauthVersionMax="46" xr10:uidLastSave="{00000000-0000-0000-0000-000000000000}"/>
  <bookViews>
    <workbookView xWindow="-120" yWindow="-120" windowWidth="29040" windowHeight="15990" tabRatio="494" activeTab="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D36" i="6"/>
  <c r="C36" i="6"/>
  <c r="D35" i="6"/>
  <c r="C35" i="6"/>
  <c r="P35" i="6" s="1"/>
  <c r="D34" i="6"/>
  <c r="C34" i="6"/>
  <c r="P34" i="6" s="1"/>
  <c r="D33" i="6"/>
  <c r="C33" i="6"/>
  <c r="P33" i="6" s="1"/>
  <c r="D32" i="6"/>
  <c r="C32" i="6"/>
  <c r="D31" i="6"/>
  <c r="C31" i="6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P23" i="6" s="1"/>
  <c r="D22" i="6"/>
  <c r="C22" i="6"/>
  <c r="D21" i="6"/>
  <c r="C21" i="6"/>
  <c r="D20" i="6"/>
  <c r="C20" i="6"/>
  <c r="P20" i="6" s="1"/>
  <c r="D19" i="6"/>
  <c r="C19" i="6"/>
  <c r="D18" i="6"/>
  <c r="C18" i="6"/>
  <c r="D17" i="6"/>
  <c r="C17" i="6"/>
  <c r="D16" i="6"/>
  <c r="C16" i="6"/>
  <c r="D15" i="6"/>
  <c r="C15" i="6"/>
  <c r="D14" i="6"/>
  <c r="C14" i="6"/>
  <c r="P14" i="6" s="1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26" i="6" l="1"/>
  <c r="M26" i="6" s="1"/>
  <c r="P31" i="6"/>
  <c r="M31" i="6" s="1"/>
  <c r="P32" i="6"/>
  <c r="P29" i="6"/>
  <c r="M29" i="6" s="1"/>
  <c r="P28" i="6"/>
  <c r="N28" i="6" s="1"/>
  <c r="P25" i="6"/>
  <c r="P27" i="6"/>
  <c r="N27" i="6" s="1"/>
  <c r="P37" i="6"/>
  <c r="P22" i="6"/>
  <c r="M22" i="6" s="1"/>
  <c r="P36" i="6"/>
  <c r="N36" i="6" s="1"/>
  <c r="P21" i="6"/>
  <c r="P19" i="6"/>
  <c r="P18" i="6"/>
  <c r="P17" i="6"/>
  <c r="P16" i="6"/>
  <c r="P15" i="6"/>
  <c r="N15" i="6" s="1"/>
  <c r="P13" i="6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N9" i="3" s="1"/>
  <c r="P10" i="3"/>
  <c r="M10" i="3" s="1"/>
  <c r="S11" i="6" a="1"/>
  <c r="S9" i="6" a="1"/>
  <c r="M20" i="6"/>
  <c r="N20" i="6"/>
  <c r="M21" i="6"/>
  <c r="N21" i="6"/>
  <c r="N22" i="6"/>
  <c r="M23" i="6"/>
  <c r="N23" i="6"/>
  <c r="M24" i="6"/>
  <c r="N24" i="6"/>
  <c r="M25" i="6"/>
  <c r="N25" i="6"/>
  <c r="N26" i="6"/>
  <c r="M27" i="6"/>
  <c r="M30" i="6"/>
  <c r="N30" i="6"/>
  <c r="M32" i="6"/>
  <c r="N32" i="6"/>
  <c r="M33" i="6"/>
  <c r="N33" i="6"/>
  <c r="M34" i="6"/>
  <c r="N34" i="6"/>
  <c r="M35" i="6"/>
  <c r="N35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M36" i="6" l="1"/>
  <c r="N31" i="6"/>
  <c r="M28" i="6"/>
  <c r="N29" i="6"/>
  <c r="N10" i="3"/>
  <c r="M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3" l="1"/>
  <c r="B12" i="2"/>
  <c r="B13" i="1"/>
  <c r="B14" i="6" s="1"/>
  <c r="M45" i="3"/>
  <c r="M46" i="3" s="1"/>
  <c r="I5" i="3" s="1"/>
  <c r="M45" i="6"/>
  <c r="M46" i="6" s="1"/>
  <c r="I5" i="6" s="1"/>
  <c r="O11" i="4"/>
  <c r="F11" i="4" s="1"/>
  <c r="H5" i="1"/>
  <c r="K45" i="2"/>
  <c r="B13" i="2" l="1"/>
  <c r="B14" i="3"/>
  <c r="B14" i="1"/>
  <c r="B15" i="6" s="1"/>
  <c r="B15" i="3" l="1"/>
  <c r="B14" i="2"/>
  <c r="B15" i="1"/>
  <c r="B16" i="3" s="1"/>
  <c r="B15" i="2" l="1"/>
  <c r="B16" i="1"/>
  <c r="B17" i="6" s="1"/>
  <c r="B16" i="6"/>
  <c r="B17" i="1" l="1"/>
  <c r="B18" i="3" s="1"/>
  <c r="B17" i="3"/>
  <c r="B16" i="2"/>
  <c r="B18" i="6" l="1"/>
  <c r="B17" i="2"/>
  <c r="B18" i="1"/>
  <c r="B19" i="3" s="1"/>
  <c r="B18" i="2" l="1"/>
  <c r="B19" i="1"/>
  <c r="B19" i="6"/>
  <c r="B20" i="3" l="1"/>
  <c r="B20" i="6"/>
  <c r="B19" i="2"/>
  <c r="B20" i="1"/>
  <c r="B21" i="1" l="1"/>
  <c r="B20" i="2"/>
  <c r="B21" i="3"/>
  <c r="B21" i="6"/>
  <c r="B22" i="1" l="1"/>
  <c r="B23" i="1" s="1"/>
  <c r="B22" i="3"/>
  <c r="B21" i="2"/>
  <c r="B22" i="6"/>
  <c r="B24" i="3"/>
  <c r="B24" i="6"/>
  <c r="B37" i="1"/>
  <c r="B24" i="1"/>
  <c r="B23" i="2"/>
  <c r="B22" i="2" l="1"/>
  <c r="B23" i="3"/>
  <c r="B23" i="6"/>
  <c r="B38" i="3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tc={83355FD5-C513-4321-88EB-A6D98E41D230}</author>
  </authors>
  <commentList>
    <comment ref="I36" authorId="0" shapeId="0" xr:uid="{83355FD5-C513-4321-88EB-A6D98E41D2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 sprint 2 ne sera que de la logique, le graphique du jeu sera en fin de sprint 3</t>
      </text>
    </comment>
  </commentList>
</comments>
</file>

<file path=xl/sharedStrings.xml><?xml version="1.0" encoding="utf-8"?>
<sst xmlns="http://schemas.openxmlformats.org/spreadsheetml/2006/main" count="253" uniqueCount="115">
  <si>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</si>
  <si>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</si>
  <si>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</si>
  <si>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</si>
  <si>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</si>
  <si>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</si>
  <si>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</si>
  <si>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</si>
  <si>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</si>
  <si>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</si>
  <si>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</si>
  <si>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</si>
  <si>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</si>
  <si>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</si>
  <si>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</si>
  <si>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</si>
  <si>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</si>
  <si>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</si>
  <si>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</si>
  <si>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</si>
  <si>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</si>
  <si>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</si>
  <si>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</si>
  <si>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</si>
  <si>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</si>
  <si>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</si>
  <si>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</si>
  <si>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</si>
  <si>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</si>
  <si>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</si>
  <si>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</si>
  <si>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</si>
  <si>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</si>
  <si>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</si>
  <si>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</si>
  <si>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</si>
  <si>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</si>
  <si>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</si>
  <si>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</si>
  <si>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</si>
  <si>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</si>
  <si>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</si>
  <si>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</si>
  <si>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</si>
  <si>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</si>
  <si>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</si>
  <si>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</si>
  <si>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</si>
  <si>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</si>
  <si>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</si>
  <si>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</si>
  <si>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</si>
  <si>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</si>
  <si>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</si>
  <si>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</si>
  <si>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</si>
  <si>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</si>
  <si>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</si>
  <si>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</si>
  <si>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</si>
  <si>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</si>
  <si>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</si>
  <si>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</si>
  <si>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</si>
  <si>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</si>
  <si>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</si>
  <si>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</si>
  <si>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</si>
  <si>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</si>
  <si>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</si>
  <si>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</si>
  <si>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</si>
  <si>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</si>
  <si>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</si>
  <si>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Creation des tables de la base de données</t>
  </si>
  <si>
    <t>Connecter la base de données au site web avec Node.js ou Php</t>
  </si>
  <si>
    <t>Creation de la page de creation de compte</t>
  </si>
  <si>
    <t>Creation de la page de login</t>
  </si>
  <si>
    <t>Encryptage du mot de passe</t>
  </si>
  <si>
    <t>Lays the prise</t>
  </si>
  <si>
    <t>Carvalho yohann</t>
  </si>
  <si>
    <t>Ajout du compte dans la base donnée</t>
  </si>
  <si>
    <t>recuperer les informations lors d'un login</t>
  </si>
  <si>
    <t>Envoyer une requete à la BD avec les informations du login</t>
  </si>
  <si>
    <t>Verifier existence du compte et informations correct</t>
  </si>
  <si>
    <t>Animation des sprites</t>
  </si>
  <si>
    <t>Heberger le site et le base de donnée</t>
  </si>
  <si>
    <t>Recherche des sprites / retouches</t>
  </si>
  <si>
    <t>Creation de la structure du projet( classes et fonctions)</t>
  </si>
  <si>
    <t>Creation de la classe Game</t>
  </si>
  <si>
    <t>Creation de la fonction Tick() de la classe Game</t>
  </si>
  <si>
    <t>Creation des classes Entity et position</t>
  </si>
  <si>
    <t>Creation de la classe player</t>
  </si>
  <si>
    <t>Integration d'une deuxieme classe</t>
  </si>
  <si>
    <t>Creation de la fonction draw card</t>
  </si>
  <si>
    <t>Creation des fonctions Attack, rest</t>
  </si>
  <si>
    <t>Creation de la classe effect</t>
  </si>
  <si>
    <t>Creation des statistiques</t>
  </si>
  <si>
    <t>Creation des enemies et ses fonctions</t>
  </si>
  <si>
    <t>Insertion des sprites et animations dans le jeu</t>
  </si>
  <si>
    <t>Creation des fonctions draw et ticks pour chaque entitée</t>
  </si>
  <si>
    <t>Creation de la classe map</t>
  </si>
  <si>
    <t>Creation de la matrice pour la map</t>
  </si>
  <si>
    <t>Sauvegarde de partie dans la base de donnés</t>
  </si>
  <si>
    <t>Creation fonctions de la map, deplacement etc</t>
  </si>
  <si>
    <t>Integration de la map dans le jeu</t>
  </si>
  <si>
    <t>Remis au sprint 3</t>
  </si>
  <si>
    <t>Incertain si un tick sera requis</t>
  </si>
  <si>
    <t>Incertain si sera requis</t>
  </si>
  <si>
    <t>À finir en prioritaire sprint 3 le plus tot possible</t>
  </si>
  <si>
    <t>Annulé</t>
  </si>
  <si>
    <t>n'existe pas car pas besoin</t>
  </si>
  <si>
    <t>Pas de rest</t>
  </si>
  <si>
    <t xml:space="preserve"> </t>
  </si>
  <si>
    <t>Annulé (Optionnelle)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</si>
</sst>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9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38.75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11.25</c:v>
                </c:pt>
                <c:pt idx="1">
                  <c:v>39.25</c:v>
                </c:pt>
                <c:pt idx="2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valho Yohann" id="{5FCC910E-3B17-46C6-9B25-ECC891DC966F}" userId="Carvalho Yohann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6" dT="2021-04-02T02:51:42.20" personId="{5FCC910E-3B17-46C6-9B25-ECC891DC966F}" id="{83355FD5-C513-4321-88EB-A6D98E41D230}">
    <text>Le sprint 2 ne sera que de la logique, le graphique du jeu sera en fin de sprint 3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6" zoomScaleNormal="100" workbookViewId="0">
      <selection activeCell="H38" sqref="H3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79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80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34 tâches ont été définies totalisant 75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34</v>
      </c>
      <c r="V8" s="3" t="s">
        <v>12</v>
      </c>
      <c r="W8" s="3">
        <v>1</v>
      </c>
      <c r="X8" s="8">
        <v>0</v>
      </c>
      <c r="Y8" s="8">
        <f>MAX(G8:G42)</f>
        <v>0.29166666666666702</v>
      </c>
      <c r="Z8" s="3" t="s">
        <v>13</v>
      </c>
      <c r="AA8" s="3">
        <v>1</v>
      </c>
      <c r="AB8" s="22">
        <v>0</v>
      </c>
      <c r="AC8" s="4">
        <f>COUNTA(C8:C43)</f>
        <v>34</v>
      </c>
      <c r="AD8" s="9">
        <f>SUM(G8:G43)</f>
        <v>3.1562500000000013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3.1562500000000013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75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74</v>
      </c>
      <c r="D12" s="19" t="s">
        <v>10</v>
      </c>
      <c r="E12" s="18" t="s">
        <v>12</v>
      </c>
      <c r="F12" s="18">
        <v>1</v>
      </c>
      <c r="G12" s="32">
        <v>3.125E-2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34</v>
      </c>
      <c r="AE12" s="4" t="str">
        <f>AD12 &amp; " " &amp; AC12 &amp; IF(AD12 &gt; 1, "s ont été définies", " a été définie")</f>
        <v>34 tâches ont été définies</v>
      </c>
    </row>
    <row r="13" spans="2:31" x14ac:dyDescent="0.25">
      <c r="B13" s="45">
        <f t="shared" si="5"/>
        <v>6</v>
      </c>
      <c r="C13" s="15" t="s">
        <v>75</v>
      </c>
      <c r="D13" s="16">
        <v>5</v>
      </c>
      <c r="E13" s="16" t="s">
        <v>12</v>
      </c>
      <c r="F13" s="16">
        <v>1</v>
      </c>
      <c r="G13" s="31">
        <v>1.0416666666666666E-2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75</v>
      </c>
      <c r="AE13" s="4" t="str">
        <f>AD13 &amp; " " &amp; AC13 &amp; IF(AD13 &gt; 1, "s", "")</f>
        <v>75 heures</v>
      </c>
    </row>
    <row r="14" spans="2:31" x14ac:dyDescent="0.25">
      <c r="B14" s="44">
        <f t="shared" si="5"/>
        <v>7</v>
      </c>
      <c r="C14" s="17" t="s">
        <v>76</v>
      </c>
      <c r="D14" s="19" t="s">
        <v>10</v>
      </c>
      <c r="E14" s="18" t="s">
        <v>12</v>
      </c>
      <c r="F14" s="18">
        <v>2</v>
      </c>
      <c r="G14" s="32">
        <v>7.2916666666666699E-2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7" t="s">
        <v>77</v>
      </c>
      <c r="D15" s="16" t="s">
        <v>10</v>
      </c>
      <c r="E15" s="16" t="s">
        <v>12</v>
      </c>
      <c r="F15" s="16">
        <v>2</v>
      </c>
      <c r="G15" s="31">
        <v>6.25E-2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75 heures et 45 minutes</v>
      </c>
    </row>
    <row r="16" spans="2:31" x14ac:dyDescent="0.25">
      <c r="B16" s="44">
        <f t="shared" si="5"/>
        <v>9</v>
      </c>
      <c r="C16" s="17" t="s">
        <v>78</v>
      </c>
      <c r="D16" s="18">
        <v>7</v>
      </c>
      <c r="E16" s="18" t="s">
        <v>12</v>
      </c>
      <c r="F16" s="18">
        <v>1</v>
      </c>
      <c r="G16" s="32">
        <v>2.0833333333333301E-2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12</v>
      </c>
      <c r="F17" s="16">
        <v>1</v>
      </c>
      <c r="G17" s="31">
        <v>8.3333333333333301E-2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8</v>
      </c>
      <c r="E18" s="18" t="s">
        <v>12</v>
      </c>
      <c r="F18" s="18">
        <v>1</v>
      </c>
      <c r="G18" s="32">
        <v>4.1666666666666699E-2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1.6145833333333339</v>
      </c>
      <c r="AE18" s="4">
        <f>AD18 * 24*60</f>
        <v>2325.0000000000009</v>
      </c>
      <c r="AF18" s="4">
        <f t="shared" ref="AF18:AF19" si="6">DAY(AD18)*24+HOUR(AD18)</f>
        <v>38</v>
      </c>
      <c r="AG18" s="4">
        <f t="shared" ref="AG18:AG19" si="7">MINUTE(AD18)</f>
        <v>45</v>
      </c>
      <c r="AH18" s="4" t="str">
        <f t="shared" ref="AH18:AH19" si="8">AF18&amp;"h"&amp;TEXT(AG18,"00")</f>
        <v>38h45</v>
      </c>
      <c r="AJ18" s="4">
        <f>COUNTIF($H$8:$H$42,AC18)</f>
        <v>19</v>
      </c>
    </row>
    <row r="19" spans="2:36" x14ac:dyDescent="0.25">
      <c r="B19" s="45">
        <f t="shared" si="5"/>
        <v>12</v>
      </c>
      <c r="C19" s="15" t="s">
        <v>83</v>
      </c>
      <c r="D19" s="16">
        <v>11</v>
      </c>
      <c r="E19" s="16" t="s">
        <v>12</v>
      </c>
      <c r="F19" s="16">
        <v>2</v>
      </c>
      <c r="G19" s="31">
        <v>6.25E-2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1.0208333333333339</v>
      </c>
      <c r="AE19" s="4">
        <f>AD19 * 24*60</f>
        <v>1470.0000000000009</v>
      </c>
      <c r="AF19" s="4">
        <f t="shared" si="6"/>
        <v>24</v>
      </c>
      <c r="AG19" s="4">
        <f t="shared" si="7"/>
        <v>30</v>
      </c>
      <c r="AH19" s="4" t="str">
        <f t="shared" si="8"/>
        <v>24h30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7" t="s">
        <v>84</v>
      </c>
      <c r="D20" s="19">
        <v>12</v>
      </c>
      <c r="E20" s="18" t="s">
        <v>12</v>
      </c>
      <c r="F20" s="18">
        <v>1</v>
      </c>
      <c r="G20" s="32">
        <v>9.375E-2</v>
      </c>
      <c r="H20" s="42" t="s">
        <v>18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87</v>
      </c>
      <c r="D21" s="16" t="s">
        <v>10</v>
      </c>
      <c r="E21" s="16" t="s">
        <v>12</v>
      </c>
      <c r="F21" s="16">
        <v>2</v>
      </c>
      <c r="G21" s="31">
        <v>0.29166666666666702</v>
      </c>
      <c r="H21" s="41" t="s">
        <v>18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3.1562500000000018</v>
      </c>
      <c r="AE21" s="4">
        <f t="shared" ref="AE21" si="9">AD21 * 24*60</f>
        <v>4545.0000000000027</v>
      </c>
      <c r="AF21" s="4">
        <f t="shared" ref="AF21" si="10">DAY(AD21)*24+HOUR(AD21)</f>
        <v>75</v>
      </c>
      <c r="AG21" s="4">
        <f t="shared" ref="AG21" si="11">MINUTE(AD21)</f>
        <v>45</v>
      </c>
      <c r="AH21" s="4" t="str">
        <f t="shared" ref="AH21" si="12">AF21&amp;"h"&amp;TEXT(AG21,"00")</f>
        <v>75h45</v>
      </c>
    </row>
    <row r="22" spans="2:36" x14ac:dyDescent="0.25">
      <c r="B22" s="44">
        <f t="shared" si="5"/>
        <v>15</v>
      </c>
      <c r="C22" s="17" t="s">
        <v>85</v>
      </c>
      <c r="D22" s="18">
        <v>15</v>
      </c>
      <c r="E22" s="18" t="s">
        <v>17</v>
      </c>
      <c r="F22" s="18">
        <v>2</v>
      </c>
      <c r="G22" s="32">
        <v>8.3333333333333301E-2</v>
      </c>
      <c r="H22" s="42" t="s">
        <v>21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 t="s">
        <v>10</v>
      </c>
      <c r="E23" s="16" t="s">
        <v>17</v>
      </c>
      <c r="F23" s="16">
        <v>2</v>
      </c>
      <c r="G23" s="31">
        <v>8.3333333333333301E-2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 t="s">
        <v>10</v>
      </c>
      <c r="E24" s="18" t="s">
        <v>12</v>
      </c>
      <c r="F24" s="18">
        <v>1</v>
      </c>
      <c r="G24" s="32">
        <v>3.125E-2</v>
      </c>
      <c r="H24" s="42" t="s">
        <v>18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17</v>
      </c>
      <c r="E25" s="16" t="s">
        <v>12</v>
      </c>
      <c r="F25" s="16">
        <v>3</v>
      </c>
      <c r="G25" s="31">
        <v>0.114583333333333</v>
      </c>
      <c r="H25" s="41" t="s">
        <v>18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90</v>
      </c>
      <c r="D26" s="19">
        <v>18</v>
      </c>
      <c r="E26" s="18" t="s">
        <v>12</v>
      </c>
      <c r="F26" s="18">
        <v>3</v>
      </c>
      <c r="G26" s="32">
        <v>9.375E-2</v>
      </c>
      <c r="H26" s="42" t="s">
        <v>18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91</v>
      </c>
      <c r="D27" s="16">
        <v>17</v>
      </c>
      <c r="E27" s="16" t="s">
        <v>12</v>
      </c>
      <c r="F27" s="16">
        <v>1</v>
      </c>
      <c r="G27" s="31">
        <v>5.2083333333333301E-2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92</v>
      </c>
      <c r="D28" s="18">
        <v>17</v>
      </c>
      <c r="E28" s="18" t="s">
        <v>12</v>
      </c>
      <c r="F28" s="18">
        <v>3</v>
      </c>
      <c r="G28" s="32">
        <v>0.16666666666666699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93</v>
      </c>
      <c r="D29" s="16" t="s">
        <v>10</v>
      </c>
      <c r="E29" s="16" t="s">
        <v>17</v>
      </c>
      <c r="F29" s="16">
        <v>2</v>
      </c>
      <c r="G29" s="31">
        <v>8.3333333333333301E-2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94</v>
      </c>
      <c r="D30" s="19">
        <v>21</v>
      </c>
      <c r="E30" s="18" t="s">
        <v>12</v>
      </c>
      <c r="F30" s="18">
        <v>3</v>
      </c>
      <c r="G30" s="32">
        <v>0.104166666666667</v>
      </c>
      <c r="H30" s="42" t="s">
        <v>18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95</v>
      </c>
      <c r="D31" s="16">
        <v>21</v>
      </c>
      <c r="E31" s="16" t="s">
        <v>12</v>
      </c>
      <c r="F31" s="16">
        <v>2</v>
      </c>
      <c r="G31" s="31">
        <v>7.2916666666666699E-2</v>
      </c>
      <c r="H31" s="41" t="s">
        <v>18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96</v>
      </c>
      <c r="D32" s="19" t="s">
        <v>10</v>
      </c>
      <c r="E32" s="18" t="s">
        <v>17</v>
      </c>
      <c r="F32" s="18">
        <v>2</v>
      </c>
      <c r="G32" s="32">
        <v>6.25E-2</v>
      </c>
      <c r="H32" s="42" t="s">
        <v>21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97</v>
      </c>
      <c r="D33" s="16">
        <v>21</v>
      </c>
      <c r="E33" s="16" t="s">
        <v>17</v>
      </c>
      <c r="F33" s="16">
        <v>1</v>
      </c>
      <c r="G33" s="31">
        <v>6.25E-2</v>
      </c>
      <c r="H33" s="41" t="s">
        <v>21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98</v>
      </c>
      <c r="D34" s="18" t="s">
        <v>10</v>
      </c>
      <c r="E34" s="18" t="s">
        <v>12</v>
      </c>
      <c r="F34" s="18">
        <v>2</v>
      </c>
      <c r="G34" s="32">
        <v>9.375E-2</v>
      </c>
      <c r="H34" s="42" t="s">
        <v>21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>
        <v>14</v>
      </c>
      <c r="E35" s="16" t="s">
        <v>12</v>
      </c>
      <c r="F35" s="16">
        <v>2</v>
      </c>
      <c r="G35" s="31">
        <v>8.3333333333333301E-2</v>
      </c>
      <c r="H35" s="41" t="s">
        <v>18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10</v>
      </c>
      <c r="E36" s="18" t="s">
        <v>12</v>
      </c>
      <c r="F36" s="18">
        <v>3</v>
      </c>
      <c r="G36" s="32">
        <v>0.125</v>
      </c>
      <c r="H36" s="42" t="s">
        <v>18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10</v>
      </c>
      <c r="E37" s="16" t="s">
        <v>12</v>
      </c>
      <c r="F37" s="16">
        <v>2</v>
      </c>
      <c r="G37" s="31">
        <v>6.25E-2</v>
      </c>
      <c r="H37" s="41" t="s">
        <v>21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</v>
      </c>
      <c r="E38" s="18" t="s">
        <v>12</v>
      </c>
      <c r="F38" s="18">
        <v>3</v>
      </c>
      <c r="G38" s="32">
        <v>0.125</v>
      </c>
      <c r="H38" s="42" t="s">
        <v>21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5</v>
      </c>
      <c r="E39" s="16" t="s">
        <v>17</v>
      </c>
      <c r="F39" s="16">
        <v>3</v>
      </c>
      <c r="G39" s="31">
        <v>0.104166666666667</v>
      </c>
      <c r="H39" s="41" t="s">
        <v>21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>
        <v>30</v>
      </c>
      <c r="E40" s="18" t="s">
        <v>12</v>
      </c>
      <c r="F40" s="18">
        <v>2</v>
      </c>
      <c r="G40" s="32">
        <v>9.375E-2</v>
      </c>
      <c r="H40" s="42" t="s">
        <v>21</v>
      </c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>
        <f t="shared" si="5"/>
        <v>34</v>
      </c>
      <c r="C41" s="15" t="s">
        <v>105</v>
      </c>
      <c r="D41" s="16">
        <v>33</v>
      </c>
      <c r="E41" s="16" t="s">
        <v>12</v>
      </c>
      <c r="F41" s="16">
        <v>3</v>
      </c>
      <c r="G41" s="31">
        <v>0.16666666666666699</v>
      </c>
      <c r="H41" s="41" t="s">
        <v>21</v>
      </c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8" priority="16">
      <formula>$E8="Optionnelle"</formula>
    </cfRule>
    <cfRule type="expression" dxfId="87" priority="18">
      <formula>$E8="Essentielle"</formula>
    </cfRule>
  </conditionalFormatting>
  <conditionalFormatting sqref="F8 F10 F20 F22 F24 F26 F28 F30 F32 F34 F36 F38 F40 F42">
    <cfRule type="expression" dxfId="86" priority="26">
      <formula>$F8=3</formula>
    </cfRule>
    <cfRule type="expression" dxfId="85" priority="28">
      <formula>$F8=2</formula>
    </cfRule>
    <cfRule type="expression" dxfId="84" priority="30">
      <formula>$F8=1</formula>
    </cfRule>
  </conditionalFormatting>
  <conditionalFormatting sqref="F9 F11 F37 F39 F41 F33:F35 F31 F21:F27 F29 F19">
    <cfRule type="expression" dxfId="83" priority="25">
      <formula>$F9=3</formula>
    </cfRule>
    <cfRule type="expression" dxfId="82" priority="27">
      <formula>$F9=2</formula>
    </cfRule>
    <cfRule type="expression" dxfId="81" priority="29">
      <formula>$F9=1</formula>
    </cfRule>
  </conditionalFormatting>
  <conditionalFormatting sqref="G10 G8 G20 G22 G24 G26 G28 G30 G32 G34 G36 G38 G40 G42">
    <cfRule type="dataBar" priority="2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0" priority="22">
      <formula>L8</formula>
    </cfRule>
  </conditionalFormatting>
  <conditionalFormatting sqref="H8:H11 H19:H42">
    <cfRule type="expression" dxfId="79" priority="21">
      <formula>$P8</formula>
    </cfRule>
  </conditionalFormatting>
  <conditionalFormatting sqref="H5">
    <cfRule type="expression" dxfId="78" priority="20">
      <formula>$L$44&gt;0</formula>
    </cfRule>
  </conditionalFormatting>
  <conditionalFormatting sqref="B9:H9 B11:H11 B13 B15 B19:H19 B21:H21 B23:H23 B25:H25 B27:H27 B29:H29 B31:H31 B33:H33 B35:H35 B37:H37 B39:H39 B41:H41 B17">
    <cfRule type="expression" dxfId="77" priority="43">
      <formula>LEN($B9)=0</formula>
    </cfRule>
  </conditionalFormatting>
  <conditionalFormatting sqref="B8:H8 B10:H10 B12 B14 B16 B20:H20 B22:H22 B24:H24 B26:H26 B28:H28 B30:H30 B32:H32 B34:H34 B36:H36 B38:H38 B40:H40 B42:H42 B18">
    <cfRule type="expression" dxfId="76" priority="19">
      <formula>LEN($B8)=0</formula>
    </cfRule>
  </conditionalFormatting>
  <conditionalFormatting sqref="C12:H18">
    <cfRule type="expression" dxfId="75" priority="2">
      <formula>$E12="Optionnelle"</formula>
    </cfRule>
    <cfRule type="expression" dxfId="74" priority="3">
      <formula>$E12="Essentielle"</formula>
    </cfRule>
  </conditionalFormatting>
  <conditionalFormatting sqref="F12 F14 F16 F18">
    <cfRule type="expression" dxfId="73" priority="10">
      <formula>$F12=3</formula>
    </cfRule>
    <cfRule type="expression" dxfId="72" priority="12">
      <formula>$F12=2</formula>
    </cfRule>
    <cfRule type="expression" dxfId="71" priority="14">
      <formula>$F12=1</formula>
    </cfRule>
  </conditionalFormatting>
  <conditionalFormatting sqref="F13:F18">
    <cfRule type="expression" dxfId="70" priority="9">
      <formula>$F13=3</formula>
    </cfRule>
    <cfRule type="expression" dxfId="69" priority="11">
      <formula>$F13=2</formula>
    </cfRule>
    <cfRule type="expression" dxfId="68" priority="13">
      <formula>$F13=1</formula>
    </cfRule>
  </conditionalFormatting>
  <conditionalFormatting sqref="G12 G14 G16 G18">
    <cfRule type="dataBar" priority="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7" priority="6">
      <formula>L12</formula>
    </cfRule>
  </conditionalFormatting>
  <conditionalFormatting sqref="H12:H18">
    <cfRule type="expression" dxfId="66" priority="5">
      <formula>$P12</formula>
    </cfRule>
  </conditionalFormatting>
  <conditionalFormatting sqref="C13:H13 C15:H15 C17:H17">
    <cfRule type="expression" dxfId="65" priority="15">
      <formula>LEN($B13)=0</formula>
    </cfRule>
  </conditionalFormatting>
  <conditionalFormatting sqref="C12:H12 C14:H14 C16:H16 C18:H18">
    <cfRule type="expression" dxfId="64" priority="4">
      <formula>LEN($B12)=0</formula>
    </cfRule>
  </conditionalFormatting>
  <conditionalFormatting sqref="C15">
    <cfRule type="expression" dxfId="63" priority="1">
      <formula>LEN($B15)=0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opLeftCell="A7" workbookViewId="0">
      <selection activeCell="E10" sqref="E10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11 heures et 15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0.46874999999999994</v>
      </c>
      <c r="R8" s="62">
        <f>Q8*24*60</f>
        <v>674.99999999999989</v>
      </c>
      <c r="T8" s="9">
        <f>SUM(E8:E42)</f>
        <v>0.46874999999999994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0.46874999999999994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11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8.3333333333333301E-2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Creation des tables de la base de données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11</v>
      </c>
      <c r="U12" s="4" t="str">
        <f>T12 &amp; " " &amp; S12 &amp; IF(T12 &gt; 1, "s", "")</f>
        <v>11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Connecter la base de données au site web avec Node.js ou Php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de la page de creation de compte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11 heures et 15 minutes</v>
      </c>
      <c r="W14" s="4" t="str">
        <f>T12&amp;"h"&amp;TEXT(T13,"00")</f>
        <v>11h15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de la page de login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Encryptage du mot de passe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Ajout du compte dans la base donnée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recuperer les informations lors d'un login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Envoyer une requete à la BD avec les informations du login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Verifier existence du compte et informations correct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Recherche des sprites / retouches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Animation des sprites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Heberger le site et le base de donnée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Creation de la structure du projet( classes et fonctions)</v>
      </c>
      <c r="D24" s="56" t="str">
        <f>IF(LEN('Sprint 1 - Planification'!H24)&lt;&gt;0,'Sprint 1 - Planification'!H24,"")</f>
        <v>Sprint 2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Creation de la classe Game</v>
      </c>
      <c r="D25" s="52" t="str">
        <f>IF(LEN('Sprint 1 - Planification'!H25)&lt;&gt;0,'Sprint 1 - Planification'!H25,"")</f>
        <v>Sprint 2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Creation de la fonction Tick() de la classe Game</v>
      </c>
      <c r="D26" s="56" t="str">
        <f>IF(LEN('Sprint 1 - Planification'!H26)&lt;&gt;0,'Sprint 1 - Planification'!H26,"")</f>
        <v>Sprint 2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Creation des classes Entity et position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Creation de la classe player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Integration d'une deuxieme classe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Creation de la fonction draw card</v>
      </c>
      <c r="D30" s="56" t="str">
        <f>IF(LEN('Sprint 1 - Planification'!H30)&lt;&gt;0,'Sprint 1 - Planification'!H30,"")</f>
        <v>Sprint 2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Creation des fonctions Attack, rest</v>
      </c>
      <c r="D31" s="52" t="str">
        <f>IF(LEN('Sprint 1 - Planification'!H31)&lt;&gt;0,'Sprint 1 - Planification'!H31,"")</f>
        <v>Sprint 2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Creation de la classe effect</v>
      </c>
      <c r="D32" s="56" t="str">
        <f>IF(LEN('Sprint 1 - Planification'!H32)&lt;&gt;0,'Sprint 1 - Planification'!H32,"")</f>
        <v>Sprint 3</v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Creation des statistiques</v>
      </c>
      <c r="D33" s="52" t="str">
        <f>IF(LEN('Sprint 1 - Planification'!H33)&lt;&gt;0,'Sprint 1 - Planification'!H33,"")</f>
        <v>Sprint 3</v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Creation des enemies et ses fonctions</v>
      </c>
      <c r="D34" s="55" t="str">
        <f>IF(LEN('Sprint 1 - Planification'!H34)&lt;&gt;0,'Sprint 1 - Planification'!H34,"")</f>
        <v>Sprint 3</v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Insertion des sprites et animations dans le jeu</v>
      </c>
      <c r="D35" s="52" t="str">
        <f>IF(LEN('Sprint 1 - Planification'!H35)&lt;&gt;0,'Sprint 1 - Planification'!H35,"")</f>
        <v>Sprint 2</v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Creation des fonctions draw et ticks pour chaque entitée</v>
      </c>
      <c r="D36" s="56" t="str">
        <f>IF(LEN('Sprint 1 - Planification'!H36)&lt;&gt;0,'Sprint 1 - Planification'!H36,"")</f>
        <v>Sprint 2</v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Creation de la classe map</v>
      </c>
      <c r="D37" s="52" t="str">
        <f>IF(LEN('Sprint 1 - Planification'!H37)&lt;&gt;0,'Sprint 1 - Planification'!H37,"")</f>
        <v>Sprint 3</v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de la matrice pour la map</v>
      </c>
      <c r="D38" s="56" t="str">
        <f>IF(LEN('Sprint 1 - Planification'!H38)&lt;&gt;0,'Sprint 1 - Planification'!H38,"")</f>
        <v>Sprint 3</v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Sauvegarde de partie dans la base de donnés</v>
      </c>
      <c r="D39" s="52" t="str">
        <f>IF(LEN('Sprint 1 - Planification'!H39)&lt;&gt;0,'Sprint 1 - Planification'!H39,"")</f>
        <v>Sprint 3</v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IF(LEN('Sprint 1 - Planification'!B40)&lt;&gt;0,'Sprint 1 - Planification'!B40,"")</f>
        <v>33</v>
      </c>
      <c r="C40" s="54" t="str">
        <f>IF(LEN('Sprint 1 - Planification'!C40)&lt;&gt;0,'Sprint 1 - Planification'!C40,"")</f>
        <v>Creation fonctions de la map, deplacement etc</v>
      </c>
      <c r="D40" s="55" t="str">
        <f>IF(LEN('Sprint 1 - Planification'!H40)&lt;&gt;0,'Sprint 1 - Planification'!H40,"")</f>
        <v>Sprint 3</v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>
        <f>IF(LEN('Sprint 1 - Planification'!B41)&lt;&gt;0,'Sprint 1 - Planification'!B41,"")</f>
        <v>34</v>
      </c>
      <c r="C41" s="51" t="str">
        <f>IF(LEN('Sprint 1 - Planification'!C41)&lt;&gt;0,'Sprint 1 - Planification'!C41,"")</f>
        <v>Integration de la map dans le jeu</v>
      </c>
      <c r="D41" s="52" t="str">
        <f>IF(LEN('Sprint 1 - Planification'!H41)&lt;&gt;0,'Sprint 1 - Planification'!H41,"")</f>
        <v>Sprint 3</v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2" priority="10">
      <formula>$F8=100%</formula>
    </cfRule>
    <cfRule type="expression" dxfId="61" priority="11">
      <formula>$D8&lt;&gt;"Sprint 1"</formula>
    </cfRule>
  </conditionalFormatting>
  <conditionalFormatting sqref="E20:G20 E22:G22 E24:G24 E26:G26 E28:G28 E30:G30 E32:G32 E34:G34 E36:G36 E38:G38 E40:G40 E42:G42">
    <cfRule type="expression" dxfId="60" priority="22">
      <formula>AND($D20&lt;&gt;"Sprint 1",$F20&gt;0)</formula>
    </cfRule>
    <cfRule type="expression" dxfId="59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8" priority="19">
      <formula>AND($D19&lt;&gt;"Sprint 1",$F19&gt;0)</formula>
    </cfRule>
    <cfRule type="expression" dxfId="57" priority="21">
      <formula>AND($D19="Sprint 1",$F19&lt;1,NOT(ISBLANK($F19)))</formula>
    </cfRule>
  </conditionalFormatting>
  <conditionalFormatting sqref="G19:G42">
    <cfRule type="expression" dxfId="56" priority="16">
      <formula>$M19</formula>
    </cfRule>
  </conditionalFormatting>
  <conditionalFormatting sqref="E19:E42">
    <cfRule type="expression" dxfId="55" priority="14">
      <formula>$K19</formula>
    </cfRule>
  </conditionalFormatting>
  <conditionalFormatting sqref="F19:F42">
    <cfRule type="expression" dxfId="54" priority="13">
      <formula>$L19</formula>
    </cfRule>
  </conditionalFormatting>
  <conditionalFormatting sqref="G5">
    <cfRule type="expression" dxfId="53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2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1" priority="20">
      <formula>LEN($B9)=0</formula>
    </cfRule>
  </conditionalFormatting>
  <conditionalFormatting sqref="E8:G8 E10:G10 E12:G12 E14:G14 E16:G16 E18:G18">
    <cfRule type="expression" dxfId="50" priority="7">
      <formula>AND($D8&lt;&gt;"Sprint 1",$F8&gt;0)</formula>
    </cfRule>
    <cfRule type="expression" dxfId="49" priority="8">
      <formula>AND($D8="Sprint 1",$F8&lt;1,NOT(ISBLANK($F8)))</formula>
    </cfRule>
  </conditionalFormatting>
  <conditionalFormatting sqref="E9:G9 E11:G11 E13:G13 E15:G15 E17:G17">
    <cfRule type="expression" dxfId="48" priority="4">
      <formula>AND($D9&lt;&gt;"Sprint 1",$F9&gt;0)</formula>
    </cfRule>
    <cfRule type="expression" dxfId="47" priority="6">
      <formula>AND($D9="Sprint 1",$F9&lt;1,NOT(ISBLANK($F9)))</formula>
    </cfRule>
  </conditionalFormatting>
  <conditionalFormatting sqref="G8:G18">
    <cfRule type="expression" dxfId="46" priority="3">
      <formula>$M8</formula>
    </cfRule>
  </conditionalFormatting>
  <conditionalFormatting sqref="E8:E18">
    <cfRule type="expression" dxfId="45" priority="2">
      <formula>$K8</formula>
    </cfRule>
  </conditionalFormatting>
  <conditionalFormatting sqref="F8:F18">
    <cfRule type="expression" dxfId="44" priority="1">
      <formula>$L8</formula>
    </cfRule>
  </conditionalFormatting>
  <conditionalFormatting sqref="E8:G8 E10:G10 E12:G12 E14:G14 E16:G16 E18:G18">
    <cfRule type="expression" dxfId="43" priority="9">
      <formula>LEN($B8)=0</formula>
    </cfRule>
  </conditionalFormatting>
  <conditionalFormatting sqref="E9:G9 E11:G11 E13:G13 E15:G15 E17:G17">
    <cfRule type="expression" dxfId="42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opLeftCell="A7" workbookViewId="0">
      <selection activeCell="I21" sqref="I2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39 heures et 15 minutes de travail réalisé. 8 tâches sont en retard!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1.635416666666667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1.635416666666667</v>
      </c>
      <c r="T10" s="62">
        <f t="shared" ref="T10:T11" si="4">S10*24*60</f>
        <v>2355.0000000000005</v>
      </c>
      <c r="V10" s="10">
        <f>V9</f>
        <v>1.635416666666667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39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8.3333333333333301E-2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9.375E-2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39</v>
      </c>
      <c r="W13" s="4" t="str">
        <f>V13 &amp; " " &amp; U13 &amp; IF(V13 &gt; 1, "s", "")</f>
        <v>39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7.2916666666666699E-2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0.14583333333333301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39 heures et 15 minutes</v>
      </c>
      <c r="Y15" s="4" t="str">
        <f>V13&amp;"h"&amp;TEXT(V14,"00")</f>
        <v>39h15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0.104166666666667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7.2916666666666699E-2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0.16666666666666699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0.114583333333333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8.3333333333333301E-2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0.104166666666667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0.104166666666667</v>
      </c>
      <c r="H22" s="107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>
        <v>8.3333333333333301E-2</v>
      </c>
      <c r="H25" s="110">
        <v>1</v>
      </c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>
        <v>0.125</v>
      </c>
      <c r="H26" s="107">
        <v>0.5</v>
      </c>
      <c r="I26" s="108" t="s">
        <v>109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>
        <v>0</v>
      </c>
      <c r="H27" s="110">
        <v>0</v>
      </c>
      <c r="I27" s="111" t="s">
        <v>107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</v>
      </c>
      <c r="H28" s="107">
        <v>0</v>
      </c>
      <c r="I28" s="111" t="s">
        <v>108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0.1875</v>
      </c>
      <c r="H29" s="110">
        <v>0.7</v>
      </c>
      <c r="I29" s="108" t="s">
        <v>109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>
        <v>0</v>
      </c>
      <c r="H31" s="110">
        <v>0</v>
      </c>
      <c r="I31" s="111" t="s">
        <v>106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>
        <v>0.17708333333333301</v>
      </c>
      <c r="H32" s="107">
        <v>0.7</v>
      </c>
      <c r="I32" s="108" t="s">
        <v>109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>
        <v>0</v>
      </c>
      <c r="H36" s="107">
        <v>0</v>
      </c>
      <c r="I36" s="108" t="s">
        <v>106</v>
      </c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>
        <v>0</v>
      </c>
      <c r="H37" s="110">
        <v>0</v>
      </c>
      <c r="I37" s="111" t="s">
        <v>106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1" priority="16">
      <formula>OR($F9=100%,$H9=100%)</formula>
    </cfRule>
    <cfRule type="expression" dxfId="40" priority="17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9" priority="25">
      <formula>AND($D21="Sprint 3",$H21&gt;0)</formula>
    </cfRule>
    <cfRule type="expression" dxfId="38" priority="26">
      <formula>AND($D21&lt;&gt;"Sprint 3",$H21&lt;1,NOT(ISBLANK($H21)))</formula>
    </cfRule>
  </conditionalFormatting>
  <conditionalFormatting sqref="G20:I20 G22:I22 G24:I24 G26:I26 G28:I28 G30:I30 G34:I34 G36:I36 G38:I38 G40:I40 G42:I42 G32:I32">
    <cfRule type="expression" dxfId="37" priority="22">
      <formula>AND($D20="Sprint 3",$H20&gt;0)</formula>
    </cfRule>
    <cfRule type="expression" dxfId="36" priority="23">
      <formula>AND($D20&lt;&gt;"Sprint 3",$H20&lt;1,NOT(ISBLANK($H20)))</formula>
    </cfRule>
  </conditionalFormatting>
  <conditionalFormatting sqref="I20:I43">
    <cfRule type="expression" dxfId="35" priority="21">
      <formula>$O20</formula>
    </cfRule>
  </conditionalFormatting>
  <conditionalFormatting sqref="G20:G43">
    <cfRule type="expression" dxfId="34" priority="20">
      <formula>$M20</formula>
    </cfRule>
  </conditionalFormatting>
  <conditionalFormatting sqref="H20:H43">
    <cfRule type="expression" dxfId="33" priority="19">
      <formula>$N20</formula>
    </cfRule>
  </conditionalFormatting>
  <conditionalFormatting sqref="I5">
    <cfRule type="expression" dxfId="32" priority="18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1" priority="27">
      <formula>LEN($B9)=0</formula>
    </cfRule>
  </conditionalFormatting>
  <conditionalFormatting sqref="B10:F10 B12:F12 B14:F14 B16:F16 B18:F18 B20:I20 B22:I22 B24:I24 B26:I26 B28:I28 B30:I30 B34:I34 B36:I36 B38:I38 B40:I40 B42:I42 B32:I32">
    <cfRule type="expression" dxfId="30" priority="24">
      <formula>LEN($B10)=0</formula>
    </cfRule>
  </conditionalFormatting>
  <conditionalFormatting sqref="G9:I9 G11:I11 G13:I13 G15:I15 G17:I17 G19:I19">
    <cfRule type="expression" dxfId="29" priority="13">
      <formula>AND($D9="Sprint 3",$H9&gt;0)</formula>
    </cfRule>
    <cfRule type="expression" dxfId="28" priority="14">
      <formula>AND($D9&lt;&gt;"Sprint 3",$H9&lt;1,NOT(ISBLANK($H9)))</formula>
    </cfRule>
  </conditionalFormatting>
  <conditionalFormatting sqref="G10:I10 G12:I12 G14:I14 G16:I16 G18:I18">
    <cfRule type="expression" dxfId="27" priority="10">
      <formula>AND($D10="Sprint 3",$H10&gt;0)</formula>
    </cfRule>
    <cfRule type="expression" dxfId="26" priority="11">
      <formula>AND($D10&lt;&gt;"Sprint 3",$H10&lt;1,NOT(ISBLANK($H10)))</formula>
    </cfRule>
  </conditionalFormatting>
  <conditionalFormatting sqref="I9:I19">
    <cfRule type="expression" dxfId="25" priority="9">
      <formula>$O9</formula>
    </cfRule>
  </conditionalFormatting>
  <conditionalFormatting sqref="G9:G19">
    <cfRule type="expression" dxfId="24" priority="8">
      <formula>$M9</formula>
    </cfRule>
  </conditionalFormatting>
  <conditionalFormatting sqref="H9:H19">
    <cfRule type="expression" dxfId="23" priority="7">
      <formula>$N9</formula>
    </cfRule>
  </conditionalFormatting>
  <conditionalFormatting sqref="G9:I9 G11:I11 G13:I13 G15:I15 G17:I17 G19:I19">
    <cfRule type="expression" dxfId="22" priority="15">
      <formula>LEN($B9)=0</formula>
    </cfRule>
  </conditionalFormatting>
  <conditionalFormatting sqref="G10:I10 G12:I12 G14:I14 G16:I16 G18:I18">
    <cfRule type="expression" dxfId="21" priority="12">
      <formula>LEN($B10)=0</formula>
    </cfRule>
  </conditionalFormatting>
  <conditionalFormatting sqref="I28">
    <cfRule type="expression" dxfId="20" priority="4">
      <formula>AND($D28="Sprint 3",$H28&gt;0)</formula>
    </cfRule>
    <cfRule type="expression" dxfId="19" priority="5">
      <formula>AND($D28&lt;&gt;"Sprint 3",$H28&lt;1,NOT(ISBLANK($H28)))</formula>
    </cfRule>
  </conditionalFormatting>
  <conditionalFormatting sqref="I28">
    <cfRule type="expression" dxfId="18" priority="6">
      <formula>LEN($B28)=0</formula>
    </cfRule>
  </conditionalFormatting>
  <conditionalFormatting sqref="I29">
    <cfRule type="expression" dxfId="17" priority="1">
      <formula>AND($D29="Sprint 3",$H29&gt;0)</formula>
    </cfRule>
    <cfRule type="expression" dxfId="16" priority="2">
      <formula>AND($D29&lt;&gt;"Sprint 3",$H29&lt;1,NOT(ISBLANK($H29)))</formula>
    </cfRule>
  </conditionalFormatting>
  <conditionalFormatting sqref="I29">
    <cfRule type="expression" dxfId="15" priority="3">
      <formula>LEN($B29)=0</formula>
    </cfRule>
  </conditionalFormatting>
  <dataValidations xWindow="1092" yWindow="513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opLeftCell="A10" workbookViewId="0">
      <selection activeCell="I42" sqref="I42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21 heures et 45 minutes de travail réalisé. 10 tâches n'ont pas été terminé!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0.90625000000000022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0.71875</v>
      </c>
      <c r="T10" s="62">
        <f t="shared" ref="T10:T11" si="4">S10*24*60</f>
        <v>1035</v>
      </c>
      <c r="V10" s="10">
        <f>V9</f>
        <v>0.90625000000000022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0.18750000000000031</v>
      </c>
      <c r="T11" s="62">
        <f t="shared" si="4"/>
        <v>270.00000000000045</v>
      </c>
      <c r="V11" s="63">
        <f>DAY(V9)*24+HOUR(V9)</f>
        <v>21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8.3333333333333301E-2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9.375E-2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21</v>
      </c>
      <c r="W13" s="4" t="str">
        <f>V13 &amp; " " &amp; U13 &amp; IF(V13 &gt; 1, "s", "")</f>
        <v>21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7.2916666666666699E-2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0.14583333333333301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21 heures et 45 minutes</v>
      </c>
      <c r="Y15" s="4" t="str">
        <f>V13&amp;"h"&amp;TEXT(V14,"00")</f>
        <v>21h45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0.104166666666667</v>
      </c>
      <c r="F16" s="71">
        <f>IF(LEN('Sprint 2 - Bilan'!$H16)&lt;&gt;0,'Sprint 2 - Bilan'!$H16,IF(LEN('Sprint 2 - Bilan'!$F16)=0,"",'Sprint 2 - Bilan'!$F16))</f>
        <v>1</v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10</v>
      </c>
      <c r="W16" s="4" t="str">
        <f>IF(V16=0,"",IF(V16=1,"Une tâche n'a pas été terminée!",CONCATENATE(V16," tâches n'ont pas été terminé!")))</f>
        <v>10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7.2916666666666699E-2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0.16666666666666699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0.114583333333333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8.3333333333333301E-2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0.104166666666667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0.104166666666667</v>
      </c>
      <c r="F22" s="71">
        <f>IF(LEN('Sprint 2 - Bilan'!$H22)&lt;&gt;0,'Sprint 2 - Bilan'!$H22,IF(LEN('Sprint 2 - Bilan'!$F22)=0,"",'Sprint 2 - Bilan'!$F22))</f>
        <v>1</v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>
        <v>8.3333333333333301E-2</v>
      </c>
      <c r="H23" s="110">
        <v>1</v>
      </c>
      <c r="I23" s="111" t="s">
        <v>113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</v>
      </c>
      <c r="H24" s="107">
        <v>0</v>
      </c>
      <c r="I24" s="108" t="s">
        <v>114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>
        <f>IF(_xlfn.NUMBERVALUE('Sprint 2 - Bilan'!$E25)+_xlfn.NUMBERVALUE('Sprint 2 - Bilan'!$G25)=0,"",_xlfn.NUMBERVALUE('Sprint 2 - Bilan'!$E25)+_xlfn.NUMBERVALUE('Sprint 2 - Bilan'!$G25))</f>
        <v>8.3333333333333301E-2</v>
      </c>
      <c r="F25" s="73">
        <f>IF(LEN('Sprint 2 - Bilan'!$H25)&lt;&gt;0,'Sprint 2 - Bilan'!$H25,IF(LEN('Sprint 2 - Bilan'!$F25)=0,"",'Sprint 2 - Bilan'!$F25))</f>
        <v>1</v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>
        <f>IF(_xlfn.NUMBERVALUE('Sprint 2 - Bilan'!$E26)+_xlfn.NUMBERVALUE('Sprint 2 - Bilan'!$G26)=0,"",_xlfn.NUMBERVALUE('Sprint 2 - Bilan'!$E26)+_xlfn.NUMBERVALUE('Sprint 2 - Bilan'!$G26))</f>
        <v>0.125</v>
      </c>
      <c r="F26" s="71">
        <f>IF(LEN('Sprint 2 - Bilan'!$H26)&lt;&gt;0,'Sprint 2 - Bilan'!$H26,IF(LEN('Sprint 2 - Bilan'!$F26)=0,"",'Sprint 2 - Bilan'!$F26))</f>
        <v>0.5</v>
      </c>
      <c r="G26" s="106">
        <v>0.1875</v>
      </c>
      <c r="H26" s="107">
        <v>1</v>
      </c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>
        <f>IF(LEN('Sprint 2 - Bilan'!$H27)&lt;&gt;0,'Sprint 2 - Bilan'!$H27,IF(LEN('Sprint 2 - Bilan'!$F27)=0,"",'Sprint 2 - Bilan'!$F27))</f>
        <v>0</v>
      </c>
      <c r="G27" s="112">
        <v>0.125</v>
      </c>
      <c r="H27" s="110">
        <v>1</v>
      </c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>
        <f>IF(LEN('Sprint 2 - Bilan'!$H28)&lt;&gt;0,'Sprint 2 - Bilan'!$H28,IF(LEN('Sprint 2 - Bilan'!$F28)=0,"",'Sprint 2 - Bilan'!$F28))</f>
        <v>0</v>
      </c>
      <c r="G28" s="106">
        <v>0</v>
      </c>
      <c r="H28" s="107">
        <v>0</v>
      </c>
      <c r="I28" s="108" t="s">
        <v>111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0.1875</v>
      </c>
      <c r="F29" s="72">
        <f>IF(LEN('Sprint 2 - Bilan'!$H29)&lt;&gt;0,'Sprint 2 - Bilan'!$H29,IF(LEN('Sprint 2 - Bilan'!$F29)=0,"",'Sprint 2 - Bilan'!$F29))</f>
        <v>0.7</v>
      </c>
      <c r="G29" s="109">
        <v>7.2916666666666699E-2</v>
      </c>
      <c r="H29" s="110">
        <v>1</v>
      </c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0</v>
      </c>
      <c r="H30" s="107">
        <v>0</v>
      </c>
      <c r="I30" s="108" t="s">
        <v>114</v>
      </c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>
        <f>IF(LEN('Sprint 2 - Bilan'!$H31)&lt;&gt;0,'Sprint 2 - Bilan'!$H31,IF(LEN('Sprint 2 - Bilan'!$F31)=0,"",'Sprint 2 - Bilan'!$F31))</f>
        <v>0</v>
      </c>
      <c r="G31" s="112">
        <v>0.104166666666667</v>
      </c>
      <c r="H31" s="110">
        <v>1</v>
      </c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>
        <f>IF(_xlfn.NUMBERVALUE('Sprint 2 - Bilan'!$E32)+_xlfn.NUMBERVALUE('Sprint 2 - Bilan'!$G32)=0,"",_xlfn.NUMBERVALUE('Sprint 2 - Bilan'!$E32)+_xlfn.NUMBERVALUE('Sprint 2 - Bilan'!$G32))</f>
        <v>0.17708333333333301</v>
      </c>
      <c r="F32" s="71">
        <f>IF(LEN('Sprint 2 - Bilan'!$H32)&lt;&gt;0,'Sprint 2 - Bilan'!$H32,IF(LEN('Sprint 2 - Bilan'!$F32)=0,"",'Sprint 2 - Bilan'!$F32))</f>
        <v>0.7</v>
      </c>
      <c r="G32" s="106">
        <v>6.25E-2</v>
      </c>
      <c r="H32" s="107">
        <v>1</v>
      </c>
      <c r="I32" s="108" t="s">
        <v>112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>
        <v>0</v>
      </c>
      <c r="H33" s="110">
        <v>0</v>
      </c>
      <c r="I33" s="111" t="s">
        <v>114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>
        <v>0</v>
      </c>
      <c r="H34" s="107">
        <v>0</v>
      </c>
      <c r="I34" s="108" t="s">
        <v>114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>
        <v>0.104166666666667</v>
      </c>
      <c r="H35" s="110">
        <v>1</v>
      </c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>
        <f>IF(LEN('Sprint 2 - Bilan'!$H36)&lt;&gt;0,'Sprint 2 - Bilan'!$H36,IF(LEN('Sprint 2 - Bilan'!$F36)=0,"",'Sprint 2 - Bilan'!$F36))</f>
        <v>0</v>
      </c>
      <c r="G36" s="106">
        <v>0.114583333333333</v>
      </c>
      <c r="H36" s="107">
        <v>1</v>
      </c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>
        <f>IF(LEN('Sprint 2 - Bilan'!$H37)&lt;&gt;0,'Sprint 2 - Bilan'!$H37,IF(LEN('Sprint 2 - Bilan'!$F37)=0,"",'Sprint 2 - Bilan'!$F37))</f>
        <v>0</v>
      </c>
      <c r="G37" s="112">
        <v>5.2083333333333301E-2</v>
      </c>
      <c r="H37" s="110">
        <v>1</v>
      </c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>
        <v>0</v>
      </c>
      <c r="H38" s="107">
        <v>0</v>
      </c>
      <c r="I38" s="108" t="s">
        <v>110</v>
      </c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>
        <v>0</v>
      </c>
      <c r="H39" s="110">
        <v>0</v>
      </c>
      <c r="I39" s="111" t="s">
        <v>110</v>
      </c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>
        <v>0</v>
      </c>
      <c r="H40" s="107">
        <v>0</v>
      </c>
      <c r="I40" s="108" t="s">
        <v>114</v>
      </c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>
        <v>0</v>
      </c>
      <c r="H41" s="110">
        <v>0</v>
      </c>
      <c r="I41" s="111" t="s">
        <v>110</v>
      </c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>
        <v>0</v>
      </c>
      <c r="H42" s="107">
        <v>0</v>
      </c>
      <c r="I42" s="108" t="s">
        <v>110</v>
      </c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0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abSelected="1" topLeftCell="A7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19</v>
      </c>
      <c r="E8" s="91">
        <f>N8</f>
        <v>11</v>
      </c>
      <c r="F8" s="95">
        <f>O8</f>
        <v>34</v>
      </c>
      <c r="G8" s="1"/>
      <c r="H8" s="1"/>
      <c r="L8" s="1">
        <f>'Sprint 1 - Planification'!AJ17</f>
        <v>4</v>
      </c>
      <c r="M8" s="1">
        <f>'Sprint 1 - Planification'!AJ18</f>
        <v>19</v>
      </c>
      <c r="N8" s="1">
        <f>'Sprint 1 - Planification'!AJ19</f>
        <v>11</v>
      </c>
      <c r="O8" s="1">
        <f>SUM(L8:N8)</f>
        <v>34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38h45</v>
      </c>
      <c r="E9" s="94" t="str">
        <f t="shared" si="0"/>
        <v>24h30</v>
      </c>
      <c r="F9" s="96" t="str">
        <f t="shared" si="0"/>
        <v>75h45</v>
      </c>
      <c r="G9" s="1"/>
      <c r="H9" s="1"/>
      <c r="L9" s="1">
        <f>'Sprint 1 - Planification'!AD17</f>
        <v>0.5208333333333337</v>
      </c>
      <c r="M9" s="1">
        <f>'Sprint 1 - Planification'!AD18</f>
        <v>1.6145833333333339</v>
      </c>
      <c r="N9" s="1">
        <f>'Sprint 1 - Planification'!AD19</f>
        <v>1.0208333333333339</v>
      </c>
      <c r="O9" s="1">
        <f>SUM(L9:N9)</f>
        <v>3.1562500000000018</v>
      </c>
      <c r="P9" s="1" t="s">
        <v>43</v>
      </c>
      <c r="Q9" s="1">
        <f t="shared" ref="Q9:S10" si="1">DAY(L9)*24+HOUR(L9)+MINUTE(L9)/60</f>
        <v>12.5</v>
      </c>
      <c r="R9" s="1">
        <f t="shared" si="1"/>
        <v>38.75</v>
      </c>
      <c r="S9" s="1">
        <f t="shared" si="1"/>
        <v>24.5</v>
      </c>
      <c r="U9" s="2" t="s">
        <v>44</v>
      </c>
      <c r="V9" s="2">
        <f>COUNTIF('Sprint 1 - Planification'!E8:E42,"Essentielle")</f>
        <v>28</v>
      </c>
      <c r="X9" s="2" t="s">
        <v>45</v>
      </c>
      <c r="Y9" s="2">
        <f>COUNTIF('Sprint 1 - Planification'!F8:F42,1)</f>
        <v>11</v>
      </c>
    </row>
    <row r="10" spans="2:25" s="2" customFormat="1" ht="12.75" x14ac:dyDescent="0.25">
      <c r="B10" s="85" t="s">
        <v>46</v>
      </c>
      <c r="C10" s="89" t="str">
        <f t="shared" si="0"/>
        <v>11h15</v>
      </c>
      <c r="D10" s="90" t="str">
        <f t="shared" si="0"/>
        <v>39h15</v>
      </c>
      <c r="E10" s="91" t="str">
        <f t="shared" si="0"/>
        <v>21h45</v>
      </c>
      <c r="F10" s="95" t="str">
        <f t="shared" si="0"/>
        <v>72h15</v>
      </c>
      <c r="G10" s="1"/>
      <c r="H10" s="1"/>
      <c r="L10" s="1">
        <f>'Sprint 1 - Bilan'!T8</f>
        <v>0.46874999999999994</v>
      </c>
      <c r="M10" s="1">
        <f>'Sprint 2 - Bilan'!V9</f>
        <v>1.635416666666667</v>
      </c>
      <c r="N10" s="1">
        <f>'Sprint 3 - Bilan'!V9</f>
        <v>0.90625000000000022</v>
      </c>
      <c r="O10" s="1">
        <f>SUM(L10:N10)</f>
        <v>3.010416666666667</v>
      </c>
      <c r="P10" s="1" t="s">
        <v>47</v>
      </c>
      <c r="Q10" s="1">
        <f t="shared" si="1"/>
        <v>11.25</v>
      </c>
      <c r="R10" s="1">
        <f t="shared" si="1"/>
        <v>39.25</v>
      </c>
      <c r="S10" s="1">
        <f t="shared" si="1"/>
        <v>21.75</v>
      </c>
      <c r="U10" s="2" t="s">
        <v>48</v>
      </c>
      <c r="V10" s="2">
        <f>COUNTIF('Sprint 1 - Planification'!E8:E42,"Optionnelle")</f>
        <v>6</v>
      </c>
      <c r="X10" s="2" t="s">
        <v>49</v>
      </c>
      <c r="Y10" s="2">
        <f>COUNTIF('Sprint 1 - Planification'!F8:F42,2)</f>
        <v>15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8</v>
      </c>
      <c r="E11" s="100">
        <f>N11</f>
        <v>10</v>
      </c>
      <c r="F11" s="101">
        <f>O11</f>
        <v>10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10</v>
      </c>
      <c r="O11" s="1">
        <f>N11</f>
        <v>10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Yohann</cp:lastModifiedBy>
  <cp:revision/>
  <dcterms:created xsi:type="dcterms:W3CDTF">2014-08-28T21:52:02Z</dcterms:created>
  <dcterms:modified xsi:type="dcterms:W3CDTF">2021-05-28T16:27:36Z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