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o Lenovo Backup\New Articles\Tinnevelly Data Research\"/>
    </mc:Choice>
  </mc:AlternateContent>
  <xr:revisionPtr revIDLastSave="0" documentId="13_ncr:1_{9CD123D6-D636-40FF-B533-10DC426D111B}" xr6:coauthVersionLast="47" xr6:coauthVersionMax="47" xr10:uidLastSave="{00000000-0000-0000-0000-000000000000}"/>
  <bookViews>
    <workbookView xWindow="-108" yWindow="-108" windowWidth="23256" windowHeight="12456" tabRatio="833" xr2:uid="{00000000-000D-0000-FFFF-FFFF00000000}"/>
  </bookViews>
  <sheets>
    <sheet name="Dharampal Land Stats" sheetId="9" r:id="rId1"/>
    <sheet name="Volumetric Measures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7" i="9" l="1"/>
  <c r="K88" i="9"/>
  <c r="K89" i="9"/>
  <c r="K90" i="9"/>
  <c r="K91" i="9"/>
  <c r="K92" i="9"/>
  <c r="K93" i="9"/>
  <c r="BR44" i="9"/>
  <c r="BR45" i="9"/>
  <c r="BR46" i="9"/>
  <c r="BR47" i="9"/>
  <c r="BR48" i="9"/>
  <c r="BR49" i="9"/>
  <c r="BR50" i="9"/>
  <c r="BR51" i="9"/>
  <c r="BR52" i="9"/>
  <c r="BR53" i="9"/>
  <c r="BR54" i="9"/>
  <c r="BR55" i="9"/>
  <c r="BR56" i="9"/>
  <c r="BR57" i="9"/>
  <c r="BR58" i="9"/>
  <c r="BR59" i="9"/>
  <c r="BR60" i="9"/>
  <c r="BR61" i="9"/>
  <c r="BR63" i="9"/>
  <c r="BR64" i="9"/>
  <c r="BR65" i="9"/>
  <c r="BR66" i="9"/>
  <c r="BR67" i="9"/>
  <c r="BR68" i="9"/>
  <c r="BR69" i="9"/>
  <c r="BR70" i="9"/>
  <c r="BR71" i="9"/>
  <c r="BR72" i="9"/>
  <c r="BR73" i="9"/>
  <c r="BR74" i="9"/>
  <c r="BR75" i="9"/>
  <c r="BR76" i="9"/>
  <c r="BR77" i="9"/>
  <c r="BR78" i="9"/>
  <c r="BR79" i="9"/>
  <c r="BR80" i="9"/>
  <c r="BR81" i="9"/>
  <c r="BR82" i="9"/>
  <c r="BR83" i="9"/>
  <c r="BR84" i="9"/>
  <c r="BR85" i="9"/>
  <c r="BR86" i="9"/>
  <c r="BR87" i="9"/>
  <c r="BR88" i="9"/>
  <c r="BR89" i="9"/>
  <c r="BR90" i="9"/>
  <c r="BR91" i="9"/>
  <c r="BR92" i="9"/>
  <c r="BR93" i="9"/>
  <c r="BR94" i="9"/>
  <c r="BR95" i="9"/>
  <c r="BR96" i="9"/>
  <c r="BR97" i="9"/>
  <c r="BR98" i="9"/>
  <c r="BR99" i="9"/>
  <c r="BR100" i="9"/>
  <c r="BR101" i="9"/>
  <c r="BR102" i="9"/>
  <c r="BR103" i="9"/>
  <c r="BR104" i="9"/>
  <c r="BR105" i="9"/>
  <c r="BR106" i="9"/>
  <c r="BR107" i="9"/>
  <c r="BR108" i="9"/>
  <c r="BR109" i="9"/>
  <c r="BR110" i="9"/>
  <c r="BR111" i="9"/>
  <c r="BR112" i="9"/>
  <c r="BR113" i="9"/>
  <c r="BR114" i="9"/>
  <c r="BR115" i="9"/>
  <c r="BR116" i="9"/>
  <c r="BR117" i="9"/>
  <c r="BR118" i="9"/>
  <c r="BR119" i="9"/>
  <c r="BR120" i="9"/>
  <c r="BR121" i="9"/>
  <c r="BR122" i="9"/>
  <c r="BR123" i="9"/>
  <c r="BR124" i="9"/>
  <c r="BR125" i="9"/>
  <c r="BR126" i="9"/>
  <c r="BR127" i="9"/>
  <c r="BR128" i="9"/>
  <c r="BR129" i="9"/>
  <c r="BR130" i="9"/>
  <c r="BR131" i="9"/>
  <c r="BR132" i="9"/>
  <c r="BR62" i="9"/>
  <c r="BP63" i="9"/>
  <c r="BP64" i="9"/>
  <c r="BP65" i="9"/>
  <c r="BP66" i="9"/>
  <c r="BP67" i="9"/>
  <c r="BP68" i="9"/>
  <c r="BP69" i="9"/>
  <c r="BP70" i="9"/>
  <c r="BP71" i="9"/>
  <c r="BP72" i="9"/>
  <c r="BP73" i="9"/>
  <c r="BP74" i="9"/>
  <c r="BP75" i="9"/>
  <c r="BP76" i="9"/>
  <c r="BP77" i="9"/>
  <c r="BP78" i="9"/>
  <c r="BP79" i="9"/>
  <c r="BP80" i="9"/>
  <c r="BP81" i="9"/>
  <c r="BP82" i="9"/>
  <c r="BP83" i="9"/>
  <c r="BP84" i="9"/>
  <c r="BP85" i="9"/>
  <c r="BP86" i="9"/>
  <c r="BP87" i="9"/>
  <c r="BP88" i="9"/>
  <c r="BP89" i="9"/>
  <c r="BP90" i="9"/>
  <c r="BP91" i="9"/>
  <c r="BP92" i="9"/>
  <c r="BP93" i="9"/>
  <c r="BP94" i="9"/>
  <c r="BP95" i="9"/>
  <c r="BP96" i="9"/>
  <c r="BP97" i="9"/>
  <c r="BP98" i="9"/>
  <c r="BP99" i="9"/>
  <c r="BP100" i="9"/>
  <c r="BP101" i="9"/>
  <c r="BP102" i="9"/>
  <c r="BP103" i="9"/>
  <c r="BP104" i="9"/>
  <c r="BP105" i="9"/>
  <c r="BP106" i="9"/>
  <c r="BP107" i="9"/>
  <c r="BP108" i="9"/>
  <c r="BP109" i="9"/>
  <c r="BP110" i="9"/>
  <c r="BP111" i="9"/>
  <c r="BP112" i="9"/>
  <c r="BP113" i="9"/>
  <c r="BP114" i="9"/>
  <c r="BP115" i="9"/>
  <c r="BP116" i="9"/>
  <c r="BP117" i="9"/>
  <c r="BP118" i="9"/>
  <c r="BP119" i="9"/>
  <c r="BP120" i="9"/>
  <c r="BP121" i="9"/>
  <c r="BP122" i="9"/>
  <c r="BP123" i="9"/>
  <c r="BP124" i="9"/>
  <c r="BP125" i="9"/>
  <c r="BP126" i="9"/>
  <c r="BP127" i="9"/>
  <c r="BP128" i="9"/>
  <c r="BP129" i="9"/>
  <c r="BP130" i="9"/>
  <c r="BP131" i="9"/>
  <c r="BP132" i="9"/>
  <c r="BP133" i="9"/>
  <c r="BP134" i="9"/>
  <c r="BP135" i="9"/>
  <c r="BP136" i="9"/>
  <c r="BP137" i="9"/>
  <c r="BP138" i="9"/>
  <c r="BP139" i="9"/>
  <c r="BP140" i="9"/>
  <c r="BP141" i="9"/>
  <c r="BP142" i="9"/>
  <c r="BP143" i="9"/>
  <c r="BP144" i="9"/>
  <c r="BP145" i="9"/>
  <c r="BP146" i="9"/>
  <c r="BP147" i="9"/>
  <c r="BP148" i="9"/>
  <c r="BP149" i="9"/>
  <c r="BP150" i="9"/>
  <c r="BP151" i="9"/>
  <c r="BP62" i="9"/>
  <c r="BG111" i="9"/>
  <c r="BG112" i="9"/>
  <c r="BG113" i="9"/>
  <c r="BG114" i="9"/>
  <c r="BG115" i="9"/>
  <c r="BG116" i="9"/>
  <c r="BG117" i="9"/>
  <c r="BG118" i="9"/>
  <c r="BG110" i="9"/>
  <c r="BG45" i="9"/>
  <c r="BG46" i="9"/>
  <c r="BG47" i="9"/>
  <c r="BG48" i="9"/>
  <c r="BG49" i="9"/>
  <c r="BG50" i="9"/>
  <c r="BG51" i="9"/>
  <c r="BG52" i="9"/>
  <c r="BG53" i="9"/>
  <c r="BG54" i="9"/>
  <c r="BG55" i="9"/>
  <c r="BG56" i="9"/>
  <c r="BG57" i="9"/>
  <c r="BG58" i="9"/>
  <c r="BG59" i="9"/>
  <c r="BG60" i="9"/>
  <c r="BG61" i="9"/>
  <c r="BG62" i="9"/>
  <c r="BG63" i="9"/>
  <c r="BG64" i="9"/>
  <c r="BG65" i="9"/>
  <c r="BG66" i="9"/>
  <c r="BG67" i="9"/>
  <c r="BG68" i="9"/>
  <c r="BG69" i="9"/>
  <c r="BG70" i="9"/>
  <c r="BG71" i="9"/>
  <c r="BG72" i="9"/>
  <c r="BG73" i="9"/>
  <c r="BG74" i="9"/>
  <c r="BG75" i="9"/>
  <c r="BG76" i="9"/>
  <c r="BG77" i="9"/>
  <c r="BG78" i="9"/>
  <c r="BG79" i="9"/>
  <c r="BG80" i="9"/>
  <c r="BG81" i="9"/>
  <c r="BG82" i="9"/>
  <c r="BG83" i="9"/>
  <c r="BG84" i="9"/>
  <c r="BG85" i="9"/>
  <c r="BG86" i="9"/>
  <c r="BG87" i="9"/>
  <c r="BG88" i="9"/>
  <c r="BG89" i="9"/>
  <c r="BG90" i="9"/>
  <c r="BG91" i="9"/>
  <c r="BG92" i="9"/>
  <c r="BG93" i="9"/>
  <c r="BG94" i="9"/>
  <c r="BG95" i="9"/>
  <c r="BG96" i="9"/>
  <c r="BG97" i="9"/>
  <c r="BG98" i="9"/>
  <c r="BG99" i="9"/>
  <c r="BG100" i="9"/>
  <c r="BG101" i="9"/>
  <c r="BG102" i="9"/>
  <c r="BG103" i="9"/>
  <c r="BG104" i="9"/>
  <c r="BG105" i="9"/>
  <c r="BG106" i="9"/>
  <c r="BG107" i="9"/>
  <c r="BG108" i="9"/>
  <c r="BG109" i="9"/>
  <c r="BG44" i="9"/>
  <c r="BN45" i="9"/>
  <c r="BN46" i="9"/>
  <c r="BN47" i="9"/>
  <c r="BN48" i="9"/>
  <c r="BN49" i="9"/>
  <c r="BN50" i="9"/>
  <c r="BN51" i="9"/>
  <c r="BN52" i="9"/>
  <c r="BN53" i="9"/>
  <c r="BN54" i="9"/>
  <c r="BN55" i="9"/>
  <c r="BN56" i="9"/>
  <c r="BN57" i="9"/>
  <c r="BN58" i="9"/>
  <c r="BN59" i="9"/>
  <c r="BN60" i="9"/>
  <c r="BN61" i="9"/>
  <c r="BN62" i="9"/>
  <c r="BN63" i="9"/>
  <c r="BN64" i="9"/>
  <c r="BN65" i="9"/>
  <c r="BN66" i="9"/>
  <c r="BN67" i="9"/>
  <c r="BN68" i="9"/>
  <c r="BN69" i="9"/>
  <c r="BN70" i="9"/>
  <c r="BN71" i="9"/>
  <c r="BN72" i="9"/>
  <c r="BN73" i="9"/>
  <c r="BN74" i="9"/>
  <c r="BN75" i="9"/>
  <c r="BN76" i="9"/>
  <c r="BN77" i="9"/>
  <c r="BN78" i="9"/>
  <c r="BN79" i="9"/>
  <c r="BN80" i="9"/>
  <c r="BN81" i="9"/>
  <c r="BN82" i="9"/>
  <c r="BN83" i="9"/>
  <c r="BN84" i="9"/>
  <c r="BN85" i="9"/>
  <c r="BN86" i="9"/>
  <c r="BN87" i="9"/>
  <c r="BN88" i="9"/>
  <c r="BN89" i="9"/>
  <c r="BN90" i="9"/>
  <c r="BN91" i="9"/>
  <c r="BN92" i="9"/>
  <c r="BN93" i="9"/>
  <c r="BN94" i="9"/>
  <c r="BN95" i="9"/>
  <c r="BN96" i="9"/>
  <c r="BN97" i="9"/>
  <c r="BN98" i="9"/>
  <c r="BN99" i="9"/>
  <c r="BN100" i="9"/>
  <c r="BN101" i="9"/>
  <c r="BN102" i="9"/>
  <c r="BN103" i="9"/>
  <c r="BN104" i="9"/>
  <c r="BN105" i="9"/>
  <c r="BN106" i="9"/>
  <c r="BN107" i="9"/>
  <c r="BN108" i="9"/>
  <c r="BN109" i="9"/>
  <c r="BN44" i="9"/>
  <c r="BE118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E83" i="9"/>
  <c r="BE84" i="9"/>
  <c r="BE85" i="9"/>
  <c r="BE86" i="9"/>
  <c r="BE87" i="9"/>
  <c r="BE88" i="9"/>
  <c r="BE89" i="9"/>
  <c r="BE90" i="9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116" i="9"/>
  <c r="BE117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86" i="9"/>
  <c r="BL87" i="9"/>
  <c r="BL88" i="9"/>
  <c r="BL89" i="9"/>
  <c r="BL90" i="9"/>
  <c r="BL91" i="9"/>
  <c r="BL92" i="9"/>
  <c r="BL93" i="9"/>
  <c r="BL94" i="9"/>
  <c r="BL95" i="9"/>
  <c r="BL96" i="9"/>
  <c r="BL97" i="9"/>
  <c r="BL98" i="9"/>
  <c r="BL99" i="9"/>
  <c r="BL100" i="9"/>
  <c r="BL101" i="9"/>
  <c r="BL102" i="9"/>
  <c r="BL103" i="9"/>
  <c r="BL104" i="9"/>
  <c r="BL105" i="9"/>
  <c r="BL106" i="9"/>
  <c r="BL107" i="9"/>
  <c r="BL108" i="9"/>
  <c r="BL109" i="9"/>
  <c r="BL110" i="9"/>
  <c r="BL111" i="9"/>
  <c r="BL112" i="9"/>
  <c r="BL113" i="9"/>
  <c r="BL114" i="9"/>
  <c r="BL115" i="9"/>
  <c r="BL116" i="9"/>
  <c r="BL117" i="9"/>
  <c r="BL118" i="9"/>
  <c r="BL62" i="9"/>
  <c r="BA3" i="9" l="1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BA89" i="9"/>
  <c r="BA90" i="9"/>
  <c r="BA91" i="9"/>
  <c r="BA92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BA121" i="9"/>
  <c r="BA122" i="9"/>
  <c r="BA123" i="9"/>
  <c r="BA124" i="9"/>
  <c r="BA125" i="9"/>
  <c r="BA126" i="9"/>
  <c r="BA127" i="9"/>
  <c r="BA128" i="9"/>
  <c r="BA129" i="9"/>
  <c r="BA130" i="9"/>
  <c r="BA131" i="9"/>
  <c r="BA132" i="9"/>
  <c r="BA133" i="9"/>
  <c r="BA134" i="9"/>
  <c r="BA135" i="9"/>
  <c r="BA136" i="9"/>
  <c r="BA137" i="9"/>
  <c r="BA138" i="9"/>
  <c r="BA139" i="9"/>
  <c r="BA140" i="9"/>
  <c r="BA141" i="9"/>
  <c r="BA142" i="9"/>
  <c r="BA143" i="9"/>
  <c r="BA144" i="9"/>
  <c r="BA145" i="9"/>
  <c r="BA146" i="9"/>
  <c r="BA147" i="9"/>
  <c r="BA148" i="9"/>
  <c r="BA149" i="9"/>
  <c r="BA150" i="9"/>
  <c r="BA151" i="9"/>
  <c r="BA2" i="9"/>
  <c r="AD119" i="9" l="1"/>
  <c r="AD120" i="9"/>
  <c r="AA67" i="9"/>
  <c r="AF67" i="9" s="1"/>
  <c r="AH67" i="9" s="1"/>
  <c r="AA68" i="9"/>
  <c r="AF68" i="9" s="1"/>
  <c r="AH68" i="9" s="1"/>
  <c r="AA69" i="9"/>
  <c r="AF69" i="9" s="1"/>
  <c r="AH69" i="9" s="1"/>
  <c r="AA70" i="9"/>
  <c r="AF70" i="9" s="1"/>
  <c r="AH70" i="9" s="1"/>
  <c r="AA71" i="9"/>
  <c r="AF71" i="9" s="1"/>
  <c r="AH71" i="9" s="1"/>
  <c r="AA72" i="9"/>
  <c r="AF72" i="9" s="1"/>
  <c r="AH72" i="9" s="1"/>
  <c r="AA73" i="9"/>
  <c r="AF73" i="9" s="1"/>
  <c r="AJ73" i="9" s="1"/>
  <c r="AA74" i="9"/>
  <c r="AF74" i="9" s="1"/>
  <c r="AJ74" i="9" s="1"/>
  <c r="AA75" i="9"/>
  <c r="AF75" i="9" s="1"/>
  <c r="AH75" i="9" s="1"/>
  <c r="AA76" i="9"/>
  <c r="AF76" i="9" s="1"/>
  <c r="AH76" i="9" s="1"/>
  <c r="AA77" i="9"/>
  <c r="AF77" i="9" s="1"/>
  <c r="AH77" i="9" s="1"/>
  <c r="AA78" i="9"/>
  <c r="AF78" i="9" s="1"/>
  <c r="AH78" i="9" s="1"/>
  <c r="AA79" i="9"/>
  <c r="AF79" i="9" s="1"/>
  <c r="AH79" i="9" s="1"/>
  <c r="AA80" i="9"/>
  <c r="AF80" i="9" s="1"/>
  <c r="AH80" i="9" s="1"/>
  <c r="AA81" i="9"/>
  <c r="AF81" i="9" s="1"/>
  <c r="AJ81" i="9" s="1"/>
  <c r="AA82" i="9"/>
  <c r="AF82" i="9" s="1"/>
  <c r="AH82" i="9" s="1"/>
  <c r="AA83" i="9"/>
  <c r="AF83" i="9" s="1"/>
  <c r="AH83" i="9" s="1"/>
  <c r="AA84" i="9"/>
  <c r="AF84" i="9" s="1"/>
  <c r="AH84" i="9" s="1"/>
  <c r="AA85" i="9"/>
  <c r="AF85" i="9" s="1"/>
  <c r="AH85" i="9" s="1"/>
  <c r="AA86" i="9"/>
  <c r="AF86" i="9" s="1"/>
  <c r="AH86" i="9" s="1"/>
  <c r="AA87" i="9"/>
  <c r="AF87" i="9" s="1"/>
  <c r="AH87" i="9" s="1"/>
  <c r="AA88" i="9"/>
  <c r="AF88" i="9" s="1"/>
  <c r="AH88" i="9" s="1"/>
  <c r="AA89" i="9"/>
  <c r="AF89" i="9" s="1"/>
  <c r="AH89" i="9" s="1"/>
  <c r="AA90" i="9"/>
  <c r="AF90" i="9" s="1"/>
  <c r="AH90" i="9" s="1"/>
  <c r="AA91" i="9"/>
  <c r="AF91" i="9" s="1"/>
  <c r="AH91" i="9" s="1"/>
  <c r="AA92" i="9"/>
  <c r="AF92" i="9" s="1"/>
  <c r="AH92" i="9" s="1"/>
  <c r="AA93" i="9"/>
  <c r="AF93" i="9" s="1"/>
  <c r="AH93" i="9" s="1"/>
  <c r="AA94" i="9"/>
  <c r="AF94" i="9" s="1"/>
  <c r="AH94" i="9" s="1"/>
  <c r="AA95" i="9"/>
  <c r="AF95" i="9" s="1"/>
  <c r="AH95" i="9" s="1"/>
  <c r="AA96" i="9"/>
  <c r="AF96" i="9" s="1"/>
  <c r="AH96" i="9" s="1"/>
  <c r="AA97" i="9"/>
  <c r="AF97" i="9" s="1"/>
  <c r="AJ97" i="9" s="1"/>
  <c r="AA101" i="9"/>
  <c r="AF101" i="9" s="1"/>
  <c r="AH101" i="9" s="1"/>
  <c r="AA102" i="9"/>
  <c r="AF102" i="9" s="1"/>
  <c r="AH102" i="9" s="1"/>
  <c r="AA103" i="9"/>
  <c r="AF103" i="9" s="1"/>
  <c r="AH103" i="9" s="1"/>
  <c r="AA104" i="9"/>
  <c r="AF104" i="9" s="1"/>
  <c r="AA107" i="9"/>
  <c r="AF107" i="9" s="1"/>
  <c r="AH107" i="9" s="1"/>
  <c r="AA108" i="9"/>
  <c r="AF108" i="9" s="1"/>
  <c r="AH108" i="9" s="1"/>
  <c r="AA110" i="9"/>
  <c r="AF110" i="9" s="1"/>
  <c r="AH110" i="9" s="1"/>
  <c r="AA111" i="9"/>
  <c r="AF111" i="9" s="1"/>
  <c r="AH111" i="9" s="1"/>
  <c r="AA113" i="9"/>
  <c r="AF113" i="9" s="1"/>
  <c r="AH113" i="9" s="1"/>
  <c r="AA114" i="9"/>
  <c r="AF114" i="9" s="1"/>
  <c r="AA115" i="9"/>
  <c r="AF115" i="9" s="1"/>
  <c r="AH115" i="9" s="1"/>
  <c r="AA116" i="9"/>
  <c r="AF116" i="9" s="1"/>
  <c r="AH116" i="9" s="1"/>
  <c r="AA117" i="9"/>
  <c r="AF117" i="9" s="1"/>
  <c r="AH117" i="9" s="1"/>
  <c r="AA118" i="9"/>
  <c r="AF118" i="9" s="1"/>
  <c r="AH118" i="9" s="1"/>
  <c r="AA119" i="9"/>
  <c r="AF119" i="9" s="1"/>
  <c r="AH119" i="9" s="1"/>
  <c r="AA120" i="9"/>
  <c r="AF120" i="9" s="1"/>
  <c r="AH120" i="9" s="1"/>
  <c r="AA121" i="9"/>
  <c r="AF121" i="9" s="1"/>
  <c r="AJ121" i="9" s="1"/>
  <c r="AA122" i="9"/>
  <c r="AF122" i="9" s="1"/>
  <c r="AH122" i="9" s="1"/>
  <c r="AA123" i="9"/>
  <c r="AF123" i="9" s="1"/>
  <c r="AH123" i="9" s="1"/>
  <c r="AA124" i="9"/>
  <c r="AF124" i="9" s="1"/>
  <c r="AH124" i="9" s="1"/>
  <c r="AA125" i="9"/>
  <c r="AF125" i="9" s="1"/>
  <c r="AH125" i="9" s="1"/>
  <c r="AA126" i="9"/>
  <c r="AF126" i="9" s="1"/>
  <c r="AH126" i="9" s="1"/>
  <c r="AA127" i="9"/>
  <c r="AF127" i="9" s="1"/>
  <c r="AH127" i="9" s="1"/>
  <c r="AA128" i="9"/>
  <c r="AF128" i="9" s="1"/>
  <c r="AH128" i="9" s="1"/>
  <c r="AA129" i="9"/>
  <c r="AF129" i="9" s="1"/>
  <c r="AJ129" i="9" s="1"/>
  <c r="AA130" i="9"/>
  <c r="AF130" i="9" s="1"/>
  <c r="AH130" i="9" s="1"/>
  <c r="AA131" i="9"/>
  <c r="AF131" i="9" s="1"/>
  <c r="AH131" i="9" s="1"/>
  <c r="AA132" i="9"/>
  <c r="AF132" i="9" s="1"/>
  <c r="AH132" i="9" s="1"/>
  <c r="AA133" i="9"/>
  <c r="AF133" i="9" s="1"/>
  <c r="AH133" i="9" s="1"/>
  <c r="AA134" i="9"/>
  <c r="AF134" i="9" s="1"/>
  <c r="AH134" i="9" s="1"/>
  <c r="AA135" i="9"/>
  <c r="AF135" i="9" s="1"/>
  <c r="AH135" i="9" s="1"/>
  <c r="AA136" i="9"/>
  <c r="AF136" i="9" s="1"/>
  <c r="AH136" i="9" s="1"/>
  <c r="AA137" i="9"/>
  <c r="AF137" i="9" s="1"/>
  <c r="AH137" i="9" s="1"/>
  <c r="AA138" i="9"/>
  <c r="AF138" i="9" s="1"/>
  <c r="AH138" i="9" s="1"/>
  <c r="AA139" i="9"/>
  <c r="AF139" i="9" s="1"/>
  <c r="AH139" i="9" s="1"/>
  <c r="AA140" i="9"/>
  <c r="AF140" i="9" s="1"/>
  <c r="AH140" i="9" s="1"/>
  <c r="AA141" i="9"/>
  <c r="AF141" i="9" s="1"/>
  <c r="AH141" i="9" s="1"/>
  <c r="AA142" i="9"/>
  <c r="AF142" i="9" s="1"/>
  <c r="AH142" i="9" s="1"/>
  <c r="AA143" i="9"/>
  <c r="AF143" i="9" s="1"/>
  <c r="AH143" i="9" s="1"/>
  <c r="AA144" i="9"/>
  <c r="AA145" i="9"/>
  <c r="AF145" i="9" s="1"/>
  <c r="AH145" i="9" s="1"/>
  <c r="AA146" i="9"/>
  <c r="AF146" i="9" s="1"/>
  <c r="AA147" i="9"/>
  <c r="AF147" i="9" s="1"/>
  <c r="AH147" i="9" s="1"/>
  <c r="AA148" i="9"/>
  <c r="AF148" i="9" s="1"/>
  <c r="AH148" i="9" s="1"/>
  <c r="AA149" i="9"/>
  <c r="AF149" i="9" s="1"/>
  <c r="AH149" i="9" s="1"/>
  <c r="AA150" i="9"/>
  <c r="AF150" i="9" s="1"/>
  <c r="AH150" i="9" s="1"/>
  <c r="AA151" i="9"/>
  <c r="AF151" i="9" s="1"/>
  <c r="AH151" i="9" s="1"/>
  <c r="AB2" i="9"/>
  <c r="AB3" i="9"/>
  <c r="AB4" i="9"/>
  <c r="AB5" i="9"/>
  <c r="AB6" i="9"/>
  <c r="AB7" i="9"/>
  <c r="AB8" i="9"/>
  <c r="AB10" i="9"/>
  <c r="AB11" i="9"/>
  <c r="AB12" i="9"/>
  <c r="AB13" i="9"/>
  <c r="AB14" i="9"/>
  <c r="AB15" i="9"/>
  <c r="AB16" i="9"/>
  <c r="AB17" i="9"/>
  <c r="AB18" i="9"/>
  <c r="AB19" i="9"/>
  <c r="T79" i="9"/>
  <c r="T80" i="9"/>
  <c r="T102" i="9"/>
  <c r="T103" i="9"/>
  <c r="T104" i="9"/>
  <c r="T108" i="9"/>
  <c r="T121" i="9"/>
  <c r="T127" i="9"/>
  <c r="T129" i="9"/>
  <c r="S79" i="9"/>
  <c r="S80" i="9"/>
  <c r="S102" i="9"/>
  <c r="S103" i="9"/>
  <c r="S104" i="9"/>
  <c r="S108" i="9"/>
  <c r="S121" i="9"/>
  <c r="S127" i="9"/>
  <c r="S129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2" i="9"/>
  <c r="AJ130" i="9" l="1"/>
  <c r="AM80" i="9"/>
  <c r="AM104" i="9"/>
  <c r="AJ138" i="9"/>
  <c r="AJ116" i="9"/>
  <c r="AJ136" i="9"/>
  <c r="AJ111" i="9"/>
  <c r="AF144" i="9"/>
  <c r="AJ132" i="9"/>
  <c r="AJ107" i="9"/>
  <c r="AM129" i="9"/>
  <c r="AM121" i="9"/>
  <c r="AH81" i="9"/>
  <c r="AJ128" i="9"/>
  <c r="AM127" i="9"/>
  <c r="AM103" i="9"/>
  <c r="AM79" i="9"/>
  <c r="AH97" i="9"/>
  <c r="AJ148" i="9"/>
  <c r="AJ124" i="9"/>
  <c r="AM102" i="9"/>
  <c r="AJ122" i="9"/>
  <c r="AJ140" i="9"/>
  <c r="AJ120" i="9"/>
  <c r="AM108" i="9"/>
  <c r="AH104" i="9"/>
  <c r="AJ104" i="9"/>
  <c r="AH146" i="9"/>
  <c r="AJ146" i="9"/>
  <c r="AH114" i="9"/>
  <c r="AJ114" i="9"/>
  <c r="AH129" i="9"/>
  <c r="AH74" i="9"/>
  <c r="AJ90" i="9"/>
  <c r="AJ82" i="9"/>
  <c r="AH121" i="9"/>
  <c r="AH73" i="9"/>
  <c r="AJ145" i="9"/>
  <c r="AJ137" i="9"/>
  <c r="AJ113" i="9"/>
  <c r="AJ89" i="9"/>
  <c r="AJ96" i="9"/>
  <c r="AJ88" i="9"/>
  <c r="AJ80" i="9"/>
  <c r="AJ72" i="9"/>
  <c r="AJ151" i="9"/>
  <c r="AJ143" i="9"/>
  <c r="AJ135" i="9"/>
  <c r="AJ127" i="9"/>
  <c r="AJ119" i="9"/>
  <c r="AJ103" i="9"/>
  <c r="AJ95" i="9"/>
  <c r="AJ87" i="9"/>
  <c r="AJ79" i="9"/>
  <c r="AJ71" i="9"/>
  <c r="AJ150" i="9"/>
  <c r="AJ142" i="9"/>
  <c r="AJ134" i="9"/>
  <c r="AJ126" i="9"/>
  <c r="AJ118" i="9"/>
  <c r="AJ110" i="9"/>
  <c r="AJ102" i="9"/>
  <c r="AJ94" i="9"/>
  <c r="AJ86" i="9"/>
  <c r="AJ78" i="9"/>
  <c r="AJ70" i="9"/>
  <c r="AJ149" i="9"/>
  <c r="AJ141" i="9"/>
  <c r="AJ133" i="9"/>
  <c r="AJ125" i="9"/>
  <c r="AJ117" i="9"/>
  <c r="AJ101" i="9"/>
  <c r="AJ93" i="9"/>
  <c r="AJ85" i="9"/>
  <c r="AJ77" i="9"/>
  <c r="AJ69" i="9"/>
  <c r="AJ108" i="9"/>
  <c r="AJ92" i="9"/>
  <c r="AJ84" i="9"/>
  <c r="AJ76" i="9"/>
  <c r="AJ68" i="9"/>
  <c r="AJ147" i="9"/>
  <c r="AJ139" i="9"/>
  <c r="AJ131" i="9"/>
  <c r="AJ123" i="9"/>
  <c r="AJ115" i="9"/>
  <c r="AJ91" i="9"/>
  <c r="AJ83" i="9"/>
  <c r="AJ75" i="9"/>
  <c r="AJ67" i="9"/>
  <c r="O26" i="12"/>
  <c r="N26" i="12"/>
  <c r="N25" i="12"/>
  <c r="O25" i="12"/>
  <c r="AO103" i="9" l="1"/>
  <c r="AU103" i="9" s="1"/>
  <c r="AQ103" i="9"/>
  <c r="AO127" i="9"/>
  <c r="AU127" i="9" s="1"/>
  <c r="AQ127" i="9"/>
  <c r="AO102" i="9"/>
  <c r="AU102" i="9" s="1"/>
  <c r="AQ102" i="9"/>
  <c r="AO121" i="9"/>
  <c r="AU121" i="9" s="1"/>
  <c r="AQ121" i="9"/>
  <c r="AO129" i="9"/>
  <c r="AU129" i="9" s="1"/>
  <c r="AQ129" i="9"/>
  <c r="AO104" i="9"/>
  <c r="AU104" i="9" s="1"/>
  <c r="AQ104" i="9"/>
  <c r="AO80" i="9"/>
  <c r="AU80" i="9" s="1"/>
  <c r="AQ80" i="9"/>
  <c r="AO108" i="9"/>
  <c r="AU108" i="9" s="1"/>
  <c r="AQ108" i="9"/>
  <c r="AO79" i="9"/>
  <c r="AU79" i="9" s="1"/>
  <c r="AQ79" i="9"/>
  <c r="AH144" i="9"/>
  <c r="AJ144" i="9"/>
  <c r="X148" i="9"/>
  <c r="X149" i="9"/>
  <c r="X150" i="9"/>
  <c r="X151" i="9"/>
  <c r="AE151" i="9" s="1"/>
  <c r="AC148" i="9"/>
  <c r="AD148" i="9" s="1"/>
  <c r="AC149" i="9"/>
  <c r="AD149" i="9" s="1"/>
  <c r="AC150" i="9"/>
  <c r="AD150" i="9" s="1"/>
  <c r="AC151" i="9"/>
  <c r="AD151" i="9" s="1"/>
  <c r="AB134" i="9"/>
  <c r="AB139" i="9"/>
  <c r="AB141" i="9"/>
  <c r="AB144" i="9"/>
  <c r="AB151" i="9"/>
  <c r="Y3" i="9"/>
  <c r="Y4" i="9"/>
  <c r="Y5" i="9"/>
  <c r="Y6" i="9"/>
  <c r="Y7" i="9"/>
  <c r="Y8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2" i="9"/>
  <c r="I109" i="9"/>
  <c r="M109" i="9" s="1"/>
  <c r="I108" i="9"/>
  <c r="M108" i="9" s="1"/>
  <c r="I107" i="9"/>
  <c r="M107" i="9" s="1"/>
  <c r="I106" i="9"/>
  <c r="M106" i="9" s="1"/>
  <c r="I105" i="9"/>
  <c r="M105" i="9" s="1"/>
  <c r="I104" i="9"/>
  <c r="M104" i="9" s="1"/>
  <c r="L88" i="9"/>
  <c r="I88" i="9" s="1"/>
  <c r="L89" i="9"/>
  <c r="AB89" i="9" s="1"/>
  <c r="L90" i="9"/>
  <c r="AB90" i="9" s="1"/>
  <c r="L91" i="9"/>
  <c r="I91" i="9" s="1"/>
  <c r="L92" i="9"/>
  <c r="I92" i="9" s="1"/>
  <c r="L93" i="9"/>
  <c r="I93" i="9" s="1"/>
  <c r="L87" i="9"/>
  <c r="I87" i="9" s="1"/>
  <c r="L83" i="9"/>
  <c r="I83" i="9" s="1"/>
  <c r="L84" i="9"/>
  <c r="I84" i="9" s="1"/>
  <c r="L85" i="9"/>
  <c r="I85" i="9" s="1"/>
  <c r="K67" i="9"/>
  <c r="K68" i="9"/>
  <c r="K69" i="9"/>
  <c r="K70" i="9"/>
  <c r="K71" i="9"/>
  <c r="K72" i="9"/>
  <c r="K73" i="9"/>
  <c r="K74" i="9"/>
  <c r="K75" i="9"/>
  <c r="K76" i="9"/>
  <c r="K77" i="9"/>
  <c r="L82" i="9"/>
  <c r="I82" i="9" s="1"/>
  <c r="I81" i="9"/>
  <c r="M81" i="9" s="1"/>
  <c r="I86" i="9"/>
  <c r="M86" i="9" s="1"/>
  <c r="I80" i="9"/>
  <c r="M80" i="9" s="1"/>
  <c r="I134" i="9"/>
  <c r="M134" i="9" s="1"/>
  <c r="I139" i="9"/>
  <c r="M139" i="9" s="1"/>
  <c r="I141" i="9"/>
  <c r="M141" i="9" s="1"/>
  <c r="I144" i="9"/>
  <c r="M144" i="9" s="1"/>
  <c r="I151" i="9"/>
  <c r="M151" i="9" s="1"/>
  <c r="M132" i="9"/>
  <c r="U151" i="9"/>
  <c r="L150" i="9"/>
  <c r="I150" i="9" s="1"/>
  <c r="L149" i="9"/>
  <c r="U149" i="9" s="1"/>
  <c r="L148" i="9"/>
  <c r="I148" i="9" s="1"/>
  <c r="L147" i="9"/>
  <c r="AB147" i="9" s="1"/>
  <c r="L146" i="9"/>
  <c r="I146" i="9" s="1"/>
  <c r="M146" i="9" s="1"/>
  <c r="L145" i="9"/>
  <c r="AB145" i="9" s="1"/>
  <c r="L143" i="9"/>
  <c r="I143" i="9" s="1"/>
  <c r="M143" i="9" s="1"/>
  <c r="L142" i="9"/>
  <c r="I142" i="9" s="1"/>
  <c r="L140" i="9"/>
  <c r="AB140" i="9" s="1"/>
  <c r="L136" i="9"/>
  <c r="AB136" i="9" s="1"/>
  <c r="L137" i="9"/>
  <c r="AB137" i="9" s="1"/>
  <c r="L138" i="9"/>
  <c r="I138" i="9" s="1"/>
  <c r="M138" i="9" s="1"/>
  <c r="L135" i="9"/>
  <c r="I135" i="9" s="1"/>
  <c r="M135" i="9" s="1"/>
  <c r="L133" i="9"/>
  <c r="I133" i="9" s="1"/>
  <c r="AW102" i="9" l="1"/>
  <c r="AZ102" i="9"/>
  <c r="BB102" i="9" s="1"/>
  <c r="AW104" i="9"/>
  <c r="AZ104" i="9"/>
  <c r="BB104" i="9" s="1"/>
  <c r="AW127" i="9"/>
  <c r="AZ127" i="9"/>
  <c r="BB127" i="9" s="1"/>
  <c r="AW121" i="9"/>
  <c r="AZ121" i="9"/>
  <c r="BB121" i="9" s="1"/>
  <c r="AW79" i="9"/>
  <c r="AZ79" i="9"/>
  <c r="BB79" i="9" s="1"/>
  <c r="AW129" i="9"/>
  <c r="AZ129" i="9"/>
  <c r="BB129" i="9" s="1"/>
  <c r="AW103" i="9"/>
  <c r="AZ103" i="9"/>
  <c r="BB103" i="9" s="1"/>
  <c r="AW108" i="9"/>
  <c r="AZ108" i="9"/>
  <c r="BB108" i="9" s="1"/>
  <c r="AW80" i="9"/>
  <c r="AZ80" i="9"/>
  <c r="BB80" i="9" s="1"/>
  <c r="I90" i="9"/>
  <c r="M90" i="9" s="1"/>
  <c r="AB148" i="9"/>
  <c r="AG148" i="9" s="1"/>
  <c r="AE149" i="9"/>
  <c r="AB150" i="9"/>
  <c r="AG150" i="9" s="1"/>
  <c r="AB146" i="9"/>
  <c r="AB138" i="9"/>
  <c r="AG138" i="9" s="1"/>
  <c r="AE150" i="9"/>
  <c r="AG151" i="9"/>
  <c r="AI151" i="9" s="1"/>
  <c r="AB143" i="9"/>
  <c r="AB135" i="9"/>
  <c r="AB88" i="9"/>
  <c r="AG88" i="9" s="1"/>
  <c r="AL88" i="9" s="1"/>
  <c r="AE148" i="9"/>
  <c r="AB142" i="9"/>
  <c r="AB149" i="9"/>
  <c r="AB133" i="9"/>
  <c r="AG133" i="9" s="1"/>
  <c r="AB87" i="9"/>
  <c r="AG87" i="9" s="1"/>
  <c r="AL87" i="9" s="1"/>
  <c r="M83" i="9"/>
  <c r="M91" i="9"/>
  <c r="M82" i="9"/>
  <c r="M142" i="9"/>
  <c r="I136" i="9"/>
  <c r="M136" i="9" s="1"/>
  <c r="I89" i="9"/>
  <c r="M89" i="9" s="1"/>
  <c r="M84" i="9"/>
  <c r="I149" i="9"/>
  <c r="M149" i="9" s="1"/>
  <c r="M133" i="9"/>
  <c r="K83" i="9"/>
  <c r="M150" i="9"/>
  <c r="U150" i="9"/>
  <c r="I147" i="9"/>
  <c r="M147" i="9" s="1"/>
  <c r="M88" i="9"/>
  <c r="U148" i="9"/>
  <c r="I140" i="9"/>
  <c r="M140" i="9" s="1"/>
  <c r="M148" i="9"/>
  <c r="K85" i="9"/>
  <c r="M87" i="9"/>
  <c r="I145" i="9"/>
  <c r="M145" i="9" s="1"/>
  <c r="I137" i="9"/>
  <c r="M137" i="9" s="1"/>
  <c r="K84" i="9"/>
  <c r="M93" i="9"/>
  <c r="M85" i="9"/>
  <c r="K82" i="9"/>
  <c r="M92" i="9"/>
  <c r="U132" i="9"/>
  <c r="K151" i="9"/>
  <c r="U90" i="9"/>
  <c r="H81" i="9"/>
  <c r="H82" i="9"/>
  <c r="H83" i="9"/>
  <c r="H84" i="9"/>
  <c r="H85" i="9"/>
  <c r="H86" i="9"/>
  <c r="H87" i="9"/>
  <c r="H88" i="9"/>
  <c r="H149" i="9"/>
  <c r="H150" i="9"/>
  <c r="H151" i="9"/>
  <c r="H148" i="9"/>
  <c r="N31" i="12"/>
  <c r="O31" i="12"/>
  <c r="P31" i="12"/>
  <c r="Q31" i="12"/>
  <c r="O7" i="12"/>
  <c r="P7" i="12"/>
  <c r="Q7" i="12"/>
  <c r="P3" i="12"/>
  <c r="Q3" i="12"/>
  <c r="L24" i="12"/>
  <c r="N24" i="12" s="1"/>
  <c r="N23" i="12"/>
  <c r="P6" i="12"/>
  <c r="Q6" i="12" s="1"/>
  <c r="O6" i="12"/>
  <c r="P5" i="12"/>
  <c r="Q5" i="12" s="1"/>
  <c r="O5" i="12"/>
  <c r="M30" i="12"/>
  <c r="N30" i="12" s="1"/>
  <c r="N29" i="12"/>
  <c r="O29" i="12"/>
  <c r="P29" i="12"/>
  <c r="Q29" i="12"/>
  <c r="Q12" i="12"/>
  <c r="Q2" i="12"/>
  <c r="N28" i="12"/>
  <c r="O21" i="12"/>
  <c r="P21" i="12"/>
  <c r="Q21" i="12" s="1"/>
  <c r="P20" i="12"/>
  <c r="Q20" i="12" s="1"/>
  <c r="O20" i="12"/>
  <c r="P18" i="12"/>
  <c r="Q18" i="12" s="1"/>
  <c r="O18" i="12"/>
  <c r="P17" i="12"/>
  <c r="Q17" i="12" s="1"/>
  <c r="O17" i="12"/>
  <c r="N13" i="12"/>
  <c r="N11" i="12"/>
  <c r="P10" i="12"/>
  <c r="Q10" i="12" s="1"/>
  <c r="O10" i="12"/>
  <c r="N9" i="12"/>
  <c r="P8" i="12"/>
  <c r="Q8" i="12" s="1"/>
  <c r="P4" i="12"/>
  <c r="Q4" i="12" s="1"/>
  <c r="O8" i="12"/>
  <c r="O4" i="1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94" i="9"/>
  <c r="M95" i="9"/>
  <c r="M96" i="9"/>
  <c r="M97" i="9"/>
  <c r="M98" i="9"/>
  <c r="M99" i="9"/>
  <c r="M100" i="9"/>
  <c r="M101" i="9"/>
  <c r="M102" i="9"/>
  <c r="M103" i="9"/>
  <c r="M111" i="9"/>
  <c r="M112" i="9"/>
  <c r="M113" i="9"/>
  <c r="M115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2" i="9"/>
  <c r="L110" i="9"/>
  <c r="AB110" i="9" s="1"/>
  <c r="AG110" i="9" s="1"/>
  <c r="AK110" i="9" s="1"/>
  <c r="AG2" i="9"/>
  <c r="Z3" i="9"/>
  <c r="Z4" i="9"/>
  <c r="Z5" i="9"/>
  <c r="Z6" i="9"/>
  <c r="Z7" i="9"/>
  <c r="Z8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2" i="9"/>
  <c r="X2" i="9"/>
  <c r="AE2" i="9" s="1"/>
  <c r="AB22" i="9"/>
  <c r="AG22" i="9" s="1"/>
  <c r="AK22" i="9" s="1"/>
  <c r="U21" i="9"/>
  <c r="J112" i="9"/>
  <c r="AA112" i="9" s="1"/>
  <c r="J109" i="9"/>
  <c r="J106" i="9"/>
  <c r="AA106" i="9" s="1"/>
  <c r="J105" i="9"/>
  <c r="AA105" i="9" s="1"/>
  <c r="J100" i="9"/>
  <c r="AA100" i="9" s="1"/>
  <c r="J99" i="9"/>
  <c r="J98" i="9"/>
  <c r="AA98" i="9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AA59" i="9" s="1"/>
  <c r="J60" i="9"/>
  <c r="J61" i="9"/>
  <c r="AA61" i="9" s="1"/>
  <c r="J62" i="9"/>
  <c r="AA62" i="9" s="1"/>
  <c r="J63" i="9"/>
  <c r="AA63" i="9" s="1"/>
  <c r="J64" i="9"/>
  <c r="AA64" i="9" s="1"/>
  <c r="J65" i="9"/>
  <c r="J66" i="9"/>
  <c r="J2" i="9"/>
  <c r="Q2" i="9" s="1"/>
  <c r="AA2" i="9" s="1"/>
  <c r="AB108" i="9"/>
  <c r="AN108" i="9" s="1"/>
  <c r="AB109" i="9"/>
  <c r="AN109" i="9" s="1"/>
  <c r="AB114" i="9"/>
  <c r="AG114" i="9" s="1"/>
  <c r="AB115" i="9"/>
  <c r="AG115" i="9" s="1"/>
  <c r="AB116" i="9"/>
  <c r="AG116" i="9" s="1"/>
  <c r="U115" i="9"/>
  <c r="K115" i="9"/>
  <c r="K114" i="9"/>
  <c r="K79" i="9"/>
  <c r="K80" i="9"/>
  <c r="K81" i="9"/>
  <c r="K86" i="9"/>
  <c r="K94" i="9"/>
  <c r="K95" i="9"/>
  <c r="K96" i="9"/>
  <c r="K97" i="9"/>
  <c r="K101" i="9"/>
  <c r="K102" i="9"/>
  <c r="K103" i="9"/>
  <c r="K104" i="9"/>
  <c r="K107" i="9"/>
  <c r="K108" i="9"/>
  <c r="K111" i="9"/>
  <c r="K112" i="9"/>
  <c r="K113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4" i="9"/>
  <c r="K139" i="9"/>
  <c r="K141" i="9"/>
  <c r="K144" i="9"/>
  <c r="K78" i="9"/>
  <c r="AG147" i="9"/>
  <c r="AC147" i="9"/>
  <c r="AD147" i="9" s="1"/>
  <c r="X147" i="9"/>
  <c r="AE147" i="9" s="1"/>
  <c r="U147" i="9"/>
  <c r="H147" i="9"/>
  <c r="AC146" i="9"/>
  <c r="AD146" i="9" s="1"/>
  <c r="X146" i="9"/>
  <c r="AE146" i="9" s="1"/>
  <c r="U146" i="9"/>
  <c r="H146" i="9"/>
  <c r="AG145" i="9"/>
  <c r="AC145" i="9"/>
  <c r="AD145" i="9" s="1"/>
  <c r="X145" i="9"/>
  <c r="AE145" i="9" s="1"/>
  <c r="U145" i="9"/>
  <c r="H145" i="9"/>
  <c r="AC144" i="9"/>
  <c r="AD144" i="9" s="1"/>
  <c r="X144" i="9"/>
  <c r="AE144" i="9" s="1"/>
  <c r="U144" i="9"/>
  <c r="H144" i="9"/>
  <c r="AC143" i="9"/>
  <c r="AD143" i="9" s="1"/>
  <c r="X143" i="9"/>
  <c r="AE143" i="9" s="1"/>
  <c r="U143" i="9"/>
  <c r="H143" i="9"/>
  <c r="AC142" i="9"/>
  <c r="AD142" i="9" s="1"/>
  <c r="X142" i="9"/>
  <c r="AE142" i="9" s="1"/>
  <c r="U142" i="9"/>
  <c r="H142" i="9"/>
  <c r="AC141" i="9"/>
  <c r="AD141" i="9" s="1"/>
  <c r="X141" i="9"/>
  <c r="AE141" i="9" s="1"/>
  <c r="U141" i="9"/>
  <c r="H141" i="9"/>
  <c r="AG140" i="9"/>
  <c r="AC140" i="9"/>
  <c r="AD140" i="9" s="1"/>
  <c r="X140" i="9"/>
  <c r="AE140" i="9" s="1"/>
  <c r="U140" i="9"/>
  <c r="H140" i="9"/>
  <c r="AC139" i="9"/>
  <c r="AD139" i="9" s="1"/>
  <c r="X139" i="9"/>
  <c r="AE139" i="9" s="1"/>
  <c r="U139" i="9"/>
  <c r="H139" i="9"/>
  <c r="AC138" i="9"/>
  <c r="AD138" i="9" s="1"/>
  <c r="X138" i="9"/>
  <c r="AE138" i="9" s="1"/>
  <c r="U138" i="9"/>
  <c r="H138" i="9"/>
  <c r="AG137" i="9"/>
  <c r="AC137" i="9"/>
  <c r="AD137" i="9" s="1"/>
  <c r="X137" i="9"/>
  <c r="AE137" i="9" s="1"/>
  <c r="U137" i="9"/>
  <c r="H137" i="9"/>
  <c r="AG136" i="9"/>
  <c r="AC136" i="9"/>
  <c r="AD136" i="9" s="1"/>
  <c r="X136" i="9"/>
  <c r="AE136" i="9" s="1"/>
  <c r="U136" i="9"/>
  <c r="H136" i="9"/>
  <c r="AG135" i="9"/>
  <c r="AC135" i="9"/>
  <c r="AD135" i="9" s="1"/>
  <c r="X135" i="9"/>
  <c r="AE135" i="9" s="1"/>
  <c r="U135" i="9"/>
  <c r="H135" i="9"/>
  <c r="AC134" i="9"/>
  <c r="AD134" i="9" s="1"/>
  <c r="X134" i="9"/>
  <c r="AE134" i="9" s="1"/>
  <c r="U134" i="9"/>
  <c r="H134" i="9"/>
  <c r="AC133" i="9"/>
  <c r="AD133" i="9" s="1"/>
  <c r="X133" i="9"/>
  <c r="AE133" i="9" s="1"/>
  <c r="U133" i="9"/>
  <c r="H133" i="9"/>
  <c r="AC132" i="9"/>
  <c r="AD132" i="9" s="1"/>
  <c r="AB132" i="9"/>
  <c r="X132" i="9"/>
  <c r="AE132" i="9" s="1"/>
  <c r="H132" i="9"/>
  <c r="AC131" i="9"/>
  <c r="AD131" i="9" s="1"/>
  <c r="AB131" i="9"/>
  <c r="X131" i="9"/>
  <c r="AE131" i="9" s="1"/>
  <c r="U131" i="9"/>
  <c r="H131" i="9"/>
  <c r="AC130" i="9"/>
  <c r="AD130" i="9" s="1"/>
  <c r="AB130" i="9"/>
  <c r="X130" i="9"/>
  <c r="AE130" i="9" s="1"/>
  <c r="U130" i="9"/>
  <c r="H130" i="9"/>
  <c r="AC129" i="9"/>
  <c r="AD129" i="9" s="1"/>
  <c r="AB129" i="9"/>
  <c r="X129" i="9"/>
  <c r="AE129" i="9" s="1"/>
  <c r="V129" i="9"/>
  <c r="U129" i="9"/>
  <c r="AC128" i="9"/>
  <c r="AD128" i="9" s="1"/>
  <c r="AB128" i="9"/>
  <c r="X128" i="9"/>
  <c r="AE128" i="9" s="1"/>
  <c r="U128" i="9"/>
  <c r="H128" i="9"/>
  <c r="AC127" i="9"/>
  <c r="AD127" i="9" s="1"/>
  <c r="AB127" i="9"/>
  <c r="X127" i="9"/>
  <c r="AE127" i="9" s="1"/>
  <c r="U127" i="9"/>
  <c r="V127" i="9"/>
  <c r="AC126" i="9"/>
  <c r="AD126" i="9" s="1"/>
  <c r="AB126" i="9"/>
  <c r="X126" i="9"/>
  <c r="AE126" i="9" s="1"/>
  <c r="U126" i="9"/>
  <c r="H126" i="9"/>
  <c r="AC125" i="9"/>
  <c r="AD125" i="9" s="1"/>
  <c r="AB125" i="9"/>
  <c r="X125" i="9"/>
  <c r="AE125" i="9" s="1"/>
  <c r="U125" i="9"/>
  <c r="H125" i="9"/>
  <c r="AC124" i="9"/>
  <c r="AD124" i="9" s="1"/>
  <c r="AB124" i="9"/>
  <c r="X124" i="9"/>
  <c r="AE124" i="9" s="1"/>
  <c r="U124" i="9"/>
  <c r="H124" i="9"/>
  <c r="AC123" i="9"/>
  <c r="AD123" i="9" s="1"/>
  <c r="AB123" i="9"/>
  <c r="X123" i="9"/>
  <c r="AE123" i="9" s="1"/>
  <c r="U123" i="9"/>
  <c r="H123" i="9"/>
  <c r="AC122" i="9"/>
  <c r="AD122" i="9" s="1"/>
  <c r="AB122" i="9"/>
  <c r="X122" i="9"/>
  <c r="AE122" i="9" s="1"/>
  <c r="U122" i="9"/>
  <c r="H122" i="9"/>
  <c r="AC121" i="9"/>
  <c r="AD121" i="9" s="1"/>
  <c r="AB121" i="9"/>
  <c r="X121" i="9"/>
  <c r="AE121" i="9" s="1"/>
  <c r="V121" i="9"/>
  <c r="U121" i="9"/>
  <c r="AB120" i="9"/>
  <c r="X120" i="9"/>
  <c r="AE120" i="9" s="1"/>
  <c r="U120" i="9"/>
  <c r="H120" i="9"/>
  <c r="AB119" i="9"/>
  <c r="X119" i="9"/>
  <c r="AE119" i="9" s="1"/>
  <c r="U119" i="9"/>
  <c r="H119" i="9"/>
  <c r="AC118" i="9"/>
  <c r="AD118" i="9" s="1"/>
  <c r="AB118" i="9"/>
  <c r="X118" i="9"/>
  <c r="AE118" i="9" s="1"/>
  <c r="U118" i="9"/>
  <c r="H118" i="9"/>
  <c r="AC117" i="9"/>
  <c r="AD117" i="9" s="1"/>
  <c r="AB117" i="9"/>
  <c r="X117" i="9"/>
  <c r="AE117" i="9" s="1"/>
  <c r="U117" i="9"/>
  <c r="H117" i="9"/>
  <c r="AC116" i="9"/>
  <c r="AD116" i="9" s="1"/>
  <c r="X116" i="9"/>
  <c r="AE116" i="9" s="1"/>
  <c r="U116" i="9"/>
  <c r="H116" i="9"/>
  <c r="AC115" i="9"/>
  <c r="AD115" i="9" s="1"/>
  <c r="X115" i="9"/>
  <c r="AE115" i="9" s="1"/>
  <c r="H115" i="9"/>
  <c r="AC114" i="9"/>
  <c r="AD114" i="9" s="1"/>
  <c r="X114" i="9"/>
  <c r="AE114" i="9" s="1"/>
  <c r="U114" i="9"/>
  <c r="H114" i="9"/>
  <c r="AC113" i="9"/>
  <c r="AD113" i="9" s="1"/>
  <c r="AB113" i="9"/>
  <c r="X113" i="9"/>
  <c r="AE113" i="9" s="1"/>
  <c r="U113" i="9"/>
  <c r="H113" i="9"/>
  <c r="AC112" i="9"/>
  <c r="AB112" i="9"/>
  <c r="X112" i="9"/>
  <c r="AE112" i="9" s="1"/>
  <c r="U112" i="9"/>
  <c r="H112" i="9"/>
  <c r="V112" i="9" s="1"/>
  <c r="AC111" i="9"/>
  <c r="AD111" i="9" s="1"/>
  <c r="AB111" i="9"/>
  <c r="X111" i="9"/>
  <c r="AE111" i="9" s="1"/>
  <c r="U111" i="9"/>
  <c r="H111" i="9"/>
  <c r="AC110" i="9"/>
  <c r="AD110" i="9" s="1"/>
  <c r="X110" i="9"/>
  <c r="H110" i="9"/>
  <c r="AM110" i="9" s="1"/>
  <c r="AC109" i="9"/>
  <c r="X109" i="9"/>
  <c r="AE109" i="9" s="1"/>
  <c r="V109" i="9"/>
  <c r="U109" i="9"/>
  <c r="AC108" i="9"/>
  <c r="AD108" i="9" s="1"/>
  <c r="X108" i="9"/>
  <c r="AE108" i="9" s="1"/>
  <c r="V108" i="9"/>
  <c r="U108" i="9"/>
  <c r="AC107" i="9"/>
  <c r="AD107" i="9" s="1"/>
  <c r="AB107" i="9"/>
  <c r="X107" i="9"/>
  <c r="AE107" i="9" s="1"/>
  <c r="U107" i="9"/>
  <c r="H107" i="9"/>
  <c r="AC106" i="9"/>
  <c r="AB106" i="9"/>
  <c r="X106" i="9"/>
  <c r="AE106" i="9" s="1"/>
  <c r="U106" i="9"/>
  <c r="H106" i="9"/>
  <c r="V106" i="9" s="1"/>
  <c r="AC105" i="9"/>
  <c r="AB105" i="9"/>
  <c r="X105" i="9"/>
  <c r="AE105" i="9" s="1"/>
  <c r="U105" i="9"/>
  <c r="H105" i="9"/>
  <c r="V105" i="9" s="1"/>
  <c r="AC104" i="9"/>
  <c r="AD104" i="9" s="1"/>
  <c r="AB104" i="9"/>
  <c r="X104" i="9"/>
  <c r="AE104" i="9" s="1"/>
  <c r="V104" i="9"/>
  <c r="U104" i="9"/>
  <c r="AC103" i="9"/>
  <c r="AD103" i="9" s="1"/>
  <c r="AB103" i="9"/>
  <c r="X103" i="9"/>
  <c r="AE103" i="9" s="1"/>
  <c r="V103" i="9"/>
  <c r="U103" i="9"/>
  <c r="AC102" i="9"/>
  <c r="AD102" i="9" s="1"/>
  <c r="AB102" i="9"/>
  <c r="X102" i="9"/>
  <c r="AE102" i="9" s="1"/>
  <c r="V102" i="9"/>
  <c r="U102" i="9"/>
  <c r="AC101" i="9"/>
  <c r="AD101" i="9" s="1"/>
  <c r="AB101" i="9"/>
  <c r="X101" i="9"/>
  <c r="AE101" i="9" s="1"/>
  <c r="U101" i="9"/>
  <c r="H101" i="9"/>
  <c r="AC100" i="9"/>
  <c r="AB100" i="9"/>
  <c r="X100" i="9"/>
  <c r="AE100" i="9" s="1"/>
  <c r="U100" i="9"/>
  <c r="H100" i="9"/>
  <c r="V100" i="9" s="1"/>
  <c r="AC99" i="9"/>
  <c r="AB99" i="9"/>
  <c r="X99" i="9"/>
  <c r="AE99" i="9" s="1"/>
  <c r="U99" i="9"/>
  <c r="H99" i="9"/>
  <c r="V99" i="9" s="1"/>
  <c r="AC98" i="9"/>
  <c r="AB98" i="9"/>
  <c r="X98" i="9"/>
  <c r="AE98" i="9" s="1"/>
  <c r="U98" i="9"/>
  <c r="H98" i="9"/>
  <c r="V98" i="9" s="1"/>
  <c r="AC97" i="9"/>
  <c r="AD97" i="9" s="1"/>
  <c r="AB97" i="9"/>
  <c r="X97" i="9"/>
  <c r="AE97" i="9" s="1"/>
  <c r="U97" i="9"/>
  <c r="H97" i="9"/>
  <c r="AC96" i="9"/>
  <c r="AD96" i="9" s="1"/>
  <c r="AB96" i="9"/>
  <c r="X96" i="9"/>
  <c r="AE96" i="9" s="1"/>
  <c r="U96" i="9"/>
  <c r="H96" i="9"/>
  <c r="AC95" i="9"/>
  <c r="AD95" i="9" s="1"/>
  <c r="AB95" i="9"/>
  <c r="X95" i="9"/>
  <c r="AE95" i="9" s="1"/>
  <c r="U95" i="9"/>
  <c r="H95" i="9"/>
  <c r="AC94" i="9"/>
  <c r="AD94" i="9" s="1"/>
  <c r="AB94" i="9"/>
  <c r="X94" i="9"/>
  <c r="AE94" i="9" s="1"/>
  <c r="U94" i="9"/>
  <c r="H94" i="9"/>
  <c r="AC93" i="9"/>
  <c r="AD93" i="9" s="1"/>
  <c r="AB93" i="9"/>
  <c r="X93" i="9"/>
  <c r="AE93" i="9" s="1"/>
  <c r="U93" i="9"/>
  <c r="H93" i="9"/>
  <c r="AC92" i="9"/>
  <c r="AD92" i="9" s="1"/>
  <c r="AB92" i="9"/>
  <c r="X92" i="9"/>
  <c r="AE92" i="9" s="1"/>
  <c r="U92" i="9"/>
  <c r="H92" i="9"/>
  <c r="AC91" i="9"/>
  <c r="AD91" i="9" s="1"/>
  <c r="AB91" i="9"/>
  <c r="X91" i="9"/>
  <c r="AE91" i="9" s="1"/>
  <c r="U91" i="9"/>
  <c r="H91" i="9"/>
  <c r="AG90" i="9"/>
  <c r="AL90" i="9" s="1"/>
  <c r="AC90" i="9"/>
  <c r="AD90" i="9" s="1"/>
  <c r="X90" i="9"/>
  <c r="AE90" i="9" s="1"/>
  <c r="H90" i="9"/>
  <c r="AG89" i="9"/>
  <c r="AL89" i="9" s="1"/>
  <c r="AC89" i="9"/>
  <c r="AD89" i="9" s="1"/>
  <c r="X89" i="9"/>
  <c r="AE89" i="9" s="1"/>
  <c r="U89" i="9"/>
  <c r="H89" i="9"/>
  <c r="AC88" i="9"/>
  <c r="AD88" i="9" s="1"/>
  <c r="X88" i="9"/>
  <c r="AE88" i="9" s="1"/>
  <c r="U88" i="9"/>
  <c r="AC87" i="9"/>
  <c r="AD87" i="9" s="1"/>
  <c r="X87" i="9"/>
  <c r="AE87" i="9" s="1"/>
  <c r="U87" i="9"/>
  <c r="AC86" i="9"/>
  <c r="AD86" i="9" s="1"/>
  <c r="AB86" i="9"/>
  <c r="X86" i="9"/>
  <c r="AE86" i="9" s="1"/>
  <c r="U86" i="9"/>
  <c r="AC85" i="9"/>
  <c r="AD85" i="9" s="1"/>
  <c r="AB85" i="9"/>
  <c r="X85" i="9"/>
  <c r="AE85" i="9" s="1"/>
  <c r="U85" i="9"/>
  <c r="AC84" i="9"/>
  <c r="AD84" i="9" s="1"/>
  <c r="AB84" i="9"/>
  <c r="X84" i="9"/>
  <c r="AE84" i="9" s="1"/>
  <c r="U84" i="9"/>
  <c r="AC83" i="9"/>
  <c r="AD83" i="9" s="1"/>
  <c r="AB83" i="9"/>
  <c r="X83" i="9"/>
  <c r="AE83" i="9" s="1"/>
  <c r="U83" i="9"/>
  <c r="AC82" i="9"/>
  <c r="AD82" i="9" s="1"/>
  <c r="AB82" i="9"/>
  <c r="X82" i="9"/>
  <c r="AE82" i="9" s="1"/>
  <c r="U82" i="9"/>
  <c r="AC81" i="9"/>
  <c r="AD81" i="9" s="1"/>
  <c r="AB81" i="9"/>
  <c r="X81" i="9"/>
  <c r="AE81" i="9" s="1"/>
  <c r="U81" i="9"/>
  <c r="AC80" i="9"/>
  <c r="AD80" i="9" s="1"/>
  <c r="AB80" i="9"/>
  <c r="X80" i="9"/>
  <c r="AE80" i="9" s="1"/>
  <c r="V80" i="9"/>
  <c r="U80" i="9"/>
  <c r="AC79" i="9"/>
  <c r="AD79" i="9" s="1"/>
  <c r="AB79" i="9"/>
  <c r="X79" i="9"/>
  <c r="AE79" i="9" s="1"/>
  <c r="V79" i="9"/>
  <c r="U79" i="9"/>
  <c r="AC78" i="9"/>
  <c r="AD78" i="9" s="1"/>
  <c r="AB78" i="9"/>
  <c r="X78" i="9"/>
  <c r="AE78" i="9" s="1"/>
  <c r="U78" i="9"/>
  <c r="H78" i="9"/>
  <c r="AC77" i="9"/>
  <c r="AD77" i="9" s="1"/>
  <c r="AB77" i="9"/>
  <c r="X77" i="9"/>
  <c r="AE77" i="9" s="1"/>
  <c r="U77" i="9"/>
  <c r="H77" i="9"/>
  <c r="AC76" i="9"/>
  <c r="AD76" i="9" s="1"/>
  <c r="AB76" i="9"/>
  <c r="X76" i="9"/>
  <c r="AE76" i="9" s="1"/>
  <c r="U76" i="9"/>
  <c r="H76" i="9"/>
  <c r="AC75" i="9"/>
  <c r="AD75" i="9" s="1"/>
  <c r="AB75" i="9"/>
  <c r="X75" i="9"/>
  <c r="AE75" i="9" s="1"/>
  <c r="U75" i="9"/>
  <c r="H75" i="9"/>
  <c r="AC74" i="9"/>
  <c r="AD74" i="9" s="1"/>
  <c r="AB74" i="9"/>
  <c r="X74" i="9"/>
  <c r="AE74" i="9" s="1"/>
  <c r="U74" i="9"/>
  <c r="H74" i="9"/>
  <c r="AC73" i="9"/>
  <c r="AD73" i="9" s="1"/>
  <c r="AB73" i="9"/>
  <c r="X73" i="9"/>
  <c r="AE73" i="9" s="1"/>
  <c r="U73" i="9"/>
  <c r="H73" i="9"/>
  <c r="AC72" i="9"/>
  <c r="AD72" i="9" s="1"/>
  <c r="AB72" i="9"/>
  <c r="X72" i="9"/>
  <c r="AE72" i="9" s="1"/>
  <c r="U72" i="9"/>
  <c r="H72" i="9"/>
  <c r="AC71" i="9"/>
  <c r="AD71" i="9" s="1"/>
  <c r="AB71" i="9"/>
  <c r="X71" i="9"/>
  <c r="AE71" i="9" s="1"/>
  <c r="U71" i="9"/>
  <c r="H71" i="9"/>
  <c r="AC70" i="9"/>
  <c r="AD70" i="9" s="1"/>
  <c r="AB70" i="9"/>
  <c r="X70" i="9"/>
  <c r="AE70" i="9" s="1"/>
  <c r="U70" i="9"/>
  <c r="H70" i="9"/>
  <c r="AC69" i="9"/>
  <c r="AD69" i="9" s="1"/>
  <c r="AB69" i="9"/>
  <c r="X69" i="9"/>
  <c r="AE69" i="9" s="1"/>
  <c r="U69" i="9"/>
  <c r="H69" i="9"/>
  <c r="AC68" i="9"/>
  <c r="AD68" i="9" s="1"/>
  <c r="AB68" i="9"/>
  <c r="X68" i="9"/>
  <c r="AE68" i="9" s="1"/>
  <c r="U68" i="9"/>
  <c r="H68" i="9"/>
  <c r="AC67" i="9"/>
  <c r="AD67" i="9" s="1"/>
  <c r="AB67" i="9"/>
  <c r="X67" i="9"/>
  <c r="AE67" i="9" s="1"/>
  <c r="U67" i="9"/>
  <c r="H67" i="9"/>
  <c r="AC66" i="9"/>
  <c r="AB66" i="9"/>
  <c r="X66" i="9"/>
  <c r="AE66" i="9" s="1"/>
  <c r="U66" i="9"/>
  <c r="H66" i="9"/>
  <c r="V66" i="9" s="1"/>
  <c r="AC65" i="9"/>
  <c r="AB65" i="9"/>
  <c r="X65" i="9"/>
  <c r="AE65" i="9" s="1"/>
  <c r="U65" i="9"/>
  <c r="H65" i="9"/>
  <c r="V65" i="9" s="1"/>
  <c r="AC64" i="9"/>
  <c r="AB64" i="9"/>
  <c r="X64" i="9"/>
  <c r="AE64" i="9" s="1"/>
  <c r="U64" i="9"/>
  <c r="H64" i="9"/>
  <c r="V64" i="9" s="1"/>
  <c r="AC63" i="9"/>
  <c r="AB63" i="9"/>
  <c r="X63" i="9"/>
  <c r="AE63" i="9" s="1"/>
  <c r="U63" i="9"/>
  <c r="H63" i="9"/>
  <c r="V63" i="9" s="1"/>
  <c r="AC62" i="9"/>
  <c r="AD62" i="9" s="1"/>
  <c r="AB62" i="9"/>
  <c r="X62" i="9"/>
  <c r="AE62" i="9" s="1"/>
  <c r="U62" i="9"/>
  <c r="H62" i="9"/>
  <c r="V62" i="9" s="1"/>
  <c r="AC61" i="9"/>
  <c r="AD61" i="9" s="1"/>
  <c r="AB61" i="9"/>
  <c r="X61" i="9"/>
  <c r="AE61" i="9" s="1"/>
  <c r="U61" i="9"/>
  <c r="H61" i="9"/>
  <c r="V61" i="9" s="1"/>
  <c r="AC60" i="9"/>
  <c r="AB60" i="9"/>
  <c r="X60" i="9"/>
  <c r="AE60" i="9" s="1"/>
  <c r="U60" i="9"/>
  <c r="H60" i="9"/>
  <c r="V60" i="9" s="1"/>
  <c r="AC59" i="9"/>
  <c r="AB59" i="9"/>
  <c r="X59" i="9"/>
  <c r="AE59" i="9" s="1"/>
  <c r="U59" i="9"/>
  <c r="H59" i="9"/>
  <c r="V59" i="9" s="1"/>
  <c r="AC58" i="9"/>
  <c r="AB58" i="9"/>
  <c r="X58" i="9"/>
  <c r="AE58" i="9" s="1"/>
  <c r="U58" i="9"/>
  <c r="H58" i="9"/>
  <c r="V58" i="9" s="1"/>
  <c r="AC57" i="9"/>
  <c r="AB57" i="9"/>
  <c r="X57" i="9"/>
  <c r="AE57" i="9" s="1"/>
  <c r="U57" i="9"/>
  <c r="H57" i="9"/>
  <c r="V57" i="9" s="1"/>
  <c r="AC56" i="9"/>
  <c r="AB56" i="9"/>
  <c r="X56" i="9"/>
  <c r="AE56" i="9" s="1"/>
  <c r="U56" i="9"/>
  <c r="H56" i="9"/>
  <c r="V56" i="9" s="1"/>
  <c r="AC55" i="9"/>
  <c r="AB55" i="9"/>
  <c r="X55" i="9"/>
  <c r="AE55" i="9" s="1"/>
  <c r="U55" i="9"/>
  <c r="H55" i="9"/>
  <c r="V55" i="9" s="1"/>
  <c r="AC54" i="9"/>
  <c r="AB54" i="9"/>
  <c r="X54" i="9"/>
  <c r="AE54" i="9" s="1"/>
  <c r="U54" i="9"/>
  <c r="H54" i="9"/>
  <c r="V54" i="9" s="1"/>
  <c r="AC53" i="9"/>
  <c r="AB53" i="9"/>
  <c r="X53" i="9"/>
  <c r="AE53" i="9" s="1"/>
  <c r="U53" i="9"/>
  <c r="H53" i="9"/>
  <c r="V53" i="9" s="1"/>
  <c r="AC52" i="9"/>
  <c r="AB52" i="9"/>
  <c r="X52" i="9"/>
  <c r="AE52" i="9" s="1"/>
  <c r="U52" i="9"/>
  <c r="H52" i="9"/>
  <c r="V52" i="9" s="1"/>
  <c r="AC51" i="9"/>
  <c r="AB51" i="9"/>
  <c r="X51" i="9"/>
  <c r="AE51" i="9" s="1"/>
  <c r="U51" i="9"/>
  <c r="H51" i="9"/>
  <c r="V51" i="9" s="1"/>
  <c r="AC50" i="9"/>
  <c r="AB50" i="9"/>
  <c r="X50" i="9"/>
  <c r="AE50" i="9" s="1"/>
  <c r="U50" i="9"/>
  <c r="H50" i="9"/>
  <c r="V50" i="9" s="1"/>
  <c r="AC49" i="9"/>
  <c r="AB49" i="9"/>
  <c r="X49" i="9"/>
  <c r="AE49" i="9" s="1"/>
  <c r="U49" i="9"/>
  <c r="H49" i="9"/>
  <c r="V49" i="9" s="1"/>
  <c r="AC48" i="9"/>
  <c r="AB48" i="9"/>
  <c r="X48" i="9"/>
  <c r="AE48" i="9" s="1"/>
  <c r="U48" i="9"/>
  <c r="H48" i="9"/>
  <c r="V48" i="9" s="1"/>
  <c r="AC47" i="9"/>
  <c r="AB47" i="9"/>
  <c r="X47" i="9"/>
  <c r="AE47" i="9" s="1"/>
  <c r="U47" i="9"/>
  <c r="H47" i="9"/>
  <c r="V47" i="9" s="1"/>
  <c r="AC46" i="9"/>
  <c r="AB46" i="9"/>
  <c r="X46" i="9"/>
  <c r="AE46" i="9" s="1"/>
  <c r="U46" i="9"/>
  <c r="H46" i="9"/>
  <c r="V46" i="9" s="1"/>
  <c r="AC45" i="9"/>
  <c r="AB45" i="9"/>
  <c r="X45" i="9"/>
  <c r="AE45" i="9" s="1"/>
  <c r="U45" i="9"/>
  <c r="H45" i="9"/>
  <c r="V45" i="9" s="1"/>
  <c r="AC44" i="9"/>
  <c r="AB44" i="9"/>
  <c r="X44" i="9"/>
  <c r="AE44" i="9" s="1"/>
  <c r="U44" i="9"/>
  <c r="H44" i="9"/>
  <c r="V44" i="9" s="1"/>
  <c r="AC43" i="9"/>
  <c r="AB43" i="9"/>
  <c r="X43" i="9"/>
  <c r="AE43" i="9" s="1"/>
  <c r="U43" i="9"/>
  <c r="H43" i="9"/>
  <c r="V43" i="9" s="1"/>
  <c r="AC42" i="9"/>
  <c r="AB42" i="9"/>
  <c r="X42" i="9"/>
  <c r="AE42" i="9" s="1"/>
  <c r="U42" i="9"/>
  <c r="H42" i="9"/>
  <c r="V42" i="9" s="1"/>
  <c r="AC41" i="9"/>
  <c r="AB41" i="9"/>
  <c r="X41" i="9"/>
  <c r="AE41" i="9" s="1"/>
  <c r="U41" i="9"/>
  <c r="H41" i="9"/>
  <c r="V41" i="9" s="1"/>
  <c r="AC40" i="9"/>
  <c r="AB40" i="9"/>
  <c r="X40" i="9"/>
  <c r="AE40" i="9" s="1"/>
  <c r="U40" i="9"/>
  <c r="H40" i="9"/>
  <c r="V40" i="9" s="1"/>
  <c r="AC39" i="9"/>
  <c r="AB39" i="9"/>
  <c r="X39" i="9"/>
  <c r="AE39" i="9" s="1"/>
  <c r="U39" i="9"/>
  <c r="H39" i="9"/>
  <c r="V39" i="9" s="1"/>
  <c r="AC38" i="9"/>
  <c r="AB38" i="9"/>
  <c r="X38" i="9"/>
  <c r="AE38" i="9" s="1"/>
  <c r="U38" i="9"/>
  <c r="H38" i="9"/>
  <c r="V38" i="9" s="1"/>
  <c r="AC37" i="9"/>
  <c r="AB37" i="9"/>
  <c r="X37" i="9"/>
  <c r="AE37" i="9" s="1"/>
  <c r="U37" i="9"/>
  <c r="H37" i="9"/>
  <c r="V37" i="9" s="1"/>
  <c r="AC36" i="9"/>
  <c r="AB36" i="9"/>
  <c r="X36" i="9"/>
  <c r="AE36" i="9" s="1"/>
  <c r="U36" i="9"/>
  <c r="H36" i="9"/>
  <c r="V36" i="9" s="1"/>
  <c r="AC35" i="9"/>
  <c r="AB35" i="9"/>
  <c r="X35" i="9"/>
  <c r="AE35" i="9" s="1"/>
  <c r="U35" i="9"/>
  <c r="H35" i="9"/>
  <c r="V35" i="9" s="1"/>
  <c r="AC34" i="9"/>
  <c r="AB34" i="9"/>
  <c r="X34" i="9"/>
  <c r="AE34" i="9" s="1"/>
  <c r="U34" i="9"/>
  <c r="H34" i="9"/>
  <c r="V34" i="9" s="1"/>
  <c r="AC33" i="9"/>
  <c r="AB33" i="9"/>
  <c r="X33" i="9"/>
  <c r="AE33" i="9" s="1"/>
  <c r="U33" i="9"/>
  <c r="H33" i="9"/>
  <c r="V33" i="9" s="1"/>
  <c r="AC32" i="9"/>
  <c r="AB32" i="9"/>
  <c r="X32" i="9"/>
  <c r="AE32" i="9" s="1"/>
  <c r="U32" i="9"/>
  <c r="H32" i="9"/>
  <c r="V32" i="9" s="1"/>
  <c r="AC31" i="9"/>
  <c r="AB31" i="9"/>
  <c r="X31" i="9"/>
  <c r="AE31" i="9" s="1"/>
  <c r="U31" i="9"/>
  <c r="H31" i="9"/>
  <c r="V31" i="9" s="1"/>
  <c r="AC30" i="9"/>
  <c r="AB30" i="9"/>
  <c r="X30" i="9"/>
  <c r="AE30" i="9" s="1"/>
  <c r="U30" i="9"/>
  <c r="H30" i="9"/>
  <c r="V30" i="9" s="1"/>
  <c r="AC29" i="9"/>
  <c r="AB29" i="9"/>
  <c r="X29" i="9"/>
  <c r="AE29" i="9" s="1"/>
  <c r="U29" i="9"/>
  <c r="H29" i="9"/>
  <c r="V29" i="9" s="1"/>
  <c r="AC28" i="9"/>
  <c r="AB28" i="9"/>
  <c r="X28" i="9"/>
  <c r="AE28" i="9" s="1"/>
  <c r="U28" i="9"/>
  <c r="H28" i="9"/>
  <c r="V28" i="9" s="1"/>
  <c r="AC27" i="9"/>
  <c r="AB27" i="9"/>
  <c r="X27" i="9"/>
  <c r="AE27" i="9" s="1"/>
  <c r="U27" i="9"/>
  <c r="H27" i="9"/>
  <c r="V27" i="9" s="1"/>
  <c r="AC26" i="9"/>
  <c r="AB26" i="9"/>
  <c r="X26" i="9"/>
  <c r="AE26" i="9" s="1"/>
  <c r="U26" i="9"/>
  <c r="H26" i="9"/>
  <c r="V26" i="9" s="1"/>
  <c r="AC25" i="9"/>
  <c r="AB25" i="9"/>
  <c r="X25" i="9"/>
  <c r="AE25" i="9" s="1"/>
  <c r="U25" i="9"/>
  <c r="H25" i="9"/>
  <c r="V25" i="9" s="1"/>
  <c r="AC24" i="9"/>
  <c r="AB24" i="9"/>
  <c r="X24" i="9"/>
  <c r="AE24" i="9" s="1"/>
  <c r="U24" i="9"/>
  <c r="H24" i="9"/>
  <c r="V24" i="9" s="1"/>
  <c r="AC23" i="9"/>
  <c r="AB23" i="9"/>
  <c r="X23" i="9"/>
  <c r="AE23" i="9" s="1"/>
  <c r="U23" i="9"/>
  <c r="H23" i="9"/>
  <c r="V23" i="9" s="1"/>
  <c r="AC22" i="9"/>
  <c r="X22" i="9"/>
  <c r="AE22" i="9" s="1"/>
  <c r="U22" i="9"/>
  <c r="H22" i="9"/>
  <c r="V22" i="9" s="1"/>
  <c r="AC21" i="9"/>
  <c r="AB21" i="9"/>
  <c r="X21" i="9"/>
  <c r="AE21" i="9" s="1"/>
  <c r="H21" i="9"/>
  <c r="V21" i="9" s="1"/>
  <c r="AC20" i="9"/>
  <c r="AB20" i="9"/>
  <c r="X20" i="9"/>
  <c r="AE20" i="9" s="1"/>
  <c r="U20" i="9"/>
  <c r="H20" i="9"/>
  <c r="V20" i="9" s="1"/>
  <c r="AC19" i="9"/>
  <c r="X19" i="9"/>
  <c r="AE19" i="9" s="1"/>
  <c r="U19" i="9"/>
  <c r="H19" i="9"/>
  <c r="V19" i="9" s="1"/>
  <c r="AC18" i="9"/>
  <c r="X18" i="9"/>
  <c r="AE18" i="9" s="1"/>
  <c r="U18" i="9"/>
  <c r="H18" i="9"/>
  <c r="V18" i="9" s="1"/>
  <c r="AC17" i="9"/>
  <c r="X17" i="9"/>
  <c r="AE17" i="9" s="1"/>
  <c r="U17" i="9"/>
  <c r="H17" i="9"/>
  <c r="V17" i="9" s="1"/>
  <c r="AC16" i="9"/>
  <c r="X16" i="9"/>
  <c r="AE16" i="9" s="1"/>
  <c r="U16" i="9"/>
  <c r="H16" i="9"/>
  <c r="V16" i="9" s="1"/>
  <c r="AC15" i="9"/>
  <c r="X15" i="9"/>
  <c r="AE15" i="9" s="1"/>
  <c r="U15" i="9"/>
  <c r="H15" i="9"/>
  <c r="V15" i="9" s="1"/>
  <c r="AC14" i="9"/>
  <c r="X14" i="9"/>
  <c r="AE14" i="9" s="1"/>
  <c r="U14" i="9"/>
  <c r="H14" i="9"/>
  <c r="V14" i="9" s="1"/>
  <c r="AC13" i="9"/>
  <c r="X13" i="9"/>
  <c r="AE13" i="9" s="1"/>
  <c r="U13" i="9"/>
  <c r="H13" i="9"/>
  <c r="V13" i="9" s="1"/>
  <c r="AC12" i="9"/>
  <c r="X12" i="9"/>
  <c r="AE12" i="9" s="1"/>
  <c r="U12" i="9"/>
  <c r="H12" i="9"/>
  <c r="V12" i="9" s="1"/>
  <c r="AC11" i="9"/>
  <c r="X11" i="9"/>
  <c r="AE11" i="9" s="1"/>
  <c r="U11" i="9"/>
  <c r="H11" i="9"/>
  <c r="V11" i="9" s="1"/>
  <c r="AC10" i="9"/>
  <c r="X10" i="9"/>
  <c r="AE10" i="9" s="1"/>
  <c r="U10" i="9"/>
  <c r="H10" i="9"/>
  <c r="V10" i="9" s="1"/>
  <c r="U9" i="9"/>
  <c r="H9" i="9"/>
  <c r="V9" i="9" s="1"/>
  <c r="AC8" i="9"/>
  <c r="X8" i="9"/>
  <c r="AE8" i="9" s="1"/>
  <c r="U8" i="9"/>
  <c r="H8" i="9"/>
  <c r="V8" i="9" s="1"/>
  <c r="AC7" i="9"/>
  <c r="X7" i="9"/>
  <c r="AE7" i="9" s="1"/>
  <c r="U7" i="9"/>
  <c r="H7" i="9"/>
  <c r="V7" i="9" s="1"/>
  <c r="AC6" i="9"/>
  <c r="X6" i="9"/>
  <c r="AE6" i="9" s="1"/>
  <c r="U6" i="9"/>
  <c r="H6" i="9"/>
  <c r="V6" i="9" s="1"/>
  <c r="AC5" i="9"/>
  <c r="X5" i="9"/>
  <c r="AE5" i="9" s="1"/>
  <c r="U5" i="9"/>
  <c r="H5" i="9"/>
  <c r="V5" i="9" s="1"/>
  <c r="AC4" i="9"/>
  <c r="X4" i="9"/>
  <c r="AE4" i="9" s="1"/>
  <c r="U4" i="9"/>
  <c r="H4" i="9"/>
  <c r="V4" i="9" s="1"/>
  <c r="AC3" i="9"/>
  <c r="X3" i="9"/>
  <c r="AE3" i="9" s="1"/>
  <c r="U3" i="9"/>
  <c r="H3" i="9"/>
  <c r="V3" i="9" s="1"/>
  <c r="AC2" i="9"/>
  <c r="U2" i="9"/>
  <c r="H2" i="9"/>
  <c r="V2" i="9" s="1"/>
  <c r="BD108" i="9" l="1"/>
  <c r="BC108" i="9"/>
  <c r="BC103" i="9"/>
  <c r="BD103" i="9"/>
  <c r="BC127" i="9"/>
  <c r="BD127" i="9"/>
  <c r="BD121" i="9"/>
  <c r="BC121" i="9"/>
  <c r="BC104" i="9"/>
  <c r="BD104" i="9"/>
  <c r="AD106" i="9"/>
  <c r="BD80" i="9"/>
  <c r="BC80" i="9"/>
  <c r="BC79" i="9"/>
  <c r="BD79" i="9"/>
  <c r="BD102" i="9"/>
  <c r="BC102" i="9"/>
  <c r="BD129" i="9"/>
  <c r="BC129" i="9"/>
  <c r="AD63" i="9"/>
  <c r="AD105" i="9"/>
  <c r="AD100" i="9"/>
  <c r="AD64" i="9"/>
  <c r="AD109" i="9"/>
  <c r="AO110" i="9"/>
  <c r="AU110" i="9" s="1"/>
  <c r="AQ110" i="9"/>
  <c r="T91" i="9"/>
  <c r="AM91" i="9"/>
  <c r="T107" i="9"/>
  <c r="AM107" i="9"/>
  <c r="T111" i="9"/>
  <c r="AM111" i="9"/>
  <c r="T120" i="9"/>
  <c r="AM120" i="9"/>
  <c r="T125" i="9"/>
  <c r="AM125" i="9"/>
  <c r="T146" i="9"/>
  <c r="AM146" i="9"/>
  <c r="AF112" i="9"/>
  <c r="AH112" i="9" s="1"/>
  <c r="AM112" i="9"/>
  <c r="T151" i="9"/>
  <c r="AM151" i="9"/>
  <c r="T83" i="9"/>
  <c r="AM83" i="9"/>
  <c r="T70" i="9"/>
  <c r="AM70" i="9"/>
  <c r="T78" i="9"/>
  <c r="AM78" i="9"/>
  <c r="T96" i="9"/>
  <c r="AM96" i="9"/>
  <c r="T122" i="9"/>
  <c r="AM122" i="9"/>
  <c r="T130" i="9"/>
  <c r="AM130" i="9"/>
  <c r="T137" i="9"/>
  <c r="AM137" i="9"/>
  <c r="AF2" i="9"/>
  <c r="AH2" i="9" s="1"/>
  <c r="AM2" i="9"/>
  <c r="AF59" i="9"/>
  <c r="AJ59" i="9" s="1"/>
  <c r="AM59" i="9"/>
  <c r="T150" i="9"/>
  <c r="AM150" i="9"/>
  <c r="T82" i="9"/>
  <c r="AM82" i="9"/>
  <c r="T93" i="9"/>
  <c r="AM93" i="9"/>
  <c r="T117" i="9"/>
  <c r="AM117" i="9"/>
  <c r="T139" i="9"/>
  <c r="AM139" i="9"/>
  <c r="T81" i="9"/>
  <c r="AM81" i="9"/>
  <c r="T72" i="9"/>
  <c r="AM72" i="9"/>
  <c r="T124" i="9"/>
  <c r="AM124" i="9"/>
  <c r="T141" i="9"/>
  <c r="AM141" i="9"/>
  <c r="T69" i="9"/>
  <c r="AM69" i="9"/>
  <c r="T77" i="9"/>
  <c r="AM77" i="9"/>
  <c r="T90" i="9"/>
  <c r="AM90" i="9"/>
  <c r="T95" i="9"/>
  <c r="AM95" i="9"/>
  <c r="T119" i="9"/>
  <c r="AM119" i="9"/>
  <c r="T136" i="9"/>
  <c r="AM136" i="9"/>
  <c r="T147" i="9"/>
  <c r="AM147" i="9"/>
  <c r="AF64" i="9"/>
  <c r="AH64" i="9" s="1"/>
  <c r="AM64" i="9"/>
  <c r="AF100" i="9"/>
  <c r="AH100" i="9" s="1"/>
  <c r="AM100" i="9"/>
  <c r="T87" i="9"/>
  <c r="AM87" i="9"/>
  <c r="T75" i="9"/>
  <c r="AM75" i="9"/>
  <c r="AF98" i="9"/>
  <c r="AJ98" i="9" s="1"/>
  <c r="AM98" i="9"/>
  <c r="T134" i="9"/>
  <c r="AM134" i="9"/>
  <c r="T88" i="9"/>
  <c r="AM88" i="9"/>
  <c r="T74" i="9"/>
  <c r="AM74" i="9"/>
  <c r="T92" i="9"/>
  <c r="AM92" i="9"/>
  <c r="T126" i="9"/>
  <c r="AM126" i="9"/>
  <c r="AF63" i="9"/>
  <c r="AH63" i="9" s="1"/>
  <c r="AM63" i="9"/>
  <c r="AF105" i="9"/>
  <c r="AJ105" i="9" s="1"/>
  <c r="AM105" i="9"/>
  <c r="T86" i="9"/>
  <c r="AM86" i="9"/>
  <c r="T143" i="9"/>
  <c r="AM143" i="9"/>
  <c r="T71" i="9"/>
  <c r="AM71" i="9"/>
  <c r="T97" i="9"/>
  <c r="AM97" i="9"/>
  <c r="T116" i="9"/>
  <c r="AM116" i="9"/>
  <c r="T123" i="9"/>
  <c r="AM123" i="9"/>
  <c r="T131" i="9"/>
  <c r="AM131" i="9"/>
  <c r="T138" i="9"/>
  <c r="AM138" i="9"/>
  <c r="T140" i="9"/>
  <c r="AM140" i="9"/>
  <c r="AF62" i="9"/>
  <c r="AJ62" i="9" s="1"/>
  <c r="AM62" i="9"/>
  <c r="AF106" i="9"/>
  <c r="AH106" i="9" s="1"/>
  <c r="AM106" i="9"/>
  <c r="T85" i="9"/>
  <c r="AM85" i="9"/>
  <c r="T73" i="9"/>
  <c r="AM73" i="9"/>
  <c r="T67" i="9"/>
  <c r="AM67" i="9"/>
  <c r="T101" i="9"/>
  <c r="AM101" i="9"/>
  <c r="T113" i="9"/>
  <c r="AM113" i="9"/>
  <c r="T149" i="9"/>
  <c r="AM149" i="9"/>
  <c r="T115" i="9"/>
  <c r="AM115" i="9"/>
  <c r="T132" i="9"/>
  <c r="AM132" i="9"/>
  <c r="T145" i="9"/>
  <c r="AM145" i="9"/>
  <c r="T68" i="9"/>
  <c r="AM68" i="9"/>
  <c r="T76" i="9"/>
  <c r="AM76" i="9"/>
  <c r="T89" i="9"/>
  <c r="AM89" i="9"/>
  <c r="T94" i="9"/>
  <c r="AM94" i="9"/>
  <c r="T114" i="9"/>
  <c r="AM114" i="9"/>
  <c r="T118" i="9"/>
  <c r="AM118" i="9"/>
  <c r="T128" i="9"/>
  <c r="AM128" i="9"/>
  <c r="T133" i="9"/>
  <c r="AM133" i="9"/>
  <c r="T135" i="9"/>
  <c r="AM135" i="9"/>
  <c r="T142" i="9"/>
  <c r="AM142" i="9"/>
  <c r="T144" i="9"/>
  <c r="AM144" i="9"/>
  <c r="AF61" i="9"/>
  <c r="AH61" i="9" s="1"/>
  <c r="AM61" i="9"/>
  <c r="T148" i="9"/>
  <c r="AM148" i="9"/>
  <c r="T84" i="9"/>
  <c r="AM84" i="9"/>
  <c r="AH59" i="9"/>
  <c r="AD58" i="9"/>
  <c r="AD66" i="9"/>
  <c r="AD112" i="9"/>
  <c r="AD65" i="9"/>
  <c r="AD99" i="9"/>
  <c r="AD2" i="9"/>
  <c r="AD59" i="9"/>
  <c r="AD60" i="9"/>
  <c r="AD98" i="9"/>
  <c r="T60" i="9"/>
  <c r="AA60" i="9"/>
  <c r="T66" i="9"/>
  <c r="AA66" i="9"/>
  <c r="T65" i="9"/>
  <c r="AA65" i="9"/>
  <c r="T99" i="9"/>
  <c r="AA99" i="9"/>
  <c r="T58" i="9"/>
  <c r="AA58" i="9"/>
  <c r="T109" i="9"/>
  <c r="AA109" i="9"/>
  <c r="S112" i="9"/>
  <c r="T112" i="9"/>
  <c r="S2" i="9"/>
  <c r="T2" i="9"/>
  <c r="T59" i="9"/>
  <c r="S110" i="9"/>
  <c r="T110" i="9"/>
  <c r="T64" i="9"/>
  <c r="T100" i="9"/>
  <c r="T63" i="9"/>
  <c r="T105" i="9"/>
  <c r="T98" i="9"/>
  <c r="T62" i="9"/>
  <c r="T106" i="9"/>
  <c r="T61" i="9"/>
  <c r="K60" i="9"/>
  <c r="S60" i="9"/>
  <c r="V151" i="9"/>
  <c r="S151" i="9"/>
  <c r="V83" i="9"/>
  <c r="S83" i="9"/>
  <c r="V67" i="9"/>
  <c r="S67" i="9"/>
  <c r="V82" i="9"/>
  <c r="S82" i="9"/>
  <c r="K58" i="9"/>
  <c r="S58" i="9"/>
  <c r="V149" i="9"/>
  <c r="S149" i="9"/>
  <c r="V69" i="9"/>
  <c r="S69" i="9"/>
  <c r="V77" i="9"/>
  <c r="S77" i="9"/>
  <c r="V90" i="9"/>
  <c r="S90" i="9"/>
  <c r="V95" i="9"/>
  <c r="S95" i="9"/>
  <c r="V119" i="9"/>
  <c r="S119" i="9"/>
  <c r="V136" i="9"/>
  <c r="S136" i="9"/>
  <c r="V141" i="9"/>
  <c r="S141" i="9"/>
  <c r="V143" i="9"/>
  <c r="S143" i="9"/>
  <c r="V145" i="9"/>
  <c r="S145" i="9"/>
  <c r="K65" i="9"/>
  <c r="S65" i="9"/>
  <c r="K99" i="9"/>
  <c r="S99" i="9"/>
  <c r="V88" i="9"/>
  <c r="S88" i="9"/>
  <c r="V122" i="9"/>
  <c r="S122" i="9"/>
  <c r="V146" i="9"/>
  <c r="S146" i="9"/>
  <c r="V75" i="9"/>
  <c r="S75" i="9"/>
  <c r="V93" i="9"/>
  <c r="S93" i="9"/>
  <c r="V101" i="9"/>
  <c r="S101" i="9"/>
  <c r="V113" i="9"/>
  <c r="S113" i="9"/>
  <c r="V134" i="9"/>
  <c r="S134" i="9"/>
  <c r="K66" i="9"/>
  <c r="S66" i="9"/>
  <c r="K98" i="9"/>
  <c r="S98" i="9"/>
  <c r="V74" i="9"/>
  <c r="S74" i="9"/>
  <c r="V92" i="9"/>
  <c r="S92" i="9"/>
  <c r="V126" i="9"/>
  <c r="S126" i="9"/>
  <c r="V147" i="9"/>
  <c r="S147" i="9"/>
  <c r="K64" i="9"/>
  <c r="S64" i="9"/>
  <c r="K100" i="9"/>
  <c r="S100" i="9"/>
  <c r="V87" i="9"/>
  <c r="S87" i="9"/>
  <c r="V78" i="9"/>
  <c r="S78" i="9"/>
  <c r="V137" i="9"/>
  <c r="S137" i="9"/>
  <c r="V71" i="9"/>
  <c r="S71" i="9"/>
  <c r="V97" i="9"/>
  <c r="S97" i="9"/>
  <c r="V116" i="9"/>
  <c r="S116" i="9"/>
  <c r="V123" i="9"/>
  <c r="S123" i="9"/>
  <c r="V131" i="9"/>
  <c r="S131" i="9"/>
  <c r="V138" i="9"/>
  <c r="S138" i="9"/>
  <c r="K63" i="9"/>
  <c r="S63" i="9"/>
  <c r="K105" i="9"/>
  <c r="S105" i="9"/>
  <c r="V86" i="9"/>
  <c r="S86" i="9"/>
  <c r="V130" i="9"/>
  <c r="S130" i="9"/>
  <c r="K59" i="9"/>
  <c r="S59" i="9"/>
  <c r="V72" i="9"/>
  <c r="S72" i="9"/>
  <c r="V124" i="9"/>
  <c r="S124" i="9"/>
  <c r="V132" i="9"/>
  <c r="S132" i="9"/>
  <c r="V68" i="9"/>
  <c r="S68" i="9"/>
  <c r="V76" i="9"/>
  <c r="S76" i="9"/>
  <c r="V89" i="9"/>
  <c r="S89" i="9"/>
  <c r="V94" i="9"/>
  <c r="S94" i="9"/>
  <c r="V114" i="9"/>
  <c r="S114" i="9"/>
  <c r="V118" i="9"/>
  <c r="S118" i="9"/>
  <c r="V128" i="9"/>
  <c r="S128" i="9"/>
  <c r="V133" i="9"/>
  <c r="S133" i="9"/>
  <c r="V135" i="9"/>
  <c r="S135" i="9"/>
  <c r="V140" i="9"/>
  <c r="S140" i="9"/>
  <c r="K62" i="9"/>
  <c r="S62" i="9"/>
  <c r="K106" i="9"/>
  <c r="S106" i="9"/>
  <c r="V85" i="9"/>
  <c r="S85" i="9"/>
  <c r="V70" i="9"/>
  <c r="S70" i="9"/>
  <c r="V96" i="9"/>
  <c r="S96" i="9"/>
  <c r="V117" i="9"/>
  <c r="S117" i="9"/>
  <c r="V150" i="9"/>
  <c r="S150" i="9"/>
  <c r="V115" i="9"/>
  <c r="S115" i="9"/>
  <c r="V139" i="9"/>
  <c r="S139" i="9"/>
  <c r="V81" i="9"/>
  <c r="S81" i="9"/>
  <c r="V73" i="9"/>
  <c r="S73" i="9"/>
  <c r="V91" i="9"/>
  <c r="S91" i="9"/>
  <c r="V107" i="9"/>
  <c r="S107" i="9"/>
  <c r="V111" i="9"/>
  <c r="S111" i="9"/>
  <c r="V120" i="9"/>
  <c r="S120" i="9"/>
  <c r="V125" i="9"/>
  <c r="S125" i="9"/>
  <c r="V142" i="9"/>
  <c r="S142" i="9"/>
  <c r="V144" i="9"/>
  <c r="S144" i="9"/>
  <c r="K61" i="9"/>
  <c r="S61" i="9"/>
  <c r="K109" i="9"/>
  <c r="S109" i="9"/>
  <c r="V148" i="9"/>
  <c r="S148" i="9"/>
  <c r="V84" i="9"/>
  <c r="S84" i="9"/>
  <c r="K36" i="9"/>
  <c r="Q36" i="9"/>
  <c r="AA36" i="9" s="1"/>
  <c r="K20" i="9"/>
  <c r="Q20" i="9"/>
  <c r="AA20" i="9" s="1"/>
  <c r="K2" i="9"/>
  <c r="K51" i="9"/>
  <c r="Q51" i="9"/>
  <c r="AA51" i="9" s="1"/>
  <c r="K27" i="9"/>
  <c r="Q27" i="9"/>
  <c r="AA27" i="9" s="1"/>
  <c r="K3" i="9"/>
  <c r="Q3" i="9"/>
  <c r="AA3" i="9" s="1"/>
  <c r="K56" i="9"/>
  <c r="Q56" i="9"/>
  <c r="AA56" i="9" s="1"/>
  <c r="K48" i="9"/>
  <c r="Q48" i="9"/>
  <c r="AA48" i="9" s="1"/>
  <c r="K40" i="9"/>
  <c r="Q40" i="9"/>
  <c r="AA40" i="9" s="1"/>
  <c r="K32" i="9"/>
  <c r="Q32" i="9"/>
  <c r="AA32" i="9" s="1"/>
  <c r="K24" i="9"/>
  <c r="Q24" i="9"/>
  <c r="AA24" i="9" s="1"/>
  <c r="K16" i="9"/>
  <c r="Q16" i="9"/>
  <c r="AA16" i="9" s="1"/>
  <c r="K8" i="9"/>
  <c r="Q8" i="9"/>
  <c r="AA8" i="9" s="1"/>
  <c r="K44" i="9"/>
  <c r="Q44" i="9"/>
  <c r="AA44" i="9" s="1"/>
  <c r="K12" i="9"/>
  <c r="Q12" i="9"/>
  <c r="AA12" i="9" s="1"/>
  <c r="K50" i="9"/>
  <c r="Q50" i="9"/>
  <c r="AA50" i="9" s="1"/>
  <c r="K57" i="9"/>
  <c r="Q57" i="9"/>
  <c r="AA57" i="9" s="1"/>
  <c r="K33" i="9"/>
  <c r="Q33" i="9"/>
  <c r="AA33" i="9" s="1"/>
  <c r="K9" i="9"/>
  <c r="Q9" i="9"/>
  <c r="K55" i="9"/>
  <c r="Q55" i="9"/>
  <c r="AA55" i="9" s="1"/>
  <c r="K47" i="9"/>
  <c r="Q47" i="9"/>
  <c r="AA47" i="9" s="1"/>
  <c r="K39" i="9"/>
  <c r="Q39" i="9"/>
  <c r="AA39" i="9" s="1"/>
  <c r="K31" i="9"/>
  <c r="Q31" i="9"/>
  <c r="AA31" i="9" s="1"/>
  <c r="K23" i="9"/>
  <c r="Q23" i="9"/>
  <c r="AA23" i="9" s="1"/>
  <c r="K15" i="9"/>
  <c r="Q15" i="9"/>
  <c r="AA15" i="9" s="1"/>
  <c r="K7" i="9"/>
  <c r="Q7" i="9"/>
  <c r="AA7" i="9" s="1"/>
  <c r="K52" i="9"/>
  <c r="Q52" i="9"/>
  <c r="AA52" i="9" s="1"/>
  <c r="K4" i="9"/>
  <c r="Q4" i="9"/>
  <c r="AA4" i="9" s="1"/>
  <c r="K35" i="9"/>
  <c r="Q35" i="9"/>
  <c r="AA35" i="9" s="1"/>
  <c r="K11" i="9"/>
  <c r="Q11" i="9"/>
  <c r="AA11" i="9" s="1"/>
  <c r="K34" i="9"/>
  <c r="Q34" i="9"/>
  <c r="AA34" i="9" s="1"/>
  <c r="K41" i="9"/>
  <c r="Q41" i="9"/>
  <c r="AA41" i="9" s="1"/>
  <c r="K17" i="9"/>
  <c r="Q17" i="9"/>
  <c r="AA17" i="9" s="1"/>
  <c r="K54" i="9"/>
  <c r="Q54" i="9"/>
  <c r="AA54" i="9" s="1"/>
  <c r="K46" i="9"/>
  <c r="Q46" i="9"/>
  <c r="AA46" i="9" s="1"/>
  <c r="K38" i="9"/>
  <c r="Q38" i="9"/>
  <c r="AA38" i="9" s="1"/>
  <c r="K30" i="9"/>
  <c r="Q30" i="9"/>
  <c r="AA30" i="9" s="1"/>
  <c r="K22" i="9"/>
  <c r="Q22" i="9"/>
  <c r="AA22" i="9" s="1"/>
  <c r="K14" i="9"/>
  <c r="Q14" i="9"/>
  <c r="AA14" i="9" s="1"/>
  <c r="K6" i="9"/>
  <c r="Q6" i="9"/>
  <c r="AA6" i="9" s="1"/>
  <c r="K28" i="9"/>
  <c r="Q28" i="9"/>
  <c r="AA28" i="9" s="1"/>
  <c r="K43" i="9"/>
  <c r="Q43" i="9"/>
  <c r="AA43" i="9" s="1"/>
  <c r="K19" i="9"/>
  <c r="Q19" i="9"/>
  <c r="AA19" i="9" s="1"/>
  <c r="K42" i="9"/>
  <c r="Q42" i="9"/>
  <c r="AA42" i="9" s="1"/>
  <c r="K26" i="9"/>
  <c r="Q26" i="9"/>
  <c r="AA26" i="9" s="1"/>
  <c r="K18" i="9"/>
  <c r="Q18" i="9"/>
  <c r="AA18" i="9" s="1"/>
  <c r="K10" i="9"/>
  <c r="Q10" i="9"/>
  <c r="AA10" i="9" s="1"/>
  <c r="K49" i="9"/>
  <c r="Q49" i="9"/>
  <c r="AA49" i="9" s="1"/>
  <c r="K25" i="9"/>
  <c r="Q25" i="9"/>
  <c r="AA25" i="9" s="1"/>
  <c r="K53" i="9"/>
  <c r="Q53" i="9"/>
  <c r="AA53" i="9" s="1"/>
  <c r="K45" i="9"/>
  <c r="Q45" i="9"/>
  <c r="AA45" i="9" s="1"/>
  <c r="K37" i="9"/>
  <c r="Q37" i="9"/>
  <c r="AA37" i="9" s="1"/>
  <c r="K29" i="9"/>
  <c r="Q29" i="9"/>
  <c r="AA29" i="9" s="1"/>
  <c r="K21" i="9"/>
  <c r="Q21" i="9"/>
  <c r="AA21" i="9" s="1"/>
  <c r="K13" i="9"/>
  <c r="Q13" i="9"/>
  <c r="AA13" i="9" s="1"/>
  <c r="K5" i="9"/>
  <c r="Q5" i="9"/>
  <c r="AA5" i="9" s="1"/>
  <c r="AN151" i="9"/>
  <c r="AP151" i="9" s="1"/>
  <c r="AV151" i="9" s="1"/>
  <c r="AN150" i="9"/>
  <c r="AP150" i="9" s="1"/>
  <c r="AV150" i="9" s="1"/>
  <c r="AL150" i="9"/>
  <c r="AI150" i="9"/>
  <c r="AG109" i="9"/>
  <c r="AI109" i="9" s="1"/>
  <c r="AK151" i="9"/>
  <c r="AN146" i="9"/>
  <c r="AP146" i="9" s="1"/>
  <c r="AV146" i="9" s="1"/>
  <c r="AL151" i="9"/>
  <c r="AN140" i="9"/>
  <c r="AP140" i="9" s="1"/>
  <c r="AV140" i="9" s="1"/>
  <c r="AN142" i="9"/>
  <c r="AR142" i="9" s="1"/>
  <c r="AX142" i="9" s="1"/>
  <c r="AG108" i="9"/>
  <c r="AI108" i="9" s="1"/>
  <c r="AN143" i="9"/>
  <c r="AP143" i="9" s="1"/>
  <c r="AV143" i="9" s="1"/>
  <c r="AG142" i="9"/>
  <c r="AI142" i="9" s="1"/>
  <c r="AN136" i="9"/>
  <c r="AG92" i="9"/>
  <c r="AL92" i="9" s="1"/>
  <c r="AN92" i="9"/>
  <c r="AN139" i="9"/>
  <c r="AP139" i="9" s="1"/>
  <c r="AN137" i="9"/>
  <c r="AN149" i="9"/>
  <c r="AG149" i="9"/>
  <c r="AG82" i="9"/>
  <c r="AL82" i="9" s="1"/>
  <c r="AN82" i="9"/>
  <c r="AN148" i="9"/>
  <c r="AN147" i="9"/>
  <c r="AG93" i="9"/>
  <c r="AL93" i="9" s="1"/>
  <c r="AN93" i="9"/>
  <c r="AG85" i="9"/>
  <c r="AL85" i="9" s="1"/>
  <c r="AN85" i="9"/>
  <c r="AG77" i="9"/>
  <c r="AL77" i="9" s="1"/>
  <c r="AN77" i="9"/>
  <c r="AG84" i="9"/>
  <c r="AL84" i="9" s="1"/>
  <c r="AN84" i="9"/>
  <c r="AG146" i="9"/>
  <c r="AL146" i="9" s="1"/>
  <c r="AK150" i="9"/>
  <c r="AN87" i="9"/>
  <c r="AN88" i="9"/>
  <c r="AN90" i="9"/>
  <c r="AG91" i="9"/>
  <c r="AL91" i="9" s="1"/>
  <c r="AN91" i="9"/>
  <c r="AN133" i="9"/>
  <c r="AN134" i="9"/>
  <c r="AP134" i="9" s="1"/>
  <c r="AN144" i="9"/>
  <c r="AP144" i="9" s="1"/>
  <c r="AN89" i="9"/>
  <c r="AG83" i="9"/>
  <c r="AL83" i="9" s="1"/>
  <c r="AN83" i="9"/>
  <c r="AG86" i="9"/>
  <c r="AL86" i="9" s="1"/>
  <c r="AN86" i="9"/>
  <c r="AG143" i="9"/>
  <c r="AK143" i="9" s="1"/>
  <c r="AN141" i="9"/>
  <c r="AP141" i="9" s="1"/>
  <c r="AN135" i="9"/>
  <c r="AN138" i="9"/>
  <c r="AN145" i="9"/>
  <c r="AP109" i="9"/>
  <c r="AV109" i="9" s="1"/>
  <c r="AR109" i="9"/>
  <c r="AX109" i="9" s="1"/>
  <c r="AP108" i="9"/>
  <c r="AV108" i="9" s="1"/>
  <c r="AR108" i="9"/>
  <c r="AX108" i="9" s="1"/>
  <c r="V110" i="9"/>
  <c r="AE110" i="9"/>
  <c r="AI115" i="9"/>
  <c r="AK115" i="9"/>
  <c r="AI90" i="9"/>
  <c r="AK90" i="9"/>
  <c r="AI136" i="9"/>
  <c r="AK136" i="9"/>
  <c r="U110" i="9"/>
  <c r="AI133" i="9"/>
  <c r="AK133" i="9"/>
  <c r="AI116" i="9"/>
  <c r="AK116" i="9"/>
  <c r="AI88" i="9"/>
  <c r="AK88" i="9"/>
  <c r="AI147" i="9"/>
  <c r="AK147" i="9"/>
  <c r="AI87" i="9"/>
  <c r="AK87" i="9"/>
  <c r="AI135" i="9"/>
  <c r="AK135" i="9"/>
  <c r="AI114" i="9"/>
  <c r="AK114" i="9"/>
  <c r="AL2" i="9"/>
  <c r="AK2" i="9"/>
  <c r="AI89" i="9"/>
  <c r="AK89" i="9"/>
  <c r="AI140" i="9"/>
  <c r="AK140" i="9"/>
  <c r="AI148" i="9"/>
  <c r="AK148" i="9"/>
  <c r="AI138" i="9"/>
  <c r="AK138" i="9"/>
  <c r="AI137" i="9"/>
  <c r="AK137" i="9"/>
  <c r="AI145" i="9"/>
  <c r="AK145" i="9"/>
  <c r="AI110" i="9"/>
  <c r="AL110" i="9"/>
  <c r="AL133" i="9"/>
  <c r="AL147" i="9"/>
  <c r="I110" i="9"/>
  <c r="M110" i="9" s="1"/>
  <c r="AL136" i="9"/>
  <c r="AL114" i="9"/>
  <c r="AL115" i="9"/>
  <c r="AL116" i="9"/>
  <c r="AL135" i="9"/>
  <c r="AL137" i="9"/>
  <c r="AL138" i="9"/>
  <c r="AL140" i="9"/>
  <c r="AL145" i="9"/>
  <c r="AL148" i="9"/>
  <c r="K155" i="9"/>
  <c r="P23" i="12"/>
  <c r="Q23" i="12" s="1"/>
  <c r="O23" i="12"/>
  <c r="P24" i="12"/>
  <c r="Q24" i="12" s="1"/>
  <c r="O24" i="12"/>
  <c r="O30" i="12"/>
  <c r="P30" i="12"/>
  <c r="Q30" i="12" s="1"/>
  <c r="P28" i="12"/>
  <c r="Q28" i="12" s="1"/>
  <c r="O28" i="12"/>
  <c r="O11" i="12"/>
  <c r="P11" i="12"/>
  <c r="Q11" i="12" s="1"/>
  <c r="P13" i="12"/>
  <c r="Q13" i="12" s="1"/>
  <c r="O13" i="12"/>
  <c r="P9" i="12"/>
  <c r="Q9" i="12" s="1"/>
  <c r="O9" i="12"/>
  <c r="AI22" i="9"/>
  <c r="AL22" i="9"/>
  <c r="AN2" i="9"/>
  <c r="AP2" i="9" s="1"/>
  <c r="AV2" i="9" s="1"/>
  <c r="AN110" i="9"/>
  <c r="AN116" i="9"/>
  <c r="AN115" i="9"/>
  <c r="AN114" i="9"/>
  <c r="AI2" i="9"/>
  <c r="AN3" i="9"/>
  <c r="AR3" i="9" s="1"/>
  <c r="AX3" i="9" s="1"/>
  <c r="AG3" i="9"/>
  <c r="AK3" i="9" s="1"/>
  <c r="AN4" i="9"/>
  <c r="AR4" i="9" s="1"/>
  <c r="AX4" i="9" s="1"/>
  <c r="AG4" i="9"/>
  <c r="AK4" i="9" s="1"/>
  <c r="AN5" i="9"/>
  <c r="AR5" i="9" s="1"/>
  <c r="AX5" i="9" s="1"/>
  <c r="AG5" i="9"/>
  <c r="AK5" i="9" s="1"/>
  <c r="AN6" i="9"/>
  <c r="AR6" i="9" s="1"/>
  <c r="AX6" i="9" s="1"/>
  <c r="AG6" i="9"/>
  <c r="AK6" i="9" s="1"/>
  <c r="AN7" i="9"/>
  <c r="AR7" i="9" s="1"/>
  <c r="AX7" i="9" s="1"/>
  <c r="AG7" i="9"/>
  <c r="AK7" i="9" s="1"/>
  <c r="AN8" i="9"/>
  <c r="AR8" i="9" s="1"/>
  <c r="AX8" i="9" s="1"/>
  <c r="AG8" i="9"/>
  <c r="AK8" i="9" s="1"/>
  <c r="AN10" i="9"/>
  <c r="AR10" i="9" s="1"/>
  <c r="AX10" i="9" s="1"/>
  <c r="AG10" i="9"/>
  <c r="AK10" i="9" s="1"/>
  <c r="AN11" i="9"/>
  <c r="AR11" i="9" s="1"/>
  <c r="AX11" i="9" s="1"/>
  <c r="AG11" i="9"/>
  <c r="AK11" i="9" s="1"/>
  <c r="AN12" i="9"/>
  <c r="AR12" i="9" s="1"/>
  <c r="AX12" i="9" s="1"/>
  <c r="AG12" i="9"/>
  <c r="AK12" i="9" s="1"/>
  <c r="AN13" i="9"/>
  <c r="AR13" i="9" s="1"/>
  <c r="AX13" i="9" s="1"/>
  <c r="AG13" i="9"/>
  <c r="AK13" i="9" s="1"/>
  <c r="AN14" i="9"/>
  <c r="AR14" i="9" s="1"/>
  <c r="AX14" i="9" s="1"/>
  <c r="AG14" i="9"/>
  <c r="AK14" i="9" s="1"/>
  <c r="AN15" i="9"/>
  <c r="AR15" i="9" s="1"/>
  <c r="AX15" i="9" s="1"/>
  <c r="AG15" i="9"/>
  <c r="AK15" i="9" s="1"/>
  <c r="AN16" i="9"/>
  <c r="AR16" i="9" s="1"/>
  <c r="AX16" i="9" s="1"/>
  <c r="AG16" i="9"/>
  <c r="AK16" i="9" s="1"/>
  <c r="AN17" i="9"/>
  <c r="AR17" i="9" s="1"/>
  <c r="AX17" i="9" s="1"/>
  <c r="AG17" i="9"/>
  <c r="AK17" i="9" s="1"/>
  <c r="AN18" i="9"/>
  <c r="AR18" i="9" s="1"/>
  <c r="AX18" i="9" s="1"/>
  <c r="AG18" i="9"/>
  <c r="AK18" i="9" s="1"/>
  <c r="AN19" i="9"/>
  <c r="AR19" i="9" s="1"/>
  <c r="AX19" i="9" s="1"/>
  <c r="AG19" i="9"/>
  <c r="AK19" i="9" s="1"/>
  <c r="AN20" i="9"/>
  <c r="AR20" i="9" s="1"/>
  <c r="AX20" i="9" s="1"/>
  <c r="AG20" i="9"/>
  <c r="AK20" i="9" s="1"/>
  <c r="AN21" i="9"/>
  <c r="AR21" i="9" s="1"/>
  <c r="AX21" i="9" s="1"/>
  <c r="AG21" i="9"/>
  <c r="AK21" i="9" s="1"/>
  <c r="AN22" i="9"/>
  <c r="AR22" i="9" s="1"/>
  <c r="AX22" i="9" s="1"/>
  <c r="AN23" i="9"/>
  <c r="AR23" i="9" s="1"/>
  <c r="AX23" i="9" s="1"/>
  <c r="AG23" i="9"/>
  <c r="AK23" i="9" s="1"/>
  <c r="AN24" i="9"/>
  <c r="AR24" i="9" s="1"/>
  <c r="AX24" i="9" s="1"/>
  <c r="AG24" i="9"/>
  <c r="AK24" i="9" s="1"/>
  <c r="AN25" i="9"/>
  <c r="AR25" i="9" s="1"/>
  <c r="AX25" i="9" s="1"/>
  <c r="AG25" i="9"/>
  <c r="AK25" i="9" s="1"/>
  <c r="AN26" i="9"/>
  <c r="AR26" i="9" s="1"/>
  <c r="AX26" i="9" s="1"/>
  <c r="AG26" i="9"/>
  <c r="AK26" i="9" s="1"/>
  <c r="AN27" i="9"/>
  <c r="AR27" i="9" s="1"/>
  <c r="AX27" i="9" s="1"/>
  <c r="AG27" i="9"/>
  <c r="AK27" i="9" s="1"/>
  <c r="AN28" i="9"/>
  <c r="AR28" i="9" s="1"/>
  <c r="AX28" i="9" s="1"/>
  <c r="AG28" i="9"/>
  <c r="AK28" i="9" s="1"/>
  <c r="AN29" i="9"/>
  <c r="AR29" i="9" s="1"/>
  <c r="AX29" i="9" s="1"/>
  <c r="AG29" i="9"/>
  <c r="AK29" i="9" s="1"/>
  <c r="AN30" i="9"/>
  <c r="AR30" i="9" s="1"/>
  <c r="AX30" i="9" s="1"/>
  <c r="AG30" i="9"/>
  <c r="AK30" i="9" s="1"/>
  <c r="AN31" i="9"/>
  <c r="AR31" i="9" s="1"/>
  <c r="AX31" i="9" s="1"/>
  <c r="AG31" i="9"/>
  <c r="AK31" i="9" s="1"/>
  <c r="AN32" i="9"/>
  <c r="AR32" i="9" s="1"/>
  <c r="AX32" i="9" s="1"/>
  <c r="AG32" i="9"/>
  <c r="AK32" i="9" s="1"/>
  <c r="AN33" i="9"/>
  <c r="AR33" i="9" s="1"/>
  <c r="AX33" i="9" s="1"/>
  <c r="AG33" i="9"/>
  <c r="AK33" i="9" s="1"/>
  <c r="AN34" i="9"/>
  <c r="AR34" i="9" s="1"/>
  <c r="AX34" i="9" s="1"/>
  <c r="AG34" i="9"/>
  <c r="AK34" i="9" s="1"/>
  <c r="AN35" i="9"/>
  <c r="AR35" i="9" s="1"/>
  <c r="AX35" i="9" s="1"/>
  <c r="AG35" i="9"/>
  <c r="AK35" i="9" s="1"/>
  <c r="AN36" i="9"/>
  <c r="AR36" i="9" s="1"/>
  <c r="AX36" i="9" s="1"/>
  <c r="AG36" i="9"/>
  <c r="AK36" i="9" s="1"/>
  <c r="AN37" i="9"/>
  <c r="AR37" i="9" s="1"/>
  <c r="AX37" i="9" s="1"/>
  <c r="AG37" i="9"/>
  <c r="AK37" i="9" s="1"/>
  <c r="AN38" i="9"/>
  <c r="AR38" i="9" s="1"/>
  <c r="AX38" i="9" s="1"/>
  <c r="AG38" i="9"/>
  <c r="AK38" i="9" s="1"/>
  <c r="AN39" i="9"/>
  <c r="AR39" i="9" s="1"/>
  <c r="AX39" i="9" s="1"/>
  <c r="AG39" i="9"/>
  <c r="AK39" i="9" s="1"/>
  <c r="AN40" i="9"/>
  <c r="AR40" i="9" s="1"/>
  <c r="AX40" i="9" s="1"/>
  <c r="AG40" i="9"/>
  <c r="AK40" i="9" s="1"/>
  <c r="AN41" i="9"/>
  <c r="AR41" i="9" s="1"/>
  <c r="AX41" i="9" s="1"/>
  <c r="AG41" i="9"/>
  <c r="AK41" i="9" s="1"/>
  <c r="AN42" i="9"/>
  <c r="AR42" i="9" s="1"/>
  <c r="AX42" i="9" s="1"/>
  <c r="AG42" i="9"/>
  <c r="AK42" i="9" s="1"/>
  <c r="AN43" i="9"/>
  <c r="AR43" i="9" s="1"/>
  <c r="AX43" i="9" s="1"/>
  <c r="AG43" i="9"/>
  <c r="AK43" i="9" s="1"/>
  <c r="AN44" i="9"/>
  <c r="AR44" i="9" s="1"/>
  <c r="AX44" i="9" s="1"/>
  <c r="AG44" i="9"/>
  <c r="AK44" i="9" s="1"/>
  <c r="AN45" i="9"/>
  <c r="AR45" i="9" s="1"/>
  <c r="AX45" i="9" s="1"/>
  <c r="AG45" i="9"/>
  <c r="AK45" i="9" s="1"/>
  <c r="AN46" i="9"/>
  <c r="AR46" i="9" s="1"/>
  <c r="AX46" i="9" s="1"/>
  <c r="AG46" i="9"/>
  <c r="AK46" i="9" s="1"/>
  <c r="AN47" i="9"/>
  <c r="AR47" i="9" s="1"/>
  <c r="AX47" i="9" s="1"/>
  <c r="AG47" i="9"/>
  <c r="AK47" i="9" s="1"/>
  <c r="AN48" i="9"/>
  <c r="AR48" i="9" s="1"/>
  <c r="AX48" i="9" s="1"/>
  <c r="AG48" i="9"/>
  <c r="AK48" i="9" s="1"/>
  <c r="AN49" i="9"/>
  <c r="AR49" i="9" s="1"/>
  <c r="AX49" i="9" s="1"/>
  <c r="AG49" i="9"/>
  <c r="AK49" i="9" s="1"/>
  <c r="AN50" i="9"/>
  <c r="AR50" i="9" s="1"/>
  <c r="AX50" i="9" s="1"/>
  <c r="AG50" i="9"/>
  <c r="AK50" i="9" s="1"/>
  <c r="AN51" i="9"/>
  <c r="AR51" i="9" s="1"/>
  <c r="AX51" i="9" s="1"/>
  <c r="AG51" i="9"/>
  <c r="AK51" i="9" s="1"/>
  <c r="AN52" i="9"/>
  <c r="AR52" i="9" s="1"/>
  <c r="AX52" i="9" s="1"/>
  <c r="AG52" i="9"/>
  <c r="AK52" i="9" s="1"/>
  <c r="AN53" i="9"/>
  <c r="AR53" i="9" s="1"/>
  <c r="AX53" i="9" s="1"/>
  <c r="AG53" i="9"/>
  <c r="AK53" i="9" s="1"/>
  <c r="AN54" i="9"/>
  <c r="AR54" i="9" s="1"/>
  <c r="AX54" i="9" s="1"/>
  <c r="AG54" i="9"/>
  <c r="AK54" i="9" s="1"/>
  <c r="AN55" i="9"/>
  <c r="AR55" i="9" s="1"/>
  <c r="AX55" i="9" s="1"/>
  <c r="AG55" i="9"/>
  <c r="AK55" i="9" s="1"/>
  <c r="AN56" i="9"/>
  <c r="AR56" i="9" s="1"/>
  <c r="AX56" i="9" s="1"/>
  <c r="AG56" i="9"/>
  <c r="AK56" i="9" s="1"/>
  <c r="AN57" i="9"/>
  <c r="AR57" i="9" s="1"/>
  <c r="AX57" i="9" s="1"/>
  <c r="AG57" i="9"/>
  <c r="AK57" i="9" s="1"/>
  <c r="AN58" i="9"/>
  <c r="AR58" i="9" s="1"/>
  <c r="AX58" i="9" s="1"/>
  <c r="AG58" i="9"/>
  <c r="AK58" i="9" s="1"/>
  <c r="AN59" i="9"/>
  <c r="AR59" i="9" s="1"/>
  <c r="AX59" i="9" s="1"/>
  <c r="AG59" i="9"/>
  <c r="AK59" i="9" s="1"/>
  <c r="AN60" i="9"/>
  <c r="AR60" i="9" s="1"/>
  <c r="AX60" i="9" s="1"/>
  <c r="AG60" i="9"/>
  <c r="AK60" i="9" s="1"/>
  <c r="AN61" i="9"/>
  <c r="AR61" i="9" s="1"/>
  <c r="AX61" i="9" s="1"/>
  <c r="AG61" i="9"/>
  <c r="AK61" i="9" s="1"/>
  <c r="AN62" i="9"/>
  <c r="AR62" i="9" s="1"/>
  <c r="AX62" i="9" s="1"/>
  <c r="AG62" i="9"/>
  <c r="AK62" i="9" s="1"/>
  <c r="AN63" i="9"/>
  <c r="AR63" i="9" s="1"/>
  <c r="AX63" i="9" s="1"/>
  <c r="AG63" i="9"/>
  <c r="AK63" i="9" s="1"/>
  <c r="AN64" i="9"/>
  <c r="AR64" i="9" s="1"/>
  <c r="AX64" i="9" s="1"/>
  <c r="AG64" i="9"/>
  <c r="AK64" i="9" s="1"/>
  <c r="AN65" i="9"/>
  <c r="AR65" i="9" s="1"/>
  <c r="AX65" i="9" s="1"/>
  <c r="AG65" i="9"/>
  <c r="AK65" i="9" s="1"/>
  <c r="AN66" i="9"/>
  <c r="AR66" i="9" s="1"/>
  <c r="AX66" i="9" s="1"/>
  <c r="AG66" i="9"/>
  <c r="AK66" i="9" s="1"/>
  <c r="AN67" i="9"/>
  <c r="AR67" i="9" s="1"/>
  <c r="AX67" i="9" s="1"/>
  <c r="AG67" i="9"/>
  <c r="AK67" i="9" s="1"/>
  <c r="AN68" i="9"/>
  <c r="AR68" i="9" s="1"/>
  <c r="AX68" i="9" s="1"/>
  <c r="AG68" i="9"/>
  <c r="AK68" i="9" s="1"/>
  <c r="AN69" i="9"/>
  <c r="AR69" i="9" s="1"/>
  <c r="AX69" i="9" s="1"/>
  <c r="AG69" i="9"/>
  <c r="AK69" i="9" s="1"/>
  <c r="AN70" i="9"/>
  <c r="AR70" i="9" s="1"/>
  <c r="AX70" i="9" s="1"/>
  <c r="AG70" i="9"/>
  <c r="AK70" i="9" s="1"/>
  <c r="AN71" i="9"/>
  <c r="AR71" i="9" s="1"/>
  <c r="AX71" i="9" s="1"/>
  <c r="AG71" i="9"/>
  <c r="AK71" i="9" s="1"/>
  <c r="AN72" i="9"/>
  <c r="AR72" i="9" s="1"/>
  <c r="AX72" i="9" s="1"/>
  <c r="AG72" i="9"/>
  <c r="AK72" i="9" s="1"/>
  <c r="AN73" i="9"/>
  <c r="AR73" i="9" s="1"/>
  <c r="AX73" i="9" s="1"/>
  <c r="AG73" i="9"/>
  <c r="AK73" i="9" s="1"/>
  <c r="AN74" i="9"/>
  <c r="AR74" i="9" s="1"/>
  <c r="AX74" i="9" s="1"/>
  <c r="AG74" i="9"/>
  <c r="AK74" i="9" s="1"/>
  <c r="AN75" i="9"/>
  <c r="AR75" i="9" s="1"/>
  <c r="AX75" i="9" s="1"/>
  <c r="AG75" i="9"/>
  <c r="AK75" i="9" s="1"/>
  <c r="AN76" i="9"/>
  <c r="AR76" i="9" s="1"/>
  <c r="AX76" i="9" s="1"/>
  <c r="AG76" i="9"/>
  <c r="AK76" i="9" s="1"/>
  <c r="AN78" i="9"/>
  <c r="AR78" i="9" s="1"/>
  <c r="AX78" i="9" s="1"/>
  <c r="AG78" i="9"/>
  <c r="AK78" i="9" s="1"/>
  <c r="AN79" i="9"/>
  <c r="AR79" i="9" s="1"/>
  <c r="AX79" i="9" s="1"/>
  <c r="AG79" i="9"/>
  <c r="AK79" i="9" s="1"/>
  <c r="AN80" i="9"/>
  <c r="AR80" i="9" s="1"/>
  <c r="AX80" i="9" s="1"/>
  <c r="AG80" i="9"/>
  <c r="AK80" i="9" s="1"/>
  <c r="AN81" i="9"/>
  <c r="AR81" i="9" s="1"/>
  <c r="AX81" i="9" s="1"/>
  <c r="AG81" i="9"/>
  <c r="AK81" i="9" s="1"/>
  <c r="AN94" i="9"/>
  <c r="AG94" i="9"/>
  <c r="AK94" i="9" s="1"/>
  <c r="AN95" i="9"/>
  <c r="AG95" i="9"/>
  <c r="AK95" i="9" s="1"/>
  <c r="AN96" i="9"/>
  <c r="AG96" i="9"/>
  <c r="AK96" i="9" s="1"/>
  <c r="AN97" i="9"/>
  <c r="AG97" i="9"/>
  <c r="AK97" i="9" s="1"/>
  <c r="AN98" i="9"/>
  <c r="AG98" i="9"/>
  <c r="AK98" i="9" s="1"/>
  <c r="AN99" i="9"/>
  <c r="AG99" i="9"/>
  <c r="AK99" i="9" s="1"/>
  <c r="AN100" i="9"/>
  <c r="AG100" i="9"/>
  <c r="AK100" i="9" s="1"/>
  <c r="AN101" i="9"/>
  <c r="AG101" i="9"/>
  <c r="AK101" i="9" s="1"/>
  <c r="AN102" i="9"/>
  <c r="AG102" i="9"/>
  <c r="AK102" i="9" s="1"/>
  <c r="AN103" i="9"/>
  <c r="AG103" i="9"/>
  <c r="AK103" i="9" s="1"/>
  <c r="AN104" i="9"/>
  <c r="AG104" i="9"/>
  <c r="AK104" i="9" s="1"/>
  <c r="AN105" i="9"/>
  <c r="AG105" i="9"/>
  <c r="AK105" i="9" s="1"/>
  <c r="AN106" i="9"/>
  <c r="AG106" i="9"/>
  <c r="AK106" i="9" s="1"/>
  <c r="AN107" i="9"/>
  <c r="AG107" i="9"/>
  <c r="AK107" i="9" s="1"/>
  <c r="AN111" i="9"/>
  <c r="AG111" i="9"/>
  <c r="AK111" i="9" s="1"/>
  <c r="AN112" i="9"/>
  <c r="AG112" i="9"/>
  <c r="AK112" i="9" s="1"/>
  <c r="AN113" i="9"/>
  <c r="AG113" i="9"/>
  <c r="AK113" i="9" s="1"/>
  <c r="AN117" i="9"/>
  <c r="AG117" i="9"/>
  <c r="AK117" i="9" s="1"/>
  <c r="AN118" i="9"/>
  <c r="AG118" i="9"/>
  <c r="AK118" i="9" s="1"/>
  <c r="AN119" i="9"/>
  <c r="AG119" i="9"/>
  <c r="AK119" i="9" s="1"/>
  <c r="AN120" i="9"/>
  <c r="AG120" i="9"/>
  <c r="AK120" i="9" s="1"/>
  <c r="AN121" i="9"/>
  <c r="AG121" i="9"/>
  <c r="AK121" i="9" s="1"/>
  <c r="AN122" i="9"/>
  <c r="AG122" i="9"/>
  <c r="AK122" i="9" s="1"/>
  <c r="AN123" i="9"/>
  <c r="AG123" i="9"/>
  <c r="AK123" i="9" s="1"/>
  <c r="AN124" i="9"/>
  <c r="AG124" i="9"/>
  <c r="AK124" i="9" s="1"/>
  <c r="AN125" i="9"/>
  <c r="AG125" i="9"/>
  <c r="AK125" i="9" s="1"/>
  <c r="AN126" i="9"/>
  <c r="AG126" i="9"/>
  <c r="AK126" i="9" s="1"/>
  <c r="AN127" i="9"/>
  <c r="AG127" i="9"/>
  <c r="AK127" i="9" s="1"/>
  <c r="AN128" i="9"/>
  <c r="AG128" i="9"/>
  <c r="AK128" i="9" s="1"/>
  <c r="AN129" i="9"/>
  <c r="AG129" i="9"/>
  <c r="AK129" i="9" s="1"/>
  <c r="AN130" i="9"/>
  <c r="AG130" i="9"/>
  <c r="AK130" i="9" s="1"/>
  <c r="AN131" i="9"/>
  <c r="AG131" i="9"/>
  <c r="AK131" i="9" s="1"/>
  <c r="AN132" i="9"/>
  <c r="AG132" i="9"/>
  <c r="AK132" i="9" s="1"/>
  <c r="AG134" i="9"/>
  <c r="AK134" i="9" s="1"/>
  <c r="AG139" i="9"/>
  <c r="AK139" i="9" s="1"/>
  <c r="AG141" i="9"/>
  <c r="AK141" i="9" s="1"/>
  <c r="AG144" i="9"/>
  <c r="AK144" i="9" s="1"/>
  <c r="BF79" i="9" l="1"/>
  <c r="BE127" i="9"/>
  <c r="BF127" i="9"/>
  <c r="BE121" i="9"/>
  <c r="BF121" i="9"/>
  <c r="BF102" i="9"/>
  <c r="BF80" i="9"/>
  <c r="BE129" i="9"/>
  <c r="BF129" i="9"/>
  <c r="BF104" i="9"/>
  <c r="BF103" i="9"/>
  <c r="BF108" i="9"/>
  <c r="AH105" i="9"/>
  <c r="AW110" i="9"/>
  <c r="AZ110" i="9"/>
  <c r="BB110" i="9" s="1"/>
  <c r="AJ64" i="9"/>
  <c r="AJ100" i="9"/>
  <c r="AO148" i="9"/>
  <c r="AU148" i="9" s="1"/>
  <c r="AQ148" i="9"/>
  <c r="AO135" i="9"/>
  <c r="AU135" i="9" s="1"/>
  <c r="AQ135" i="9"/>
  <c r="AO114" i="9"/>
  <c r="AU114" i="9" s="1"/>
  <c r="AQ114" i="9"/>
  <c r="AO68" i="9"/>
  <c r="AU68" i="9" s="1"/>
  <c r="AQ68" i="9"/>
  <c r="AO149" i="9"/>
  <c r="AU149" i="9" s="1"/>
  <c r="AQ149" i="9"/>
  <c r="AO73" i="9"/>
  <c r="AU73" i="9" s="1"/>
  <c r="AQ73" i="9"/>
  <c r="AO140" i="9"/>
  <c r="AU140" i="9" s="1"/>
  <c r="AQ140" i="9"/>
  <c r="AO116" i="9"/>
  <c r="AU116" i="9" s="1"/>
  <c r="AQ116" i="9"/>
  <c r="AO86" i="9"/>
  <c r="AU86" i="9" s="1"/>
  <c r="AQ86" i="9"/>
  <c r="AO92" i="9"/>
  <c r="AU92" i="9" s="1"/>
  <c r="AQ92" i="9"/>
  <c r="AO98" i="9"/>
  <c r="AU98" i="9" s="1"/>
  <c r="AQ98" i="9"/>
  <c r="AO64" i="9"/>
  <c r="AU64" i="9" s="1"/>
  <c r="AQ64" i="9"/>
  <c r="AO95" i="9"/>
  <c r="AU95" i="9" s="1"/>
  <c r="AQ95" i="9"/>
  <c r="AO141" i="9"/>
  <c r="AU141" i="9" s="1"/>
  <c r="AQ141" i="9"/>
  <c r="AO139" i="9"/>
  <c r="AU139" i="9" s="1"/>
  <c r="AQ139" i="9"/>
  <c r="AO150" i="9"/>
  <c r="AU150" i="9" s="1"/>
  <c r="AQ150" i="9"/>
  <c r="AO130" i="9"/>
  <c r="AU130" i="9" s="1"/>
  <c r="AQ130" i="9"/>
  <c r="AO70" i="9"/>
  <c r="AU70" i="9" s="1"/>
  <c r="AQ70" i="9"/>
  <c r="AO146" i="9"/>
  <c r="AU146" i="9" s="1"/>
  <c r="AQ146" i="9"/>
  <c r="AO107" i="9"/>
  <c r="AU107" i="9" s="1"/>
  <c r="AQ107" i="9"/>
  <c r="AH62" i="9"/>
  <c r="AO61" i="9"/>
  <c r="AU61" i="9" s="1"/>
  <c r="AQ61" i="9"/>
  <c r="AO133" i="9"/>
  <c r="AU133" i="9" s="1"/>
  <c r="AQ133" i="9"/>
  <c r="AO94" i="9"/>
  <c r="AU94" i="9" s="1"/>
  <c r="AQ94" i="9"/>
  <c r="AO145" i="9"/>
  <c r="AU145" i="9" s="1"/>
  <c r="AQ145" i="9"/>
  <c r="AO113" i="9"/>
  <c r="AU113" i="9" s="1"/>
  <c r="AQ113" i="9"/>
  <c r="AO85" i="9"/>
  <c r="AU85" i="9" s="1"/>
  <c r="AQ85" i="9"/>
  <c r="AO138" i="9"/>
  <c r="AU138" i="9" s="1"/>
  <c r="AQ138" i="9"/>
  <c r="AO97" i="9"/>
  <c r="AU97" i="9" s="1"/>
  <c r="AQ97" i="9"/>
  <c r="AO105" i="9"/>
  <c r="AU105" i="9" s="1"/>
  <c r="AQ105" i="9"/>
  <c r="AO74" i="9"/>
  <c r="AU74" i="9" s="1"/>
  <c r="AQ74" i="9"/>
  <c r="AO75" i="9"/>
  <c r="AU75" i="9" s="1"/>
  <c r="AQ75" i="9"/>
  <c r="AO147" i="9"/>
  <c r="AU147" i="9" s="1"/>
  <c r="AQ147" i="9"/>
  <c r="AO90" i="9"/>
  <c r="AU90" i="9" s="1"/>
  <c r="AQ90" i="9"/>
  <c r="AO124" i="9"/>
  <c r="AU124" i="9" s="1"/>
  <c r="AQ124" i="9"/>
  <c r="AO117" i="9"/>
  <c r="AU117" i="9" s="1"/>
  <c r="AQ117" i="9"/>
  <c r="AO59" i="9"/>
  <c r="AU59" i="9" s="1"/>
  <c r="AQ59" i="9"/>
  <c r="AO122" i="9"/>
  <c r="AU122" i="9" s="1"/>
  <c r="AQ122" i="9"/>
  <c r="AO83" i="9"/>
  <c r="AU83" i="9" s="1"/>
  <c r="AQ83" i="9"/>
  <c r="AO125" i="9"/>
  <c r="AU125" i="9" s="1"/>
  <c r="AQ125" i="9"/>
  <c r="AO91" i="9"/>
  <c r="AU91" i="9" s="1"/>
  <c r="AQ91" i="9"/>
  <c r="AH98" i="9"/>
  <c r="AO144" i="9"/>
  <c r="AU144" i="9" s="1"/>
  <c r="AQ144" i="9"/>
  <c r="AO128" i="9"/>
  <c r="AU128" i="9" s="1"/>
  <c r="AQ128" i="9"/>
  <c r="AO89" i="9"/>
  <c r="AU89" i="9" s="1"/>
  <c r="AQ89" i="9"/>
  <c r="AO132" i="9"/>
  <c r="AU132" i="9" s="1"/>
  <c r="AQ132" i="9"/>
  <c r="AO101" i="9"/>
  <c r="AU101" i="9" s="1"/>
  <c r="AQ101" i="9"/>
  <c r="AO106" i="9"/>
  <c r="AU106" i="9" s="1"/>
  <c r="AQ106" i="9"/>
  <c r="AO131" i="9"/>
  <c r="AU131" i="9" s="1"/>
  <c r="AQ131" i="9"/>
  <c r="AO71" i="9"/>
  <c r="AU71" i="9" s="1"/>
  <c r="AQ71" i="9"/>
  <c r="AO63" i="9"/>
  <c r="AU63" i="9" s="1"/>
  <c r="AQ63" i="9"/>
  <c r="AO88" i="9"/>
  <c r="AU88" i="9" s="1"/>
  <c r="AQ88" i="9"/>
  <c r="AO87" i="9"/>
  <c r="AU87" i="9" s="1"/>
  <c r="AQ87" i="9"/>
  <c r="AO136" i="9"/>
  <c r="AU136" i="9" s="1"/>
  <c r="AQ136" i="9"/>
  <c r="AO77" i="9"/>
  <c r="AU77" i="9" s="1"/>
  <c r="AQ77" i="9"/>
  <c r="AO72" i="9"/>
  <c r="AU72" i="9" s="1"/>
  <c r="AQ72" i="9"/>
  <c r="AO93" i="9"/>
  <c r="AU93" i="9" s="1"/>
  <c r="AQ93" i="9"/>
  <c r="AO2" i="9"/>
  <c r="AU2" i="9" s="1"/>
  <c r="AQ2" i="9"/>
  <c r="AO96" i="9"/>
  <c r="AU96" i="9" s="1"/>
  <c r="AQ96" i="9"/>
  <c r="AO151" i="9"/>
  <c r="AU151" i="9" s="1"/>
  <c r="AQ151" i="9"/>
  <c r="AO120" i="9"/>
  <c r="AU120" i="9" s="1"/>
  <c r="AQ120" i="9"/>
  <c r="AJ112" i="9"/>
  <c r="AO84" i="9"/>
  <c r="AU84" i="9" s="1"/>
  <c r="AQ84" i="9"/>
  <c r="AO142" i="9"/>
  <c r="AU142" i="9" s="1"/>
  <c r="AQ142" i="9"/>
  <c r="AO118" i="9"/>
  <c r="AU118" i="9" s="1"/>
  <c r="AQ118" i="9"/>
  <c r="AO76" i="9"/>
  <c r="AU76" i="9" s="1"/>
  <c r="AQ76" i="9"/>
  <c r="AO115" i="9"/>
  <c r="AU115" i="9" s="1"/>
  <c r="AQ115" i="9"/>
  <c r="AO67" i="9"/>
  <c r="AU67" i="9" s="1"/>
  <c r="AQ67" i="9"/>
  <c r="AO62" i="9"/>
  <c r="AU62" i="9" s="1"/>
  <c r="AQ62" i="9"/>
  <c r="AO123" i="9"/>
  <c r="AU123" i="9" s="1"/>
  <c r="AQ123" i="9"/>
  <c r="AO143" i="9"/>
  <c r="AU143" i="9" s="1"/>
  <c r="AQ143" i="9"/>
  <c r="AO126" i="9"/>
  <c r="AU126" i="9" s="1"/>
  <c r="AQ126" i="9"/>
  <c r="AO134" i="9"/>
  <c r="AU134" i="9" s="1"/>
  <c r="AQ134" i="9"/>
  <c r="AO100" i="9"/>
  <c r="AU100" i="9" s="1"/>
  <c r="AQ100" i="9"/>
  <c r="AO119" i="9"/>
  <c r="AU119" i="9" s="1"/>
  <c r="AQ119" i="9"/>
  <c r="AO69" i="9"/>
  <c r="AU69" i="9" s="1"/>
  <c r="AQ69" i="9"/>
  <c r="AO81" i="9"/>
  <c r="AU81" i="9" s="1"/>
  <c r="AQ81" i="9"/>
  <c r="AO82" i="9"/>
  <c r="AU82" i="9" s="1"/>
  <c r="AQ82" i="9"/>
  <c r="AO137" i="9"/>
  <c r="AU137" i="9" s="1"/>
  <c r="AQ137" i="9"/>
  <c r="AO78" i="9"/>
  <c r="AU78" i="9" s="1"/>
  <c r="AQ78" i="9"/>
  <c r="AO112" i="9"/>
  <c r="AU112" i="9" s="1"/>
  <c r="AQ112" i="9"/>
  <c r="AO111" i="9"/>
  <c r="AU111" i="9" s="1"/>
  <c r="AQ111" i="9"/>
  <c r="AJ61" i="9"/>
  <c r="AF29" i="9"/>
  <c r="AH29" i="9" s="1"/>
  <c r="AM29" i="9"/>
  <c r="AF28" i="9"/>
  <c r="AH28" i="9" s="1"/>
  <c r="AM28" i="9"/>
  <c r="AF35" i="9"/>
  <c r="AH35" i="9" s="1"/>
  <c r="AM35" i="9"/>
  <c r="AF57" i="9"/>
  <c r="AH57" i="9" s="1"/>
  <c r="AM57" i="9"/>
  <c r="AF27" i="9"/>
  <c r="AH27" i="9" s="1"/>
  <c r="AM27" i="9"/>
  <c r="AF60" i="9"/>
  <c r="AH60" i="9" s="1"/>
  <c r="AM60" i="9"/>
  <c r="AF5" i="9"/>
  <c r="AJ5" i="9" s="1"/>
  <c r="AM5" i="9"/>
  <c r="AF37" i="9"/>
  <c r="AH37" i="9" s="1"/>
  <c r="AM37" i="9"/>
  <c r="AF49" i="9"/>
  <c r="AH49" i="9" s="1"/>
  <c r="AM49" i="9"/>
  <c r="AF42" i="9"/>
  <c r="AJ42" i="9" s="1"/>
  <c r="AM42" i="9"/>
  <c r="AF6" i="9"/>
  <c r="AJ6" i="9" s="1"/>
  <c r="AM6" i="9"/>
  <c r="AF38" i="9"/>
  <c r="AH38" i="9" s="1"/>
  <c r="AM38" i="9"/>
  <c r="AF41" i="9"/>
  <c r="AH41" i="9" s="1"/>
  <c r="AM41" i="9"/>
  <c r="AF4" i="9"/>
  <c r="AH4" i="9" s="1"/>
  <c r="AM4" i="9"/>
  <c r="AF23" i="9"/>
  <c r="AJ23" i="9" s="1"/>
  <c r="AM23" i="9"/>
  <c r="AF55" i="9"/>
  <c r="AJ55" i="9" s="1"/>
  <c r="AM55" i="9"/>
  <c r="AF50" i="9"/>
  <c r="AJ50" i="9" s="1"/>
  <c r="AM50" i="9"/>
  <c r="AF16" i="9"/>
  <c r="AH16" i="9" s="1"/>
  <c r="AM16" i="9"/>
  <c r="AF48" i="9"/>
  <c r="AH48" i="9" s="1"/>
  <c r="AM48" i="9"/>
  <c r="AF51" i="9"/>
  <c r="AH51" i="9" s="1"/>
  <c r="AM51" i="9"/>
  <c r="AF99" i="9"/>
  <c r="AH99" i="9" s="1"/>
  <c r="AM99" i="9"/>
  <c r="AF26" i="9"/>
  <c r="AH26" i="9" s="1"/>
  <c r="AM26" i="9"/>
  <c r="AF17" i="9"/>
  <c r="AJ17" i="9" s="1"/>
  <c r="AM17" i="9"/>
  <c r="AF15" i="9"/>
  <c r="AJ15" i="9" s="1"/>
  <c r="AM15" i="9"/>
  <c r="AF8" i="9"/>
  <c r="AJ8" i="9" s="1"/>
  <c r="AM8" i="9"/>
  <c r="AF58" i="9"/>
  <c r="AJ58" i="9" s="1"/>
  <c r="AM58" i="9"/>
  <c r="AJ63" i="9"/>
  <c r="AF13" i="9"/>
  <c r="AJ13" i="9" s="1"/>
  <c r="AM13" i="9"/>
  <c r="AF45" i="9"/>
  <c r="AJ45" i="9" s="1"/>
  <c r="AM45" i="9"/>
  <c r="AF10" i="9"/>
  <c r="AJ10" i="9" s="1"/>
  <c r="AM10" i="9"/>
  <c r="AF19" i="9"/>
  <c r="AH19" i="9" s="1"/>
  <c r="AM19" i="9"/>
  <c r="AF14" i="9"/>
  <c r="AJ14" i="9" s="1"/>
  <c r="AM14" i="9"/>
  <c r="AF46" i="9"/>
  <c r="AJ46" i="9" s="1"/>
  <c r="AM46" i="9"/>
  <c r="AF34" i="9"/>
  <c r="AJ34" i="9" s="1"/>
  <c r="AM34" i="9"/>
  <c r="AF52" i="9"/>
  <c r="AH52" i="9" s="1"/>
  <c r="AM52" i="9"/>
  <c r="AF31" i="9"/>
  <c r="AJ31" i="9" s="1"/>
  <c r="AM31" i="9"/>
  <c r="AF12" i="9"/>
  <c r="AJ12" i="9" s="1"/>
  <c r="AM12" i="9"/>
  <c r="AF24" i="9"/>
  <c r="AH24" i="9" s="1"/>
  <c r="AM24" i="9"/>
  <c r="AF56" i="9"/>
  <c r="AH56" i="9" s="1"/>
  <c r="AM56" i="9"/>
  <c r="AF65" i="9"/>
  <c r="AJ65" i="9" s="1"/>
  <c r="AM65" i="9"/>
  <c r="AF36" i="9"/>
  <c r="AJ36" i="9" s="1"/>
  <c r="AM36" i="9"/>
  <c r="AF25" i="9"/>
  <c r="AH25" i="9" s="1"/>
  <c r="AM25" i="9"/>
  <c r="AF30" i="9"/>
  <c r="AH30" i="9" s="1"/>
  <c r="AM30" i="9"/>
  <c r="AF47" i="9"/>
  <c r="AJ47" i="9" s="1"/>
  <c r="AM47" i="9"/>
  <c r="AF40" i="9"/>
  <c r="AH40" i="9" s="1"/>
  <c r="AM40" i="9"/>
  <c r="AF20" i="9"/>
  <c r="AH20" i="9" s="1"/>
  <c r="AM20" i="9"/>
  <c r="AJ106" i="9"/>
  <c r="AJ2" i="9"/>
  <c r="AF21" i="9"/>
  <c r="AH21" i="9" s="1"/>
  <c r="AM21" i="9"/>
  <c r="AF53" i="9"/>
  <c r="AJ53" i="9" s="1"/>
  <c r="AM53" i="9"/>
  <c r="AF18" i="9"/>
  <c r="AH18" i="9" s="1"/>
  <c r="AM18" i="9"/>
  <c r="AF43" i="9"/>
  <c r="AJ43" i="9" s="1"/>
  <c r="AM43" i="9"/>
  <c r="AF22" i="9"/>
  <c r="AH22" i="9" s="1"/>
  <c r="AM22" i="9"/>
  <c r="AF54" i="9"/>
  <c r="AJ54" i="9" s="1"/>
  <c r="AM54" i="9"/>
  <c r="AF11" i="9"/>
  <c r="AJ11" i="9" s="1"/>
  <c r="AM11" i="9"/>
  <c r="AF7" i="9"/>
  <c r="AH7" i="9" s="1"/>
  <c r="AM7" i="9"/>
  <c r="AF39" i="9"/>
  <c r="AH39" i="9" s="1"/>
  <c r="AM39" i="9"/>
  <c r="AF33" i="9"/>
  <c r="AH33" i="9" s="1"/>
  <c r="AM33" i="9"/>
  <c r="AF44" i="9"/>
  <c r="AH44" i="9" s="1"/>
  <c r="AM44" i="9"/>
  <c r="AF32" i="9"/>
  <c r="AH32" i="9" s="1"/>
  <c r="AM32" i="9"/>
  <c r="AF3" i="9"/>
  <c r="AH3" i="9" s="1"/>
  <c r="AM3" i="9"/>
  <c r="AF109" i="9"/>
  <c r="AJ109" i="9" s="1"/>
  <c r="AM109" i="9"/>
  <c r="AF66" i="9"/>
  <c r="AJ66" i="9" s="1"/>
  <c r="AM66" i="9"/>
  <c r="AJ19" i="9"/>
  <c r="AD3" i="9"/>
  <c r="AD20" i="9"/>
  <c r="AD19" i="9"/>
  <c r="AD10" i="9"/>
  <c r="AD24" i="9"/>
  <c r="AD54" i="9"/>
  <c r="AD52" i="9"/>
  <c r="AD8" i="9"/>
  <c r="AD37" i="9"/>
  <c r="AD4" i="9"/>
  <c r="AD17" i="9"/>
  <c r="AD34" i="9"/>
  <c r="AD49" i="9"/>
  <c r="AD5" i="9"/>
  <c r="AD14" i="9"/>
  <c r="AD6" i="9"/>
  <c r="AD50" i="9"/>
  <c r="AD39" i="9"/>
  <c r="AD57" i="9"/>
  <c r="AD12" i="9"/>
  <c r="AD53" i="9"/>
  <c r="AD56" i="9"/>
  <c r="AD51" i="9"/>
  <c r="AD44" i="9"/>
  <c r="AD46" i="9"/>
  <c r="AD26" i="9"/>
  <c r="AD33" i="9"/>
  <c r="AD28" i="9"/>
  <c r="AD11" i="9"/>
  <c r="AA9" i="9"/>
  <c r="AD9" i="9"/>
  <c r="AD48" i="9"/>
  <c r="AD43" i="9"/>
  <c r="AD47" i="9"/>
  <c r="AD38" i="9"/>
  <c r="AD21" i="9"/>
  <c r="AD25" i="9"/>
  <c r="AD55" i="9"/>
  <c r="AD45" i="9"/>
  <c r="AD36" i="9"/>
  <c r="AD41" i="9"/>
  <c r="AD40" i="9"/>
  <c r="AD35" i="9"/>
  <c r="AD31" i="9"/>
  <c r="AD30" i="9"/>
  <c r="AD13" i="9"/>
  <c r="AD18" i="9"/>
  <c r="AD7" i="9"/>
  <c r="AD29" i="9"/>
  <c r="AD42" i="9"/>
  <c r="AD32" i="9"/>
  <c r="AD27" i="9"/>
  <c r="AD23" i="9"/>
  <c r="AD22" i="9"/>
  <c r="AD16" i="9"/>
  <c r="AD15" i="9"/>
  <c r="AK82" i="9"/>
  <c r="S21" i="9"/>
  <c r="T21" i="9"/>
  <c r="S53" i="9"/>
  <c r="T53" i="9"/>
  <c r="S18" i="9"/>
  <c r="T18" i="9"/>
  <c r="S43" i="9"/>
  <c r="T43" i="9"/>
  <c r="S22" i="9"/>
  <c r="T22" i="9"/>
  <c r="S54" i="9"/>
  <c r="T54" i="9"/>
  <c r="S11" i="9"/>
  <c r="T11" i="9"/>
  <c r="S7" i="9"/>
  <c r="T7" i="9"/>
  <c r="S39" i="9"/>
  <c r="T39" i="9"/>
  <c r="S33" i="9"/>
  <c r="T33" i="9"/>
  <c r="S44" i="9"/>
  <c r="T44" i="9"/>
  <c r="S32" i="9"/>
  <c r="T32" i="9"/>
  <c r="S3" i="9"/>
  <c r="T3" i="9"/>
  <c r="S36" i="9"/>
  <c r="T36" i="9"/>
  <c r="S29" i="9"/>
  <c r="T29" i="9"/>
  <c r="S28" i="9"/>
  <c r="T28" i="9"/>
  <c r="S17" i="9"/>
  <c r="T17" i="9"/>
  <c r="S15" i="9"/>
  <c r="T15" i="9"/>
  <c r="S57" i="9"/>
  <c r="T57" i="9"/>
  <c r="S5" i="9"/>
  <c r="T5" i="9"/>
  <c r="S37" i="9"/>
  <c r="T37" i="9"/>
  <c r="S49" i="9"/>
  <c r="T49" i="9"/>
  <c r="S42" i="9"/>
  <c r="T42" i="9"/>
  <c r="S6" i="9"/>
  <c r="T6" i="9"/>
  <c r="S38" i="9"/>
  <c r="T38" i="9"/>
  <c r="S41" i="9"/>
  <c r="T41" i="9"/>
  <c r="S4" i="9"/>
  <c r="T4" i="9"/>
  <c r="S23" i="9"/>
  <c r="T23" i="9"/>
  <c r="S55" i="9"/>
  <c r="T55" i="9"/>
  <c r="S50" i="9"/>
  <c r="T50" i="9"/>
  <c r="S16" i="9"/>
  <c r="T16" i="9"/>
  <c r="S48" i="9"/>
  <c r="T48" i="9"/>
  <c r="S51" i="9"/>
  <c r="T51" i="9"/>
  <c r="S26" i="9"/>
  <c r="T26" i="9"/>
  <c r="S8" i="9"/>
  <c r="T8" i="9"/>
  <c r="S25" i="9"/>
  <c r="T25" i="9"/>
  <c r="S30" i="9"/>
  <c r="T30" i="9"/>
  <c r="S35" i="9"/>
  <c r="T35" i="9"/>
  <c r="S47" i="9"/>
  <c r="T47" i="9"/>
  <c r="S40" i="9"/>
  <c r="T40" i="9"/>
  <c r="S13" i="9"/>
  <c r="T13" i="9"/>
  <c r="S45" i="9"/>
  <c r="T45" i="9"/>
  <c r="S10" i="9"/>
  <c r="T10" i="9"/>
  <c r="S19" i="9"/>
  <c r="T19" i="9"/>
  <c r="S14" i="9"/>
  <c r="T14" i="9"/>
  <c r="S46" i="9"/>
  <c r="T46" i="9"/>
  <c r="S34" i="9"/>
  <c r="T34" i="9"/>
  <c r="S52" i="9"/>
  <c r="T52" i="9"/>
  <c r="S31" i="9"/>
  <c r="T31" i="9"/>
  <c r="S9" i="9"/>
  <c r="T9" i="9"/>
  <c r="S12" i="9"/>
  <c r="T12" i="9"/>
  <c r="S24" i="9"/>
  <c r="T24" i="9"/>
  <c r="S56" i="9"/>
  <c r="T56" i="9"/>
  <c r="S27" i="9"/>
  <c r="T27" i="9"/>
  <c r="S20" i="9"/>
  <c r="T20" i="9"/>
  <c r="AK146" i="9"/>
  <c r="AR151" i="9"/>
  <c r="AX151" i="9" s="1"/>
  <c r="AI91" i="9"/>
  <c r="AR150" i="9"/>
  <c r="AX150" i="9" s="1"/>
  <c r="AK85" i="9"/>
  <c r="AI85" i="9"/>
  <c r="AI146" i="9"/>
  <c r="AK77" i="9"/>
  <c r="AK109" i="9"/>
  <c r="AL142" i="9"/>
  <c r="AL109" i="9"/>
  <c r="AI82" i="9"/>
  <c r="AI77" i="9"/>
  <c r="AK142" i="9"/>
  <c r="AR146" i="9"/>
  <c r="AX146" i="9" s="1"/>
  <c r="AI83" i="9"/>
  <c r="AK84" i="9"/>
  <c r="AI84" i="9"/>
  <c r="AK91" i="9"/>
  <c r="AI143" i="9"/>
  <c r="AL108" i="9"/>
  <c r="AK108" i="9"/>
  <c r="AI92" i="9"/>
  <c r="AP142" i="9"/>
  <c r="AV142" i="9" s="1"/>
  <c r="AK92" i="9"/>
  <c r="AR143" i="9"/>
  <c r="AX143" i="9" s="1"/>
  <c r="AR140" i="9"/>
  <c r="AX140" i="9" s="1"/>
  <c r="AP93" i="9"/>
  <c r="AV93" i="9" s="1"/>
  <c r="AR93" i="9"/>
  <c r="AX93" i="9" s="1"/>
  <c r="AS93" i="9"/>
  <c r="AS86" i="9"/>
  <c r="AP86" i="9"/>
  <c r="AV86" i="9" s="1"/>
  <c r="AR86" i="9"/>
  <c r="AX86" i="9" s="1"/>
  <c r="AP133" i="9"/>
  <c r="AV133" i="9" s="1"/>
  <c r="AR133" i="9"/>
  <c r="AX133" i="9" s="1"/>
  <c r="AP92" i="9"/>
  <c r="AV92" i="9" s="1"/>
  <c r="AS92" i="9"/>
  <c r="AR92" i="9"/>
  <c r="AX92" i="9" s="1"/>
  <c r="AK86" i="9"/>
  <c r="AI93" i="9"/>
  <c r="AR91" i="9"/>
  <c r="AX91" i="9" s="1"/>
  <c r="AP91" i="9"/>
  <c r="AV91" i="9" s="1"/>
  <c r="AS91" i="9"/>
  <c r="AP148" i="9"/>
  <c r="AV148" i="9" s="1"/>
  <c r="AR148" i="9"/>
  <c r="AX148" i="9" s="1"/>
  <c r="AR87" i="9"/>
  <c r="AX87" i="9" s="1"/>
  <c r="AP87" i="9"/>
  <c r="AV87" i="9" s="1"/>
  <c r="AS87" i="9"/>
  <c r="AK93" i="9"/>
  <c r="AP85" i="9"/>
  <c r="AV85" i="9" s="1"/>
  <c r="AR85" i="9"/>
  <c r="AX85" i="9" s="1"/>
  <c r="AS85" i="9"/>
  <c r="AI86" i="9"/>
  <c r="AP145" i="9"/>
  <c r="AV145" i="9" s="1"/>
  <c r="AR145" i="9"/>
  <c r="AX145" i="9" s="1"/>
  <c r="AP84" i="9"/>
  <c r="AV84" i="9" s="1"/>
  <c r="AS84" i="9"/>
  <c r="AR84" i="9"/>
  <c r="AX84" i="9" s="1"/>
  <c r="AS82" i="9"/>
  <c r="AY82" i="9" s="1"/>
  <c r="AR82" i="9"/>
  <c r="AX82" i="9" s="1"/>
  <c r="AP82" i="9"/>
  <c r="AV82" i="9" s="1"/>
  <c r="AP136" i="9"/>
  <c r="AV136" i="9" s="1"/>
  <c r="AR136" i="9"/>
  <c r="AX136" i="9" s="1"/>
  <c r="AP88" i="9"/>
  <c r="AV88" i="9" s="1"/>
  <c r="AS88" i="9"/>
  <c r="AR88" i="9"/>
  <c r="AX88" i="9" s="1"/>
  <c r="AL143" i="9"/>
  <c r="AP147" i="9"/>
  <c r="AV147" i="9" s="1"/>
  <c r="AR147" i="9"/>
  <c r="AX147" i="9" s="1"/>
  <c r="AP138" i="9"/>
  <c r="AV138" i="9" s="1"/>
  <c r="AR138" i="9"/>
  <c r="AX138" i="9" s="1"/>
  <c r="AR83" i="9"/>
  <c r="AX83" i="9" s="1"/>
  <c r="AP83" i="9"/>
  <c r="AV83" i="9" s="1"/>
  <c r="AS83" i="9"/>
  <c r="AY83" i="9" s="1"/>
  <c r="AP137" i="9"/>
  <c r="AV137" i="9" s="1"/>
  <c r="AR137" i="9"/>
  <c r="AX137" i="9" s="1"/>
  <c r="AP135" i="9"/>
  <c r="AV135" i="9" s="1"/>
  <c r="AR135" i="9"/>
  <c r="AX135" i="9" s="1"/>
  <c r="AP77" i="9"/>
  <c r="AV77" i="9" s="1"/>
  <c r="AR77" i="9"/>
  <c r="AX77" i="9" s="1"/>
  <c r="AS77" i="9"/>
  <c r="AY77" i="9" s="1"/>
  <c r="AI149" i="9"/>
  <c r="AL149" i="9"/>
  <c r="AK149" i="9"/>
  <c r="AK83" i="9"/>
  <c r="AS89" i="9"/>
  <c r="AP89" i="9"/>
  <c r="AV89" i="9" s="1"/>
  <c r="AR89" i="9"/>
  <c r="AX89" i="9" s="1"/>
  <c r="AS90" i="9"/>
  <c r="AP90" i="9"/>
  <c r="AV90" i="9" s="1"/>
  <c r="AR90" i="9"/>
  <c r="AX90" i="9" s="1"/>
  <c r="AP149" i="9"/>
  <c r="AV149" i="9" s="1"/>
  <c r="AR149" i="9"/>
  <c r="AX149" i="9" s="1"/>
  <c r="AP115" i="9"/>
  <c r="AV115" i="9" s="1"/>
  <c r="AR115" i="9"/>
  <c r="AX115" i="9" s="1"/>
  <c r="AV139" i="9"/>
  <c r="AR139" i="9"/>
  <c r="AX139" i="9" s="1"/>
  <c r="AP130" i="9"/>
  <c r="AV130" i="9" s="1"/>
  <c r="AR130" i="9"/>
  <c r="AX130" i="9" s="1"/>
  <c r="AP126" i="9"/>
  <c r="AV126" i="9" s="1"/>
  <c r="AR126" i="9"/>
  <c r="AX126" i="9" s="1"/>
  <c r="AP122" i="9"/>
  <c r="AV122" i="9" s="1"/>
  <c r="AR122" i="9"/>
  <c r="AX122" i="9" s="1"/>
  <c r="AP118" i="9"/>
  <c r="AV118" i="9" s="1"/>
  <c r="AR118" i="9"/>
  <c r="AX118" i="9" s="1"/>
  <c r="AP111" i="9"/>
  <c r="AV111" i="9" s="1"/>
  <c r="AR111" i="9"/>
  <c r="AX111" i="9" s="1"/>
  <c r="AP104" i="9"/>
  <c r="AV104" i="9" s="1"/>
  <c r="AR104" i="9"/>
  <c r="AX104" i="9" s="1"/>
  <c r="AP100" i="9"/>
  <c r="AV100" i="9" s="1"/>
  <c r="AR100" i="9"/>
  <c r="AX100" i="9" s="1"/>
  <c r="AP96" i="9"/>
  <c r="AV96" i="9" s="1"/>
  <c r="AR96" i="9"/>
  <c r="AX96" i="9" s="1"/>
  <c r="AP116" i="9"/>
  <c r="AV116" i="9" s="1"/>
  <c r="AR116" i="9"/>
  <c r="AX116" i="9" s="1"/>
  <c r="AP129" i="9"/>
  <c r="AV129" i="9" s="1"/>
  <c r="AR129" i="9"/>
  <c r="AX129" i="9" s="1"/>
  <c r="AP121" i="9"/>
  <c r="AV121" i="9" s="1"/>
  <c r="AR121" i="9"/>
  <c r="AX121" i="9" s="1"/>
  <c r="AP107" i="9"/>
  <c r="AV107" i="9" s="1"/>
  <c r="AR107" i="9"/>
  <c r="AX107" i="9" s="1"/>
  <c r="AP99" i="9"/>
  <c r="AV99" i="9" s="1"/>
  <c r="AR99" i="9"/>
  <c r="AX99" i="9" s="1"/>
  <c r="AP95" i="9"/>
  <c r="AV95" i="9" s="1"/>
  <c r="AR95" i="9"/>
  <c r="AX95" i="9" s="1"/>
  <c r="AV134" i="9"/>
  <c r="AR134" i="9"/>
  <c r="AX134" i="9" s="1"/>
  <c r="AP125" i="9"/>
  <c r="AV125" i="9" s="1"/>
  <c r="AR125" i="9"/>
  <c r="AX125" i="9" s="1"/>
  <c r="AP117" i="9"/>
  <c r="AV117" i="9" s="1"/>
  <c r="AR117" i="9"/>
  <c r="AX117" i="9" s="1"/>
  <c r="AP103" i="9"/>
  <c r="AV103" i="9" s="1"/>
  <c r="AR103" i="9"/>
  <c r="AX103" i="9" s="1"/>
  <c r="AS2" i="9"/>
  <c r="AY2" i="9" s="1"/>
  <c r="AR2" i="9"/>
  <c r="AX2" i="9" s="1"/>
  <c r="AV144" i="9"/>
  <c r="AR144" i="9"/>
  <c r="AX144" i="9" s="1"/>
  <c r="AP124" i="9"/>
  <c r="AV124" i="9" s="1"/>
  <c r="AR124" i="9"/>
  <c r="AX124" i="9" s="1"/>
  <c r="AP106" i="9"/>
  <c r="AV106" i="9" s="1"/>
  <c r="AR106" i="9"/>
  <c r="AX106" i="9" s="1"/>
  <c r="AP98" i="9"/>
  <c r="AV98" i="9" s="1"/>
  <c r="AR98" i="9"/>
  <c r="AX98" i="9" s="1"/>
  <c r="AP94" i="9"/>
  <c r="AV94" i="9" s="1"/>
  <c r="AR94" i="9"/>
  <c r="AX94" i="9" s="1"/>
  <c r="AP132" i="9"/>
  <c r="AV132" i="9" s="1"/>
  <c r="AR132" i="9"/>
  <c r="AX132" i="9" s="1"/>
  <c r="AP113" i="9"/>
  <c r="AV113" i="9" s="1"/>
  <c r="AR113" i="9"/>
  <c r="AX113" i="9" s="1"/>
  <c r="AP110" i="9"/>
  <c r="AV110" i="9" s="1"/>
  <c r="AR110" i="9"/>
  <c r="AX110" i="9" s="1"/>
  <c r="AP128" i="9"/>
  <c r="AV128" i="9" s="1"/>
  <c r="AR128" i="9"/>
  <c r="AX128" i="9" s="1"/>
  <c r="AP120" i="9"/>
  <c r="AV120" i="9" s="1"/>
  <c r="AR120" i="9"/>
  <c r="AX120" i="9" s="1"/>
  <c r="AP102" i="9"/>
  <c r="AV102" i="9" s="1"/>
  <c r="AR102" i="9"/>
  <c r="AX102" i="9" s="1"/>
  <c r="AV141" i="9"/>
  <c r="AR141" i="9"/>
  <c r="AX141" i="9" s="1"/>
  <c r="AP131" i="9"/>
  <c r="AV131" i="9" s="1"/>
  <c r="AR131" i="9"/>
  <c r="AX131" i="9" s="1"/>
  <c r="AP127" i="9"/>
  <c r="AV127" i="9" s="1"/>
  <c r="AR127" i="9"/>
  <c r="AX127" i="9" s="1"/>
  <c r="AP123" i="9"/>
  <c r="AV123" i="9" s="1"/>
  <c r="AR123" i="9"/>
  <c r="AX123" i="9" s="1"/>
  <c r="AP119" i="9"/>
  <c r="AV119" i="9" s="1"/>
  <c r="AR119" i="9"/>
  <c r="AX119" i="9" s="1"/>
  <c r="AP112" i="9"/>
  <c r="AV112" i="9" s="1"/>
  <c r="AR112" i="9"/>
  <c r="AX112" i="9" s="1"/>
  <c r="AP105" i="9"/>
  <c r="AV105" i="9" s="1"/>
  <c r="AR105" i="9"/>
  <c r="AX105" i="9" s="1"/>
  <c r="AP101" i="9"/>
  <c r="AV101" i="9" s="1"/>
  <c r="AR101" i="9"/>
  <c r="AX101" i="9" s="1"/>
  <c r="AP97" i="9"/>
  <c r="AV97" i="9" s="1"/>
  <c r="AR97" i="9"/>
  <c r="AX97" i="9" s="1"/>
  <c r="AP114" i="9"/>
  <c r="AV114" i="9" s="1"/>
  <c r="AR114" i="9"/>
  <c r="AX114" i="9" s="1"/>
  <c r="AI71" i="9"/>
  <c r="AL71" i="9"/>
  <c r="AI72" i="9"/>
  <c r="AL72" i="9"/>
  <c r="AI73" i="9"/>
  <c r="AL73" i="9"/>
  <c r="AI74" i="9"/>
  <c r="AL74" i="9"/>
  <c r="AI75" i="9"/>
  <c r="AL75" i="9"/>
  <c r="AI76" i="9"/>
  <c r="AL76" i="9"/>
  <c r="AI78" i="9"/>
  <c r="AL78" i="9"/>
  <c r="AI79" i="9"/>
  <c r="AL79" i="9"/>
  <c r="AI80" i="9"/>
  <c r="AL80" i="9"/>
  <c r="AI81" i="9"/>
  <c r="AL81" i="9"/>
  <c r="AI94" i="9"/>
  <c r="AL94" i="9"/>
  <c r="AI95" i="9"/>
  <c r="AL95" i="9"/>
  <c r="AI96" i="9"/>
  <c r="AL96" i="9"/>
  <c r="AI97" i="9"/>
  <c r="AL97" i="9"/>
  <c r="AI98" i="9"/>
  <c r="AL98" i="9"/>
  <c r="AI99" i="9"/>
  <c r="AL99" i="9"/>
  <c r="AI100" i="9"/>
  <c r="AL100" i="9"/>
  <c r="AI101" i="9"/>
  <c r="AL101" i="9"/>
  <c r="AI102" i="9"/>
  <c r="AL102" i="9"/>
  <c r="AI103" i="9"/>
  <c r="AL103" i="9"/>
  <c r="AI104" i="9"/>
  <c r="AL104" i="9"/>
  <c r="AI105" i="9"/>
  <c r="AL105" i="9"/>
  <c r="AI106" i="9"/>
  <c r="AL106" i="9"/>
  <c r="AI107" i="9"/>
  <c r="AL107" i="9"/>
  <c r="AI112" i="9"/>
  <c r="AL112" i="9"/>
  <c r="AI117" i="9"/>
  <c r="AL117" i="9"/>
  <c r="AI118" i="9"/>
  <c r="AL118" i="9"/>
  <c r="AI119" i="9"/>
  <c r="AL119" i="9"/>
  <c r="AI120" i="9"/>
  <c r="AL120" i="9"/>
  <c r="AI121" i="9"/>
  <c r="AL121" i="9"/>
  <c r="AI122" i="9"/>
  <c r="AL122" i="9"/>
  <c r="AI123" i="9"/>
  <c r="AL123" i="9"/>
  <c r="AI124" i="9"/>
  <c r="AL124" i="9"/>
  <c r="AI125" i="9"/>
  <c r="AL125" i="9"/>
  <c r="AI126" i="9"/>
  <c r="AL126" i="9"/>
  <c r="AI128" i="9"/>
  <c r="AL128" i="9"/>
  <c r="AI129" i="9"/>
  <c r="AL129" i="9"/>
  <c r="AI130" i="9"/>
  <c r="AL130" i="9"/>
  <c r="AI131" i="9"/>
  <c r="AL131" i="9"/>
  <c r="AI132" i="9"/>
  <c r="AL132" i="9"/>
  <c r="AI134" i="9"/>
  <c r="AL134" i="9"/>
  <c r="AI139" i="9"/>
  <c r="AL139" i="9"/>
  <c r="AI144" i="9"/>
  <c r="AL144" i="9"/>
  <c r="AI141" i="9"/>
  <c r="AL141" i="9"/>
  <c r="AI127" i="9"/>
  <c r="AL127" i="9"/>
  <c r="AI113" i="9"/>
  <c r="AL113" i="9"/>
  <c r="AI111" i="9"/>
  <c r="AL111" i="9"/>
  <c r="AP81" i="9"/>
  <c r="AV81" i="9" s="1"/>
  <c r="AS81" i="9"/>
  <c r="AY81" i="9" s="1"/>
  <c r="AP80" i="9"/>
  <c r="AV80" i="9" s="1"/>
  <c r="AS80" i="9"/>
  <c r="AY80" i="9" s="1"/>
  <c r="AP79" i="9"/>
  <c r="AV79" i="9" s="1"/>
  <c r="AS79" i="9"/>
  <c r="AY79" i="9" s="1"/>
  <c r="AP78" i="9"/>
  <c r="AV78" i="9" s="1"/>
  <c r="AS78" i="9"/>
  <c r="AY78" i="9" s="1"/>
  <c r="AP76" i="9"/>
  <c r="AV76" i="9" s="1"/>
  <c r="AS76" i="9"/>
  <c r="AY76" i="9" s="1"/>
  <c r="AP75" i="9"/>
  <c r="AV75" i="9" s="1"/>
  <c r="AS75" i="9"/>
  <c r="AY75" i="9" s="1"/>
  <c r="AP74" i="9"/>
  <c r="AV74" i="9" s="1"/>
  <c r="AS74" i="9"/>
  <c r="AY74" i="9" s="1"/>
  <c r="AP73" i="9"/>
  <c r="AV73" i="9" s="1"/>
  <c r="AS73" i="9"/>
  <c r="AY73" i="9" s="1"/>
  <c r="AP72" i="9"/>
  <c r="AV72" i="9" s="1"/>
  <c r="AS72" i="9"/>
  <c r="AY72" i="9" s="1"/>
  <c r="AP71" i="9"/>
  <c r="AV71" i="9" s="1"/>
  <c r="AS71" i="9"/>
  <c r="AY71" i="9" s="1"/>
  <c r="AP70" i="9"/>
  <c r="AV70" i="9" s="1"/>
  <c r="AS70" i="9"/>
  <c r="AY70" i="9" s="1"/>
  <c r="AP69" i="9"/>
  <c r="AV69" i="9" s="1"/>
  <c r="AS69" i="9"/>
  <c r="AY69" i="9" s="1"/>
  <c r="AP68" i="9"/>
  <c r="AV68" i="9" s="1"/>
  <c r="AS68" i="9"/>
  <c r="AY68" i="9" s="1"/>
  <c r="AP67" i="9"/>
  <c r="AV67" i="9" s="1"/>
  <c r="AS67" i="9"/>
  <c r="AY67" i="9" s="1"/>
  <c r="AP66" i="9"/>
  <c r="AV66" i="9" s="1"/>
  <c r="AS66" i="9"/>
  <c r="AY66" i="9" s="1"/>
  <c r="AP65" i="9"/>
  <c r="AV65" i="9" s="1"/>
  <c r="AS65" i="9"/>
  <c r="AY65" i="9" s="1"/>
  <c r="AP64" i="9"/>
  <c r="AV64" i="9" s="1"/>
  <c r="AS64" i="9"/>
  <c r="AY64" i="9" s="1"/>
  <c r="AP63" i="9"/>
  <c r="AV63" i="9" s="1"/>
  <c r="AS63" i="9"/>
  <c r="AY63" i="9" s="1"/>
  <c r="AP62" i="9"/>
  <c r="AV62" i="9" s="1"/>
  <c r="AS62" i="9"/>
  <c r="AY62" i="9" s="1"/>
  <c r="AP61" i="9"/>
  <c r="AV61" i="9" s="1"/>
  <c r="AS61" i="9"/>
  <c r="AY61" i="9" s="1"/>
  <c r="AP60" i="9"/>
  <c r="AV60" i="9" s="1"/>
  <c r="AS60" i="9"/>
  <c r="AY60" i="9" s="1"/>
  <c r="AP59" i="9"/>
  <c r="AV59" i="9" s="1"/>
  <c r="AS59" i="9"/>
  <c r="AY59" i="9" s="1"/>
  <c r="AP58" i="9"/>
  <c r="AV58" i="9" s="1"/>
  <c r="AS58" i="9"/>
  <c r="AY58" i="9" s="1"/>
  <c r="AP57" i="9"/>
  <c r="AV57" i="9" s="1"/>
  <c r="AS57" i="9"/>
  <c r="AY57" i="9" s="1"/>
  <c r="AP56" i="9"/>
  <c r="AV56" i="9" s="1"/>
  <c r="AS56" i="9"/>
  <c r="AY56" i="9" s="1"/>
  <c r="AP55" i="9"/>
  <c r="AV55" i="9" s="1"/>
  <c r="AS55" i="9"/>
  <c r="AY55" i="9" s="1"/>
  <c r="AP54" i="9"/>
  <c r="AV54" i="9" s="1"/>
  <c r="AS54" i="9"/>
  <c r="AY54" i="9" s="1"/>
  <c r="AP53" i="9"/>
  <c r="AV53" i="9" s="1"/>
  <c r="AS53" i="9"/>
  <c r="AY53" i="9" s="1"/>
  <c r="AP52" i="9"/>
  <c r="AV52" i="9" s="1"/>
  <c r="AS52" i="9"/>
  <c r="AY52" i="9" s="1"/>
  <c r="AP51" i="9"/>
  <c r="AV51" i="9" s="1"/>
  <c r="AS51" i="9"/>
  <c r="AY51" i="9" s="1"/>
  <c r="AP50" i="9"/>
  <c r="AV50" i="9" s="1"/>
  <c r="AS50" i="9"/>
  <c r="AY50" i="9" s="1"/>
  <c r="AP49" i="9"/>
  <c r="AV49" i="9" s="1"/>
  <c r="AS49" i="9"/>
  <c r="AY49" i="9" s="1"/>
  <c r="AP48" i="9"/>
  <c r="AV48" i="9" s="1"/>
  <c r="AS48" i="9"/>
  <c r="AY48" i="9" s="1"/>
  <c r="AP47" i="9"/>
  <c r="AV47" i="9" s="1"/>
  <c r="AS47" i="9"/>
  <c r="AY47" i="9" s="1"/>
  <c r="AP46" i="9"/>
  <c r="AV46" i="9" s="1"/>
  <c r="AS46" i="9"/>
  <c r="AY46" i="9" s="1"/>
  <c r="AP45" i="9"/>
  <c r="AV45" i="9" s="1"/>
  <c r="AS45" i="9"/>
  <c r="AY45" i="9" s="1"/>
  <c r="AP44" i="9"/>
  <c r="AV44" i="9" s="1"/>
  <c r="AS44" i="9"/>
  <c r="AY44" i="9" s="1"/>
  <c r="AP43" i="9"/>
  <c r="AV43" i="9" s="1"/>
  <c r="AS43" i="9"/>
  <c r="AY43" i="9" s="1"/>
  <c r="AP42" i="9"/>
  <c r="AV42" i="9" s="1"/>
  <c r="AS42" i="9"/>
  <c r="AY42" i="9" s="1"/>
  <c r="AP41" i="9"/>
  <c r="AV41" i="9" s="1"/>
  <c r="AS41" i="9"/>
  <c r="AY41" i="9" s="1"/>
  <c r="AP40" i="9"/>
  <c r="AV40" i="9" s="1"/>
  <c r="AS40" i="9"/>
  <c r="AY40" i="9" s="1"/>
  <c r="AP39" i="9"/>
  <c r="AV39" i="9" s="1"/>
  <c r="AS39" i="9"/>
  <c r="AY39" i="9" s="1"/>
  <c r="AP38" i="9"/>
  <c r="AV38" i="9" s="1"/>
  <c r="AS38" i="9"/>
  <c r="AY38" i="9" s="1"/>
  <c r="AP37" i="9"/>
  <c r="AV37" i="9" s="1"/>
  <c r="AS37" i="9"/>
  <c r="AY37" i="9" s="1"/>
  <c r="AP36" i="9"/>
  <c r="AV36" i="9" s="1"/>
  <c r="AS36" i="9"/>
  <c r="AY36" i="9" s="1"/>
  <c r="AP35" i="9"/>
  <c r="AV35" i="9" s="1"/>
  <c r="AS35" i="9"/>
  <c r="AY35" i="9" s="1"/>
  <c r="AP34" i="9"/>
  <c r="AV34" i="9" s="1"/>
  <c r="AS34" i="9"/>
  <c r="AY34" i="9" s="1"/>
  <c r="AP33" i="9"/>
  <c r="AV33" i="9" s="1"/>
  <c r="AS33" i="9"/>
  <c r="AY33" i="9" s="1"/>
  <c r="AP32" i="9"/>
  <c r="AV32" i="9" s="1"/>
  <c r="AS32" i="9"/>
  <c r="AY32" i="9" s="1"/>
  <c r="AP31" i="9"/>
  <c r="AV31" i="9" s="1"/>
  <c r="AS31" i="9"/>
  <c r="AY31" i="9" s="1"/>
  <c r="AP30" i="9"/>
  <c r="AV30" i="9" s="1"/>
  <c r="AS30" i="9"/>
  <c r="AY30" i="9" s="1"/>
  <c r="AP29" i="9"/>
  <c r="AV29" i="9" s="1"/>
  <c r="AS29" i="9"/>
  <c r="AY29" i="9" s="1"/>
  <c r="AP28" i="9"/>
  <c r="AV28" i="9" s="1"/>
  <c r="AS28" i="9"/>
  <c r="AY28" i="9" s="1"/>
  <c r="AP27" i="9"/>
  <c r="AV27" i="9" s="1"/>
  <c r="AS27" i="9"/>
  <c r="AY27" i="9" s="1"/>
  <c r="AP26" i="9"/>
  <c r="AV26" i="9" s="1"/>
  <c r="AS26" i="9"/>
  <c r="AY26" i="9" s="1"/>
  <c r="AP25" i="9"/>
  <c r="AV25" i="9" s="1"/>
  <c r="AS25" i="9"/>
  <c r="AY25" i="9" s="1"/>
  <c r="AP24" i="9"/>
  <c r="AV24" i="9" s="1"/>
  <c r="AS24" i="9"/>
  <c r="AY24" i="9" s="1"/>
  <c r="AP23" i="9"/>
  <c r="AV23" i="9" s="1"/>
  <c r="AS23" i="9"/>
  <c r="AY23" i="9" s="1"/>
  <c r="AP22" i="9"/>
  <c r="AV22" i="9" s="1"/>
  <c r="AS22" i="9"/>
  <c r="AY22" i="9" s="1"/>
  <c r="AP21" i="9"/>
  <c r="AV21" i="9" s="1"/>
  <c r="AS21" i="9"/>
  <c r="AY21" i="9" s="1"/>
  <c r="AP20" i="9"/>
  <c r="AV20" i="9" s="1"/>
  <c r="AS20" i="9"/>
  <c r="AY20" i="9" s="1"/>
  <c r="AP19" i="9"/>
  <c r="AV19" i="9" s="1"/>
  <c r="AS19" i="9"/>
  <c r="AY19" i="9" s="1"/>
  <c r="AP18" i="9"/>
  <c r="AV18" i="9" s="1"/>
  <c r="AS18" i="9"/>
  <c r="AY18" i="9" s="1"/>
  <c r="AP17" i="9"/>
  <c r="AV17" i="9" s="1"/>
  <c r="AS17" i="9"/>
  <c r="AY17" i="9" s="1"/>
  <c r="AP16" i="9"/>
  <c r="AV16" i="9" s="1"/>
  <c r="AS16" i="9"/>
  <c r="AY16" i="9" s="1"/>
  <c r="AP15" i="9"/>
  <c r="AV15" i="9" s="1"/>
  <c r="AS15" i="9"/>
  <c r="AY15" i="9" s="1"/>
  <c r="AP14" i="9"/>
  <c r="AV14" i="9" s="1"/>
  <c r="AS14" i="9"/>
  <c r="AY14" i="9" s="1"/>
  <c r="AP13" i="9"/>
  <c r="AV13" i="9" s="1"/>
  <c r="AS13" i="9"/>
  <c r="AY13" i="9" s="1"/>
  <c r="AP12" i="9"/>
  <c r="AV12" i="9" s="1"/>
  <c r="AS12" i="9"/>
  <c r="AY12" i="9" s="1"/>
  <c r="AP11" i="9"/>
  <c r="AV11" i="9" s="1"/>
  <c r="AS11" i="9"/>
  <c r="AY11" i="9" s="1"/>
  <c r="AP10" i="9"/>
  <c r="AV10" i="9" s="1"/>
  <c r="AS10" i="9"/>
  <c r="AY10" i="9" s="1"/>
  <c r="AP8" i="9"/>
  <c r="AV8" i="9" s="1"/>
  <c r="AS8" i="9"/>
  <c r="AY8" i="9" s="1"/>
  <c r="AP7" i="9"/>
  <c r="AV7" i="9" s="1"/>
  <c r="AS7" i="9"/>
  <c r="AY7" i="9" s="1"/>
  <c r="AP6" i="9"/>
  <c r="AV6" i="9" s="1"/>
  <c r="AS6" i="9"/>
  <c r="AY6" i="9" s="1"/>
  <c r="AP5" i="9"/>
  <c r="AV5" i="9" s="1"/>
  <c r="AS5" i="9"/>
  <c r="AY5" i="9" s="1"/>
  <c r="AP4" i="9"/>
  <c r="AV4" i="9" s="1"/>
  <c r="AS4" i="9"/>
  <c r="AY4" i="9" s="1"/>
  <c r="AP3" i="9"/>
  <c r="AV3" i="9" s="1"/>
  <c r="AS3" i="9"/>
  <c r="AY3" i="9" s="1"/>
  <c r="AI70" i="9"/>
  <c r="AL70" i="9"/>
  <c r="AI69" i="9"/>
  <c r="AL69" i="9"/>
  <c r="AI68" i="9"/>
  <c r="AL68" i="9"/>
  <c r="AI67" i="9"/>
  <c r="AL67" i="9"/>
  <c r="AI66" i="9"/>
  <c r="AL66" i="9"/>
  <c r="AI65" i="9"/>
  <c r="AL65" i="9"/>
  <c r="AI64" i="9"/>
  <c r="AL64" i="9"/>
  <c r="AI63" i="9"/>
  <c r="AL63" i="9"/>
  <c r="AI62" i="9"/>
  <c r="AL62" i="9"/>
  <c r="AI61" i="9"/>
  <c r="AL61" i="9"/>
  <c r="AI60" i="9"/>
  <c r="AL60" i="9"/>
  <c r="AI59" i="9"/>
  <c r="AL59" i="9"/>
  <c r="AI58" i="9"/>
  <c r="AL58" i="9"/>
  <c r="AI57" i="9"/>
  <c r="AL57" i="9"/>
  <c r="AI56" i="9"/>
  <c r="AL56" i="9"/>
  <c r="AI55" i="9"/>
  <c r="AL55" i="9"/>
  <c r="AI54" i="9"/>
  <c r="AL54" i="9"/>
  <c r="AI53" i="9"/>
  <c r="AL53" i="9"/>
  <c r="AI52" i="9"/>
  <c r="AL52" i="9"/>
  <c r="AI51" i="9"/>
  <c r="AL51" i="9"/>
  <c r="AI50" i="9"/>
  <c r="AL50" i="9"/>
  <c r="AI49" i="9"/>
  <c r="AL49" i="9"/>
  <c r="AI48" i="9"/>
  <c r="AL48" i="9"/>
  <c r="AI47" i="9"/>
  <c r="AL47" i="9"/>
  <c r="AI46" i="9"/>
  <c r="AL46" i="9"/>
  <c r="AI45" i="9"/>
  <c r="AL45" i="9"/>
  <c r="AI44" i="9"/>
  <c r="AL44" i="9"/>
  <c r="AI43" i="9"/>
  <c r="AL43" i="9"/>
  <c r="AI42" i="9"/>
  <c r="AL42" i="9"/>
  <c r="AI41" i="9"/>
  <c r="AL41" i="9"/>
  <c r="AI40" i="9"/>
  <c r="AL40" i="9"/>
  <c r="AI39" i="9"/>
  <c r="AL39" i="9"/>
  <c r="AI38" i="9"/>
  <c r="AL38" i="9"/>
  <c r="AI37" i="9"/>
  <c r="AL37" i="9"/>
  <c r="AI36" i="9"/>
  <c r="AL36" i="9"/>
  <c r="AI35" i="9"/>
  <c r="AL35" i="9"/>
  <c r="AI34" i="9"/>
  <c r="AL34" i="9"/>
  <c r="AI33" i="9"/>
  <c r="AL33" i="9"/>
  <c r="AI32" i="9"/>
  <c r="AL32" i="9"/>
  <c r="AI31" i="9"/>
  <c r="AL31" i="9"/>
  <c r="AI30" i="9"/>
  <c r="AL30" i="9"/>
  <c r="AI29" i="9"/>
  <c r="AL29" i="9"/>
  <c r="AI28" i="9"/>
  <c r="AL28" i="9"/>
  <c r="AI27" i="9"/>
  <c r="AL27" i="9"/>
  <c r="AI26" i="9"/>
  <c r="AL26" i="9"/>
  <c r="AI25" i="9"/>
  <c r="AL25" i="9"/>
  <c r="AI24" i="9"/>
  <c r="AL24" i="9"/>
  <c r="AI23" i="9"/>
  <c r="AL23" i="9"/>
  <c r="AI21" i="9"/>
  <c r="AL21" i="9"/>
  <c r="AI20" i="9"/>
  <c r="AL20" i="9"/>
  <c r="AI19" i="9"/>
  <c r="AL19" i="9"/>
  <c r="AI18" i="9"/>
  <c r="AL18" i="9"/>
  <c r="AI17" i="9"/>
  <c r="AL17" i="9"/>
  <c r="AI16" i="9"/>
  <c r="AL16" i="9"/>
  <c r="AI15" i="9"/>
  <c r="AL15" i="9"/>
  <c r="AI14" i="9"/>
  <c r="AL14" i="9"/>
  <c r="AI13" i="9"/>
  <c r="AL13" i="9"/>
  <c r="AI12" i="9"/>
  <c r="AL12" i="9"/>
  <c r="AI11" i="9"/>
  <c r="AL11" i="9"/>
  <c r="AI10" i="9"/>
  <c r="AL10" i="9"/>
  <c r="AI8" i="9"/>
  <c r="AL8" i="9"/>
  <c r="AI7" i="9"/>
  <c r="AL7" i="9"/>
  <c r="AI6" i="9"/>
  <c r="AL6" i="9"/>
  <c r="AI5" i="9"/>
  <c r="AL5" i="9"/>
  <c r="AI4" i="9"/>
  <c r="AL4" i="9"/>
  <c r="AI3" i="9"/>
  <c r="AL3" i="9"/>
  <c r="AH42" i="9" l="1"/>
  <c r="AW143" i="9"/>
  <c r="AZ143" i="9"/>
  <c r="BB143" i="9" s="1"/>
  <c r="AW105" i="9"/>
  <c r="AZ105" i="9"/>
  <c r="BB105" i="9" s="1"/>
  <c r="AW2" i="9"/>
  <c r="AZ2" i="9"/>
  <c r="BB2" i="9" s="1"/>
  <c r="AW132" i="9"/>
  <c r="AZ132" i="9"/>
  <c r="BB132" i="9" s="1"/>
  <c r="AW130" i="9"/>
  <c r="AZ130" i="9"/>
  <c r="BB130" i="9" s="1"/>
  <c r="AW86" i="9"/>
  <c r="AZ86" i="9"/>
  <c r="BB86" i="9" s="1"/>
  <c r="AW111" i="9"/>
  <c r="AZ111" i="9"/>
  <c r="BB111" i="9" s="1"/>
  <c r="AW82" i="9"/>
  <c r="AZ82" i="9"/>
  <c r="BB82" i="9" s="1"/>
  <c r="AW100" i="9"/>
  <c r="AZ100" i="9"/>
  <c r="BB100" i="9" s="1"/>
  <c r="AW123" i="9"/>
  <c r="AZ123" i="9"/>
  <c r="BB123" i="9" s="1"/>
  <c r="AW76" i="9"/>
  <c r="AZ76" i="9"/>
  <c r="BB76" i="9" s="1"/>
  <c r="AW91" i="9"/>
  <c r="AZ91" i="9"/>
  <c r="BB91" i="9" s="1"/>
  <c r="AW59" i="9"/>
  <c r="AZ59" i="9"/>
  <c r="BB59" i="9" s="1"/>
  <c r="AW147" i="9"/>
  <c r="AZ147" i="9"/>
  <c r="BB147" i="9" s="1"/>
  <c r="AW97" i="9"/>
  <c r="AZ97" i="9"/>
  <c r="BB97" i="9" s="1"/>
  <c r="AW145" i="9"/>
  <c r="AZ145" i="9"/>
  <c r="BB145" i="9" s="1"/>
  <c r="AW120" i="9"/>
  <c r="AZ120" i="9"/>
  <c r="BB120" i="9" s="1"/>
  <c r="AW93" i="9"/>
  <c r="AZ93" i="9"/>
  <c r="BB93" i="9" s="1"/>
  <c r="AW87" i="9"/>
  <c r="AZ87" i="9"/>
  <c r="BB87" i="9" s="1"/>
  <c r="AW131" i="9"/>
  <c r="AZ131" i="9"/>
  <c r="BB131" i="9" s="1"/>
  <c r="AW89" i="9"/>
  <c r="AZ89" i="9"/>
  <c r="BB89" i="9" s="1"/>
  <c r="AW107" i="9"/>
  <c r="AZ107" i="9"/>
  <c r="BB107" i="9" s="1"/>
  <c r="AW150" i="9"/>
  <c r="AZ150" i="9"/>
  <c r="BB150" i="9" s="1"/>
  <c r="AW64" i="9"/>
  <c r="AZ64" i="9"/>
  <c r="BB64" i="9" s="1"/>
  <c r="AW116" i="9"/>
  <c r="AZ116" i="9"/>
  <c r="BB116" i="9" s="1"/>
  <c r="AW68" i="9"/>
  <c r="AZ68" i="9"/>
  <c r="BB68" i="9" s="1"/>
  <c r="AW137" i="9"/>
  <c r="AZ137" i="9"/>
  <c r="BB137" i="9" s="1"/>
  <c r="AW95" i="9"/>
  <c r="AZ95" i="9"/>
  <c r="BB95" i="9" s="1"/>
  <c r="AJ41" i="9"/>
  <c r="AW112" i="9"/>
  <c r="AZ112" i="9"/>
  <c r="BB112" i="9" s="1"/>
  <c r="AW134" i="9"/>
  <c r="AZ134" i="9"/>
  <c r="BB134" i="9" s="1"/>
  <c r="AW118" i="9"/>
  <c r="AZ118" i="9"/>
  <c r="BB118" i="9" s="1"/>
  <c r="AW117" i="9"/>
  <c r="AZ117" i="9"/>
  <c r="BB117" i="9" s="1"/>
  <c r="AW151" i="9"/>
  <c r="AZ151" i="9"/>
  <c r="BB151" i="9" s="1"/>
  <c r="AW72" i="9"/>
  <c r="AZ72" i="9"/>
  <c r="BB72" i="9" s="1"/>
  <c r="AW88" i="9"/>
  <c r="AZ88" i="9"/>
  <c r="BB88" i="9" s="1"/>
  <c r="AW106" i="9"/>
  <c r="AZ106" i="9"/>
  <c r="BB106" i="9" s="1"/>
  <c r="AW128" i="9"/>
  <c r="AZ128" i="9"/>
  <c r="BB128" i="9" s="1"/>
  <c r="AW146" i="9"/>
  <c r="AZ146" i="9"/>
  <c r="BB146" i="9" s="1"/>
  <c r="AW139" i="9"/>
  <c r="AZ139" i="9"/>
  <c r="BB139" i="9" s="1"/>
  <c r="AW98" i="9"/>
  <c r="AZ98" i="9"/>
  <c r="BB98" i="9" s="1"/>
  <c r="AW140" i="9"/>
  <c r="AZ140" i="9"/>
  <c r="BB140" i="9" s="1"/>
  <c r="AW114" i="9"/>
  <c r="AZ114" i="9"/>
  <c r="BB114" i="9" s="1"/>
  <c r="BD110" i="9"/>
  <c r="BC110" i="9"/>
  <c r="AW115" i="9"/>
  <c r="AZ115" i="9"/>
  <c r="BB115" i="9" s="1"/>
  <c r="AW122" i="9"/>
  <c r="AZ122" i="9"/>
  <c r="BB122" i="9" s="1"/>
  <c r="AW113" i="9"/>
  <c r="AZ113" i="9"/>
  <c r="BB113" i="9" s="1"/>
  <c r="AW71" i="9"/>
  <c r="AZ71" i="9"/>
  <c r="BB71" i="9" s="1"/>
  <c r="AW149" i="9"/>
  <c r="AZ149" i="9"/>
  <c r="BB149" i="9" s="1"/>
  <c r="AW81" i="9"/>
  <c r="AZ81" i="9"/>
  <c r="BB81" i="9" s="1"/>
  <c r="AW62" i="9"/>
  <c r="AZ62" i="9"/>
  <c r="BB62" i="9" s="1"/>
  <c r="AW125" i="9"/>
  <c r="AZ125" i="9"/>
  <c r="BB125" i="9" s="1"/>
  <c r="AW75" i="9"/>
  <c r="AZ75" i="9"/>
  <c r="BB75" i="9" s="1"/>
  <c r="AW138" i="9"/>
  <c r="AZ138" i="9"/>
  <c r="BB138" i="9" s="1"/>
  <c r="AW94" i="9"/>
  <c r="AZ94" i="9"/>
  <c r="BB94" i="9" s="1"/>
  <c r="AW78" i="9"/>
  <c r="AZ78" i="9"/>
  <c r="BB78" i="9" s="1"/>
  <c r="AW69" i="9"/>
  <c r="AZ69" i="9"/>
  <c r="BB69" i="9" s="1"/>
  <c r="AW126" i="9"/>
  <c r="AZ126" i="9"/>
  <c r="BB126" i="9" s="1"/>
  <c r="AW67" i="9"/>
  <c r="AZ67" i="9"/>
  <c r="BB67" i="9" s="1"/>
  <c r="AW142" i="9"/>
  <c r="AZ142" i="9"/>
  <c r="BB142" i="9" s="1"/>
  <c r="AW83" i="9"/>
  <c r="AZ83" i="9"/>
  <c r="BB83" i="9" s="1"/>
  <c r="AW124" i="9"/>
  <c r="AZ124" i="9"/>
  <c r="BB124" i="9" s="1"/>
  <c r="AW74" i="9"/>
  <c r="AZ74" i="9"/>
  <c r="BB74" i="9" s="1"/>
  <c r="AW85" i="9"/>
  <c r="AZ85" i="9"/>
  <c r="BB85" i="9" s="1"/>
  <c r="AW133" i="9"/>
  <c r="AZ133" i="9"/>
  <c r="BB133" i="9" s="1"/>
  <c r="AW119" i="9"/>
  <c r="AZ119" i="9"/>
  <c r="BB119" i="9" s="1"/>
  <c r="AW84" i="9"/>
  <c r="AZ84" i="9"/>
  <c r="BB84" i="9" s="1"/>
  <c r="AW90" i="9"/>
  <c r="AZ90" i="9"/>
  <c r="BB90" i="9" s="1"/>
  <c r="AW61" i="9"/>
  <c r="AZ61" i="9"/>
  <c r="BB61" i="9" s="1"/>
  <c r="AW136" i="9"/>
  <c r="AZ136" i="9"/>
  <c r="BB136" i="9" s="1"/>
  <c r="AW148" i="9"/>
  <c r="AZ148" i="9"/>
  <c r="BB148" i="9" s="1"/>
  <c r="AW96" i="9"/>
  <c r="AZ96" i="9"/>
  <c r="BB96" i="9" s="1"/>
  <c r="AW77" i="9"/>
  <c r="AZ77" i="9"/>
  <c r="BB77" i="9" s="1"/>
  <c r="AW63" i="9"/>
  <c r="AZ63" i="9"/>
  <c r="BB63" i="9" s="1"/>
  <c r="AW101" i="9"/>
  <c r="AZ101" i="9"/>
  <c r="BB101" i="9" s="1"/>
  <c r="AW144" i="9"/>
  <c r="AZ144" i="9"/>
  <c r="BB144" i="9" s="1"/>
  <c r="AW70" i="9"/>
  <c r="AZ70" i="9"/>
  <c r="BB70" i="9" s="1"/>
  <c r="AW141" i="9"/>
  <c r="AZ141" i="9"/>
  <c r="BB141" i="9" s="1"/>
  <c r="AW92" i="9"/>
  <c r="AZ92" i="9"/>
  <c r="BB92" i="9" s="1"/>
  <c r="AW73" i="9"/>
  <c r="AZ73" i="9"/>
  <c r="BB73" i="9" s="1"/>
  <c r="AW135" i="9"/>
  <c r="AZ135" i="9"/>
  <c r="BB135" i="9" s="1"/>
  <c r="AH34" i="9"/>
  <c r="AH58" i="9"/>
  <c r="AH43" i="9"/>
  <c r="AJ32" i="9"/>
  <c r="AJ28" i="9"/>
  <c r="AJ16" i="9"/>
  <c r="AJ26" i="9"/>
  <c r="AJ4" i="9"/>
  <c r="AJ56" i="9"/>
  <c r="AH8" i="9"/>
  <c r="AJ18" i="9"/>
  <c r="AH12" i="9"/>
  <c r="AH50" i="9"/>
  <c r="AJ25" i="9"/>
  <c r="AH66" i="9"/>
  <c r="AH10" i="9"/>
  <c r="AJ27" i="9"/>
  <c r="AJ49" i="9"/>
  <c r="AJ99" i="9"/>
  <c r="AH11" i="9"/>
  <c r="AJ29" i="9"/>
  <c r="AJ44" i="9"/>
  <c r="AH46" i="9"/>
  <c r="AJ37" i="9"/>
  <c r="AH36" i="9"/>
  <c r="AJ20" i="9"/>
  <c r="AH45" i="9"/>
  <c r="AH5" i="9"/>
  <c r="AO17" i="9"/>
  <c r="AU17" i="9" s="1"/>
  <c r="AQ17" i="9"/>
  <c r="AO48" i="9"/>
  <c r="AU48" i="9" s="1"/>
  <c r="AQ48" i="9"/>
  <c r="AO23" i="9"/>
  <c r="AU23" i="9" s="1"/>
  <c r="AQ23" i="9"/>
  <c r="AO6" i="9"/>
  <c r="AU6" i="9" s="1"/>
  <c r="AQ6" i="9"/>
  <c r="AO5" i="9"/>
  <c r="AU5" i="9" s="1"/>
  <c r="AQ5" i="9"/>
  <c r="AO35" i="9"/>
  <c r="AU35" i="9" s="1"/>
  <c r="AQ35" i="9"/>
  <c r="AH65" i="9"/>
  <c r="AO32" i="9"/>
  <c r="AU32" i="9" s="1"/>
  <c r="AQ32" i="9"/>
  <c r="AO7" i="9"/>
  <c r="AU7" i="9" s="1"/>
  <c r="AQ7" i="9"/>
  <c r="AO43" i="9"/>
  <c r="AU43" i="9" s="1"/>
  <c r="AQ43" i="9"/>
  <c r="AO30" i="9"/>
  <c r="AU30" i="9" s="1"/>
  <c r="AQ30" i="9"/>
  <c r="AO56" i="9"/>
  <c r="AU56" i="9" s="1"/>
  <c r="AQ56" i="9"/>
  <c r="AO52" i="9"/>
  <c r="AU52" i="9" s="1"/>
  <c r="AQ52" i="9"/>
  <c r="AO19" i="9"/>
  <c r="AU19" i="9" s="1"/>
  <c r="AQ19" i="9"/>
  <c r="AO58" i="9"/>
  <c r="AU58" i="9" s="1"/>
  <c r="AQ58" i="9"/>
  <c r="AO16" i="9"/>
  <c r="AU16" i="9" s="1"/>
  <c r="AQ16" i="9"/>
  <c r="AO42" i="9"/>
  <c r="AU42" i="9" s="1"/>
  <c r="AQ42" i="9"/>
  <c r="AJ7" i="9"/>
  <c r="AO66" i="9"/>
  <c r="AU66" i="9" s="1"/>
  <c r="AQ66" i="9"/>
  <c r="AO44" i="9"/>
  <c r="AU44" i="9" s="1"/>
  <c r="AQ44" i="9"/>
  <c r="AO11" i="9"/>
  <c r="AU11" i="9" s="1"/>
  <c r="AQ11" i="9"/>
  <c r="AO18" i="9"/>
  <c r="AU18" i="9" s="1"/>
  <c r="AQ18" i="9"/>
  <c r="AO20" i="9"/>
  <c r="AU20" i="9" s="1"/>
  <c r="AQ20" i="9"/>
  <c r="AO25" i="9"/>
  <c r="AU25" i="9" s="1"/>
  <c r="AQ25" i="9"/>
  <c r="AO24" i="9"/>
  <c r="AU24" i="9" s="1"/>
  <c r="AQ24" i="9"/>
  <c r="AO34" i="9"/>
  <c r="AU34" i="9" s="1"/>
  <c r="AQ34" i="9"/>
  <c r="AO10" i="9"/>
  <c r="AU10" i="9" s="1"/>
  <c r="AQ10" i="9"/>
  <c r="AO60" i="9"/>
  <c r="AU60" i="9" s="1"/>
  <c r="AQ60" i="9"/>
  <c r="AO8" i="9"/>
  <c r="AU8" i="9" s="1"/>
  <c r="AQ8" i="9"/>
  <c r="AO99" i="9"/>
  <c r="AU99" i="9" s="1"/>
  <c r="AQ99" i="9"/>
  <c r="AO50" i="9"/>
  <c r="AU50" i="9" s="1"/>
  <c r="AQ50" i="9"/>
  <c r="AO41" i="9"/>
  <c r="AU41" i="9" s="1"/>
  <c r="AQ41" i="9"/>
  <c r="AO49" i="9"/>
  <c r="AU49" i="9" s="1"/>
  <c r="AQ49" i="9"/>
  <c r="AO27" i="9"/>
  <c r="AU27" i="9" s="1"/>
  <c r="AQ27" i="9"/>
  <c r="AO29" i="9"/>
  <c r="AU29" i="9" s="1"/>
  <c r="AQ29" i="9"/>
  <c r="AJ60" i="9"/>
  <c r="AH47" i="9"/>
  <c r="AJ52" i="9"/>
  <c r="AO109" i="9"/>
  <c r="AU109" i="9" s="1"/>
  <c r="AQ109" i="9"/>
  <c r="AO33" i="9"/>
  <c r="AU33" i="9" s="1"/>
  <c r="AQ33" i="9"/>
  <c r="AO54" i="9"/>
  <c r="AU54" i="9" s="1"/>
  <c r="AQ54" i="9"/>
  <c r="AO53" i="9"/>
  <c r="AU53" i="9" s="1"/>
  <c r="AQ53" i="9"/>
  <c r="AO40" i="9"/>
  <c r="AU40" i="9" s="1"/>
  <c r="AQ40" i="9"/>
  <c r="AO36" i="9"/>
  <c r="AU36" i="9" s="1"/>
  <c r="AQ36" i="9"/>
  <c r="AO12" i="9"/>
  <c r="AU12" i="9" s="1"/>
  <c r="AQ12" i="9"/>
  <c r="AO46" i="9"/>
  <c r="AU46" i="9" s="1"/>
  <c r="AQ46" i="9"/>
  <c r="AO45" i="9"/>
  <c r="AU45" i="9" s="1"/>
  <c r="AQ45" i="9"/>
  <c r="AO26" i="9"/>
  <c r="AU26" i="9" s="1"/>
  <c r="AQ26" i="9"/>
  <c r="AO4" i="9"/>
  <c r="AU4" i="9" s="1"/>
  <c r="AQ4" i="9"/>
  <c r="AJ30" i="9"/>
  <c r="AO15" i="9"/>
  <c r="AU15" i="9" s="1"/>
  <c r="AQ15" i="9"/>
  <c r="AO51" i="9"/>
  <c r="AU51" i="9" s="1"/>
  <c r="AQ51" i="9"/>
  <c r="AO55" i="9"/>
  <c r="AU55" i="9" s="1"/>
  <c r="AQ55" i="9"/>
  <c r="AO38" i="9"/>
  <c r="AU38" i="9" s="1"/>
  <c r="AQ38" i="9"/>
  <c r="AO37" i="9"/>
  <c r="AU37" i="9" s="1"/>
  <c r="AQ37" i="9"/>
  <c r="AO57" i="9"/>
  <c r="AU57" i="9" s="1"/>
  <c r="AQ57" i="9"/>
  <c r="AO28" i="9"/>
  <c r="AU28" i="9" s="1"/>
  <c r="AQ28" i="9"/>
  <c r="AO3" i="9"/>
  <c r="AU3" i="9" s="1"/>
  <c r="AQ3" i="9"/>
  <c r="AO39" i="9"/>
  <c r="AU39" i="9" s="1"/>
  <c r="AQ39" i="9"/>
  <c r="AO22" i="9"/>
  <c r="AU22" i="9" s="1"/>
  <c r="AQ22" i="9"/>
  <c r="AO21" i="9"/>
  <c r="AU21" i="9" s="1"/>
  <c r="AQ21" i="9"/>
  <c r="AO47" i="9"/>
  <c r="AU47" i="9" s="1"/>
  <c r="AQ47" i="9"/>
  <c r="AO65" i="9"/>
  <c r="AU65" i="9" s="1"/>
  <c r="AQ65" i="9"/>
  <c r="AO31" i="9"/>
  <c r="AU31" i="9" s="1"/>
  <c r="AQ31" i="9"/>
  <c r="AO14" i="9"/>
  <c r="AU14" i="9" s="1"/>
  <c r="AQ14" i="9"/>
  <c r="AO13" i="9"/>
  <c r="AU13" i="9" s="1"/>
  <c r="AQ13" i="9"/>
  <c r="AH13" i="9"/>
  <c r="AH17" i="9"/>
  <c r="AJ24" i="9"/>
  <c r="AH55" i="9"/>
  <c r="AH15" i="9"/>
  <c r="AH14" i="9"/>
  <c r="AJ48" i="9"/>
  <c r="AJ57" i="9"/>
  <c r="AJ51" i="9"/>
  <c r="AJ38" i="9"/>
  <c r="AH31" i="9"/>
  <c r="AH23" i="9"/>
  <c r="AH6" i="9"/>
  <c r="AJ40" i="9"/>
  <c r="AJ33" i="9"/>
  <c r="AH109" i="9"/>
  <c r="AH54" i="9"/>
  <c r="AH53" i="9"/>
  <c r="AJ35" i="9"/>
  <c r="AJ3" i="9"/>
  <c r="AJ39" i="9"/>
  <c r="AJ22" i="9"/>
  <c r="AJ21" i="9"/>
  <c r="AF9" i="9"/>
  <c r="AH9" i="9" s="1"/>
  <c r="AM9" i="9"/>
  <c r="BF110" i="9" l="1"/>
  <c r="AW43" i="9"/>
  <c r="AZ43" i="9"/>
  <c r="BB43" i="9" s="1"/>
  <c r="BC95" i="9"/>
  <c r="BD95" i="9"/>
  <c r="BC91" i="9"/>
  <c r="BD91" i="9"/>
  <c r="AW31" i="9"/>
  <c r="AZ31" i="9"/>
  <c r="BB31" i="9" s="1"/>
  <c r="BD144" i="9"/>
  <c r="BC144" i="9"/>
  <c r="BD78" i="9"/>
  <c r="BC78" i="9"/>
  <c r="BD118" i="9"/>
  <c r="BC118" i="9"/>
  <c r="AW40" i="9"/>
  <c r="AZ40" i="9"/>
  <c r="BB40" i="9" s="1"/>
  <c r="BD137" i="9"/>
  <c r="BC137" i="9"/>
  <c r="BC2" i="9"/>
  <c r="BD2" i="9"/>
  <c r="AW65" i="9"/>
  <c r="AZ65" i="9"/>
  <c r="BB65" i="9" s="1"/>
  <c r="AW39" i="9"/>
  <c r="AZ39" i="9"/>
  <c r="BB39" i="9" s="1"/>
  <c r="AW37" i="9"/>
  <c r="AZ37" i="9"/>
  <c r="BB37" i="9" s="1"/>
  <c r="AW15" i="9"/>
  <c r="AZ15" i="9"/>
  <c r="BB15" i="9" s="1"/>
  <c r="AW49" i="9"/>
  <c r="AZ49" i="9"/>
  <c r="BB49" i="9" s="1"/>
  <c r="AW8" i="9"/>
  <c r="AZ8" i="9"/>
  <c r="BB8" i="9" s="1"/>
  <c r="AW24" i="9"/>
  <c r="AZ24" i="9"/>
  <c r="BB24" i="9" s="1"/>
  <c r="AW11" i="9"/>
  <c r="AZ11" i="9"/>
  <c r="BB11" i="9" s="1"/>
  <c r="AW6" i="9"/>
  <c r="AZ6" i="9"/>
  <c r="BB6" i="9" s="1"/>
  <c r="BD92" i="9"/>
  <c r="BC92" i="9"/>
  <c r="BD101" i="9"/>
  <c r="BC101" i="9"/>
  <c r="BC148" i="9"/>
  <c r="BD148" i="9"/>
  <c r="BD84" i="9"/>
  <c r="BC84" i="9"/>
  <c r="BC74" i="9"/>
  <c r="BD74" i="9"/>
  <c r="BC67" i="9"/>
  <c r="BD67" i="9"/>
  <c r="BD94" i="9"/>
  <c r="BC94" i="9"/>
  <c r="BD62" i="9"/>
  <c r="BC62" i="9"/>
  <c r="BD113" i="9"/>
  <c r="BC113" i="9"/>
  <c r="BD114" i="9"/>
  <c r="BC114" i="9"/>
  <c r="BD146" i="9"/>
  <c r="BC146" i="9"/>
  <c r="BD72" i="9"/>
  <c r="BC72" i="9"/>
  <c r="BC134" i="9"/>
  <c r="BD134" i="9"/>
  <c r="AW33" i="9"/>
  <c r="AZ33" i="9"/>
  <c r="BB33" i="9" s="1"/>
  <c r="BD145" i="9"/>
  <c r="BC145" i="9"/>
  <c r="AW18" i="9"/>
  <c r="AZ18" i="9"/>
  <c r="BB18" i="9" s="1"/>
  <c r="AW17" i="9"/>
  <c r="AZ17" i="9"/>
  <c r="BB17" i="9" s="1"/>
  <c r="BD96" i="9"/>
  <c r="BC96" i="9"/>
  <c r="BC71" i="9"/>
  <c r="BD71" i="9"/>
  <c r="AW45" i="9"/>
  <c r="AZ45" i="9"/>
  <c r="BB45" i="9" s="1"/>
  <c r="BC87" i="9"/>
  <c r="BD87" i="9"/>
  <c r="AW46" i="9"/>
  <c r="AZ46" i="9"/>
  <c r="BB46" i="9" s="1"/>
  <c r="AW53" i="9"/>
  <c r="AZ53" i="9"/>
  <c r="BB53" i="9" s="1"/>
  <c r="AW16" i="9"/>
  <c r="AZ16" i="9"/>
  <c r="BB16" i="9" s="1"/>
  <c r="AW56" i="9"/>
  <c r="AZ56" i="9"/>
  <c r="BB56" i="9" s="1"/>
  <c r="AW32" i="9"/>
  <c r="AZ32" i="9"/>
  <c r="BB32" i="9" s="1"/>
  <c r="BD68" i="9"/>
  <c r="BC68" i="9"/>
  <c r="BC107" i="9"/>
  <c r="BD107" i="9"/>
  <c r="BC93" i="9"/>
  <c r="BD93" i="9"/>
  <c r="BC147" i="9"/>
  <c r="BD147" i="9"/>
  <c r="BC123" i="9"/>
  <c r="BD123" i="9"/>
  <c r="BD86" i="9"/>
  <c r="BC86" i="9"/>
  <c r="BD105" i="9"/>
  <c r="BC105" i="9"/>
  <c r="BC131" i="9"/>
  <c r="BD131" i="9"/>
  <c r="AW57" i="9"/>
  <c r="AZ57" i="9"/>
  <c r="BB57" i="9" s="1"/>
  <c r="AW27" i="9"/>
  <c r="AZ27" i="9"/>
  <c r="BB27" i="9" s="1"/>
  <c r="BD90" i="9"/>
  <c r="BC90" i="9"/>
  <c r="BD125" i="9"/>
  <c r="BC125" i="9"/>
  <c r="AW52" i="9"/>
  <c r="AZ52" i="9"/>
  <c r="BB52" i="9" s="1"/>
  <c r="BD76" i="9"/>
  <c r="BC76" i="9"/>
  <c r="AW13" i="9"/>
  <c r="AZ13" i="9"/>
  <c r="BB13" i="9" s="1"/>
  <c r="AW47" i="9"/>
  <c r="AZ47" i="9"/>
  <c r="BB47" i="9" s="1"/>
  <c r="AW3" i="9"/>
  <c r="AZ3" i="9"/>
  <c r="BB3" i="9" s="1"/>
  <c r="AW38" i="9"/>
  <c r="AZ38" i="9"/>
  <c r="BB38" i="9" s="1"/>
  <c r="AW41" i="9"/>
  <c r="AZ41" i="9"/>
  <c r="BB41" i="9" s="1"/>
  <c r="AW60" i="9"/>
  <c r="AZ60" i="9"/>
  <c r="BB60" i="9" s="1"/>
  <c r="AW25" i="9"/>
  <c r="AZ25" i="9"/>
  <c r="BB25" i="9" s="1"/>
  <c r="AW44" i="9"/>
  <c r="AZ44" i="9"/>
  <c r="BB44" i="9" s="1"/>
  <c r="AW23" i="9"/>
  <c r="AZ23" i="9"/>
  <c r="BB23" i="9" s="1"/>
  <c r="BD141" i="9"/>
  <c r="BC141" i="9"/>
  <c r="BC63" i="9"/>
  <c r="BD63" i="9"/>
  <c r="BD136" i="9"/>
  <c r="BC136" i="9"/>
  <c r="BC119" i="9"/>
  <c r="BD119" i="9"/>
  <c r="BD124" i="9"/>
  <c r="BC124" i="9"/>
  <c r="BD126" i="9"/>
  <c r="BC126" i="9"/>
  <c r="BC138" i="9"/>
  <c r="BD138" i="9"/>
  <c r="BD81" i="9"/>
  <c r="BC81" i="9"/>
  <c r="BD122" i="9"/>
  <c r="BC122" i="9"/>
  <c r="BD140" i="9"/>
  <c r="BC140" i="9"/>
  <c r="BD128" i="9"/>
  <c r="BC128" i="9"/>
  <c r="BC151" i="9"/>
  <c r="BD151" i="9"/>
  <c r="BD112" i="9"/>
  <c r="BC112" i="9"/>
  <c r="AW26" i="9"/>
  <c r="AZ26" i="9"/>
  <c r="BB26" i="9" s="1"/>
  <c r="AW19" i="9"/>
  <c r="AZ19" i="9"/>
  <c r="BB19" i="9" s="1"/>
  <c r="BD64" i="9"/>
  <c r="BC64" i="9"/>
  <c r="BC82" i="9"/>
  <c r="BD82" i="9"/>
  <c r="AW99" i="9"/>
  <c r="AZ99" i="9"/>
  <c r="BB99" i="9" s="1"/>
  <c r="BD142" i="9"/>
  <c r="BC142" i="9"/>
  <c r="BD88" i="9"/>
  <c r="BC88" i="9"/>
  <c r="AW109" i="9"/>
  <c r="AZ109" i="9"/>
  <c r="BB109" i="9" s="1"/>
  <c r="AW7" i="9"/>
  <c r="AZ7" i="9"/>
  <c r="BB7" i="9" s="1"/>
  <c r="BD150" i="9"/>
  <c r="BC150" i="9"/>
  <c r="BC111" i="9"/>
  <c r="BD111" i="9"/>
  <c r="AW4" i="9"/>
  <c r="AZ4" i="9"/>
  <c r="BB4" i="9" s="1"/>
  <c r="AW12" i="9"/>
  <c r="AZ12" i="9"/>
  <c r="BB12" i="9" s="1"/>
  <c r="AW54" i="9"/>
  <c r="AZ54" i="9"/>
  <c r="BB54" i="9" s="1"/>
  <c r="AW58" i="9"/>
  <c r="AZ58" i="9"/>
  <c r="BB58" i="9" s="1"/>
  <c r="AW30" i="9"/>
  <c r="AZ30" i="9"/>
  <c r="BB30" i="9" s="1"/>
  <c r="BC116" i="9"/>
  <c r="BD116" i="9"/>
  <c r="BD89" i="9"/>
  <c r="BC89" i="9"/>
  <c r="BC120" i="9"/>
  <c r="BD120" i="9"/>
  <c r="BC59" i="9"/>
  <c r="BD59" i="9"/>
  <c r="BC100" i="9"/>
  <c r="BD100" i="9"/>
  <c r="BD130" i="9"/>
  <c r="BC130" i="9"/>
  <c r="BC143" i="9"/>
  <c r="BD143" i="9"/>
  <c r="AW36" i="9"/>
  <c r="AZ36" i="9"/>
  <c r="BB36" i="9" s="1"/>
  <c r="BD132" i="9"/>
  <c r="BC132" i="9"/>
  <c r="AW22" i="9"/>
  <c r="AZ22" i="9"/>
  <c r="BB22" i="9" s="1"/>
  <c r="AW51" i="9"/>
  <c r="AZ51" i="9"/>
  <c r="BB51" i="9" s="1"/>
  <c r="AW34" i="9"/>
  <c r="AZ34" i="9"/>
  <c r="BB34" i="9" s="1"/>
  <c r="AW5" i="9"/>
  <c r="AZ5" i="9"/>
  <c r="BB5" i="9" s="1"/>
  <c r="BD73" i="9"/>
  <c r="BC73" i="9"/>
  <c r="BD85" i="9"/>
  <c r="BC85" i="9"/>
  <c r="BC139" i="9"/>
  <c r="BD139" i="9"/>
  <c r="AW42" i="9"/>
  <c r="AZ42" i="9"/>
  <c r="BB42" i="9" s="1"/>
  <c r="BC97" i="9"/>
  <c r="BD97" i="9"/>
  <c r="AW14" i="9"/>
  <c r="AZ14" i="9"/>
  <c r="BB14" i="9" s="1"/>
  <c r="AW21" i="9"/>
  <c r="AZ21" i="9"/>
  <c r="BB21" i="9" s="1"/>
  <c r="AW28" i="9"/>
  <c r="AZ28" i="9"/>
  <c r="BB28" i="9" s="1"/>
  <c r="AW55" i="9"/>
  <c r="AZ55" i="9"/>
  <c r="BB55" i="9" s="1"/>
  <c r="AW29" i="9"/>
  <c r="AZ29" i="9"/>
  <c r="BB29" i="9" s="1"/>
  <c r="AW50" i="9"/>
  <c r="AZ50" i="9"/>
  <c r="BB50" i="9" s="1"/>
  <c r="AW10" i="9"/>
  <c r="AZ10" i="9"/>
  <c r="BB10" i="9" s="1"/>
  <c r="AW20" i="9"/>
  <c r="AZ20" i="9"/>
  <c r="BB20" i="9" s="1"/>
  <c r="AW66" i="9"/>
  <c r="AZ66" i="9"/>
  <c r="BB66" i="9" s="1"/>
  <c r="AW35" i="9"/>
  <c r="AZ35" i="9"/>
  <c r="BB35" i="9" s="1"/>
  <c r="AW48" i="9"/>
  <c r="AZ48" i="9"/>
  <c r="BB48" i="9" s="1"/>
  <c r="BC135" i="9"/>
  <c r="BD135" i="9"/>
  <c r="BD70" i="9"/>
  <c r="BC70" i="9"/>
  <c r="BD77" i="9"/>
  <c r="BC77" i="9"/>
  <c r="BC61" i="9"/>
  <c r="BD61" i="9"/>
  <c r="BD133" i="9"/>
  <c r="BC133" i="9"/>
  <c r="BC83" i="9"/>
  <c r="BD83" i="9"/>
  <c r="BD69" i="9"/>
  <c r="BC69" i="9"/>
  <c r="BC75" i="9"/>
  <c r="BD75" i="9"/>
  <c r="BD149" i="9"/>
  <c r="BC149" i="9"/>
  <c r="BC115" i="9"/>
  <c r="BD115" i="9"/>
  <c r="BC98" i="9"/>
  <c r="BD98" i="9"/>
  <c r="BD106" i="9"/>
  <c r="BC106" i="9"/>
  <c r="BD117" i="9"/>
  <c r="BC117" i="9"/>
  <c r="AO9" i="9"/>
  <c r="AU9" i="9" s="1"/>
  <c r="AQ9" i="9"/>
  <c r="AJ9" i="9"/>
  <c r="BF91" i="9" l="1"/>
  <c r="BF117" i="9"/>
  <c r="BE149" i="9"/>
  <c r="BF149" i="9"/>
  <c r="BE133" i="9"/>
  <c r="BF133" i="9"/>
  <c r="BF73" i="9"/>
  <c r="BE130" i="9"/>
  <c r="BF130" i="9"/>
  <c r="BF89" i="9"/>
  <c r="BE150" i="9"/>
  <c r="BF150" i="9"/>
  <c r="BE142" i="9"/>
  <c r="BF142" i="9"/>
  <c r="BE128" i="9"/>
  <c r="BF128" i="9"/>
  <c r="BE136" i="9"/>
  <c r="BF136" i="9"/>
  <c r="BF76" i="9"/>
  <c r="BF86" i="9"/>
  <c r="BF72" i="9"/>
  <c r="BF62" i="9"/>
  <c r="BF84" i="9"/>
  <c r="BF118" i="9"/>
  <c r="BF107" i="9"/>
  <c r="BF75" i="9"/>
  <c r="BF95" i="9"/>
  <c r="BF106" i="9"/>
  <c r="BE132" i="9"/>
  <c r="BF132" i="9"/>
  <c r="BE140" i="9"/>
  <c r="BF140" i="9"/>
  <c r="BE126" i="9"/>
  <c r="BF126" i="9"/>
  <c r="BF68" i="9"/>
  <c r="BE145" i="9"/>
  <c r="BF145" i="9"/>
  <c r="BE146" i="9"/>
  <c r="BF146" i="9"/>
  <c r="BF94" i="9"/>
  <c r="BF78" i="9"/>
  <c r="BF97" i="9"/>
  <c r="BE138" i="9"/>
  <c r="BF138" i="9"/>
  <c r="BF116" i="9"/>
  <c r="BF63" i="9"/>
  <c r="BE148" i="9"/>
  <c r="BF148" i="9"/>
  <c r="BE2" i="9"/>
  <c r="BF2" i="9"/>
  <c r="BF98" i="9"/>
  <c r="BE139" i="9"/>
  <c r="BF139" i="9"/>
  <c r="BE59" i="9"/>
  <c r="BF59" i="9"/>
  <c r="BF82" i="9"/>
  <c r="BE131" i="9"/>
  <c r="BF131" i="9"/>
  <c r="BE147" i="9"/>
  <c r="BF147" i="9"/>
  <c r="BF67" i="9"/>
  <c r="BE61" i="9"/>
  <c r="BF61" i="9"/>
  <c r="BF100" i="9"/>
  <c r="BE123" i="9"/>
  <c r="BF123" i="9"/>
  <c r="BF71" i="9"/>
  <c r="BF69" i="9"/>
  <c r="BF77" i="9"/>
  <c r="BF112" i="9"/>
  <c r="BE122" i="9"/>
  <c r="BF122" i="9"/>
  <c r="BE124" i="9"/>
  <c r="BF124" i="9"/>
  <c r="BE141" i="9"/>
  <c r="BF141" i="9"/>
  <c r="BE125" i="9"/>
  <c r="BF125" i="9"/>
  <c r="BF96" i="9"/>
  <c r="BF114" i="9"/>
  <c r="BF101" i="9"/>
  <c r="BE137" i="9"/>
  <c r="BF137" i="9"/>
  <c r="BE144" i="9"/>
  <c r="BF144" i="9"/>
  <c r="BE135" i="9"/>
  <c r="BF135" i="9"/>
  <c r="BF115" i="9"/>
  <c r="BF83" i="9"/>
  <c r="BE143" i="9"/>
  <c r="BF143" i="9"/>
  <c r="BE120" i="9"/>
  <c r="BF120" i="9"/>
  <c r="BF111" i="9"/>
  <c r="BE151" i="9"/>
  <c r="BF151" i="9"/>
  <c r="BE119" i="9"/>
  <c r="BF119" i="9"/>
  <c r="BF93" i="9"/>
  <c r="BF87" i="9"/>
  <c r="BE134" i="9"/>
  <c r="BF134" i="9"/>
  <c r="BF74" i="9"/>
  <c r="BF70" i="9"/>
  <c r="BF85" i="9"/>
  <c r="BF88" i="9"/>
  <c r="BF64" i="9"/>
  <c r="BF81" i="9"/>
  <c r="BF90" i="9"/>
  <c r="BF105" i="9"/>
  <c r="BF113" i="9"/>
  <c r="BF92" i="9"/>
  <c r="AW9" i="9"/>
  <c r="AZ9" i="9"/>
  <c r="BB9" i="9" s="1"/>
  <c r="BD14" i="9"/>
  <c r="BC14" i="9"/>
  <c r="BC23" i="9"/>
  <c r="BD23" i="9"/>
  <c r="BD40" i="9"/>
  <c r="BC40" i="9"/>
  <c r="BD45" i="9"/>
  <c r="BC45" i="9"/>
  <c r="BC51" i="9"/>
  <c r="BD51" i="9"/>
  <c r="BC13" i="9"/>
  <c r="BD13" i="9"/>
  <c r="BD17" i="9"/>
  <c r="BC17" i="9"/>
  <c r="BD8" i="9"/>
  <c r="BC8" i="9"/>
  <c r="BD22" i="9"/>
  <c r="BC22" i="9"/>
  <c r="BD38" i="9"/>
  <c r="BC38" i="9"/>
  <c r="BD16" i="9"/>
  <c r="BC16" i="9"/>
  <c r="BD6" i="9"/>
  <c r="BC6" i="9"/>
  <c r="BD42" i="9"/>
  <c r="BC42" i="9"/>
  <c r="BD12" i="9"/>
  <c r="BC12" i="9"/>
  <c r="BC99" i="9"/>
  <c r="BD99" i="9"/>
  <c r="BD25" i="9"/>
  <c r="BC25" i="9"/>
  <c r="BC3" i="9"/>
  <c r="BD3" i="9"/>
  <c r="BD52" i="9"/>
  <c r="BC52" i="9"/>
  <c r="BD57" i="9"/>
  <c r="BC57" i="9"/>
  <c r="BD53" i="9"/>
  <c r="BC53" i="9"/>
  <c r="BC11" i="9"/>
  <c r="BD11" i="9"/>
  <c r="BC15" i="9"/>
  <c r="BD15" i="9"/>
  <c r="BC29" i="9"/>
  <c r="BD29" i="9"/>
  <c r="BC39" i="9"/>
  <c r="BD39" i="9"/>
  <c r="BD20" i="9"/>
  <c r="BC20" i="9"/>
  <c r="BD44" i="9"/>
  <c r="BC44" i="9"/>
  <c r="BC65" i="9"/>
  <c r="BD65" i="9"/>
  <c r="BD10" i="9"/>
  <c r="BC10" i="9"/>
  <c r="BD5" i="9"/>
  <c r="BC5" i="9"/>
  <c r="BC7" i="9"/>
  <c r="BD7" i="9"/>
  <c r="BD26" i="9"/>
  <c r="BC26" i="9"/>
  <c r="BD58" i="9"/>
  <c r="BC58" i="9"/>
  <c r="BD41" i="9"/>
  <c r="BC41" i="9"/>
  <c r="BC31" i="9"/>
  <c r="BD31" i="9"/>
  <c r="BC55" i="9"/>
  <c r="BD55" i="9"/>
  <c r="BD54" i="9"/>
  <c r="BC54" i="9"/>
  <c r="BC27" i="9"/>
  <c r="BD27" i="9"/>
  <c r="BC18" i="9"/>
  <c r="BD18" i="9"/>
  <c r="BD49" i="9"/>
  <c r="BC49" i="9"/>
  <c r="BD28" i="9"/>
  <c r="BC28" i="9"/>
  <c r="BC50" i="9"/>
  <c r="BD50" i="9"/>
  <c r="BD21" i="9"/>
  <c r="BC21" i="9"/>
  <c r="BD34" i="9"/>
  <c r="BC34" i="9"/>
  <c r="BD36" i="9"/>
  <c r="BC36" i="9"/>
  <c r="BD30" i="9"/>
  <c r="BC30" i="9"/>
  <c r="BD4" i="9"/>
  <c r="BC4" i="9"/>
  <c r="BD109" i="9"/>
  <c r="BC109" i="9"/>
  <c r="BD60" i="9"/>
  <c r="BC60" i="9"/>
  <c r="BC47" i="9"/>
  <c r="BD47" i="9"/>
  <c r="BD32" i="9"/>
  <c r="BC32" i="9"/>
  <c r="BD46" i="9"/>
  <c r="BC46" i="9"/>
  <c r="BD33" i="9"/>
  <c r="BC33" i="9"/>
  <c r="BD24" i="9"/>
  <c r="BC24" i="9"/>
  <c r="BD37" i="9"/>
  <c r="BC37" i="9"/>
  <c r="BC43" i="9"/>
  <c r="BD43" i="9"/>
  <c r="BC66" i="9"/>
  <c r="BD66" i="9"/>
  <c r="BD56" i="9"/>
  <c r="BC56" i="9"/>
  <c r="BC19" i="9"/>
  <c r="BD19" i="9"/>
  <c r="BD48" i="9"/>
  <c r="BC48" i="9"/>
  <c r="BC35" i="9"/>
  <c r="BD35" i="9"/>
  <c r="BE33" i="9" l="1"/>
  <c r="BF33" i="9"/>
  <c r="BE60" i="9"/>
  <c r="BF60" i="9"/>
  <c r="BE36" i="9"/>
  <c r="BF36" i="9"/>
  <c r="BE28" i="9"/>
  <c r="BF28" i="9"/>
  <c r="BE54" i="9"/>
  <c r="BF54" i="9"/>
  <c r="BE58" i="9"/>
  <c r="BF58" i="9"/>
  <c r="BE10" i="9"/>
  <c r="BF10" i="9"/>
  <c r="BE53" i="9"/>
  <c r="BF53" i="9"/>
  <c r="BE25" i="9"/>
  <c r="BF25" i="9"/>
  <c r="BE6" i="9"/>
  <c r="BF6" i="9"/>
  <c r="BE8" i="9"/>
  <c r="BF8" i="9"/>
  <c r="BE45" i="9"/>
  <c r="BF45" i="9"/>
  <c r="BF66" i="9"/>
  <c r="BF65" i="9"/>
  <c r="BE48" i="9"/>
  <c r="BF48" i="9"/>
  <c r="BE46" i="9"/>
  <c r="BF46" i="9"/>
  <c r="BF109" i="9"/>
  <c r="BE34" i="9"/>
  <c r="BF34" i="9"/>
  <c r="BE49" i="9"/>
  <c r="BF49" i="9"/>
  <c r="BE26" i="9"/>
  <c r="BF26" i="9"/>
  <c r="BE57" i="9"/>
  <c r="BF57" i="9"/>
  <c r="BE16" i="9"/>
  <c r="BF16" i="9"/>
  <c r="BE17" i="9"/>
  <c r="BF17" i="9"/>
  <c r="BE40" i="9"/>
  <c r="BF40" i="9"/>
  <c r="BE39" i="9"/>
  <c r="BF39" i="9"/>
  <c r="BE19" i="9"/>
  <c r="BF19" i="9"/>
  <c r="BE18" i="9"/>
  <c r="BF18" i="9"/>
  <c r="BE31" i="9"/>
  <c r="BF31" i="9"/>
  <c r="BE7" i="9"/>
  <c r="BF7" i="9"/>
  <c r="BE15" i="9"/>
  <c r="BF15" i="9"/>
  <c r="BE13" i="9"/>
  <c r="BF13" i="9"/>
  <c r="BE23" i="9"/>
  <c r="BF23" i="9"/>
  <c r="BE29" i="9"/>
  <c r="BF29" i="9"/>
  <c r="BE37" i="9"/>
  <c r="BF37" i="9"/>
  <c r="BE32" i="9"/>
  <c r="BF32" i="9"/>
  <c r="BE4" i="9"/>
  <c r="BF4" i="9"/>
  <c r="BE21" i="9"/>
  <c r="BF21" i="9"/>
  <c r="BE44" i="9"/>
  <c r="BF44" i="9"/>
  <c r="BE52" i="9"/>
  <c r="BF52" i="9"/>
  <c r="BE12" i="9"/>
  <c r="BF12" i="9"/>
  <c r="BE38" i="9"/>
  <c r="BF38" i="9"/>
  <c r="BE35" i="9"/>
  <c r="BF35" i="9"/>
  <c r="BE43" i="9"/>
  <c r="BF43" i="9"/>
  <c r="BE55" i="9"/>
  <c r="BF55" i="9"/>
  <c r="BF99" i="9"/>
  <c r="BE47" i="9"/>
  <c r="BF47" i="9"/>
  <c r="BE50" i="9"/>
  <c r="BF50" i="9"/>
  <c r="BE27" i="9"/>
  <c r="BF27" i="9"/>
  <c r="BE11" i="9"/>
  <c r="BF11" i="9"/>
  <c r="BE3" i="9"/>
  <c r="BF3" i="9"/>
  <c r="BE51" i="9"/>
  <c r="BF51" i="9"/>
  <c r="BE56" i="9"/>
  <c r="BF56" i="9"/>
  <c r="BE24" i="9"/>
  <c r="BF24" i="9"/>
  <c r="BE30" i="9"/>
  <c r="BF30" i="9"/>
  <c r="BE41" i="9"/>
  <c r="BF41" i="9"/>
  <c r="BE5" i="9"/>
  <c r="BF5" i="9"/>
  <c r="BE20" i="9"/>
  <c r="BF20" i="9"/>
  <c r="BE42" i="9"/>
  <c r="BF42" i="9"/>
  <c r="BE22" i="9"/>
  <c r="BF22" i="9"/>
  <c r="BE14" i="9"/>
  <c r="BF14" i="9"/>
  <c r="BD9" i="9"/>
  <c r="BC9" i="9"/>
  <c r="BE9" i="9" l="1"/>
  <c r="BF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tc={DA8B9A08-25F9-4ED3-B96E-CCE3B89564B2}</author>
    <author>tc={C5E6CFA3-52B9-42F4-8808-BD235A9ECB6F}</author>
    <author>Shastri, Yogeshwar</author>
    <author/>
  </authors>
  <commentList>
    <comment ref="AS1" authorId="0" shapeId="0" xr:uid="{DA8B9A08-25F9-4ED3-B96E-CCE3B89564B2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 as this seer was probably never used.</t>
      </text>
    </comment>
    <comment ref="BR1" authorId="1" shapeId="0" xr:uid="{C5E6CFA3-52B9-42F4-8808-BD235A9ECB6F}">
      <text>
        <t>[Threaded comment]
Your version of Excel allows you to read this threaded comment; however, any edits to it will get removed if the file is opened in a newer version of Excel. Learn more: https://go.microsoft.com/fwlink/?linkid=870924
Comment:
    Atkinsons series from 1841 to 1860 and government series from 1861-1935</t>
      </text>
    </comment>
    <comment ref="G61" authorId="2" shapeId="0" xr:uid="{18F1BE85-F84A-4C07-9B1B-F9AF72B1E1B9}">
      <text>
        <r>
          <rPr>
            <sz val="10"/>
            <color rgb="FF000000"/>
            <rFont val="Arial"/>
            <family val="2"/>
          </rPr>
          <t>Shastri, Yogeshwar:
From Table no.9 Tinnevelly District Report 1979</t>
        </r>
      </text>
    </comment>
    <comment ref="G66" authorId="2" shapeId="0" xr:uid="{42DFCD0C-E7AD-4611-8B6B-A44EBD307153}">
      <text>
        <r>
          <rPr>
            <sz val="10"/>
            <color rgb="FF000000"/>
            <rFont val="Arial"/>
            <family val="2"/>
          </rPr>
          <t>Shastri, Yogeshwar:
From Table no.9 Tinnevelly District Report 1979</t>
        </r>
      </text>
    </comment>
    <comment ref="G71" authorId="2" shapeId="0" xr:uid="{0CEFED59-F742-4C78-8BF3-FB8DAB74BC53}">
      <text>
        <r>
          <rPr>
            <sz val="10"/>
            <color rgb="FF000000"/>
            <rFont val="Arial"/>
            <family val="2"/>
          </rPr>
          <t>Shastri, Yogeshwar:
From Table no.9 Tinnevelly District Report 1979</t>
        </r>
      </text>
    </comment>
    <comment ref="G72" authorId="2" shapeId="0" xr:uid="{A6F2C243-67FD-4CA9-8B3C-5BFA8E1F923B}">
      <text>
        <r>
          <rPr>
            <sz val="10"/>
            <color rgb="FF000000"/>
            <rFont val="Arial"/>
            <family val="2"/>
          </rPr>
          <t>Shastri, Yogeshwar:
From Table no.9 Tinnevelly District Report 1979</t>
        </r>
      </text>
    </comment>
    <comment ref="G76" authorId="2" shapeId="0" xr:uid="{09B3E371-FB13-4758-BFA2-D415F8AB3700}">
      <text>
        <r>
          <rPr>
            <sz val="10"/>
            <color rgb="FF000000"/>
            <rFont val="Arial"/>
            <family val="2"/>
          </rPr>
          <t>Shastri, Yogeshwar:
From Table no.9 Tinnevelly District Report 1979</t>
        </r>
      </text>
    </comment>
    <comment ref="G80" authorId="3" shapeId="0" xr:uid="{00000000-0006-0000-0800-000001000000}">
      <text>
        <r>
          <rPr>
            <sz val="10"/>
            <color rgb="FF000000"/>
            <rFont val="Arial"/>
            <family val="2"/>
          </rPr>
          <t>Report on the Settlement of the Land Revenue of the Districts in Madras Presidency for Fasli 1290 (1880-81) gvies slighlty different figure. All stats overwritten are now from Statistical abstract Madras 1951</t>
        </r>
      </text>
    </comment>
    <comment ref="G81" authorId="3" shapeId="0" xr:uid="{00000000-0006-0000-0800-000002000000}">
      <text>
        <r>
          <rPr>
            <sz val="10"/>
            <color rgb="FF000000"/>
            <rFont val="Arial"/>
            <family val="2"/>
          </rPr>
          <t>Report on the Settlement of the Land Revenue of the Districts in Madras Presidency for Fasli 1290 (1880-81)</t>
        </r>
      </text>
    </comment>
    <comment ref="BI100" authorId="3" shapeId="0" xr:uid="{00000000-0006-0000-0800-000006000000}">
      <text>
        <r>
          <rPr>
            <sz val="10"/>
            <color rgb="FF000000"/>
            <rFont val="Arial"/>
            <family val="2"/>
          </rPr>
          <t>data taken from revenue settlement report Madras 1901-1904. pg 90 (72), table C . can also be 1470454</t>
        </r>
      </text>
    </comment>
    <comment ref="L105" authorId="3" shapeId="0" xr:uid="{00000000-0006-0000-0800-000003000000}">
      <text>
        <r>
          <rPr>
            <sz val="10"/>
            <color rgb="FF000000"/>
            <rFont val="Arial"/>
            <family val="2"/>
          </rPr>
          <t>excludes cesses. data taken from revenue settlement report Madras 1904-1905., pg.36,table.10</t>
        </r>
      </text>
    </comment>
    <comment ref="L106" authorId="3" shapeId="0" xr:uid="{00000000-0006-0000-0800-000004000000}">
      <text>
        <r>
          <rPr>
            <sz val="10"/>
            <color rgb="FF000000"/>
            <rFont val="Arial"/>
            <family val="2"/>
          </rPr>
          <t>excludes cesses. data taken from revenue settlement report Madras 1905-1906., pg.38,table.10</t>
        </r>
      </text>
    </comment>
    <comment ref="L107" authorId="3" shapeId="0" xr:uid="{00000000-0006-0000-0800-000005000000}">
      <text>
        <r>
          <rPr>
            <sz val="10"/>
            <color rgb="FF000000"/>
            <rFont val="Arial"/>
            <family val="2"/>
          </rPr>
          <t>excludes cesses. data taken from revenue settlement report Madras 1906-1907., pg.36,table.10</t>
        </r>
      </text>
    </comment>
  </commentList>
</comments>
</file>

<file path=xl/sharedStrings.xml><?xml version="1.0" encoding="utf-8"?>
<sst xmlns="http://schemas.openxmlformats.org/spreadsheetml/2006/main" count="300" uniqueCount="272">
  <si>
    <t>Year</t>
  </si>
  <si>
    <t>Famine</t>
  </si>
  <si>
    <t>Drought</t>
  </si>
  <si>
    <t>Fasli Year</t>
  </si>
  <si>
    <t>1899-1900</t>
  </si>
  <si>
    <t>1887-88</t>
  </si>
  <si>
    <t>1888-89</t>
  </si>
  <si>
    <t>1889-90</t>
  </si>
  <si>
    <t>1890-91</t>
  </si>
  <si>
    <t>1891-92</t>
  </si>
  <si>
    <t>1892-93</t>
  </si>
  <si>
    <t>1893-94</t>
  </si>
  <si>
    <t>1894-95</t>
  </si>
  <si>
    <t>1895-96</t>
  </si>
  <si>
    <t>1896-97</t>
  </si>
  <si>
    <t>1897-98</t>
  </si>
  <si>
    <t>1898-99</t>
  </si>
  <si>
    <t>Rainfall</t>
  </si>
  <si>
    <t xml:space="preserve">Population </t>
  </si>
  <si>
    <t>Ryotwari Land under Cultivation-Estimate (Acres)</t>
  </si>
  <si>
    <t>Ryotwari Land under Cultivation- Actual (Acres)</t>
  </si>
  <si>
    <t>Total Revenue</t>
  </si>
  <si>
    <t>Ryotwari Land Revenue Demand</t>
  </si>
  <si>
    <t>Ryotwari Land Revenue Demand as % of total LR demand</t>
  </si>
  <si>
    <t>Land Revenue Demand</t>
  </si>
  <si>
    <t>Land Revenue Demand as % of Total Revenue</t>
  </si>
  <si>
    <t>Land Revenue Per Acre based on Estimated Cultivated Area</t>
  </si>
  <si>
    <t>Annual Average price of 2nd sort paddy ( seers per Rupee)</t>
  </si>
  <si>
    <t>Annual Average price of 2nd sort paddy ( seers per Rupee converted to Kilos)  based on Imperial Seer of 0.933kg</t>
  </si>
  <si>
    <t>Annual Average price of 2nd sort paddy ( seers per Rupee converted to Kilos)  based on Tirunelveli Seer of 0.956 kg</t>
  </si>
  <si>
    <t>Annual Average price of 2nd sort paddy ( seers per Rupee converted to Kilos)  based on Kuccha Madras Seer of 0.278 kg</t>
  </si>
  <si>
    <t>Estimated land revenue in paddy based on Annual Average Price</t>
  </si>
  <si>
    <t>Harvest Price of 2nd sort of paddy (seers per Rupee)</t>
  </si>
  <si>
    <t>Estimated land revenue in paddy based on Harvest Price</t>
  </si>
  <si>
    <t xml:space="preserve">Estimated Land revenue per acre-in seers of Paddy </t>
  </si>
  <si>
    <t>Estimated Land revenue per acre-in Kilos of Paddy  based on Imperial Seer of 0.933kg</t>
  </si>
  <si>
    <t>Estimated Land revenue per acre-in Kilos of Paddy based on Tirunelveli Seer of 0.956 kg</t>
  </si>
  <si>
    <t>Estimated Land revenue per acre-in Kilos of Paddy (Estimated land revenue in paddy/land under cultivation-Estimate) based on Kuccha  Madras Seer of 0.278 kg</t>
  </si>
  <si>
    <t>Actual Land revenue per acre-in seers of Paddy (Estimated land revenue in paddy/land under cultivation-Actual)</t>
  </si>
  <si>
    <t>Actual Land revenue per acre-in Kilos of Paddy (Estimated land revenue in paddy/land under cultivation-Actual)  based on Imperial Seer of 0.933kg</t>
  </si>
  <si>
    <t>Actual Land revenue per acre-in Kilos of Paddy (Estimated land revenue in paddy/land under cultivation-Actual)  based on  based on Tirunelveli Seer of 0.956 kg</t>
  </si>
  <si>
    <t>Actual Land revenue per acre-in Kilos of Paddy (Estimated land revenue in paddy/land under cultivation-Actual)  based on acre-in Kilos of Paddy (Estimated land revenue in paddy/land under cultivation-Estimate) based on  of 0.278 kg</t>
  </si>
  <si>
    <t>Average Produce per Acre in Kilos of Paddy</t>
  </si>
  <si>
    <t>Actual Land Revenue as % of Average Produce Based on Imperial Seer</t>
  </si>
  <si>
    <t>Actual Land Revenue as % of Average Produce Based on Tirunelveli Seer</t>
  </si>
  <si>
    <t>Actual Land Revenue as % of Average Produce Based on Kuccha Seer</t>
  </si>
  <si>
    <t>Estimated Land revenue per acre-in Kilos of Paddy (Estimated land revenue in paddy/land under cultivation-Estimate) based on Imperial Seer of 0.933kg</t>
  </si>
  <si>
    <t>Estimated Land revenue per acre-in Kilos of Paddy (Estimated land revenue in paddy/land under cultivation-Estimate) based on Tirunelveli Seer of 0.956 kg</t>
  </si>
  <si>
    <t>1801-2</t>
  </si>
  <si>
    <t>1802-3</t>
  </si>
  <si>
    <t>1803-4</t>
  </si>
  <si>
    <t>1804-5</t>
  </si>
  <si>
    <t>1805-6</t>
  </si>
  <si>
    <t>1806-7</t>
  </si>
  <si>
    <t>1807-8</t>
  </si>
  <si>
    <t>1808-9</t>
  </si>
  <si>
    <t>1809-10</t>
  </si>
  <si>
    <t>1810-11</t>
  </si>
  <si>
    <t>1811-12</t>
  </si>
  <si>
    <t>1812-13</t>
  </si>
  <si>
    <t>1813-14</t>
  </si>
  <si>
    <t>1814-15</t>
  </si>
  <si>
    <t>1815-16</t>
  </si>
  <si>
    <t>1816-17</t>
  </si>
  <si>
    <t>1817-18</t>
  </si>
  <si>
    <t>1818-19</t>
  </si>
  <si>
    <t>1819-20</t>
  </si>
  <si>
    <t>1820-21</t>
  </si>
  <si>
    <t>1821-22</t>
  </si>
  <si>
    <t>1822-23</t>
  </si>
  <si>
    <t>1823-24</t>
  </si>
  <si>
    <t>1824-25</t>
  </si>
  <si>
    <t>1825-26</t>
  </si>
  <si>
    <t>1826-27</t>
  </si>
  <si>
    <t>1827-28</t>
  </si>
  <si>
    <t>1828-29</t>
  </si>
  <si>
    <t>1829-30</t>
  </si>
  <si>
    <t>1830-31</t>
  </si>
  <si>
    <t>1831-32</t>
  </si>
  <si>
    <t>1832-33</t>
  </si>
  <si>
    <t>1833-34</t>
  </si>
  <si>
    <t>1834-35</t>
  </si>
  <si>
    <t>1835-36</t>
  </si>
  <si>
    <t>1836-37</t>
  </si>
  <si>
    <t>1837-38</t>
  </si>
  <si>
    <t>1838-39</t>
  </si>
  <si>
    <t>1839-40</t>
  </si>
  <si>
    <t>1840-41</t>
  </si>
  <si>
    <t>1841-42</t>
  </si>
  <si>
    <t>1842-43</t>
  </si>
  <si>
    <t>1843-44</t>
  </si>
  <si>
    <t>1844-45</t>
  </si>
  <si>
    <t>1845-46</t>
  </si>
  <si>
    <t>1846-47</t>
  </si>
  <si>
    <t>1847-48</t>
  </si>
  <si>
    <t>1848-49</t>
  </si>
  <si>
    <t>1849-50</t>
  </si>
  <si>
    <t>1850-51</t>
  </si>
  <si>
    <t>1851-52</t>
  </si>
  <si>
    <t>1852-53</t>
  </si>
  <si>
    <t>1853-54</t>
  </si>
  <si>
    <t>1854-55</t>
  </si>
  <si>
    <t>1855-56</t>
  </si>
  <si>
    <t>1856-57</t>
  </si>
  <si>
    <t>1857-58</t>
  </si>
  <si>
    <t>1858-59</t>
  </si>
  <si>
    <t>1859-60</t>
  </si>
  <si>
    <t>1860-61</t>
  </si>
  <si>
    <t>1861-62</t>
  </si>
  <si>
    <t>1862-63</t>
  </si>
  <si>
    <t>1863-64</t>
  </si>
  <si>
    <t>1864-65</t>
  </si>
  <si>
    <t>1865-66</t>
  </si>
  <si>
    <t>1866-67</t>
  </si>
  <si>
    <t>1867-68</t>
  </si>
  <si>
    <t>1868-69</t>
  </si>
  <si>
    <t>1869-70</t>
  </si>
  <si>
    <t>1870-71</t>
  </si>
  <si>
    <t>1871-72</t>
  </si>
  <si>
    <t>1872-73</t>
  </si>
  <si>
    <t>1873-74</t>
  </si>
  <si>
    <t>1874-75</t>
  </si>
  <si>
    <t>1875-76</t>
  </si>
  <si>
    <t>1876-77</t>
  </si>
  <si>
    <t>1877-78</t>
  </si>
  <si>
    <t>1878-79</t>
  </si>
  <si>
    <t>1879-80</t>
  </si>
  <si>
    <t>1880-81</t>
  </si>
  <si>
    <t>1881-82</t>
  </si>
  <si>
    <t>1882-83</t>
  </si>
  <si>
    <t>1883-84</t>
  </si>
  <si>
    <t>1884-85</t>
  </si>
  <si>
    <t>1885-86</t>
  </si>
  <si>
    <t>1886-87</t>
  </si>
  <si>
    <t>1912-13</t>
  </si>
  <si>
    <t>1913-14</t>
  </si>
  <si>
    <t>1914-15</t>
  </si>
  <si>
    <t>1915-16</t>
  </si>
  <si>
    <t>1916-17</t>
  </si>
  <si>
    <t>1917-18</t>
  </si>
  <si>
    <t>1918-19</t>
  </si>
  <si>
    <t>1919-20</t>
  </si>
  <si>
    <t>1920-21</t>
  </si>
  <si>
    <t>1921-22</t>
  </si>
  <si>
    <t>1922-23</t>
  </si>
  <si>
    <t>1923-24</t>
  </si>
  <si>
    <t>1924-25</t>
  </si>
  <si>
    <t>1925-26</t>
  </si>
  <si>
    <t>1926-27</t>
  </si>
  <si>
    <t>1927-28</t>
  </si>
  <si>
    <t>1928-29</t>
  </si>
  <si>
    <t>1929-30</t>
  </si>
  <si>
    <t>1930-31</t>
  </si>
  <si>
    <t>1932-33</t>
  </si>
  <si>
    <t>1933-34</t>
  </si>
  <si>
    <t>1934-35</t>
  </si>
  <si>
    <t>1935-36</t>
  </si>
  <si>
    <t>1936-37</t>
  </si>
  <si>
    <t>1937-38</t>
  </si>
  <si>
    <t>1938-39</t>
  </si>
  <si>
    <t>1939-40</t>
  </si>
  <si>
    <t>1940-41</t>
  </si>
  <si>
    <t>1941-42</t>
  </si>
  <si>
    <t>1942-43</t>
  </si>
  <si>
    <t>1943-44</t>
  </si>
  <si>
    <t>1944-45</t>
  </si>
  <si>
    <t>1945-46</t>
  </si>
  <si>
    <t>1946-47</t>
  </si>
  <si>
    <t>1947-48</t>
  </si>
  <si>
    <t>1948-49</t>
  </si>
  <si>
    <t>1949-50</t>
  </si>
  <si>
    <t>1950-51</t>
  </si>
  <si>
    <t>Measure Name</t>
  </si>
  <si>
    <t>Alternate Name</t>
  </si>
  <si>
    <t>Number of Units</t>
  </si>
  <si>
    <t>Conversion in Kottahs</t>
  </si>
  <si>
    <t>Conversion in Marakals</t>
  </si>
  <si>
    <t>Conversion in Imperial Maund</t>
  </si>
  <si>
    <t>Conversion in Harris Kalam</t>
  </si>
  <si>
    <t>Conversion in Measures</t>
  </si>
  <si>
    <t>Conversion in Mercals</t>
  </si>
  <si>
    <t>Conversion in Palams</t>
  </si>
  <si>
    <t>Conversion in Viss</t>
  </si>
  <si>
    <t>Conversion in Local Seers</t>
  </si>
  <si>
    <t>Conversion in Imperial Seers</t>
  </si>
  <si>
    <t>Conversion in Tolas</t>
  </si>
  <si>
    <t>Conversion in Kilos (Kg)</t>
  </si>
  <si>
    <t>Conversion in Ounces (Oz)</t>
  </si>
  <si>
    <t>Conversion in Pounds (lbs)</t>
  </si>
  <si>
    <t>Conversion in Volume(cubic inch)</t>
  </si>
  <si>
    <t>Conversion in Litres (lt)</t>
  </si>
  <si>
    <t>Comments</t>
  </si>
  <si>
    <t>Source</t>
  </si>
  <si>
    <t>Tola</t>
  </si>
  <si>
    <t>This was the weight of 1 Rupee</t>
  </si>
  <si>
    <t>P.B. Mayer (1980) The penetration of capitalism in a South Indian district, South Asia: Journal of South Asian Studies, 3:2, 1-24, DOI: 10.1080/00856408008723003</t>
  </si>
  <si>
    <t>Tola Tirunelveli 1879</t>
  </si>
  <si>
    <t>Madras Seer</t>
  </si>
  <si>
    <t>Kuccha Seer</t>
  </si>
  <si>
    <t>Tirunelveli Seer Heaped Rice 1879</t>
  </si>
  <si>
    <t>Seer Paddi</t>
  </si>
  <si>
    <t>This was used in retail</t>
  </si>
  <si>
    <t>Manual of Tinnevelly District 1879</t>
  </si>
  <si>
    <t>Tirunelveli Seer Stuck Rice 1879</t>
  </si>
  <si>
    <t>Tirunelveli Seer Heaped Pucca Paddi 1879</t>
  </si>
  <si>
    <t>Pucca Paddi</t>
  </si>
  <si>
    <t>This was used in wholesale</t>
  </si>
  <si>
    <t>Imperial Seer</t>
  </si>
  <si>
    <t>Pukka Seer</t>
  </si>
  <si>
    <t>Imperial Maund</t>
  </si>
  <si>
    <t>Palam</t>
  </si>
  <si>
    <t>Viss</t>
  </si>
  <si>
    <t>Arcot Doodie</t>
  </si>
  <si>
    <t>Madras Maund</t>
  </si>
  <si>
    <t>Tiruci Measure 1821</t>
  </si>
  <si>
    <t>Padi</t>
  </si>
  <si>
    <t>Tiruci Measure 1863</t>
  </si>
  <si>
    <t>Standard Madras Government Measure 1846</t>
  </si>
  <si>
    <t>Standard Madras Government Measure 1856 Rice</t>
  </si>
  <si>
    <t>This is how much rice could a MM hold when heaped into measuring container</t>
  </si>
  <si>
    <t>Standard Madras Government Measure 1856 Paddy</t>
  </si>
  <si>
    <t>This is how much paddy could a MM hold when heaped into measuring container</t>
  </si>
  <si>
    <t>Standard Madras Government Measure 1899</t>
  </si>
  <si>
    <t>Standard Madras Government Measure 1920 Rice</t>
  </si>
  <si>
    <t>120 tolas stuck + 12 heap</t>
  </si>
  <si>
    <t>Standard Madras Government Measure 1920 Paddy</t>
  </si>
  <si>
    <t>89.9 stuck + 8.5 tolas heap</t>
  </si>
  <si>
    <t>Marakal</t>
  </si>
  <si>
    <t>Mercal</t>
  </si>
  <si>
    <t>Whatever measure was standard in a particular year</t>
  </si>
  <si>
    <t>Marakal Tirunelveli 1879</t>
  </si>
  <si>
    <t>Kottah Tirunelveli 1879</t>
  </si>
  <si>
    <t>Harris Kalam</t>
  </si>
  <si>
    <t>Harris Cullum</t>
  </si>
  <si>
    <t xml:space="preserve">Madras Garce </t>
  </si>
  <si>
    <t>Madras Garce 1856 Running Over Rice</t>
  </si>
  <si>
    <t>When running over with rice</t>
  </si>
  <si>
    <t>Madras Garce 1856 Heaped Rice</t>
  </si>
  <si>
    <t>Madras Garce 1856 Heaped Paddy</t>
  </si>
  <si>
    <t>Madras Garce 1879 Tirunelveli</t>
  </si>
  <si>
    <t>Tirunelveli Garce 1852</t>
  </si>
  <si>
    <t>Land Revenue Per Acre based on Actual Cultivated Area</t>
  </si>
  <si>
    <t>Yavana</t>
  </si>
  <si>
    <t>Desakaval</t>
  </si>
  <si>
    <t>Nilavari</t>
  </si>
  <si>
    <t>Ryotwari Land Revenue- Actual Collection</t>
  </si>
  <si>
    <t>Total Land Revenue- Actual Collection</t>
  </si>
  <si>
    <t>Ryotwari Land Revenue Per Acre based on Estimated Cultivated Area</t>
  </si>
  <si>
    <t>Ryotwari Land Revenue Per Acre based on Actual Cultivated Area</t>
  </si>
  <si>
    <t>Estimated Ryotwari  land revenue in seers of paddy based on Annual Average Price</t>
  </si>
  <si>
    <t>Estimated Ryotwari land revenue in seers of paddy based on Harvest Price</t>
  </si>
  <si>
    <t xml:space="preserve">Estimated Ryotwari  Land revenue per acre-in seers of Paddy </t>
  </si>
  <si>
    <t>Estimated Ryotwari Land revenue per acre-in Kilos of Paddy  based on Imperial Seer of 0.933kg</t>
  </si>
  <si>
    <t>Estimated Ryotwari Land revenue per acre-in Kilos of Paddy based on Tirunelveli Seer of 0.956 kg</t>
  </si>
  <si>
    <t>Actual Ryotwari Land revenue per acre-in seers of Paddy (Estimated land revenue in paddy/land under cultivation-Actual)</t>
  </si>
  <si>
    <t>Actual Ryotwari Land revenue per acre-in Kilos of Paddy (Estimated land revenue in paddy/land under cultivation-Actual)  based on Imperial Seer of 0.933kg</t>
  </si>
  <si>
    <t>Actual Ryotwari Land  revenue per acre-in Kilos of Paddy (Estimated land revenue in paddy/land under cultivation-Actual)  based on  based on Tirunelveli Seer of 0.956 kg</t>
  </si>
  <si>
    <t>Actual Ryotwari  Land Revenue as % of Average Produce Based on Imperial Seer</t>
  </si>
  <si>
    <t>Actual Ryotwari Land Revenue as % of Average Produce Based on Tirunelveli Seer</t>
  </si>
  <si>
    <t>Deductions for Cultivation Expenses</t>
  </si>
  <si>
    <t>Amount of Grain left with Ryot  based on Tirunelveli Seer of 0.956 kg</t>
  </si>
  <si>
    <t>Net Amount of Grain left with Ryot  based on Tirunelveli Seer of 0.956 kg</t>
  </si>
  <si>
    <t>Net Amount of Grain left with Ryot as a % of Average Yield  based on Tirunelveli Seer of 0.956 kg</t>
  </si>
  <si>
    <t>Net Income of  Ryot in rupees per acre based on Tirunelveli Seer of 0.956 kg</t>
  </si>
  <si>
    <t>Present Value of Rupee</t>
  </si>
  <si>
    <t>Index Number of Retail Prices of Foodgrains</t>
  </si>
  <si>
    <t>Inflation based on Index number 1873 = 100</t>
  </si>
  <si>
    <t xml:space="preserve">Income Adjusted for Inflation at 5% till 1861 and based on Index numbers after that year </t>
  </si>
  <si>
    <t>Fred J Atkinsons Index Numbers 1868-76=100</t>
  </si>
  <si>
    <t>N K Thingalaya's Index Numbers 1953=100</t>
  </si>
  <si>
    <t>1931-32</t>
  </si>
  <si>
    <t>Index Numbers from 1861-1931 Government Publication (Statistics, Department Of Commercial Intelligence. 1933. Index Numbers of Indian Prices 1861-1931. Delhi: Manager of publications)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</si>
</sst>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₹]#,##0.00"/>
    <numFmt numFmtId="166" formatCode="yyyy\-mm"/>
    <numFmt numFmtId="167" formatCode="yyyy\-m"/>
    <numFmt numFmtId="168" formatCode="#,##0.0"/>
    <numFmt numFmtId="170" formatCode="0.0000"/>
    <numFmt numFmtId="171" formatCode="0.000"/>
    <numFmt numFmtId="172" formatCode="0.0000000"/>
    <numFmt numFmtId="173" formatCode="[$₹-820]#,##0.00"/>
    <numFmt numFmtId="174" formatCode="_ [$₹-4009]\ * #,##0.00_ ;_ [$₹-4009]\ * \-#,##0.00_ ;_ [$₹-4009]\ * &quot;-&quot;??_ ;_ @_ "/>
    <numFmt numFmtId="175" formatCode="[$₹-820]#,##0"/>
  </numFmts>
  <fonts count="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8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7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173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/>
    <xf numFmtId="9" fontId="0" fillId="0" borderId="0" xfId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0" xfId="1" applyFont="1" applyFill="1"/>
    <xf numFmtId="166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wrapText="1"/>
    </xf>
  </cellXfs>
  <cellStyles count="4">
    <cellStyle name="Hyperlink 2" xfId="3" xr:uid="{FEE9BEEE-F358-49E6-8E78-C71487A3BFB4}"/>
    <cellStyle name="Normal" xfId="0" builtinId="0"/>
    <cellStyle name="Normal 2" xfId="2" xr:uid="{69394D8F-C37E-4171-B471-128256ADFBCC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733"/>
      <color rgb="FFC3D7E3"/>
      <color rgb="FF5FC6F5"/>
      <color rgb="FF1293D4"/>
      <color rgb="FFEE8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geshwar shastri" id="{8849603E-22E1-4BD9-90AA-F29AACD514AC}" userId="774bd4d7fe2c036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1" dT="2022-11-22T22:41:36.62" personId="{8849603E-22E1-4BD9-90AA-F29AACD514AC}" id="{DA8B9A08-25F9-4ED3-B96E-CCE3B89564B2}">
    <text>Ignore as this seer was probably never used.</text>
  </threadedComment>
  <threadedComment ref="BR1" dT="2023-04-21T06:34:04.99" personId="{8849603E-22E1-4BD9-90AA-F29AACD514AC}" id="{C5E6CFA3-52B9-42F4-8808-BD235A9ECB6F}">
    <text>Atkinsons series from 1841 to 1860 and government series from 1861-1935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999"/>
  <sheetViews>
    <sheetView tabSelected="1" zoomScale="110" zoomScaleNormal="110" workbookViewId="0">
      <pane ySplit="1" topLeftCell="A2" activePane="bottomLeft" state="frozen"/>
      <selection pane="bottomLeft" activeCell="BQ6" sqref="BQ6"/>
    </sheetView>
  </sheetViews>
  <sheetFormatPr defaultColWidth="12.5546875" defaultRowHeight="13.2" x14ac:dyDescent="0.25"/>
  <cols>
    <col min="1" max="1" width="9.6640625" bestFit="1" customWidth="1"/>
    <col min="2" max="2" width="9.6640625" hidden="1" customWidth="1"/>
    <col min="3" max="3" width="7.44140625" hidden="1" customWidth="1"/>
    <col min="4" max="4" width="8.33203125" hidden="1" customWidth="1"/>
    <col min="5" max="5" width="7.44140625" hidden="1" customWidth="1"/>
    <col min="6" max="6" width="10.33203125" bestFit="1" customWidth="1"/>
    <col min="7" max="8" width="11" bestFit="1" customWidth="1"/>
    <col min="9" max="9" width="13.88671875" bestFit="1" customWidth="1"/>
    <col min="10" max="10" width="12.6640625" bestFit="1" customWidth="1"/>
    <col min="11" max="11" width="13.109375" bestFit="1" customWidth="1"/>
    <col min="12" max="12" width="12.6640625" bestFit="1" customWidth="1"/>
    <col min="13" max="13" width="13.109375" bestFit="1" customWidth="1"/>
    <col min="14" max="16" width="13.109375" customWidth="1"/>
    <col min="17" max="17" width="14.44140625" bestFit="1" customWidth="1"/>
    <col min="18" max="20" width="14.44140625" customWidth="1"/>
    <col min="21" max="22" width="14.6640625" bestFit="1" customWidth="1"/>
    <col min="23" max="23" width="15.33203125" bestFit="1" customWidth="1"/>
    <col min="24" max="26" width="12.33203125" bestFit="1" customWidth="1"/>
    <col min="27" max="27" width="12.33203125" customWidth="1"/>
    <col min="28" max="29" width="12.5546875" bestFit="1" customWidth="1"/>
    <col min="30" max="30" width="14.6640625" customWidth="1"/>
    <col min="31" max="31" width="24.33203125" bestFit="1" customWidth="1"/>
    <col min="32" max="32" width="24.33203125" customWidth="1"/>
    <col min="33" max="33" width="24.44140625" bestFit="1" customWidth="1"/>
    <col min="34" max="34" width="24.44140625" customWidth="1"/>
    <col min="35" max="35" width="24" bestFit="1" customWidth="1"/>
    <col min="36" max="36" width="24" customWidth="1"/>
    <col min="37" max="37" width="24" bestFit="1" customWidth="1"/>
    <col min="38" max="38" width="25.33203125" style="6" bestFit="1" customWidth="1"/>
    <col min="39" max="39" width="25.33203125" style="6" customWidth="1"/>
    <col min="40" max="40" width="12.5546875" style="6" bestFit="1" customWidth="1"/>
    <col min="41" max="41" width="12.5546875" style="6" customWidth="1"/>
    <col min="42" max="42" width="17" style="6" bestFit="1" customWidth="1"/>
    <col min="43" max="43" width="17" style="6" customWidth="1"/>
    <col min="44" max="44" width="17.6640625" style="6" customWidth="1"/>
    <col min="45" max="45" width="21.109375" style="6" customWidth="1"/>
    <col min="46" max="47" width="12.5546875" style="6"/>
    <col min="53" max="54" width="12.5546875" style="6"/>
    <col min="55" max="55" width="14.88671875" style="6" customWidth="1"/>
    <col min="56" max="56" width="12.5546875" style="6"/>
    <col min="63" max="63" width="12.5546875" style="6"/>
    <col min="67" max="69" width="12.5546875" style="6"/>
    <col min="70" max="70" width="14.6640625" style="6" bestFit="1" customWidth="1"/>
  </cols>
  <sheetData>
    <row r="1" spans="1:70" s="32" customFormat="1" ht="237.6" x14ac:dyDescent="0.25">
      <c r="A1" s="40" t="s">
        <v>0</v>
      </c>
      <c r="B1" s="40" t="s">
        <v>3</v>
      </c>
      <c r="C1" s="40" t="s">
        <v>17</v>
      </c>
      <c r="D1" s="40" t="s">
        <v>2</v>
      </c>
      <c r="E1" s="40" t="s">
        <v>1</v>
      </c>
      <c r="F1" s="40" t="s">
        <v>18</v>
      </c>
      <c r="G1" s="40" t="s">
        <v>19</v>
      </c>
      <c r="H1" s="40" t="s">
        <v>20</v>
      </c>
      <c r="I1" s="40" t="s">
        <v>21</v>
      </c>
      <c r="J1" s="40" t="s">
        <v>22</v>
      </c>
      <c r="K1" s="40" t="s">
        <v>23</v>
      </c>
      <c r="L1" s="40" t="s">
        <v>24</v>
      </c>
      <c r="M1" s="40" t="s">
        <v>25</v>
      </c>
      <c r="N1" s="40" t="s">
        <v>242</v>
      </c>
      <c r="O1" s="40" t="s">
        <v>243</v>
      </c>
      <c r="P1" s="40" t="s">
        <v>244</v>
      </c>
      <c r="Q1" s="40" t="s">
        <v>245</v>
      </c>
      <c r="R1" s="40" t="s">
        <v>246</v>
      </c>
      <c r="S1" s="40" t="s">
        <v>247</v>
      </c>
      <c r="T1" s="40" t="s">
        <v>248</v>
      </c>
      <c r="U1" s="40" t="s">
        <v>26</v>
      </c>
      <c r="V1" s="40" t="s">
        <v>241</v>
      </c>
      <c r="W1" s="40" t="s">
        <v>27</v>
      </c>
      <c r="X1" s="40" t="s">
        <v>28</v>
      </c>
      <c r="Y1" s="40" t="s">
        <v>29</v>
      </c>
      <c r="Z1" s="40" t="s">
        <v>30</v>
      </c>
      <c r="AA1" s="40" t="s">
        <v>249</v>
      </c>
      <c r="AB1" s="40" t="s">
        <v>31</v>
      </c>
      <c r="AC1" s="40" t="s">
        <v>32</v>
      </c>
      <c r="AD1" s="40" t="s">
        <v>250</v>
      </c>
      <c r="AE1" s="40" t="s">
        <v>33</v>
      </c>
      <c r="AF1" s="40" t="s">
        <v>251</v>
      </c>
      <c r="AG1" s="40" t="s">
        <v>34</v>
      </c>
      <c r="AH1" s="40" t="s">
        <v>252</v>
      </c>
      <c r="AI1" s="40" t="s">
        <v>35</v>
      </c>
      <c r="AJ1" s="40" t="s">
        <v>253</v>
      </c>
      <c r="AK1" s="40" t="s">
        <v>36</v>
      </c>
      <c r="AL1" s="40" t="s">
        <v>37</v>
      </c>
      <c r="AM1" s="40" t="s">
        <v>254</v>
      </c>
      <c r="AN1" s="40" t="s">
        <v>38</v>
      </c>
      <c r="AO1" s="40" t="s">
        <v>255</v>
      </c>
      <c r="AP1" s="40" t="s">
        <v>39</v>
      </c>
      <c r="AQ1" s="40" t="s">
        <v>256</v>
      </c>
      <c r="AR1" s="40" t="s">
        <v>40</v>
      </c>
      <c r="AS1" s="40" t="s">
        <v>41</v>
      </c>
      <c r="AT1" s="40" t="s">
        <v>42</v>
      </c>
      <c r="AU1" s="40" t="s">
        <v>257</v>
      </c>
      <c r="AV1" s="40" t="s">
        <v>43</v>
      </c>
      <c r="AW1" s="40" t="s">
        <v>258</v>
      </c>
      <c r="AX1" s="40" t="s">
        <v>44</v>
      </c>
      <c r="AY1" s="40" t="s">
        <v>45</v>
      </c>
      <c r="AZ1" s="40" t="s">
        <v>260</v>
      </c>
      <c r="BA1" s="40" t="s">
        <v>259</v>
      </c>
      <c r="BB1" s="40" t="s">
        <v>261</v>
      </c>
      <c r="BC1" s="40" t="s">
        <v>262</v>
      </c>
      <c r="BD1" s="40" t="s">
        <v>263</v>
      </c>
      <c r="BE1" s="40" t="s">
        <v>267</v>
      </c>
      <c r="BF1" s="40"/>
      <c r="BG1" s="40" t="s">
        <v>264</v>
      </c>
      <c r="BH1" s="40" t="s">
        <v>46</v>
      </c>
      <c r="BI1" s="40" t="s">
        <v>47</v>
      </c>
      <c r="BJ1" s="40"/>
      <c r="BK1" s="40" t="s">
        <v>265</v>
      </c>
      <c r="BL1" s="40" t="s">
        <v>266</v>
      </c>
      <c r="BM1" s="40" t="s">
        <v>268</v>
      </c>
      <c r="BO1" s="40" t="s">
        <v>269</v>
      </c>
      <c r="BP1" s="28"/>
      <c r="BQ1" s="40" t="s">
        <v>271</v>
      </c>
      <c r="BR1" s="40" t="s">
        <v>264</v>
      </c>
    </row>
    <row r="2" spans="1:70" s="32" customFormat="1" x14ac:dyDescent="0.25">
      <c r="A2" s="35" t="s">
        <v>48</v>
      </c>
      <c r="B2" s="35"/>
      <c r="C2" s="35"/>
      <c r="D2" s="35"/>
      <c r="E2" s="35"/>
      <c r="F2" s="21">
        <v>571669</v>
      </c>
      <c r="G2" s="21">
        <v>519869</v>
      </c>
      <c r="H2" s="21">
        <f t="shared" ref="H2:H33" si="0">G2*0.88</f>
        <v>457484.72000000003</v>
      </c>
      <c r="I2" s="22">
        <v>2006603</v>
      </c>
      <c r="J2" s="22">
        <f>L2*0.82</f>
        <v>1466649.5399999998</v>
      </c>
      <c r="K2" s="23">
        <f t="shared" ref="K2:K65" si="1">J2/L2</f>
        <v>0.81999999999999984</v>
      </c>
      <c r="L2" s="22">
        <v>1788597</v>
      </c>
      <c r="M2" s="23">
        <f>L2/I2</f>
        <v>0.89135568919213215</v>
      </c>
      <c r="N2" s="36">
        <v>100000</v>
      </c>
      <c r="O2" s="36"/>
      <c r="P2" s="36">
        <v>200000</v>
      </c>
      <c r="Q2" s="22">
        <f>SUM(J2,N2,O2,P2)</f>
        <v>1766649.5399999998</v>
      </c>
      <c r="R2" s="22">
        <f>SUM(L2,N2,O2,P2)</f>
        <v>2088597</v>
      </c>
      <c r="S2" s="22">
        <f>Q2/G2</f>
        <v>3.3982590614173951</v>
      </c>
      <c r="T2" s="22">
        <f>Q2/H2</f>
        <v>3.8616580243379488</v>
      </c>
      <c r="U2" s="22">
        <f t="shared" ref="U2:U33" si="2">L2/G2</f>
        <v>3.4404763507729834</v>
      </c>
      <c r="V2" s="22">
        <f t="shared" ref="V2:V33" si="3">L2/H2</f>
        <v>3.9096322167874806</v>
      </c>
      <c r="W2" s="20">
        <v>57.8</v>
      </c>
      <c r="X2" s="25">
        <f t="shared" ref="X2:X8" si="4">W2/0.933</f>
        <v>61.950696677384776</v>
      </c>
      <c r="Y2" s="25">
        <f>W2*0.956</f>
        <v>55.256799999999998</v>
      </c>
      <c r="Z2" s="34">
        <f>W2/0.278</f>
        <v>207.91366906474818</v>
      </c>
      <c r="AA2" s="21">
        <f>W2*Q2</f>
        <v>102112343.41199999</v>
      </c>
      <c r="AB2" s="21">
        <f t="shared" ref="AB2:AB8" si="5">L2*W2</f>
        <v>103380906.59999999</v>
      </c>
      <c r="AC2" s="20">
        <f t="shared" ref="AC2:AC8" si="6">W2*1.5</f>
        <v>86.699999999999989</v>
      </c>
      <c r="AD2" s="26">
        <f>AC2*Q2</f>
        <v>153168515.11799997</v>
      </c>
      <c r="AE2" s="21">
        <f t="shared" ref="AE2:AE8" si="7">X2*L2</f>
        <v>110804830.22508039</v>
      </c>
      <c r="AF2" s="21">
        <f>AA2/G2</f>
        <v>196.41937374992543</v>
      </c>
      <c r="AG2" s="21">
        <f t="shared" ref="AG2:AG8" si="8">AB2/G2</f>
        <v>198.85953307467841</v>
      </c>
      <c r="AH2" s="21">
        <f>AF2/0.933</f>
        <v>210.52451634504331</v>
      </c>
      <c r="AI2" s="21">
        <f t="shared" ref="AI2:AI8" si="9">AG2/0.933</f>
        <v>213.13990683245274</v>
      </c>
      <c r="AJ2" s="21">
        <f>AF2/0.956</f>
        <v>205.45959597272534</v>
      </c>
      <c r="AK2" s="21">
        <f>AG2/0.956</f>
        <v>208.01206388564688</v>
      </c>
      <c r="AL2" s="21">
        <f>AG2/0.278</f>
        <v>715.32206141970642</v>
      </c>
      <c r="AM2" s="21">
        <f>AA2/H2</f>
        <v>223.20383380673343</v>
      </c>
      <c r="AN2" s="21">
        <f t="shared" ref="AN2:AN8" si="10">AB2/H2</f>
        <v>225.97674213031638</v>
      </c>
      <c r="AO2" s="21">
        <f>AM2/0.933</f>
        <v>239.23240493754921</v>
      </c>
      <c r="AP2" s="27">
        <f t="shared" ref="AP2:AP8" si="11">AN2/0.933</f>
        <v>242.20443958233267</v>
      </c>
      <c r="AQ2" s="27">
        <f>AM2/0.956</f>
        <v>233.4768136053697</v>
      </c>
      <c r="AR2" s="27">
        <f>AN2/0.956</f>
        <v>236.37734532459874</v>
      </c>
      <c r="AS2" s="27">
        <f t="shared" ref="AS2:AS8" si="12">AN2/0.278</f>
        <v>812.86597888603012</v>
      </c>
      <c r="AT2" s="28">
        <v>547</v>
      </c>
      <c r="AU2" s="29">
        <f>AO2/AT2</f>
        <v>0.43735357392604973</v>
      </c>
      <c r="AV2" s="29">
        <f t="shared" ref="AV2:AV8" si="13">AP2/AT2</f>
        <v>0.44278690965691531</v>
      </c>
      <c r="AW2" s="29">
        <f>AQ2/AT2</f>
        <v>0.42683146911402137</v>
      </c>
      <c r="AX2" s="29">
        <f t="shared" ref="AX2:AX8" si="14">AR2/AT2</f>
        <v>0.43213408651663388</v>
      </c>
      <c r="AY2" s="37">
        <f>AS2/AT2</f>
        <v>1.4860438370859783</v>
      </c>
      <c r="AZ2" s="27">
        <f>AT2-AQ2</f>
        <v>313.52318639463033</v>
      </c>
      <c r="BA2" s="27">
        <f>(AT2*0.7)</f>
        <v>382.9</v>
      </c>
      <c r="BB2" s="27">
        <f>AZ2-BA2</f>
        <v>-69.376813605369648</v>
      </c>
      <c r="BC2" s="30">
        <f>BB2/AT2</f>
        <v>-0.12683146911402129</v>
      </c>
      <c r="BD2" s="27">
        <f>(BB2*0.956)/W2</f>
        <v>-1.1474780935421001</v>
      </c>
      <c r="BE2" s="31">
        <f>BD2-(BD2*0.05)</f>
        <v>-1.0901041888649952</v>
      </c>
      <c r="BF2" s="31">
        <f>BD2/(1+0.05)</f>
        <v>-1.0928362795639048</v>
      </c>
      <c r="BG2" s="31"/>
      <c r="BK2" s="28"/>
      <c r="BO2" s="28"/>
      <c r="BP2" s="28"/>
      <c r="BQ2" s="28"/>
      <c r="BR2" s="33">
        <v>-1.0901041888649952</v>
      </c>
    </row>
    <row r="3" spans="1:70" s="32" customFormat="1" x14ac:dyDescent="0.25">
      <c r="A3" s="35" t="s">
        <v>49</v>
      </c>
      <c r="B3" s="35"/>
      <c r="C3" s="35"/>
      <c r="D3" s="35"/>
      <c r="E3" s="35"/>
      <c r="F3" s="21">
        <v>571669</v>
      </c>
      <c r="G3" s="21">
        <v>519869</v>
      </c>
      <c r="H3" s="21">
        <f t="shared" si="0"/>
        <v>457484.72000000003</v>
      </c>
      <c r="I3" s="22">
        <v>1879377</v>
      </c>
      <c r="J3" s="22">
        <f t="shared" ref="J3:J66" si="15">L3*0.82</f>
        <v>1310145.1599999999</v>
      </c>
      <c r="K3" s="23">
        <f t="shared" si="1"/>
        <v>0.82</v>
      </c>
      <c r="L3" s="22">
        <v>1597738</v>
      </c>
      <c r="M3" s="23">
        <f t="shared" ref="M3:M66" si="16">L3/I3</f>
        <v>0.85014236100580143</v>
      </c>
      <c r="N3" s="36">
        <v>100000</v>
      </c>
      <c r="O3" s="36"/>
      <c r="P3" s="36">
        <v>200000</v>
      </c>
      <c r="Q3" s="22">
        <f t="shared" ref="Q3:Q57" si="17">SUM(J3,N3,O3,P3)</f>
        <v>1610145.16</v>
      </c>
      <c r="R3" s="22">
        <f t="shared" ref="R3:R57" si="18">SUM(L3,N3,O3,P3)</f>
        <v>1897738</v>
      </c>
      <c r="S3" s="22">
        <f t="shared" ref="S3:S57" si="19">Q3/G3</f>
        <v>3.0972132594942186</v>
      </c>
      <c r="T3" s="22">
        <f t="shared" ref="T3:T57" si="20">Q3/H3</f>
        <v>3.519560522152521</v>
      </c>
      <c r="U3" s="22">
        <f t="shared" si="2"/>
        <v>3.0733473240374019</v>
      </c>
      <c r="V3" s="22">
        <f t="shared" si="3"/>
        <v>3.4924401409515928</v>
      </c>
      <c r="W3" s="20">
        <v>48.5</v>
      </c>
      <c r="X3" s="25">
        <f t="shared" si="4"/>
        <v>51.982851018220792</v>
      </c>
      <c r="Y3" s="25">
        <f t="shared" ref="Y3:Y66" si="21">W3*0.956</f>
        <v>46.366</v>
      </c>
      <c r="Z3" s="34">
        <f t="shared" ref="Z3:Z66" si="22">W3/0.278</f>
        <v>174.46043165467626</v>
      </c>
      <c r="AA3" s="21">
        <f t="shared" ref="AA3:AA57" si="23">W3*Q3</f>
        <v>78092040.25999999</v>
      </c>
      <c r="AB3" s="21">
        <f t="shared" si="5"/>
        <v>77490293</v>
      </c>
      <c r="AC3" s="20">
        <f t="shared" si="6"/>
        <v>72.75</v>
      </c>
      <c r="AD3" s="26">
        <f t="shared" ref="AD3:AD57" si="24">AC3*Q3</f>
        <v>117138060.39</v>
      </c>
      <c r="AE3" s="21">
        <f t="shared" si="7"/>
        <v>83054976.420150056</v>
      </c>
      <c r="AF3" s="21">
        <f t="shared" ref="AF3:AF66" si="25">AA3/G3</f>
        <v>150.2148430854696</v>
      </c>
      <c r="AG3" s="21">
        <f t="shared" si="8"/>
        <v>149.057345215814</v>
      </c>
      <c r="AH3" s="21">
        <f t="shared" ref="AH3:AH66" si="26">AF3/0.933</f>
        <v>161.00197543994597</v>
      </c>
      <c r="AI3" s="21">
        <f t="shared" si="9"/>
        <v>159.76135607268381</v>
      </c>
      <c r="AJ3" s="21">
        <f t="shared" ref="AJ3:AJ66" si="27">AF3/0.956</f>
        <v>157.12849695132803</v>
      </c>
      <c r="AK3" s="21">
        <f t="shared" ref="AK3:AK66" si="28">AG3/0.956</f>
        <v>155.91772512114434</v>
      </c>
      <c r="AL3" s="21">
        <f t="shared" ref="AL3:AL66" si="29">AG3/0.278</f>
        <v>536.17750077630933</v>
      </c>
      <c r="AM3" s="21">
        <f t="shared" ref="AM3:AM66" si="30">AA3/H3</f>
        <v>170.69868532439725</v>
      </c>
      <c r="AN3" s="21">
        <f t="shared" si="10"/>
        <v>169.38334683615224</v>
      </c>
      <c r="AO3" s="21">
        <f t="shared" ref="AO3:AO66" si="31">AM3/0.933</f>
        <v>182.95679027266584</v>
      </c>
      <c r="AP3" s="27">
        <f t="shared" si="11"/>
        <v>181.54699553714065</v>
      </c>
      <c r="AQ3" s="27">
        <f t="shared" ref="AQ3:AQ66" si="32">AM3/0.956</f>
        <v>178.55511017196366</v>
      </c>
      <c r="AR3" s="27">
        <f t="shared" ref="AR3:AR66" si="33">AN3/0.956</f>
        <v>177.17923309220947</v>
      </c>
      <c r="AS3" s="27">
        <f t="shared" si="12"/>
        <v>609.29261451853324</v>
      </c>
      <c r="AT3" s="28">
        <v>547</v>
      </c>
      <c r="AU3" s="29">
        <f t="shared" ref="AU3:AU66" si="34">AO3/AT3</f>
        <v>0.33447310835953536</v>
      </c>
      <c r="AV3" s="29">
        <f t="shared" si="13"/>
        <v>0.33189578708800849</v>
      </c>
      <c r="AW3" s="29">
        <f t="shared" ref="AW3:AW66" si="35">AQ3/AT3</f>
        <v>0.32642616119188972</v>
      </c>
      <c r="AX3" s="29">
        <f t="shared" si="14"/>
        <v>0.32391084660367364</v>
      </c>
      <c r="AY3" s="37">
        <f t="shared" ref="AY3:AY66" si="36">AS3/AT3</f>
        <v>1.1138804652989638</v>
      </c>
      <c r="AZ3" s="27">
        <f t="shared" ref="AZ3:AZ66" si="37">AT3-AQ3</f>
        <v>368.44488982803637</v>
      </c>
      <c r="BA3" s="27">
        <f t="shared" ref="BA3:BA66" si="38">(AT3*0.7)</f>
        <v>382.9</v>
      </c>
      <c r="BB3" s="27">
        <f t="shared" ref="BB3:BB66" si="39">AZ3-BA3</f>
        <v>-14.455110171963611</v>
      </c>
      <c r="BC3" s="30">
        <f t="shared" ref="BC3:BC66" si="40">BB3/AT3</f>
        <v>-2.6426161191889598E-2</v>
      </c>
      <c r="BD3" s="27">
        <f t="shared" ref="BD3:BD66" si="41">(BB3*0.956)/W3</f>
        <v>-0.28492959431746828</v>
      </c>
      <c r="BE3" s="31">
        <f t="shared" ref="BE3:BE61" si="42">BD3-(BD3*0.05)</f>
        <v>-0.27068311460159489</v>
      </c>
      <c r="BF3" s="31">
        <f t="shared" ref="BF3:BF66" si="43">BD3/(1+0.05)</f>
        <v>-0.27136151839758882</v>
      </c>
      <c r="BG3" s="31"/>
      <c r="BK3" s="28"/>
      <c r="BO3" s="28"/>
      <c r="BP3" s="28"/>
      <c r="BQ3" s="28"/>
      <c r="BR3" s="33">
        <v>-0.27068311460159489</v>
      </c>
    </row>
    <row r="4" spans="1:70" s="32" customFormat="1" x14ac:dyDescent="0.25">
      <c r="A4" s="35" t="s">
        <v>50</v>
      </c>
      <c r="B4" s="35"/>
      <c r="C4" s="35"/>
      <c r="D4" s="35"/>
      <c r="E4" s="35"/>
      <c r="F4" s="21">
        <v>571669</v>
      </c>
      <c r="G4" s="21">
        <v>519869</v>
      </c>
      <c r="H4" s="21">
        <f t="shared" si="0"/>
        <v>457484.72000000003</v>
      </c>
      <c r="I4" s="22">
        <v>1972896</v>
      </c>
      <c r="J4" s="22">
        <f t="shared" si="15"/>
        <v>1483807.22</v>
      </c>
      <c r="K4" s="23">
        <f t="shared" si="1"/>
        <v>0.82</v>
      </c>
      <c r="L4" s="22">
        <v>1809521</v>
      </c>
      <c r="M4" s="23">
        <f t="shared" si="16"/>
        <v>0.91719026243654</v>
      </c>
      <c r="N4" s="36">
        <v>100000</v>
      </c>
      <c r="O4" s="36"/>
      <c r="P4" s="36">
        <v>200000</v>
      </c>
      <c r="Q4" s="22">
        <f t="shared" si="17"/>
        <v>1783807.22</v>
      </c>
      <c r="R4" s="22">
        <f t="shared" si="18"/>
        <v>2109521</v>
      </c>
      <c r="S4" s="22">
        <f t="shared" si="19"/>
        <v>3.4312629143111053</v>
      </c>
      <c r="T4" s="22">
        <f t="shared" si="20"/>
        <v>3.8991624026262559</v>
      </c>
      <c r="U4" s="22">
        <f t="shared" si="2"/>
        <v>3.4807249518628733</v>
      </c>
      <c r="V4" s="22">
        <f t="shared" si="3"/>
        <v>3.9553692634805375</v>
      </c>
      <c r="W4" s="20">
        <v>52.2</v>
      </c>
      <c r="X4" s="25">
        <f t="shared" si="4"/>
        <v>55.948553054662376</v>
      </c>
      <c r="Y4" s="25">
        <f t="shared" si="21"/>
        <v>49.903199999999998</v>
      </c>
      <c r="Z4" s="34">
        <f t="shared" si="22"/>
        <v>187.76978417266187</v>
      </c>
      <c r="AA4" s="21">
        <f t="shared" si="23"/>
        <v>93114736.884000003</v>
      </c>
      <c r="AB4" s="21">
        <f t="shared" si="5"/>
        <v>94456996.200000003</v>
      </c>
      <c r="AC4" s="20">
        <f t="shared" si="6"/>
        <v>78.300000000000011</v>
      </c>
      <c r="AD4" s="26">
        <f t="shared" si="24"/>
        <v>139672105.32600001</v>
      </c>
      <c r="AE4" s="21">
        <f t="shared" si="7"/>
        <v>101240081.67202573</v>
      </c>
      <c r="AF4" s="21">
        <f t="shared" si="25"/>
        <v>179.11192412703971</v>
      </c>
      <c r="AG4" s="21">
        <f t="shared" si="8"/>
        <v>181.69384248724199</v>
      </c>
      <c r="AH4" s="21">
        <f t="shared" si="26"/>
        <v>191.97419520583034</v>
      </c>
      <c r="AI4" s="21">
        <f t="shared" si="9"/>
        <v>194.74152463798711</v>
      </c>
      <c r="AJ4" s="21">
        <f t="shared" si="27"/>
        <v>187.35556917054365</v>
      </c>
      <c r="AK4" s="21">
        <f t="shared" si="28"/>
        <v>190.05632059334937</v>
      </c>
      <c r="AL4" s="21">
        <f t="shared" si="29"/>
        <v>653.57497297569057</v>
      </c>
      <c r="AM4" s="21">
        <f t="shared" si="30"/>
        <v>203.53627741709056</v>
      </c>
      <c r="AN4" s="21">
        <f t="shared" si="10"/>
        <v>206.47027555368405</v>
      </c>
      <c r="AO4" s="21">
        <f t="shared" si="31"/>
        <v>218.1524945520799</v>
      </c>
      <c r="AP4" s="27">
        <f t="shared" si="11"/>
        <v>221.29718708862168</v>
      </c>
      <c r="AQ4" s="27">
        <f t="shared" si="32"/>
        <v>212.90405587561776</v>
      </c>
      <c r="AR4" s="27">
        <f t="shared" si="33"/>
        <v>215.97309158335153</v>
      </c>
      <c r="AS4" s="27">
        <f t="shared" si="12"/>
        <v>742.698832926921</v>
      </c>
      <c r="AT4" s="28">
        <v>547</v>
      </c>
      <c r="AU4" s="29">
        <f t="shared" si="34"/>
        <v>0.39881626060709308</v>
      </c>
      <c r="AV4" s="29">
        <f t="shared" si="13"/>
        <v>0.4045652414782846</v>
      </c>
      <c r="AW4" s="29">
        <f t="shared" si="35"/>
        <v>0.38922130873056265</v>
      </c>
      <c r="AX4" s="29">
        <f t="shared" si="14"/>
        <v>0.39483197730045982</v>
      </c>
      <c r="AY4" s="37">
        <f t="shared" si="36"/>
        <v>1.3577675190620129</v>
      </c>
      <c r="AZ4" s="27">
        <f t="shared" si="37"/>
        <v>334.09594412438224</v>
      </c>
      <c r="BA4" s="27">
        <f t="shared" si="38"/>
        <v>382.9</v>
      </c>
      <c r="BB4" s="27">
        <f t="shared" si="39"/>
        <v>-48.804055875617735</v>
      </c>
      <c r="BC4" s="30">
        <f t="shared" si="40"/>
        <v>-8.9221308730562582E-2</v>
      </c>
      <c r="BD4" s="27">
        <f t="shared" si="41"/>
        <v>-0.89380608078717527</v>
      </c>
      <c r="BE4" s="31">
        <f t="shared" si="42"/>
        <v>-0.84911577674781646</v>
      </c>
      <c r="BF4" s="31">
        <f t="shared" si="43"/>
        <v>-0.85124388646397642</v>
      </c>
      <c r="BG4" s="31"/>
      <c r="BK4" s="28"/>
      <c r="BO4" s="28"/>
      <c r="BP4" s="28"/>
      <c r="BQ4" s="28"/>
      <c r="BR4" s="33">
        <v>-0.84911577674781646</v>
      </c>
    </row>
    <row r="5" spans="1:70" s="32" customFormat="1" x14ac:dyDescent="0.25">
      <c r="A5" s="35" t="s">
        <v>51</v>
      </c>
      <c r="B5" s="35"/>
      <c r="C5" s="35"/>
      <c r="D5" s="35"/>
      <c r="E5" s="35"/>
      <c r="F5" s="21">
        <v>571669</v>
      </c>
      <c r="G5" s="21">
        <v>519869</v>
      </c>
      <c r="H5" s="21">
        <f t="shared" si="0"/>
        <v>457484.72000000003</v>
      </c>
      <c r="I5" s="22">
        <v>1583100</v>
      </c>
      <c r="J5" s="22">
        <f t="shared" si="15"/>
        <v>1148009.8399999999</v>
      </c>
      <c r="K5" s="23">
        <f t="shared" si="1"/>
        <v>0.81999999999999984</v>
      </c>
      <c r="L5" s="22">
        <v>1400012</v>
      </c>
      <c r="M5" s="23">
        <f t="shared" si="16"/>
        <v>0.88434843029499088</v>
      </c>
      <c r="N5" s="36">
        <v>100000</v>
      </c>
      <c r="O5" s="36"/>
      <c r="P5" s="36">
        <v>200000</v>
      </c>
      <c r="Q5" s="22">
        <f t="shared" si="17"/>
        <v>1448009.8399999999</v>
      </c>
      <c r="R5" s="22">
        <f t="shared" si="18"/>
        <v>1700012</v>
      </c>
      <c r="S5" s="22">
        <f t="shared" si="19"/>
        <v>2.785335998107215</v>
      </c>
      <c r="T5" s="22">
        <f t="shared" si="20"/>
        <v>3.1651545433036534</v>
      </c>
      <c r="U5" s="22">
        <f t="shared" si="2"/>
        <v>2.693009200394715</v>
      </c>
      <c r="V5" s="22">
        <f t="shared" si="3"/>
        <v>3.0602377277212667</v>
      </c>
      <c r="W5" s="20">
        <v>51</v>
      </c>
      <c r="X5" s="25">
        <f t="shared" si="4"/>
        <v>54.662379421221864</v>
      </c>
      <c r="Y5" s="25">
        <f t="shared" si="21"/>
        <v>48.756</v>
      </c>
      <c r="Z5" s="34">
        <f t="shared" si="22"/>
        <v>183.45323741007192</v>
      </c>
      <c r="AA5" s="21">
        <f t="shared" si="23"/>
        <v>73848501.839999989</v>
      </c>
      <c r="AB5" s="21">
        <f t="shared" si="5"/>
        <v>71400612</v>
      </c>
      <c r="AC5" s="20">
        <f t="shared" si="6"/>
        <v>76.5</v>
      </c>
      <c r="AD5" s="26">
        <f t="shared" si="24"/>
        <v>110772752.75999999</v>
      </c>
      <c r="AE5" s="21">
        <f t="shared" si="7"/>
        <v>76527987.138263658</v>
      </c>
      <c r="AF5" s="21">
        <f t="shared" si="25"/>
        <v>142.05213590346796</v>
      </c>
      <c r="AG5" s="21">
        <f t="shared" si="8"/>
        <v>137.34346922013046</v>
      </c>
      <c r="AH5" s="21">
        <f t="shared" si="26"/>
        <v>152.25309314412428</v>
      </c>
      <c r="AI5" s="21">
        <f t="shared" si="9"/>
        <v>147.20629069681721</v>
      </c>
      <c r="AJ5" s="21">
        <f t="shared" si="27"/>
        <v>148.59010031743512</v>
      </c>
      <c r="AK5" s="21">
        <f t="shared" si="28"/>
        <v>143.66471675745865</v>
      </c>
      <c r="AL5" s="21">
        <f t="shared" si="29"/>
        <v>494.04125618751959</v>
      </c>
      <c r="AM5" s="21">
        <f t="shared" si="30"/>
        <v>161.42288170848633</v>
      </c>
      <c r="AN5" s="21">
        <f t="shared" si="10"/>
        <v>156.07212411378461</v>
      </c>
      <c r="AO5" s="21">
        <f t="shared" si="31"/>
        <v>173.0148785728685</v>
      </c>
      <c r="AP5" s="27">
        <f t="shared" si="11"/>
        <v>167.27987579183772</v>
      </c>
      <c r="AQ5" s="27">
        <f t="shared" si="32"/>
        <v>168.8523867243581</v>
      </c>
      <c r="AR5" s="27">
        <f t="shared" si="33"/>
        <v>163.25535995165754</v>
      </c>
      <c r="AS5" s="27">
        <f t="shared" si="12"/>
        <v>561.41051839490865</v>
      </c>
      <c r="AT5" s="28">
        <v>547</v>
      </c>
      <c r="AU5" s="29">
        <f t="shared" si="34"/>
        <v>0.31629776704363527</v>
      </c>
      <c r="AV5" s="29">
        <f t="shared" si="13"/>
        <v>0.30581330126478562</v>
      </c>
      <c r="AW5" s="29">
        <f t="shared" si="35"/>
        <v>0.30868809273191611</v>
      </c>
      <c r="AX5" s="29">
        <f t="shared" si="14"/>
        <v>0.29845586828456588</v>
      </c>
      <c r="AY5" s="37">
        <f t="shared" si="36"/>
        <v>1.0263446405757013</v>
      </c>
      <c r="AZ5" s="27">
        <f t="shared" si="37"/>
        <v>378.1476132756419</v>
      </c>
      <c r="BA5" s="27">
        <f t="shared" si="38"/>
        <v>382.9</v>
      </c>
      <c r="BB5" s="27">
        <f t="shared" si="39"/>
        <v>-4.7523867243580753</v>
      </c>
      <c r="BC5" s="30">
        <f t="shared" si="40"/>
        <v>-8.6880927319160431E-3</v>
      </c>
      <c r="BD5" s="27">
        <f t="shared" si="41"/>
        <v>-8.9083955068359214E-2</v>
      </c>
      <c r="BE5" s="31">
        <f t="shared" si="42"/>
        <v>-8.4629757314941254E-2</v>
      </c>
      <c r="BF5" s="31">
        <f t="shared" si="43"/>
        <v>-8.4841861969865914E-2</v>
      </c>
      <c r="BG5" s="31"/>
      <c r="BK5" s="28"/>
      <c r="BO5" s="28"/>
      <c r="BP5" s="28"/>
      <c r="BQ5" s="28"/>
      <c r="BR5" s="33">
        <v>-8.4629757314941254E-2</v>
      </c>
    </row>
    <row r="6" spans="1:70" s="32" customFormat="1" x14ac:dyDescent="0.25">
      <c r="A6" s="35" t="s">
        <v>52</v>
      </c>
      <c r="B6" s="35"/>
      <c r="C6" s="35"/>
      <c r="D6" s="35"/>
      <c r="E6" s="35"/>
      <c r="F6" s="21">
        <v>571669</v>
      </c>
      <c r="G6" s="21">
        <v>519869</v>
      </c>
      <c r="H6" s="21">
        <f t="shared" si="0"/>
        <v>457484.72000000003</v>
      </c>
      <c r="I6" s="22">
        <v>1876582</v>
      </c>
      <c r="J6" s="22">
        <f t="shared" si="15"/>
        <v>1398322.22</v>
      </c>
      <c r="K6" s="23">
        <f t="shared" si="1"/>
        <v>0.82</v>
      </c>
      <c r="L6" s="22">
        <v>1705271</v>
      </c>
      <c r="M6" s="23">
        <f t="shared" si="16"/>
        <v>0.90871115677332515</v>
      </c>
      <c r="N6" s="36">
        <v>100000</v>
      </c>
      <c r="O6" s="36"/>
      <c r="P6" s="36">
        <v>200000</v>
      </c>
      <c r="Q6" s="22">
        <f t="shared" si="17"/>
        <v>1698322.22</v>
      </c>
      <c r="R6" s="22">
        <f t="shared" si="18"/>
        <v>2005271</v>
      </c>
      <c r="S6" s="22">
        <f t="shared" si="19"/>
        <v>3.2668272584054829</v>
      </c>
      <c r="T6" s="22">
        <f t="shared" si="20"/>
        <v>3.7123037027335029</v>
      </c>
      <c r="U6" s="22">
        <f t="shared" si="2"/>
        <v>3.2801936641730896</v>
      </c>
      <c r="V6" s="22">
        <f t="shared" si="3"/>
        <v>3.7274928001966927</v>
      </c>
      <c r="W6" s="20">
        <v>46.6</v>
      </c>
      <c r="X6" s="25">
        <f t="shared" si="4"/>
        <v>49.946409431939976</v>
      </c>
      <c r="Y6" s="25">
        <f t="shared" si="21"/>
        <v>44.549599999999998</v>
      </c>
      <c r="Z6" s="34">
        <f t="shared" si="22"/>
        <v>167.62589928057554</v>
      </c>
      <c r="AA6" s="21">
        <f t="shared" si="23"/>
        <v>79141815.452000007</v>
      </c>
      <c r="AB6" s="21">
        <f t="shared" si="5"/>
        <v>79465628.600000009</v>
      </c>
      <c r="AC6" s="20">
        <f t="shared" si="6"/>
        <v>69.900000000000006</v>
      </c>
      <c r="AD6" s="26">
        <f t="shared" si="24"/>
        <v>118712723.178</v>
      </c>
      <c r="AE6" s="21">
        <f t="shared" si="7"/>
        <v>85172163.558413714</v>
      </c>
      <c r="AF6" s="21">
        <f t="shared" si="25"/>
        <v>152.23415024169552</v>
      </c>
      <c r="AG6" s="21">
        <f t="shared" si="8"/>
        <v>152.857024750466</v>
      </c>
      <c r="AH6" s="21">
        <f t="shared" si="26"/>
        <v>163.16629179174222</v>
      </c>
      <c r="AI6" s="21">
        <f t="shared" si="9"/>
        <v>163.83389576684456</v>
      </c>
      <c r="AJ6" s="21">
        <f t="shared" si="27"/>
        <v>159.24074293064385</v>
      </c>
      <c r="AK6" s="21">
        <f t="shared" si="28"/>
        <v>159.89228530383474</v>
      </c>
      <c r="AL6" s="21">
        <f t="shared" si="29"/>
        <v>549.84541277146036</v>
      </c>
      <c r="AM6" s="21">
        <f t="shared" si="30"/>
        <v>172.99335254738125</v>
      </c>
      <c r="AN6" s="21">
        <f t="shared" si="10"/>
        <v>173.7011644891659</v>
      </c>
      <c r="AO6" s="21">
        <f t="shared" si="31"/>
        <v>185.41624067243433</v>
      </c>
      <c r="AP6" s="27">
        <f t="shared" si="11"/>
        <v>186.17488155323247</v>
      </c>
      <c r="AQ6" s="27">
        <f t="shared" si="32"/>
        <v>180.95538969391345</v>
      </c>
      <c r="AR6" s="27">
        <f t="shared" si="33"/>
        <v>181.69577875435766</v>
      </c>
      <c r="AS6" s="27">
        <f t="shared" si="12"/>
        <v>624.82433269484136</v>
      </c>
      <c r="AT6" s="28">
        <v>547</v>
      </c>
      <c r="AU6" s="29">
        <f t="shared" si="34"/>
        <v>0.33896936137556549</v>
      </c>
      <c r="AV6" s="29">
        <f t="shared" si="13"/>
        <v>0.34035627340627506</v>
      </c>
      <c r="AW6" s="29">
        <f t="shared" si="35"/>
        <v>0.33081424075669735</v>
      </c>
      <c r="AX6" s="29">
        <f t="shared" si="14"/>
        <v>0.33216778565696098</v>
      </c>
      <c r="AY6" s="37">
        <f t="shared" si="36"/>
        <v>1.1422748312519952</v>
      </c>
      <c r="AZ6" s="27">
        <f t="shared" si="37"/>
        <v>366.04461030608655</v>
      </c>
      <c r="BA6" s="27">
        <f t="shared" si="38"/>
        <v>382.9</v>
      </c>
      <c r="BB6" s="27">
        <f t="shared" si="39"/>
        <v>-16.855389693913423</v>
      </c>
      <c r="BC6" s="30">
        <f t="shared" si="40"/>
        <v>-3.0814240756697302E-2</v>
      </c>
      <c r="BD6" s="27">
        <f t="shared" si="41"/>
        <v>-0.34578868127427537</v>
      </c>
      <c r="BE6" s="31">
        <f t="shared" si="42"/>
        <v>-0.32849924721056162</v>
      </c>
      <c r="BF6" s="31">
        <f t="shared" si="43"/>
        <v>-0.32932255359454793</v>
      </c>
      <c r="BG6" s="31"/>
      <c r="BK6" s="28"/>
      <c r="BO6" s="28"/>
      <c r="BP6" s="28"/>
      <c r="BQ6" s="28"/>
      <c r="BR6" s="33">
        <v>-0.32849924721056162</v>
      </c>
    </row>
    <row r="7" spans="1:70" s="32" customFormat="1" x14ac:dyDescent="0.25">
      <c r="A7" s="35" t="s">
        <v>53</v>
      </c>
      <c r="B7" s="35"/>
      <c r="C7" s="35"/>
      <c r="D7" s="35"/>
      <c r="E7" s="35"/>
      <c r="F7" s="21">
        <v>571669</v>
      </c>
      <c r="G7" s="21">
        <v>519869</v>
      </c>
      <c r="H7" s="21">
        <f t="shared" si="0"/>
        <v>457484.72000000003</v>
      </c>
      <c r="I7" s="22">
        <v>2190639</v>
      </c>
      <c r="J7" s="22">
        <f t="shared" si="15"/>
        <v>1463420.38</v>
      </c>
      <c r="K7" s="23">
        <f t="shared" si="1"/>
        <v>0.82</v>
      </c>
      <c r="L7" s="22">
        <v>1784659</v>
      </c>
      <c r="M7" s="23">
        <f t="shared" si="16"/>
        <v>0.81467507882403267</v>
      </c>
      <c r="N7" s="36">
        <v>100000</v>
      </c>
      <c r="O7" s="36"/>
      <c r="P7" s="36">
        <v>200000</v>
      </c>
      <c r="Q7" s="22">
        <f t="shared" si="17"/>
        <v>1763420.38</v>
      </c>
      <c r="R7" s="22">
        <f t="shared" si="18"/>
        <v>2084659</v>
      </c>
      <c r="S7" s="22">
        <f t="shared" si="19"/>
        <v>3.3920475735233295</v>
      </c>
      <c r="T7" s="22">
        <f t="shared" si="20"/>
        <v>3.8545995153674197</v>
      </c>
      <c r="U7" s="22">
        <f t="shared" si="2"/>
        <v>3.4329013655363179</v>
      </c>
      <c r="V7" s="22">
        <f t="shared" si="3"/>
        <v>3.9010242790185425</v>
      </c>
      <c r="W7" s="20">
        <v>44.9</v>
      </c>
      <c r="X7" s="25">
        <f t="shared" si="4"/>
        <v>48.124330117899248</v>
      </c>
      <c r="Y7" s="25">
        <f t="shared" si="21"/>
        <v>42.924399999999999</v>
      </c>
      <c r="Z7" s="34">
        <f t="shared" si="22"/>
        <v>161.51079136690646</v>
      </c>
      <c r="AA7" s="21">
        <f t="shared" si="23"/>
        <v>79177575.061999992</v>
      </c>
      <c r="AB7" s="21">
        <f t="shared" si="5"/>
        <v>80131189.099999994</v>
      </c>
      <c r="AC7" s="20">
        <f t="shared" si="6"/>
        <v>67.349999999999994</v>
      </c>
      <c r="AD7" s="26">
        <f t="shared" si="24"/>
        <v>118766362.59299998</v>
      </c>
      <c r="AE7" s="21">
        <f t="shared" si="7"/>
        <v>85885518.863879949</v>
      </c>
      <c r="AF7" s="21">
        <f t="shared" si="25"/>
        <v>152.30293605119749</v>
      </c>
      <c r="AG7" s="21">
        <f t="shared" si="8"/>
        <v>154.13727131258065</v>
      </c>
      <c r="AH7" s="21">
        <f t="shared" si="26"/>
        <v>163.24001720385581</v>
      </c>
      <c r="AI7" s="21">
        <f t="shared" si="9"/>
        <v>165.20607857725685</v>
      </c>
      <c r="AJ7" s="21">
        <f t="shared" si="27"/>
        <v>159.31269461422332</v>
      </c>
      <c r="AK7" s="21">
        <f t="shared" si="28"/>
        <v>161.2314553478877</v>
      </c>
      <c r="AL7" s="21">
        <f t="shared" si="29"/>
        <v>554.45061623230447</v>
      </c>
      <c r="AM7" s="21">
        <f t="shared" si="30"/>
        <v>173.07151823999715</v>
      </c>
      <c r="AN7" s="21">
        <f t="shared" si="10"/>
        <v>175.15599012793254</v>
      </c>
      <c r="AO7" s="21">
        <f t="shared" si="31"/>
        <v>185.50001954983617</v>
      </c>
      <c r="AP7" s="27">
        <f t="shared" si="11"/>
        <v>187.73418020142822</v>
      </c>
      <c r="AQ7" s="27">
        <f t="shared" si="32"/>
        <v>181.03715297070832</v>
      </c>
      <c r="AR7" s="27">
        <f t="shared" si="33"/>
        <v>183.21756289532692</v>
      </c>
      <c r="AS7" s="27">
        <f t="shared" si="12"/>
        <v>630.0575184458005</v>
      </c>
      <c r="AT7" s="28">
        <v>547</v>
      </c>
      <c r="AU7" s="29">
        <f t="shared" si="34"/>
        <v>0.33912252202895093</v>
      </c>
      <c r="AV7" s="29">
        <f t="shared" si="13"/>
        <v>0.34320691078871701</v>
      </c>
      <c r="AW7" s="29">
        <f t="shared" si="35"/>
        <v>0.33096371658264773</v>
      </c>
      <c r="AX7" s="29">
        <f t="shared" si="14"/>
        <v>0.33494984075928141</v>
      </c>
      <c r="AY7" s="37">
        <f t="shared" si="36"/>
        <v>1.1518418984383922</v>
      </c>
      <c r="AZ7" s="27">
        <f t="shared" si="37"/>
        <v>365.96284702929165</v>
      </c>
      <c r="BA7" s="27">
        <f t="shared" si="38"/>
        <v>382.9</v>
      </c>
      <c r="BB7" s="27">
        <f t="shared" si="39"/>
        <v>-16.937152970708325</v>
      </c>
      <c r="BC7" s="30">
        <f t="shared" si="40"/>
        <v>-3.0963716582647762E-2</v>
      </c>
      <c r="BD7" s="27">
        <f t="shared" si="41"/>
        <v>-0.36062178708234205</v>
      </c>
      <c r="BE7" s="31">
        <f t="shared" si="42"/>
        <v>-0.34259069772822492</v>
      </c>
      <c r="BF7" s="31">
        <f t="shared" si="43"/>
        <v>-0.34344932103080195</v>
      </c>
      <c r="BG7" s="31"/>
      <c r="BK7" s="28"/>
      <c r="BO7" s="28"/>
      <c r="BP7" s="28"/>
      <c r="BQ7" s="28"/>
      <c r="BR7" s="33">
        <v>-0.34259069772822492</v>
      </c>
    </row>
    <row r="8" spans="1:70" s="32" customFormat="1" x14ac:dyDescent="0.25">
      <c r="A8" s="35" t="s">
        <v>54</v>
      </c>
      <c r="B8" s="35"/>
      <c r="C8" s="35"/>
      <c r="D8" s="35"/>
      <c r="E8" s="35"/>
      <c r="F8" s="21">
        <v>571669</v>
      </c>
      <c r="G8" s="21">
        <v>519869</v>
      </c>
      <c r="H8" s="21">
        <f t="shared" si="0"/>
        <v>457484.72000000003</v>
      </c>
      <c r="I8" s="22">
        <v>1146592</v>
      </c>
      <c r="J8" s="22">
        <f t="shared" si="15"/>
        <v>827200.41999999993</v>
      </c>
      <c r="K8" s="23">
        <f t="shared" si="1"/>
        <v>0.82</v>
      </c>
      <c r="L8" s="22">
        <v>1008781</v>
      </c>
      <c r="M8" s="23">
        <f t="shared" si="16"/>
        <v>0.8798081619268231</v>
      </c>
      <c r="N8" s="36">
        <v>100000</v>
      </c>
      <c r="O8" s="36"/>
      <c r="P8" s="36">
        <v>200000</v>
      </c>
      <c r="Q8" s="22">
        <f t="shared" si="17"/>
        <v>1127200.42</v>
      </c>
      <c r="R8" s="22">
        <f t="shared" si="18"/>
        <v>1308781</v>
      </c>
      <c r="S8" s="22">
        <f t="shared" si="19"/>
        <v>2.1682393449118913</v>
      </c>
      <c r="T8" s="22">
        <f t="shared" si="20"/>
        <v>2.4639083464907854</v>
      </c>
      <c r="U8" s="22">
        <f t="shared" si="2"/>
        <v>1.9404523062540755</v>
      </c>
      <c r="V8" s="22">
        <f t="shared" si="3"/>
        <v>2.2050594389250855</v>
      </c>
      <c r="W8" s="20">
        <v>48.5</v>
      </c>
      <c r="X8" s="25">
        <f t="shared" si="4"/>
        <v>51.982851018220792</v>
      </c>
      <c r="Y8" s="25">
        <f t="shared" si="21"/>
        <v>46.366</v>
      </c>
      <c r="Z8" s="34">
        <f t="shared" si="22"/>
        <v>174.46043165467626</v>
      </c>
      <c r="AA8" s="21">
        <f t="shared" si="23"/>
        <v>54669220.369999997</v>
      </c>
      <c r="AB8" s="21">
        <f t="shared" si="5"/>
        <v>48925878.5</v>
      </c>
      <c r="AC8" s="20">
        <f t="shared" si="6"/>
        <v>72.75</v>
      </c>
      <c r="AD8" s="26">
        <f t="shared" si="24"/>
        <v>82003830.554999992</v>
      </c>
      <c r="AE8" s="21">
        <f t="shared" si="7"/>
        <v>52439312.433011793</v>
      </c>
      <c r="AF8" s="21">
        <f t="shared" si="25"/>
        <v>105.15960822822672</v>
      </c>
      <c r="AG8" s="21">
        <f t="shared" si="8"/>
        <v>94.111936853322661</v>
      </c>
      <c r="AH8" s="21">
        <f t="shared" si="26"/>
        <v>112.71126283839948</v>
      </c>
      <c r="AI8" s="21">
        <f t="shared" si="9"/>
        <v>100.87024314396855</v>
      </c>
      <c r="AJ8" s="21">
        <f t="shared" si="27"/>
        <v>109.99959019688987</v>
      </c>
      <c r="AK8" s="21">
        <f t="shared" si="28"/>
        <v>98.443448591341692</v>
      </c>
      <c r="AL8" s="21">
        <f t="shared" si="29"/>
        <v>338.532146954398</v>
      </c>
      <c r="AM8" s="21">
        <f t="shared" si="30"/>
        <v>119.49955480480308</v>
      </c>
      <c r="AN8" s="21">
        <f t="shared" si="10"/>
        <v>106.94538278786666</v>
      </c>
      <c r="AO8" s="21">
        <f t="shared" si="31"/>
        <v>128.08098049818122</v>
      </c>
      <c r="AP8" s="27">
        <f t="shared" si="11"/>
        <v>114.62527629996426</v>
      </c>
      <c r="AQ8" s="27">
        <f t="shared" si="32"/>
        <v>124.99953431464758</v>
      </c>
      <c r="AR8" s="27">
        <f t="shared" si="33"/>
        <v>111.86755521743375</v>
      </c>
      <c r="AS8" s="27">
        <f t="shared" si="12"/>
        <v>384.69562153908868</v>
      </c>
      <c r="AT8" s="28">
        <v>547</v>
      </c>
      <c r="AU8" s="29">
        <f t="shared" si="34"/>
        <v>0.23415170109356712</v>
      </c>
      <c r="AV8" s="29">
        <f t="shared" si="13"/>
        <v>0.20955260749536428</v>
      </c>
      <c r="AW8" s="29">
        <f t="shared" si="35"/>
        <v>0.22851834426809428</v>
      </c>
      <c r="AX8" s="29">
        <f t="shared" si="14"/>
        <v>0.20451106986733775</v>
      </c>
      <c r="AY8" s="37">
        <f t="shared" si="36"/>
        <v>0.70328267191789517</v>
      </c>
      <c r="AZ8" s="27">
        <f t="shared" si="37"/>
        <v>422.00046568535242</v>
      </c>
      <c r="BA8" s="27">
        <f t="shared" si="38"/>
        <v>382.9</v>
      </c>
      <c r="BB8" s="27">
        <f t="shared" si="39"/>
        <v>39.100465685352447</v>
      </c>
      <c r="BC8" s="30">
        <f t="shared" si="40"/>
        <v>7.1481655731905749E-2</v>
      </c>
      <c r="BD8" s="27">
        <f t="shared" si="41"/>
        <v>0.77072258134426674</v>
      </c>
      <c r="BE8" s="31">
        <f t="shared" si="42"/>
        <v>0.73218645227705337</v>
      </c>
      <c r="BF8" s="31">
        <f t="shared" si="43"/>
        <v>0.73402150604215877</v>
      </c>
      <c r="BG8" s="31"/>
      <c r="BK8" s="28"/>
      <c r="BO8" s="28"/>
      <c r="BP8" s="28"/>
      <c r="BQ8" s="28"/>
      <c r="BR8" s="33">
        <v>0.73218645227705337</v>
      </c>
    </row>
    <row r="9" spans="1:70" s="32" customFormat="1" hidden="1" x14ac:dyDescent="0.25">
      <c r="A9" s="35" t="s">
        <v>55</v>
      </c>
      <c r="B9" s="35"/>
      <c r="C9" s="35"/>
      <c r="D9" s="35"/>
      <c r="E9" s="35"/>
      <c r="F9" s="21">
        <v>571669</v>
      </c>
      <c r="G9" s="21">
        <v>519869</v>
      </c>
      <c r="H9" s="21">
        <f t="shared" si="0"/>
        <v>457484.72000000003</v>
      </c>
      <c r="I9" s="22">
        <v>1754761</v>
      </c>
      <c r="J9" s="22">
        <f t="shared" si="15"/>
        <v>1296811.1399999999</v>
      </c>
      <c r="K9" s="23">
        <f t="shared" si="1"/>
        <v>0.82</v>
      </c>
      <c r="L9" s="22">
        <v>1581477</v>
      </c>
      <c r="M9" s="23">
        <f t="shared" si="16"/>
        <v>0.9012492299521131</v>
      </c>
      <c r="N9" s="36"/>
      <c r="O9" s="36"/>
      <c r="P9" s="36">
        <v>200000</v>
      </c>
      <c r="Q9" s="22">
        <f t="shared" si="17"/>
        <v>1496811.14</v>
      </c>
      <c r="R9" s="22">
        <f t="shared" si="18"/>
        <v>1781477</v>
      </c>
      <c r="S9" s="22">
        <f t="shared" si="19"/>
        <v>2.879208300552639</v>
      </c>
      <c r="T9" s="22">
        <f t="shared" si="20"/>
        <v>3.2718276142643625</v>
      </c>
      <c r="U9" s="22">
        <f t="shared" si="2"/>
        <v>3.0420682902808207</v>
      </c>
      <c r="V9" s="22">
        <f t="shared" si="3"/>
        <v>3.4568957844100234</v>
      </c>
      <c r="W9" s="20"/>
      <c r="X9" s="25"/>
      <c r="Y9" s="25"/>
      <c r="Z9" s="34"/>
      <c r="AA9" s="21">
        <f t="shared" si="23"/>
        <v>0</v>
      </c>
      <c r="AB9" s="21"/>
      <c r="AC9" s="20"/>
      <c r="AD9" s="26">
        <f t="shared" si="24"/>
        <v>0</v>
      </c>
      <c r="AE9" s="21"/>
      <c r="AF9" s="21">
        <f t="shared" si="25"/>
        <v>0</v>
      </c>
      <c r="AG9" s="21"/>
      <c r="AH9" s="21">
        <f t="shared" si="26"/>
        <v>0</v>
      </c>
      <c r="AI9" s="21"/>
      <c r="AJ9" s="21">
        <f t="shared" si="27"/>
        <v>0</v>
      </c>
      <c r="AK9" s="21"/>
      <c r="AL9" s="21"/>
      <c r="AM9" s="21">
        <f t="shared" si="30"/>
        <v>0</v>
      </c>
      <c r="AN9" s="21"/>
      <c r="AO9" s="21">
        <f t="shared" si="31"/>
        <v>0</v>
      </c>
      <c r="AP9" s="27"/>
      <c r="AQ9" s="27">
        <f t="shared" si="32"/>
        <v>0</v>
      </c>
      <c r="AR9" s="27"/>
      <c r="AS9" s="27"/>
      <c r="AT9" s="28"/>
      <c r="AU9" s="29" t="e">
        <f t="shared" si="34"/>
        <v>#DIV/0!</v>
      </c>
      <c r="AV9" s="29"/>
      <c r="AW9" s="29" t="e">
        <f t="shared" si="35"/>
        <v>#DIV/0!</v>
      </c>
      <c r="AX9" s="29"/>
      <c r="AY9" s="37"/>
      <c r="AZ9" s="27">
        <f t="shared" si="37"/>
        <v>0</v>
      </c>
      <c r="BA9" s="27">
        <f t="shared" si="38"/>
        <v>0</v>
      </c>
      <c r="BB9" s="27">
        <f t="shared" si="39"/>
        <v>0</v>
      </c>
      <c r="BC9" s="30" t="e">
        <f t="shared" si="40"/>
        <v>#DIV/0!</v>
      </c>
      <c r="BD9" s="27" t="e">
        <f t="shared" si="41"/>
        <v>#DIV/0!</v>
      </c>
      <c r="BE9" s="31" t="e">
        <f t="shared" si="42"/>
        <v>#DIV/0!</v>
      </c>
      <c r="BF9" s="31" t="e">
        <f t="shared" si="43"/>
        <v>#DIV/0!</v>
      </c>
      <c r="BG9" s="31"/>
      <c r="BK9" s="28"/>
      <c r="BO9" s="28"/>
      <c r="BP9" s="28"/>
      <c r="BQ9" s="28"/>
      <c r="BR9" s="33" t="e">
        <v>#DIV/0!</v>
      </c>
    </row>
    <row r="10" spans="1:70" s="32" customFormat="1" x14ac:dyDescent="0.25">
      <c r="A10" s="35" t="s">
        <v>56</v>
      </c>
      <c r="B10" s="35"/>
      <c r="C10" s="35"/>
      <c r="D10" s="35"/>
      <c r="E10" s="35"/>
      <c r="F10" s="21">
        <v>571669</v>
      </c>
      <c r="G10" s="21">
        <v>519869</v>
      </c>
      <c r="H10" s="21">
        <f t="shared" si="0"/>
        <v>457484.72000000003</v>
      </c>
      <c r="I10" s="22">
        <v>2387625</v>
      </c>
      <c r="J10" s="22">
        <f t="shared" si="15"/>
        <v>1576319.6199999999</v>
      </c>
      <c r="K10" s="23">
        <f t="shared" si="1"/>
        <v>0.82</v>
      </c>
      <c r="L10" s="22">
        <v>1922341</v>
      </c>
      <c r="M10" s="23">
        <f t="shared" si="16"/>
        <v>0.80512685199727763</v>
      </c>
      <c r="N10" s="36"/>
      <c r="O10" s="36"/>
      <c r="P10" s="36">
        <v>200000</v>
      </c>
      <c r="Q10" s="22">
        <f t="shared" si="17"/>
        <v>1776319.6199999999</v>
      </c>
      <c r="R10" s="22">
        <f t="shared" si="18"/>
        <v>2122341</v>
      </c>
      <c r="S10" s="22">
        <f t="shared" si="19"/>
        <v>3.4168600551292729</v>
      </c>
      <c r="T10" s="22">
        <f t="shared" si="20"/>
        <v>3.8827955171923549</v>
      </c>
      <c r="U10" s="22">
        <f t="shared" si="2"/>
        <v>3.6977411617157401</v>
      </c>
      <c r="V10" s="22">
        <f t="shared" si="3"/>
        <v>4.2019785928587954</v>
      </c>
      <c r="W10" s="20">
        <v>60.7</v>
      </c>
      <c r="X10" s="25">
        <f t="shared" ref="X10:X41" si="44">W10/0.933</f>
        <v>65.058949624866017</v>
      </c>
      <c r="Y10" s="25">
        <f t="shared" si="21"/>
        <v>58.029200000000003</v>
      </c>
      <c r="Z10" s="34">
        <f t="shared" si="22"/>
        <v>218.34532374100718</v>
      </c>
      <c r="AA10" s="21">
        <f t="shared" si="23"/>
        <v>107822600.934</v>
      </c>
      <c r="AB10" s="21">
        <f t="shared" ref="AB10:AB41" si="45">L10*W10</f>
        <v>116686098.7</v>
      </c>
      <c r="AC10" s="20">
        <f t="shared" ref="AC10:AC41" si="46">W10*1.5</f>
        <v>91.050000000000011</v>
      </c>
      <c r="AD10" s="26">
        <f t="shared" si="24"/>
        <v>161733901.40100002</v>
      </c>
      <c r="AE10" s="21">
        <f t="shared" ref="AE10:AE41" si="47">X10*L10</f>
        <v>125065486.28081456</v>
      </c>
      <c r="AF10" s="21">
        <f t="shared" si="25"/>
        <v>207.40340534634686</v>
      </c>
      <c r="AG10" s="21">
        <f t="shared" ref="AG10:AG41" si="48">AB10/G10</f>
        <v>224.45288851614541</v>
      </c>
      <c r="AH10" s="21">
        <f t="shared" si="26"/>
        <v>222.29732620187229</v>
      </c>
      <c r="AI10" s="21">
        <f t="shared" ref="AI10:AI41" si="49">AG10/0.933</f>
        <v>240.57115596585788</v>
      </c>
      <c r="AJ10" s="21">
        <f t="shared" si="27"/>
        <v>216.94916877232936</v>
      </c>
      <c r="AK10" s="21">
        <f t="shared" si="28"/>
        <v>234.78335618843664</v>
      </c>
      <c r="AL10" s="21">
        <f t="shared" si="29"/>
        <v>807.38449106527116</v>
      </c>
      <c r="AM10" s="21">
        <f t="shared" si="30"/>
        <v>235.68568789357596</v>
      </c>
      <c r="AN10" s="21">
        <f t="shared" ref="AN10:AN41" si="50">AB10/H10</f>
        <v>255.06010058652888</v>
      </c>
      <c r="AO10" s="21">
        <f t="shared" si="31"/>
        <v>252.61059795667305</v>
      </c>
      <c r="AP10" s="27">
        <f t="shared" ref="AP10:AP41" si="51">AN10/0.933</f>
        <v>273.37631359756574</v>
      </c>
      <c r="AQ10" s="27">
        <f t="shared" si="32"/>
        <v>246.53314633219244</v>
      </c>
      <c r="AR10" s="27">
        <f t="shared" si="33"/>
        <v>266.79926839595072</v>
      </c>
      <c r="AS10" s="27">
        <f t="shared" ref="AS10:AS41" si="52">AN10/0.278</f>
        <v>917.48237621053545</v>
      </c>
      <c r="AT10" s="28">
        <v>547</v>
      </c>
      <c r="AU10" s="29">
        <f t="shared" si="34"/>
        <v>0.46181096518587395</v>
      </c>
      <c r="AV10" s="29">
        <f t="shared" ref="AV10:AV41" si="53">AP10/AT10</f>
        <v>0.49977388226246022</v>
      </c>
      <c r="AW10" s="29">
        <f t="shared" si="35"/>
        <v>0.45070045033307576</v>
      </c>
      <c r="AX10" s="29">
        <f t="shared" ref="AX10:AX41" si="54">AR10/AT10</f>
        <v>0.48775003363062286</v>
      </c>
      <c r="AY10" s="37">
        <f t="shared" si="36"/>
        <v>1.6772986768017102</v>
      </c>
      <c r="AZ10" s="27">
        <f t="shared" si="37"/>
        <v>300.46685366780753</v>
      </c>
      <c r="BA10" s="27">
        <f t="shared" si="38"/>
        <v>382.9</v>
      </c>
      <c r="BB10" s="27">
        <f t="shared" si="39"/>
        <v>-82.43314633219245</v>
      </c>
      <c r="BC10" s="30">
        <f t="shared" si="40"/>
        <v>-0.15070045033307577</v>
      </c>
      <c r="BD10" s="27">
        <f t="shared" si="41"/>
        <v>-1.2982881036832945</v>
      </c>
      <c r="BE10" s="31">
        <f t="shared" si="42"/>
        <v>-1.2333736984991297</v>
      </c>
      <c r="BF10" s="31">
        <f t="shared" si="43"/>
        <v>-1.2364648606507567</v>
      </c>
      <c r="BG10" s="31"/>
      <c r="BK10" s="28"/>
      <c r="BO10" s="28"/>
      <c r="BP10" s="28"/>
      <c r="BQ10" s="28"/>
      <c r="BR10" s="33">
        <v>-1.2333736984991297</v>
      </c>
    </row>
    <row r="11" spans="1:70" s="32" customFormat="1" x14ac:dyDescent="0.25">
      <c r="A11" s="35" t="s">
        <v>57</v>
      </c>
      <c r="B11" s="35"/>
      <c r="C11" s="35"/>
      <c r="D11" s="35"/>
      <c r="E11" s="35"/>
      <c r="F11" s="21">
        <v>571669</v>
      </c>
      <c r="G11" s="21">
        <v>519869</v>
      </c>
      <c r="H11" s="21">
        <f t="shared" si="0"/>
        <v>457484.72000000003</v>
      </c>
      <c r="I11" s="22">
        <v>2177957</v>
      </c>
      <c r="J11" s="22">
        <f t="shared" si="15"/>
        <v>1581213.38</v>
      </c>
      <c r="K11" s="23">
        <f t="shared" si="1"/>
        <v>0.82</v>
      </c>
      <c r="L11" s="22">
        <v>1928309</v>
      </c>
      <c r="M11" s="23">
        <f t="shared" si="16"/>
        <v>0.88537514744322321</v>
      </c>
      <c r="N11" s="36"/>
      <c r="O11" s="36"/>
      <c r="P11" s="36">
        <v>200000</v>
      </c>
      <c r="Q11" s="22">
        <f t="shared" si="17"/>
        <v>1781213.38</v>
      </c>
      <c r="R11" s="22">
        <f t="shared" si="18"/>
        <v>2128309</v>
      </c>
      <c r="S11" s="22">
        <f t="shared" si="19"/>
        <v>3.426273503517232</v>
      </c>
      <c r="T11" s="22">
        <f t="shared" si="20"/>
        <v>3.8934926176332181</v>
      </c>
      <c r="U11" s="22">
        <f t="shared" si="2"/>
        <v>3.7092209768230076</v>
      </c>
      <c r="V11" s="22">
        <f t="shared" si="3"/>
        <v>4.2150238372988715</v>
      </c>
      <c r="W11" s="20">
        <v>64</v>
      </c>
      <c r="X11" s="25">
        <f t="shared" si="44"/>
        <v>68.59592711682744</v>
      </c>
      <c r="Y11" s="25">
        <f t="shared" si="21"/>
        <v>61.183999999999997</v>
      </c>
      <c r="Z11" s="34">
        <f t="shared" si="22"/>
        <v>230.21582733812949</v>
      </c>
      <c r="AA11" s="21">
        <f t="shared" si="23"/>
        <v>113997656.31999999</v>
      </c>
      <c r="AB11" s="21">
        <f t="shared" si="45"/>
        <v>123411776</v>
      </c>
      <c r="AC11" s="20">
        <f t="shared" si="46"/>
        <v>96</v>
      </c>
      <c r="AD11" s="26">
        <f t="shared" si="24"/>
        <v>170996484.47999999</v>
      </c>
      <c r="AE11" s="21">
        <f t="shared" si="47"/>
        <v>132274143.6227224</v>
      </c>
      <c r="AF11" s="21">
        <f t="shared" si="25"/>
        <v>219.28150422510285</v>
      </c>
      <c r="AG11" s="21">
        <f t="shared" si="48"/>
        <v>237.39014251667248</v>
      </c>
      <c r="AH11" s="21">
        <f t="shared" si="26"/>
        <v>235.02840752958502</v>
      </c>
      <c r="AI11" s="21">
        <f t="shared" si="49"/>
        <v>254.43745178635848</v>
      </c>
      <c r="AJ11" s="21">
        <f t="shared" si="27"/>
        <v>229.37395839445907</v>
      </c>
      <c r="AK11" s="21">
        <f t="shared" si="28"/>
        <v>248.31604865760721</v>
      </c>
      <c r="AL11" s="21">
        <f t="shared" si="29"/>
        <v>853.92137595925351</v>
      </c>
      <c r="AM11" s="21">
        <f t="shared" si="30"/>
        <v>249.18352752852596</v>
      </c>
      <c r="AN11" s="21">
        <f t="shared" si="50"/>
        <v>269.76152558712778</v>
      </c>
      <c r="AO11" s="21">
        <f t="shared" si="31"/>
        <v>267.0777358290739</v>
      </c>
      <c r="AP11" s="27">
        <f t="shared" si="51"/>
        <v>289.13346793904367</v>
      </c>
      <c r="AQ11" s="27">
        <f t="shared" si="32"/>
        <v>260.65222544824894</v>
      </c>
      <c r="AR11" s="27">
        <f t="shared" si="33"/>
        <v>282.17732802000813</v>
      </c>
      <c r="AS11" s="27">
        <f t="shared" si="52"/>
        <v>970.3651999536969</v>
      </c>
      <c r="AT11" s="28">
        <v>547</v>
      </c>
      <c r="AU11" s="29">
        <f t="shared" si="34"/>
        <v>0.48825911486119544</v>
      </c>
      <c r="AV11" s="29">
        <f t="shared" si="53"/>
        <v>0.52858038014450393</v>
      </c>
      <c r="AW11" s="29">
        <f t="shared" si="35"/>
        <v>0.47651229515219184</v>
      </c>
      <c r="AX11" s="29">
        <f t="shared" si="54"/>
        <v>0.51586348815357974</v>
      </c>
      <c r="AY11" s="37">
        <f t="shared" si="36"/>
        <v>1.7739765995497201</v>
      </c>
      <c r="AZ11" s="27">
        <f t="shared" si="37"/>
        <v>286.34777455175106</v>
      </c>
      <c r="BA11" s="27">
        <f t="shared" si="38"/>
        <v>382.9</v>
      </c>
      <c r="BB11" s="27">
        <f t="shared" si="39"/>
        <v>-96.552225448248919</v>
      </c>
      <c r="BC11" s="30">
        <f t="shared" si="40"/>
        <v>-0.1765122951521918</v>
      </c>
      <c r="BD11" s="27">
        <f t="shared" si="41"/>
        <v>-1.4422488676332181</v>
      </c>
      <c r="BE11" s="31">
        <f t="shared" si="42"/>
        <v>-1.3701364242515572</v>
      </c>
      <c r="BF11" s="31">
        <f t="shared" si="43"/>
        <v>-1.3735703501268743</v>
      </c>
      <c r="BG11" s="31"/>
      <c r="BK11" s="28"/>
      <c r="BO11" s="28"/>
      <c r="BP11" s="28"/>
      <c r="BQ11" s="28"/>
      <c r="BR11" s="33">
        <v>-1.3701364242515572</v>
      </c>
    </row>
    <row r="12" spans="1:70" s="32" customFormat="1" x14ac:dyDescent="0.25">
      <c r="A12" s="35" t="s">
        <v>58</v>
      </c>
      <c r="B12" s="35"/>
      <c r="C12" s="35"/>
      <c r="D12" s="35"/>
      <c r="E12" s="35"/>
      <c r="F12" s="21">
        <v>571669</v>
      </c>
      <c r="G12" s="21">
        <v>519869</v>
      </c>
      <c r="H12" s="21">
        <f t="shared" si="0"/>
        <v>457484.72000000003</v>
      </c>
      <c r="I12" s="22">
        <v>1270595</v>
      </c>
      <c r="J12" s="22">
        <f t="shared" si="15"/>
        <v>840087.53999999992</v>
      </c>
      <c r="K12" s="23">
        <f t="shared" si="1"/>
        <v>0.82</v>
      </c>
      <c r="L12" s="22">
        <v>1024497</v>
      </c>
      <c r="M12" s="23">
        <f t="shared" si="16"/>
        <v>0.80631279046431004</v>
      </c>
      <c r="N12" s="36"/>
      <c r="O12" s="36"/>
      <c r="P12" s="36">
        <v>200000</v>
      </c>
      <c r="Q12" s="22">
        <f t="shared" si="17"/>
        <v>1040087.5399999999</v>
      </c>
      <c r="R12" s="22">
        <f t="shared" si="18"/>
        <v>1224497</v>
      </c>
      <c r="S12" s="22">
        <f t="shared" si="19"/>
        <v>2.0006723616911182</v>
      </c>
      <c r="T12" s="22">
        <f t="shared" si="20"/>
        <v>2.2734913201035432</v>
      </c>
      <c r="U12" s="22">
        <f t="shared" si="2"/>
        <v>1.9706829989862831</v>
      </c>
      <c r="V12" s="22">
        <f t="shared" si="3"/>
        <v>2.2394124988480488</v>
      </c>
      <c r="W12" s="20">
        <v>28.6</v>
      </c>
      <c r="X12" s="25">
        <f t="shared" si="44"/>
        <v>30.65380493033226</v>
      </c>
      <c r="Y12" s="25">
        <f t="shared" si="21"/>
        <v>27.3416</v>
      </c>
      <c r="Z12" s="34">
        <f t="shared" si="22"/>
        <v>102.87769784172662</v>
      </c>
      <c r="AA12" s="21">
        <f t="shared" si="23"/>
        <v>29746503.643999998</v>
      </c>
      <c r="AB12" s="21">
        <f t="shared" si="45"/>
        <v>29300614.200000003</v>
      </c>
      <c r="AC12" s="20">
        <f t="shared" si="46"/>
        <v>42.900000000000006</v>
      </c>
      <c r="AD12" s="26">
        <f t="shared" si="24"/>
        <v>44619755.466000006</v>
      </c>
      <c r="AE12" s="21">
        <f t="shared" si="47"/>
        <v>31404731.18971061</v>
      </c>
      <c r="AF12" s="21">
        <f t="shared" si="25"/>
        <v>57.21922954436598</v>
      </c>
      <c r="AG12" s="21">
        <f t="shared" si="48"/>
        <v>56.3615337710077</v>
      </c>
      <c r="AH12" s="21">
        <f t="shared" si="26"/>
        <v>61.328220304786683</v>
      </c>
      <c r="AI12" s="21">
        <f t="shared" si="49"/>
        <v>60.408932230447689</v>
      </c>
      <c r="AJ12" s="21">
        <f t="shared" si="27"/>
        <v>59.852750569420486</v>
      </c>
      <c r="AK12" s="21">
        <f t="shared" si="28"/>
        <v>58.955579258376261</v>
      </c>
      <c r="AL12" s="21">
        <f t="shared" si="29"/>
        <v>202.73933011153846</v>
      </c>
      <c r="AM12" s="21">
        <f t="shared" si="30"/>
        <v>65.021851754961332</v>
      </c>
      <c r="AN12" s="21">
        <f t="shared" si="50"/>
        <v>64.047197467054204</v>
      </c>
      <c r="AO12" s="21">
        <f t="shared" si="31"/>
        <v>69.691159437257582</v>
      </c>
      <c r="AP12" s="27">
        <f t="shared" si="51"/>
        <v>68.646513898236009</v>
      </c>
      <c r="AQ12" s="27">
        <f t="shared" si="32"/>
        <v>68.014489283432354</v>
      </c>
      <c r="AR12" s="27">
        <f t="shared" si="33"/>
        <v>66.994976429973022</v>
      </c>
      <c r="AS12" s="27">
        <f t="shared" si="52"/>
        <v>230.38560239947554</v>
      </c>
      <c r="AT12" s="28">
        <v>547</v>
      </c>
      <c r="AU12" s="29">
        <f t="shared" si="34"/>
        <v>0.12740614156719851</v>
      </c>
      <c r="AV12" s="29">
        <f t="shared" si="53"/>
        <v>0.12549636910097992</v>
      </c>
      <c r="AW12" s="29">
        <f t="shared" si="35"/>
        <v>0.1243409310483224</v>
      </c>
      <c r="AX12" s="29">
        <f t="shared" si="54"/>
        <v>0.12247710499080991</v>
      </c>
      <c r="AY12" s="37">
        <f t="shared" si="36"/>
        <v>0.42118026032810885</v>
      </c>
      <c r="AZ12" s="27">
        <f t="shared" si="37"/>
        <v>478.98551071656766</v>
      </c>
      <c r="BA12" s="27">
        <f t="shared" si="38"/>
        <v>382.9</v>
      </c>
      <c r="BB12" s="27">
        <f t="shared" si="39"/>
        <v>96.085510716567683</v>
      </c>
      <c r="BC12" s="30">
        <f t="shared" si="40"/>
        <v>0.17565906895167765</v>
      </c>
      <c r="BD12" s="27">
        <f t="shared" si="41"/>
        <v>3.2118093791971574</v>
      </c>
      <c r="BE12" s="31">
        <f t="shared" si="42"/>
        <v>3.0512189102372993</v>
      </c>
      <c r="BF12" s="31">
        <f t="shared" si="43"/>
        <v>3.0588660754258639</v>
      </c>
      <c r="BG12" s="31"/>
      <c r="BK12" s="28"/>
      <c r="BO12" s="28"/>
      <c r="BP12" s="28"/>
      <c r="BQ12" s="28"/>
      <c r="BR12" s="33">
        <v>3.0512189102372993</v>
      </c>
    </row>
    <row r="13" spans="1:70" s="32" customFormat="1" x14ac:dyDescent="0.25">
      <c r="A13" s="20" t="s">
        <v>59</v>
      </c>
      <c r="B13" s="20"/>
      <c r="C13" s="20"/>
      <c r="D13" s="20"/>
      <c r="E13" s="20"/>
      <c r="F13" s="21">
        <v>571669</v>
      </c>
      <c r="G13" s="21">
        <v>519869</v>
      </c>
      <c r="H13" s="21">
        <f t="shared" si="0"/>
        <v>457484.72000000003</v>
      </c>
      <c r="I13" s="22">
        <v>1599708</v>
      </c>
      <c r="J13" s="22">
        <f t="shared" si="15"/>
        <v>1017974.24</v>
      </c>
      <c r="K13" s="23">
        <f t="shared" si="1"/>
        <v>0.82</v>
      </c>
      <c r="L13" s="22">
        <v>1241432</v>
      </c>
      <c r="M13" s="23">
        <f t="shared" si="16"/>
        <v>0.7760366266843699</v>
      </c>
      <c r="N13" s="36"/>
      <c r="O13" s="36"/>
      <c r="P13" s="36">
        <v>200000</v>
      </c>
      <c r="Q13" s="22">
        <f t="shared" si="17"/>
        <v>1217974.24</v>
      </c>
      <c r="R13" s="22">
        <f t="shared" si="18"/>
        <v>1441432</v>
      </c>
      <c r="S13" s="22">
        <f t="shared" si="19"/>
        <v>2.3428483714166455</v>
      </c>
      <c r="T13" s="22">
        <f t="shared" si="20"/>
        <v>2.6623276947916423</v>
      </c>
      <c r="U13" s="22">
        <f t="shared" si="2"/>
        <v>2.3879708157247306</v>
      </c>
      <c r="V13" s="22">
        <f t="shared" si="3"/>
        <v>2.7136031996871939</v>
      </c>
      <c r="W13" s="20">
        <v>27.6</v>
      </c>
      <c r="X13" s="25">
        <f t="shared" si="44"/>
        <v>29.581993569131832</v>
      </c>
      <c r="Y13" s="25">
        <f t="shared" si="21"/>
        <v>26.3856</v>
      </c>
      <c r="Z13" s="34">
        <f t="shared" si="22"/>
        <v>99.280575539568346</v>
      </c>
      <c r="AA13" s="21">
        <f t="shared" si="23"/>
        <v>33616089.024000004</v>
      </c>
      <c r="AB13" s="21">
        <f t="shared" si="45"/>
        <v>34263523.200000003</v>
      </c>
      <c r="AC13" s="20">
        <f t="shared" si="46"/>
        <v>41.400000000000006</v>
      </c>
      <c r="AD13" s="26">
        <f t="shared" si="24"/>
        <v>50424133.536000006</v>
      </c>
      <c r="AE13" s="21">
        <f t="shared" si="47"/>
        <v>36724033.440514468</v>
      </c>
      <c r="AF13" s="21">
        <f t="shared" si="25"/>
        <v>64.662615051099422</v>
      </c>
      <c r="AG13" s="21">
        <f t="shared" si="48"/>
        <v>65.907994514002567</v>
      </c>
      <c r="AH13" s="21">
        <f t="shared" si="26"/>
        <v>69.306125456698197</v>
      </c>
      <c r="AI13" s="21">
        <f t="shared" si="49"/>
        <v>70.64093731404347</v>
      </c>
      <c r="AJ13" s="21">
        <f t="shared" si="27"/>
        <v>67.638718672698147</v>
      </c>
      <c r="AK13" s="21">
        <f t="shared" si="28"/>
        <v>68.941416855651227</v>
      </c>
      <c r="AL13" s="21">
        <f t="shared" si="29"/>
        <v>237.07911695684373</v>
      </c>
      <c r="AM13" s="21">
        <f t="shared" si="30"/>
        <v>73.480244376249331</v>
      </c>
      <c r="AN13" s="21">
        <f t="shared" si="50"/>
        <v>74.89544831136655</v>
      </c>
      <c r="AO13" s="21">
        <f t="shared" si="31"/>
        <v>78.756960746247941</v>
      </c>
      <c r="AP13" s="27">
        <f t="shared" si="51"/>
        <v>80.27379240232213</v>
      </c>
      <c r="AQ13" s="27">
        <f t="shared" si="32"/>
        <v>76.862180309884238</v>
      </c>
      <c r="AR13" s="27">
        <f t="shared" si="33"/>
        <v>78.342519154149116</v>
      </c>
      <c r="AS13" s="27">
        <f t="shared" si="52"/>
        <v>269.40808745095882</v>
      </c>
      <c r="AT13" s="28">
        <v>547</v>
      </c>
      <c r="AU13" s="29">
        <f t="shared" si="34"/>
        <v>0.14397981854889935</v>
      </c>
      <c r="AV13" s="29">
        <f t="shared" si="53"/>
        <v>0.1467528197483037</v>
      </c>
      <c r="AW13" s="29">
        <f t="shared" si="35"/>
        <v>0.1405158689394593</v>
      </c>
      <c r="AX13" s="29">
        <f t="shared" si="54"/>
        <v>0.14322215567486127</v>
      </c>
      <c r="AY13" s="37">
        <f t="shared" si="36"/>
        <v>0.49251935548621356</v>
      </c>
      <c r="AZ13" s="27">
        <f t="shared" si="37"/>
        <v>470.13781969011575</v>
      </c>
      <c r="BA13" s="27">
        <f t="shared" si="38"/>
        <v>382.9</v>
      </c>
      <c r="BB13" s="27">
        <f t="shared" si="39"/>
        <v>87.237819690115771</v>
      </c>
      <c r="BC13" s="30">
        <f t="shared" si="40"/>
        <v>0.15948413106054071</v>
      </c>
      <c r="BD13" s="27">
        <f t="shared" si="41"/>
        <v>3.0217157834692272</v>
      </c>
      <c r="BE13" s="31">
        <f t="shared" si="42"/>
        <v>2.8706299942957658</v>
      </c>
      <c r="BF13" s="31">
        <f t="shared" si="43"/>
        <v>2.877824555684978</v>
      </c>
      <c r="BG13" s="31"/>
      <c r="BK13" s="28"/>
      <c r="BO13" s="28"/>
      <c r="BP13" s="28"/>
      <c r="BQ13" s="28"/>
      <c r="BR13" s="33">
        <v>2.8706299942957658</v>
      </c>
    </row>
    <row r="14" spans="1:70" s="32" customFormat="1" x14ac:dyDescent="0.25">
      <c r="A14" s="20" t="s">
        <v>60</v>
      </c>
      <c r="B14" s="20"/>
      <c r="C14" s="20"/>
      <c r="D14" s="20"/>
      <c r="E14" s="20"/>
      <c r="F14" s="21">
        <v>571669</v>
      </c>
      <c r="G14" s="21">
        <v>519869</v>
      </c>
      <c r="H14" s="21">
        <f t="shared" si="0"/>
        <v>457484.72000000003</v>
      </c>
      <c r="I14" s="22">
        <v>2179173</v>
      </c>
      <c r="J14" s="22">
        <f t="shared" si="15"/>
        <v>1536008.42</v>
      </c>
      <c r="K14" s="23">
        <f t="shared" si="1"/>
        <v>0.82</v>
      </c>
      <c r="L14" s="22">
        <v>1873181</v>
      </c>
      <c r="M14" s="23">
        <f t="shared" si="16"/>
        <v>0.85958342912655394</v>
      </c>
      <c r="N14" s="36"/>
      <c r="O14" s="36"/>
      <c r="P14" s="36">
        <v>200000</v>
      </c>
      <c r="Q14" s="22">
        <f t="shared" si="17"/>
        <v>1736008.42</v>
      </c>
      <c r="R14" s="22">
        <f t="shared" si="18"/>
        <v>2073181</v>
      </c>
      <c r="S14" s="22">
        <f t="shared" si="19"/>
        <v>3.3393189822820748</v>
      </c>
      <c r="T14" s="22">
        <f t="shared" si="20"/>
        <v>3.7946806616841755</v>
      </c>
      <c r="U14" s="22">
        <f t="shared" si="2"/>
        <v>3.6031788777557425</v>
      </c>
      <c r="V14" s="22">
        <f t="shared" si="3"/>
        <v>4.0945214519951616</v>
      </c>
      <c r="W14" s="20">
        <v>35.6</v>
      </c>
      <c r="X14" s="25">
        <f t="shared" si="44"/>
        <v>38.156484458735264</v>
      </c>
      <c r="Y14" s="25">
        <f t="shared" si="21"/>
        <v>34.0336</v>
      </c>
      <c r="Z14" s="34">
        <f t="shared" si="22"/>
        <v>128.05755395683454</v>
      </c>
      <c r="AA14" s="21">
        <f t="shared" si="23"/>
        <v>61801899.751999997</v>
      </c>
      <c r="AB14" s="21">
        <f t="shared" si="45"/>
        <v>66685243.600000001</v>
      </c>
      <c r="AC14" s="20">
        <f t="shared" si="46"/>
        <v>53.400000000000006</v>
      </c>
      <c r="AD14" s="26">
        <f t="shared" si="24"/>
        <v>92702849.628000006</v>
      </c>
      <c r="AE14" s="21">
        <f t="shared" si="47"/>
        <v>71474001.714898184</v>
      </c>
      <c r="AF14" s="21">
        <f t="shared" si="25"/>
        <v>118.87975576924185</v>
      </c>
      <c r="AG14" s="21">
        <f t="shared" si="48"/>
        <v>128.27316804810442</v>
      </c>
      <c r="AH14" s="21">
        <f t="shared" si="26"/>
        <v>127.41667285020563</v>
      </c>
      <c r="AI14" s="21">
        <f t="shared" si="49"/>
        <v>137.48463885113014</v>
      </c>
      <c r="AJ14" s="21">
        <f t="shared" si="27"/>
        <v>124.35120896364211</v>
      </c>
      <c r="AK14" s="21">
        <f t="shared" si="28"/>
        <v>134.17695402521383</v>
      </c>
      <c r="AL14" s="21">
        <f t="shared" si="29"/>
        <v>461.4142735543324</v>
      </c>
      <c r="AM14" s="21">
        <f t="shared" si="30"/>
        <v>135.09063155595666</v>
      </c>
      <c r="AN14" s="21">
        <f t="shared" si="50"/>
        <v>145.76496369102776</v>
      </c>
      <c r="AO14" s="21">
        <f t="shared" si="31"/>
        <v>144.7916736934155</v>
      </c>
      <c r="AP14" s="27">
        <f t="shared" si="51"/>
        <v>156.23254414901152</v>
      </c>
      <c r="AQ14" s="27">
        <f t="shared" si="32"/>
        <v>141.30819200413876</v>
      </c>
      <c r="AR14" s="27">
        <f t="shared" si="33"/>
        <v>152.47381139228847</v>
      </c>
      <c r="AS14" s="27">
        <f t="shared" si="52"/>
        <v>524.33440176628687</v>
      </c>
      <c r="AT14" s="28">
        <v>547</v>
      </c>
      <c r="AU14" s="29">
        <f t="shared" si="34"/>
        <v>0.2647014144303757</v>
      </c>
      <c r="AV14" s="29">
        <f t="shared" si="53"/>
        <v>0.28561708253932638</v>
      </c>
      <c r="AW14" s="29">
        <f t="shared" si="35"/>
        <v>0.25833307496186247</v>
      </c>
      <c r="AX14" s="29">
        <f t="shared" si="54"/>
        <v>0.27874554185061878</v>
      </c>
      <c r="AY14" s="37">
        <f t="shared" si="36"/>
        <v>0.95856380578845868</v>
      </c>
      <c r="AZ14" s="27">
        <f t="shared" si="37"/>
        <v>405.69180799586127</v>
      </c>
      <c r="BA14" s="27">
        <f t="shared" si="38"/>
        <v>382.9</v>
      </c>
      <c r="BB14" s="27">
        <f t="shared" si="39"/>
        <v>22.791807995861291</v>
      </c>
      <c r="BC14" s="30">
        <f t="shared" si="40"/>
        <v>4.1666925038137646E-2</v>
      </c>
      <c r="BD14" s="27">
        <f t="shared" si="41"/>
        <v>0.6120496753944773</v>
      </c>
      <c r="BE14" s="31">
        <f t="shared" si="42"/>
        <v>0.58144719162475345</v>
      </c>
      <c r="BF14" s="31">
        <f t="shared" si="43"/>
        <v>0.58290445275664504</v>
      </c>
      <c r="BG14" s="31"/>
      <c r="BK14" s="28"/>
      <c r="BO14" s="28"/>
      <c r="BP14" s="28"/>
      <c r="BQ14" s="28"/>
      <c r="BR14" s="33">
        <v>0.58144719162475345</v>
      </c>
    </row>
    <row r="15" spans="1:70" s="32" customFormat="1" x14ac:dyDescent="0.25">
      <c r="A15" s="20" t="s">
        <v>61</v>
      </c>
      <c r="B15" s="20"/>
      <c r="C15" s="20"/>
      <c r="D15" s="20"/>
      <c r="E15" s="20"/>
      <c r="F15" s="21">
        <v>571669</v>
      </c>
      <c r="G15" s="21">
        <v>519869</v>
      </c>
      <c r="H15" s="21">
        <f t="shared" si="0"/>
        <v>457484.72000000003</v>
      </c>
      <c r="I15" s="22">
        <v>2278166</v>
      </c>
      <c r="J15" s="22">
        <f t="shared" si="15"/>
        <v>1573734.98</v>
      </c>
      <c r="K15" s="23">
        <f t="shared" si="1"/>
        <v>0.82</v>
      </c>
      <c r="L15" s="22">
        <v>1919189</v>
      </c>
      <c r="M15" s="23">
        <f t="shared" si="16"/>
        <v>0.84242719801805488</v>
      </c>
      <c r="N15" s="36"/>
      <c r="O15" s="36"/>
      <c r="P15" s="36">
        <v>200000</v>
      </c>
      <c r="Q15" s="22">
        <f t="shared" si="17"/>
        <v>1773734.98</v>
      </c>
      <c r="R15" s="22">
        <f t="shared" si="18"/>
        <v>2119189</v>
      </c>
      <c r="S15" s="22">
        <f t="shared" si="19"/>
        <v>3.4118883411013159</v>
      </c>
      <c r="T15" s="22">
        <f t="shared" si="20"/>
        <v>3.8771458421605858</v>
      </c>
      <c r="U15" s="22">
        <f t="shared" si="2"/>
        <v>3.6916780958279873</v>
      </c>
      <c r="V15" s="22">
        <f t="shared" si="3"/>
        <v>4.1950887452590759</v>
      </c>
      <c r="W15" s="20">
        <v>53.3</v>
      </c>
      <c r="X15" s="25">
        <f t="shared" si="44"/>
        <v>57.127545551982848</v>
      </c>
      <c r="Y15" s="25">
        <f t="shared" si="21"/>
        <v>50.954799999999992</v>
      </c>
      <c r="Z15" s="34">
        <f t="shared" si="22"/>
        <v>191.72661870503595</v>
      </c>
      <c r="AA15" s="21">
        <f t="shared" si="23"/>
        <v>94540074.434</v>
      </c>
      <c r="AB15" s="21">
        <f t="shared" si="45"/>
        <v>102292773.69999999</v>
      </c>
      <c r="AC15" s="20">
        <f t="shared" si="46"/>
        <v>79.949999999999989</v>
      </c>
      <c r="AD15" s="26">
        <f t="shared" si="24"/>
        <v>141810111.65099999</v>
      </c>
      <c r="AE15" s="21">
        <f t="shared" si="47"/>
        <v>109638557.0203644</v>
      </c>
      <c r="AF15" s="21">
        <f t="shared" si="25"/>
        <v>181.85364858070014</v>
      </c>
      <c r="AG15" s="21">
        <f t="shared" si="48"/>
        <v>196.76644250763169</v>
      </c>
      <c r="AH15" s="21">
        <f t="shared" si="26"/>
        <v>194.91280662454463</v>
      </c>
      <c r="AI15" s="21">
        <f t="shared" si="49"/>
        <v>210.89650858267061</v>
      </c>
      <c r="AJ15" s="21">
        <f t="shared" si="27"/>
        <v>190.22348177897504</v>
      </c>
      <c r="AK15" s="21">
        <f t="shared" si="28"/>
        <v>205.82263860630931</v>
      </c>
      <c r="AL15" s="21">
        <f t="shared" si="29"/>
        <v>707.79295866054565</v>
      </c>
      <c r="AM15" s="21">
        <f t="shared" si="30"/>
        <v>206.65187338715924</v>
      </c>
      <c r="AN15" s="21">
        <f t="shared" si="50"/>
        <v>223.59823012230873</v>
      </c>
      <c r="AO15" s="21">
        <f t="shared" si="31"/>
        <v>221.49182570970979</v>
      </c>
      <c r="AP15" s="27">
        <f t="shared" si="51"/>
        <v>239.65512338939843</v>
      </c>
      <c r="AQ15" s="27">
        <f t="shared" si="32"/>
        <v>216.16304747610801</v>
      </c>
      <c r="AR15" s="27">
        <f t="shared" si="33"/>
        <v>233.88936205262422</v>
      </c>
      <c r="AS15" s="27">
        <f t="shared" si="52"/>
        <v>804.31018029607446</v>
      </c>
      <c r="AT15" s="28">
        <v>547</v>
      </c>
      <c r="AU15" s="29">
        <f t="shared" si="34"/>
        <v>0.40492107076729394</v>
      </c>
      <c r="AV15" s="29">
        <f t="shared" si="53"/>
        <v>0.43812636817074668</v>
      </c>
      <c r="AW15" s="29">
        <f t="shared" si="35"/>
        <v>0.39517924584297626</v>
      </c>
      <c r="AX15" s="29">
        <f t="shared" si="54"/>
        <v>0.42758567102856349</v>
      </c>
      <c r="AY15" s="37">
        <f t="shared" si="36"/>
        <v>1.4704025233931892</v>
      </c>
      <c r="AZ15" s="27">
        <f t="shared" si="37"/>
        <v>330.83695252389202</v>
      </c>
      <c r="BA15" s="27">
        <f t="shared" si="38"/>
        <v>382.9</v>
      </c>
      <c r="BB15" s="27">
        <f t="shared" si="39"/>
        <v>-52.063047476107954</v>
      </c>
      <c r="BC15" s="30">
        <f t="shared" si="40"/>
        <v>-9.5179245842976157E-2</v>
      </c>
      <c r="BD15" s="27">
        <f t="shared" si="41"/>
        <v>-0.93381375960899071</v>
      </c>
      <c r="BE15" s="31">
        <f t="shared" si="42"/>
        <v>-0.8871230716285412</v>
      </c>
      <c r="BF15" s="31">
        <f t="shared" si="43"/>
        <v>-0.88934643772284827</v>
      </c>
      <c r="BG15" s="31"/>
      <c r="BK15" s="28"/>
      <c r="BO15" s="28"/>
      <c r="BP15" s="28"/>
      <c r="BQ15" s="28"/>
      <c r="BR15" s="33">
        <v>-0.8871230716285412</v>
      </c>
    </row>
    <row r="16" spans="1:70" s="32" customFormat="1" x14ac:dyDescent="0.25">
      <c r="A16" s="20" t="s">
        <v>62</v>
      </c>
      <c r="B16" s="20"/>
      <c r="C16" s="20"/>
      <c r="D16" s="20"/>
      <c r="E16" s="20"/>
      <c r="F16" s="21">
        <v>629350</v>
      </c>
      <c r="G16" s="21">
        <v>519869</v>
      </c>
      <c r="H16" s="21">
        <f t="shared" si="0"/>
        <v>457484.72000000003</v>
      </c>
      <c r="I16" s="22">
        <v>2226890</v>
      </c>
      <c r="J16" s="22">
        <f t="shared" si="15"/>
        <v>1543527</v>
      </c>
      <c r="K16" s="23">
        <f t="shared" si="1"/>
        <v>0.82</v>
      </c>
      <c r="L16" s="22">
        <v>1882350</v>
      </c>
      <c r="M16" s="23">
        <f t="shared" si="16"/>
        <v>0.84528198519010822</v>
      </c>
      <c r="N16" s="36"/>
      <c r="O16" s="36"/>
      <c r="P16" s="36">
        <v>200000</v>
      </c>
      <c r="Q16" s="22">
        <f t="shared" si="17"/>
        <v>1743527</v>
      </c>
      <c r="R16" s="22">
        <f t="shared" si="18"/>
        <v>2082350</v>
      </c>
      <c r="S16" s="22">
        <f t="shared" si="19"/>
        <v>3.3537814333995679</v>
      </c>
      <c r="T16" s="22">
        <f t="shared" si="20"/>
        <v>3.8111152652267815</v>
      </c>
      <c r="U16" s="22">
        <f t="shared" si="2"/>
        <v>3.6208160132648803</v>
      </c>
      <c r="V16" s="22">
        <f t="shared" si="3"/>
        <v>4.114563651437364</v>
      </c>
      <c r="W16" s="20">
        <v>65.7</v>
      </c>
      <c r="X16" s="25">
        <f t="shared" si="44"/>
        <v>70.418006430868161</v>
      </c>
      <c r="Y16" s="25">
        <f t="shared" si="21"/>
        <v>62.809199999999997</v>
      </c>
      <c r="Z16" s="34">
        <f t="shared" si="22"/>
        <v>236.33093525179856</v>
      </c>
      <c r="AA16" s="21">
        <f t="shared" si="23"/>
        <v>114549723.90000001</v>
      </c>
      <c r="AB16" s="21">
        <f t="shared" si="45"/>
        <v>123670395</v>
      </c>
      <c r="AC16" s="20">
        <f t="shared" si="46"/>
        <v>98.550000000000011</v>
      </c>
      <c r="AD16" s="26">
        <f t="shared" si="24"/>
        <v>171824585.85000002</v>
      </c>
      <c r="AE16" s="21">
        <f t="shared" si="47"/>
        <v>132551334.40514468</v>
      </c>
      <c r="AF16" s="21">
        <f t="shared" si="25"/>
        <v>220.34344017435163</v>
      </c>
      <c r="AG16" s="21">
        <f t="shared" si="48"/>
        <v>237.88761207150262</v>
      </c>
      <c r="AH16" s="21">
        <f t="shared" si="26"/>
        <v>236.16660254485703</v>
      </c>
      <c r="AI16" s="21">
        <f t="shared" si="49"/>
        <v>254.97064530707675</v>
      </c>
      <c r="AJ16" s="21">
        <f t="shared" si="27"/>
        <v>230.48477005685316</v>
      </c>
      <c r="AK16" s="21">
        <f t="shared" si="28"/>
        <v>248.83641430073496</v>
      </c>
      <c r="AL16" s="21">
        <f t="shared" si="29"/>
        <v>855.71083478957769</v>
      </c>
      <c r="AM16" s="21">
        <f t="shared" si="30"/>
        <v>250.39027292539956</v>
      </c>
      <c r="AN16" s="21">
        <f t="shared" si="50"/>
        <v>270.32683189943481</v>
      </c>
      <c r="AO16" s="21">
        <f t="shared" si="31"/>
        <v>268.37113925551932</v>
      </c>
      <c r="AP16" s="27">
        <f t="shared" si="51"/>
        <v>289.73936966713268</v>
      </c>
      <c r="AQ16" s="27">
        <f t="shared" si="32"/>
        <v>261.91451142824224</v>
      </c>
      <c r="AR16" s="27">
        <f t="shared" si="33"/>
        <v>282.76865261447159</v>
      </c>
      <c r="AS16" s="27">
        <f t="shared" si="52"/>
        <v>972.39867589724747</v>
      </c>
      <c r="AT16" s="28">
        <v>547</v>
      </c>
      <c r="AU16" s="29">
        <f t="shared" si="34"/>
        <v>0.49062365494610477</v>
      </c>
      <c r="AV16" s="29">
        <f t="shared" si="53"/>
        <v>0.52968806154868864</v>
      </c>
      <c r="AW16" s="29">
        <f t="shared" si="35"/>
        <v>0.47881994776643921</v>
      </c>
      <c r="AX16" s="29">
        <f t="shared" si="54"/>
        <v>0.51694452031896088</v>
      </c>
      <c r="AY16" s="37">
        <f t="shared" si="36"/>
        <v>1.7776941058450593</v>
      </c>
      <c r="AZ16" s="27">
        <f t="shared" si="37"/>
        <v>285.08548857175776</v>
      </c>
      <c r="BA16" s="27">
        <f t="shared" si="38"/>
        <v>382.9</v>
      </c>
      <c r="BB16" s="27">
        <f t="shared" si="39"/>
        <v>-97.814511428242213</v>
      </c>
      <c r="BC16" s="30">
        <f t="shared" si="40"/>
        <v>-0.17881994776643914</v>
      </c>
      <c r="BD16" s="27">
        <f t="shared" si="41"/>
        <v>-1.4232979136286079</v>
      </c>
      <c r="BE16" s="31">
        <f t="shared" si="42"/>
        <v>-1.3521330179471776</v>
      </c>
      <c r="BF16" s="31">
        <f t="shared" si="43"/>
        <v>-1.355521822503436</v>
      </c>
      <c r="BG16" s="31"/>
      <c r="BK16" s="28"/>
      <c r="BO16" s="28"/>
      <c r="BP16" s="28"/>
      <c r="BQ16" s="28"/>
      <c r="BR16" s="33">
        <v>-1.3521330179471776</v>
      </c>
    </row>
    <row r="17" spans="1:70" s="32" customFormat="1" x14ac:dyDescent="0.25">
      <c r="A17" s="20" t="s">
        <v>63</v>
      </c>
      <c r="B17" s="20"/>
      <c r="C17" s="20"/>
      <c r="D17" s="20"/>
      <c r="E17" s="20"/>
      <c r="F17" s="21">
        <v>629350</v>
      </c>
      <c r="G17" s="21">
        <v>519869</v>
      </c>
      <c r="H17" s="21">
        <f t="shared" si="0"/>
        <v>457484.72000000003</v>
      </c>
      <c r="I17" s="22">
        <v>2268535</v>
      </c>
      <c r="J17" s="22">
        <f t="shared" si="15"/>
        <v>1544527.4</v>
      </c>
      <c r="K17" s="23">
        <f t="shared" si="1"/>
        <v>0.82</v>
      </c>
      <c r="L17" s="22">
        <v>1883570</v>
      </c>
      <c r="M17" s="23">
        <f t="shared" si="16"/>
        <v>0.83030237576233124</v>
      </c>
      <c r="N17" s="36"/>
      <c r="O17" s="36"/>
      <c r="P17" s="36">
        <v>200000</v>
      </c>
      <c r="Q17" s="22">
        <f t="shared" si="17"/>
        <v>1744527.4</v>
      </c>
      <c r="R17" s="22">
        <f t="shared" si="18"/>
        <v>2083570</v>
      </c>
      <c r="S17" s="22">
        <f t="shared" si="19"/>
        <v>3.3557057643367845</v>
      </c>
      <c r="T17" s="22">
        <f t="shared" si="20"/>
        <v>3.8133020049281643</v>
      </c>
      <c r="U17" s="22">
        <f t="shared" si="2"/>
        <v>3.6231627583102668</v>
      </c>
      <c r="V17" s="22">
        <f t="shared" si="3"/>
        <v>4.1172304071707568</v>
      </c>
      <c r="W17" s="20">
        <v>51</v>
      </c>
      <c r="X17" s="25">
        <f t="shared" si="44"/>
        <v>54.662379421221864</v>
      </c>
      <c r="Y17" s="25">
        <f t="shared" si="21"/>
        <v>48.756</v>
      </c>
      <c r="Z17" s="34">
        <f t="shared" si="22"/>
        <v>183.45323741007192</v>
      </c>
      <c r="AA17" s="21">
        <f t="shared" si="23"/>
        <v>88970897.399999991</v>
      </c>
      <c r="AB17" s="21">
        <f t="shared" si="45"/>
        <v>96062070</v>
      </c>
      <c r="AC17" s="20">
        <f t="shared" si="46"/>
        <v>76.5</v>
      </c>
      <c r="AD17" s="26">
        <f t="shared" si="24"/>
        <v>133456346.09999999</v>
      </c>
      <c r="AE17" s="21">
        <f t="shared" si="47"/>
        <v>102960418.00643086</v>
      </c>
      <c r="AF17" s="21">
        <f t="shared" si="25"/>
        <v>171.14099398117602</v>
      </c>
      <c r="AG17" s="21">
        <f t="shared" si="48"/>
        <v>184.78130067382361</v>
      </c>
      <c r="AH17" s="21">
        <f t="shared" si="26"/>
        <v>183.43086171615863</v>
      </c>
      <c r="AI17" s="21">
        <f t="shared" si="49"/>
        <v>198.05069739959657</v>
      </c>
      <c r="AJ17" s="21">
        <f t="shared" si="27"/>
        <v>179.01777613093728</v>
      </c>
      <c r="AK17" s="21">
        <f t="shared" si="28"/>
        <v>193.28587936592427</v>
      </c>
      <c r="AL17" s="21">
        <f t="shared" si="29"/>
        <v>664.68093767562448</v>
      </c>
      <c r="AM17" s="21">
        <f t="shared" si="30"/>
        <v>194.47840225133635</v>
      </c>
      <c r="AN17" s="21">
        <f t="shared" si="50"/>
        <v>209.97875076570861</v>
      </c>
      <c r="AO17" s="21">
        <f t="shared" si="31"/>
        <v>208.44416104108933</v>
      </c>
      <c r="AP17" s="27">
        <f t="shared" si="51"/>
        <v>225.05761068135971</v>
      </c>
      <c r="AQ17" s="27">
        <f t="shared" si="32"/>
        <v>203.4292910578832</v>
      </c>
      <c r="AR17" s="27">
        <f t="shared" si="33"/>
        <v>219.64304473400483</v>
      </c>
      <c r="AS17" s="27">
        <f t="shared" si="52"/>
        <v>755.31924735866403</v>
      </c>
      <c r="AT17" s="28">
        <v>547</v>
      </c>
      <c r="AU17" s="29">
        <f t="shared" si="34"/>
        <v>0.38106793608974282</v>
      </c>
      <c r="AV17" s="29">
        <f t="shared" si="53"/>
        <v>0.41143987327488063</v>
      </c>
      <c r="AW17" s="29">
        <f t="shared" si="35"/>
        <v>0.37189998365243732</v>
      </c>
      <c r="AX17" s="29">
        <f t="shared" si="54"/>
        <v>0.40154121523584063</v>
      </c>
      <c r="AY17" s="37">
        <f t="shared" si="36"/>
        <v>1.3808395746959123</v>
      </c>
      <c r="AZ17" s="27">
        <f t="shared" si="37"/>
        <v>343.57070894211677</v>
      </c>
      <c r="BA17" s="27">
        <f t="shared" si="38"/>
        <v>382.9</v>
      </c>
      <c r="BB17" s="27">
        <f t="shared" si="39"/>
        <v>-39.329291057883211</v>
      </c>
      <c r="BC17" s="30">
        <f t="shared" si="40"/>
        <v>-7.1899983652437313E-2</v>
      </c>
      <c r="BD17" s="27">
        <f t="shared" si="41"/>
        <v>-0.73723141669286951</v>
      </c>
      <c r="BE17" s="31">
        <f t="shared" si="42"/>
        <v>-0.70036984585822604</v>
      </c>
      <c r="BF17" s="31">
        <f t="shared" si="43"/>
        <v>-0.70212515875511383</v>
      </c>
      <c r="BG17" s="31"/>
      <c r="BK17" s="28"/>
      <c r="BO17" s="28"/>
      <c r="BP17" s="28"/>
      <c r="BQ17" s="28"/>
      <c r="BR17" s="33">
        <v>-0.70036984585822604</v>
      </c>
    </row>
    <row r="18" spans="1:70" s="32" customFormat="1" x14ac:dyDescent="0.25">
      <c r="A18" s="20" t="s">
        <v>64</v>
      </c>
      <c r="B18" s="20"/>
      <c r="C18" s="20"/>
      <c r="D18" s="20"/>
      <c r="E18" s="20"/>
      <c r="F18" s="21">
        <v>629350</v>
      </c>
      <c r="G18" s="21">
        <v>519869</v>
      </c>
      <c r="H18" s="21">
        <f t="shared" si="0"/>
        <v>457484.72000000003</v>
      </c>
      <c r="I18" s="22">
        <v>2506378</v>
      </c>
      <c r="J18" s="22">
        <f t="shared" si="15"/>
        <v>1575959.64</v>
      </c>
      <c r="K18" s="23">
        <f t="shared" si="1"/>
        <v>0.82</v>
      </c>
      <c r="L18" s="22">
        <v>1921902</v>
      </c>
      <c r="M18" s="23">
        <f t="shared" si="16"/>
        <v>0.76680452828743306</v>
      </c>
      <c r="N18" s="36"/>
      <c r="O18" s="36"/>
      <c r="P18" s="36">
        <v>200000</v>
      </c>
      <c r="Q18" s="22">
        <f t="shared" si="17"/>
        <v>1775959.64</v>
      </c>
      <c r="R18" s="22">
        <f t="shared" si="18"/>
        <v>2121902</v>
      </c>
      <c r="S18" s="22">
        <f t="shared" si="19"/>
        <v>3.4161676114559629</v>
      </c>
      <c r="T18" s="22">
        <f t="shared" si="20"/>
        <v>3.8820086493817758</v>
      </c>
      <c r="U18" s="22">
        <f t="shared" si="2"/>
        <v>3.6968967182117032</v>
      </c>
      <c r="V18" s="22">
        <f t="shared" si="3"/>
        <v>4.2010189979678447</v>
      </c>
      <c r="W18" s="20">
        <v>53.9</v>
      </c>
      <c r="X18" s="25">
        <f t="shared" si="44"/>
        <v>57.770632368703104</v>
      </c>
      <c r="Y18" s="25">
        <f t="shared" si="21"/>
        <v>51.528399999999998</v>
      </c>
      <c r="Z18" s="34">
        <f t="shared" si="22"/>
        <v>193.88489208633092</v>
      </c>
      <c r="AA18" s="21">
        <f t="shared" si="23"/>
        <v>95724224.595999986</v>
      </c>
      <c r="AB18" s="21">
        <f t="shared" si="45"/>
        <v>103590517.8</v>
      </c>
      <c r="AC18" s="20">
        <f t="shared" si="46"/>
        <v>80.849999999999994</v>
      </c>
      <c r="AD18" s="26">
        <f t="shared" si="24"/>
        <v>143586336.89399999</v>
      </c>
      <c r="AE18" s="21">
        <f t="shared" si="47"/>
        <v>111029493.89067523</v>
      </c>
      <c r="AF18" s="21">
        <f t="shared" si="25"/>
        <v>184.13143425747637</v>
      </c>
      <c r="AG18" s="21">
        <f t="shared" si="48"/>
        <v>199.2627331116108</v>
      </c>
      <c r="AH18" s="21">
        <f t="shared" si="26"/>
        <v>197.354163191293</v>
      </c>
      <c r="AI18" s="21">
        <f t="shared" si="49"/>
        <v>213.57206121287331</v>
      </c>
      <c r="AJ18" s="21">
        <f t="shared" si="27"/>
        <v>192.60610277978699</v>
      </c>
      <c r="AK18" s="21">
        <f t="shared" si="28"/>
        <v>208.43382124645481</v>
      </c>
      <c r="AL18" s="21">
        <f t="shared" si="29"/>
        <v>716.772421264787</v>
      </c>
      <c r="AM18" s="21">
        <f t="shared" si="30"/>
        <v>209.24026620167768</v>
      </c>
      <c r="AN18" s="21">
        <f t="shared" si="50"/>
        <v>226.43492399046681</v>
      </c>
      <c r="AO18" s="21">
        <f t="shared" si="31"/>
        <v>224.2660945355602</v>
      </c>
      <c r="AP18" s="27">
        <f t="shared" si="51"/>
        <v>242.69552410553783</v>
      </c>
      <c r="AQ18" s="27">
        <f t="shared" si="32"/>
        <v>218.87057134066706</v>
      </c>
      <c r="AR18" s="27">
        <f t="shared" si="33"/>
        <v>236.85661505278955</v>
      </c>
      <c r="AS18" s="27">
        <f t="shared" si="52"/>
        <v>814.51411507362161</v>
      </c>
      <c r="AT18" s="28">
        <v>547</v>
      </c>
      <c r="AU18" s="29">
        <f t="shared" si="34"/>
        <v>0.4099928602112618</v>
      </c>
      <c r="AV18" s="29">
        <f t="shared" si="53"/>
        <v>0.44368468757867974</v>
      </c>
      <c r="AW18" s="29">
        <f t="shared" si="35"/>
        <v>0.40012901524802019</v>
      </c>
      <c r="AX18" s="29">
        <f t="shared" si="54"/>
        <v>0.43301026517877433</v>
      </c>
      <c r="AY18" s="37">
        <f t="shared" si="36"/>
        <v>1.4890568831327635</v>
      </c>
      <c r="AZ18" s="27">
        <f t="shared" si="37"/>
        <v>328.12942865933292</v>
      </c>
      <c r="BA18" s="27">
        <f t="shared" si="38"/>
        <v>382.9</v>
      </c>
      <c r="BB18" s="27">
        <f t="shared" si="39"/>
        <v>-54.770571340667061</v>
      </c>
      <c r="BC18" s="30">
        <f t="shared" si="40"/>
        <v>-0.10012901524802022</v>
      </c>
      <c r="BD18" s="27">
        <f t="shared" si="41"/>
        <v>-0.97144093138548626</v>
      </c>
      <c r="BE18" s="31">
        <f t="shared" si="42"/>
        <v>-0.92286888481621199</v>
      </c>
      <c r="BF18" s="31">
        <f t="shared" si="43"/>
        <v>-0.92518183941474874</v>
      </c>
      <c r="BG18" s="31"/>
      <c r="BK18" s="28"/>
      <c r="BO18" s="28"/>
      <c r="BP18" s="28"/>
      <c r="BQ18" s="28"/>
      <c r="BR18" s="33">
        <v>-0.92286888481621199</v>
      </c>
    </row>
    <row r="19" spans="1:70" s="32" customFormat="1" x14ac:dyDescent="0.25">
      <c r="A19" s="20" t="s">
        <v>65</v>
      </c>
      <c r="B19" s="20"/>
      <c r="C19" s="20"/>
      <c r="D19" s="20"/>
      <c r="E19" s="20"/>
      <c r="F19" s="21">
        <v>629350</v>
      </c>
      <c r="G19" s="21">
        <v>519869</v>
      </c>
      <c r="H19" s="21">
        <f t="shared" si="0"/>
        <v>457484.72000000003</v>
      </c>
      <c r="I19" s="22">
        <v>2362636</v>
      </c>
      <c r="J19" s="22">
        <f t="shared" si="15"/>
        <v>1578087.5399999998</v>
      </c>
      <c r="K19" s="23">
        <f t="shared" si="1"/>
        <v>0.82</v>
      </c>
      <c r="L19" s="22">
        <v>1924497</v>
      </c>
      <c r="M19" s="23">
        <f t="shared" si="16"/>
        <v>0.81455501397591501</v>
      </c>
      <c r="N19" s="36"/>
      <c r="O19" s="36"/>
      <c r="P19" s="36">
        <v>200000</v>
      </c>
      <c r="Q19" s="22">
        <f t="shared" si="17"/>
        <v>1778087.5399999998</v>
      </c>
      <c r="R19" s="22">
        <f t="shared" si="18"/>
        <v>2124497</v>
      </c>
      <c r="S19" s="22">
        <f t="shared" si="19"/>
        <v>3.4202607579986495</v>
      </c>
      <c r="T19" s="22">
        <f t="shared" si="20"/>
        <v>3.886659952271192</v>
      </c>
      <c r="U19" s="22">
        <f t="shared" si="2"/>
        <v>3.7018883603369312</v>
      </c>
      <c r="V19" s="22">
        <f t="shared" si="3"/>
        <v>4.2066913185646939</v>
      </c>
      <c r="W19" s="20">
        <v>57.8</v>
      </c>
      <c r="X19" s="25">
        <f t="shared" si="44"/>
        <v>61.950696677384776</v>
      </c>
      <c r="Y19" s="25">
        <f t="shared" si="21"/>
        <v>55.256799999999998</v>
      </c>
      <c r="Z19" s="34">
        <f t="shared" si="22"/>
        <v>207.91366906474818</v>
      </c>
      <c r="AA19" s="21">
        <f t="shared" si="23"/>
        <v>102773459.81199998</v>
      </c>
      <c r="AB19" s="21">
        <f t="shared" si="45"/>
        <v>111235926.59999999</v>
      </c>
      <c r="AC19" s="20">
        <f t="shared" si="46"/>
        <v>86.699999999999989</v>
      </c>
      <c r="AD19" s="26">
        <f t="shared" si="24"/>
        <v>154160189.71799996</v>
      </c>
      <c r="AE19" s="21">
        <f t="shared" si="47"/>
        <v>119223929.90353698</v>
      </c>
      <c r="AF19" s="21">
        <f t="shared" si="25"/>
        <v>197.69107181232189</v>
      </c>
      <c r="AG19" s="21">
        <f t="shared" si="48"/>
        <v>213.96914722747459</v>
      </c>
      <c r="AH19" s="21">
        <f t="shared" si="26"/>
        <v>211.88753677633642</v>
      </c>
      <c r="AI19" s="21">
        <f t="shared" si="49"/>
        <v>229.33456294477446</v>
      </c>
      <c r="AJ19" s="21">
        <f t="shared" si="27"/>
        <v>206.78982407146643</v>
      </c>
      <c r="AK19" s="21">
        <f t="shared" si="28"/>
        <v>223.81709961032908</v>
      </c>
      <c r="AL19" s="21">
        <f t="shared" si="29"/>
        <v>769.67319146573584</v>
      </c>
      <c r="AM19" s="21">
        <f t="shared" si="30"/>
        <v>224.64894524127487</v>
      </c>
      <c r="AN19" s="21">
        <f t="shared" si="50"/>
        <v>243.14675821303931</v>
      </c>
      <c r="AO19" s="21">
        <f t="shared" si="31"/>
        <v>240.78129179129138</v>
      </c>
      <c r="AP19" s="27">
        <f t="shared" si="51"/>
        <v>260.60745789178918</v>
      </c>
      <c r="AQ19" s="27">
        <f t="shared" si="32"/>
        <v>234.98843644484819</v>
      </c>
      <c r="AR19" s="27">
        <f t="shared" si="33"/>
        <v>254.33761319355577</v>
      </c>
      <c r="AS19" s="27">
        <f t="shared" si="52"/>
        <v>874.62862666560898</v>
      </c>
      <c r="AT19" s="28">
        <v>547</v>
      </c>
      <c r="AU19" s="29">
        <f t="shared" si="34"/>
        <v>0.44018517694934439</v>
      </c>
      <c r="AV19" s="29">
        <f t="shared" si="53"/>
        <v>0.47643045318425808</v>
      </c>
      <c r="AW19" s="29">
        <f t="shared" si="35"/>
        <v>0.42959494779679741</v>
      </c>
      <c r="AX19" s="29">
        <f t="shared" si="54"/>
        <v>0.46496821424781676</v>
      </c>
      <c r="AY19" s="37">
        <f t="shared" si="36"/>
        <v>1.5989554418018446</v>
      </c>
      <c r="AZ19" s="27">
        <f t="shared" si="37"/>
        <v>312.01156355515184</v>
      </c>
      <c r="BA19" s="27">
        <f t="shared" si="38"/>
        <v>382.9</v>
      </c>
      <c r="BB19" s="27">
        <f t="shared" si="39"/>
        <v>-70.888436444848139</v>
      </c>
      <c r="BC19" s="30">
        <f t="shared" si="40"/>
        <v>-0.12959494779679734</v>
      </c>
      <c r="BD19" s="27">
        <f t="shared" si="41"/>
        <v>-1.172480021475343</v>
      </c>
      <c r="BE19" s="31">
        <f t="shared" si="42"/>
        <v>-1.1138560204015759</v>
      </c>
      <c r="BF19" s="31">
        <f t="shared" si="43"/>
        <v>-1.1166476395003266</v>
      </c>
      <c r="BG19" s="31"/>
      <c r="BK19" s="28"/>
      <c r="BO19" s="28"/>
      <c r="BP19" s="28"/>
      <c r="BQ19" s="28"/>
      <c r="BR19" s="33">
        <v>-1.1138560204015759</v>
      </c>
    </row>
    <row r="20" spans="1:70" s="32" customFormat="1" x14ac:dyDescent="0.25">
      <c r="A20" s="20" t="s">
        <v>66</v>
      </c>
      <c r="B20" s="20"/>
      <c r="C20" s="20"/>
      <c r="D20" s="20"/>
      <c r="E20" s="20"/>
      <c r="F20" s="21">
        <v>629350</v>
      </c>
      <c r="G20" s="21">
        <v>519869</v>
      </c>
      <c r="H20" s="21">
        <f t="shared" si="0"/>
        <v>457484.72000000003</v>
      </c>
      <c r="I20" s="22">
        <v>2369998</v>
      </c>
      <c r="J20" s="22">
        <f t="shared" si="15"/>
        <v>1574852.64</v>
      </c>
      <c r="K20" s="23">
        <f t="shared" si="1"/>
        <v>0.82</v>
      </c>
      <c r="L20" s="22">
        <v>1920552</v>
      </c>
      <c r="M20" s="23">
        <f t="shared" si="16"/>
        <v>0.81036017751913714</v>
      </c>
      <c r="N20" s="36"/>
      <c r="O20" s="36"/>
      <c r="P20" s="36">
        <v>200000</v>
      </c>
      <c r="Q20" s="22">
        <f t="shared" si="17"/>
        <v>1774852.64</v>
      </c>
      <c r="R20" s="22">
        <f t="shared" si="18"/>
        <v>2120552</v>
      </c>
      <c r="S20" s="22">
        <f t="shared" si="19"/>
        <v>3.4140382288615014</v>
      </c>
      <c r="T20" s="22">
        <f t="shared" si="20"/>
        <v>3.8795888964335243</v>
      </c>
      <c r="U20" s="22">
        <f t="shared" si="2"/>
        <v>3.6942999101696774</v>
      </c>
      <c r="V20" s="22">
        <f t="shared" si="3"/>
        <v>4.1980680797382695</v>
      </c>
      <c r="W20" s="20">
        <v>57.8</v>
      </c>
      <c r="X20" s="25">
        <f t="shared" si="44"/>
        <v>61.950696677384776</v>
      </c>
      <c r="Y20" s="25">
        <f t="shared" si="21"/>
        <v>55.256799999999998</v>
      </c>
      <c r="Z20" s="34">
        <f t="shared" si="22"/>
        <v>207.91366906474818</v>
      </c>
      <c r="AA20" s="21">
        <f t="shared" si="23"/>
        <v>102586482.59199999</v>
      </c>
      <c r="AB20" s="21">
        <f t="shared" si="45"/>
        <v>111007905.59999999</v>
      </c>
      <c r="AC20" s="20">
        <f t="shared" si="46"/>
        <v>86.699999999999989</v>
      </c>
      <c r="AD20" s="26">
        <f t="shared" si="24"/>
        <v>153879723.88799998</v>
      </c>
      <c r="AE20" s="21">
        <f t="shared" si="47"/>
        <v>118979534.40514469</v>
      </c>
      <c r="AF20" s="21">
        <f t="shared" si="25"/>
        <v>197.33140962819479</v>
      </c>
      <c r="AG20" s="21">
        <f t="shared" si="48"/>
        <v>213.53053480780733</v>
      </c>
      <c r="AH20" s="21">
        <f t="shared" si="26"/>
        <v>211.50204676119483</v>
      </c>
      <c r="AI20" s="21">
        <f t="shared" si="49"/>
        <v>228.86445317021148</v>
      </c>
      <c r="AJ20" s="21">
        <f t="shared" si="27"/>
        <v>206.41360839769331</v>
      </c>
      <c r="AK20" s="21">
        <f t="shared" si="28"/>
        <v>223.35830000816668</v>
      </c>
      <c r="AL20" s="21">
        <f t="shared" si="29"/>
        <v>768.09544894894714</v>
      </c>
      <c r="AM20" s="21">
        <f t="shared" si="30"/>
        <v>224.24023821385768</v>
      </c>
      <c r="AN20" s="21">
        <f t="shared" si="50"/>
        <v>242.64833500887195</v>
      </c>
      <c r="AO20" s="21">
        <f t="shared" si="31"/>
        <v>240.34323495590317</v>
      </c>
      <c r="AP20" s="27">
        <f t="shared" si="51"/>
        <v>260.07324223887667</v>
      </c>
      <c r="AQ20" s="27">
        <f t="shared" si="32"/>
        <v>234.56091863374235</v>
      </c>
      <c r="AR20" s="27">
        <f t="shared" si="33"/>
        <v>253.81625000928031</v>
      </c>
      <c r="AS20" s="27">
        <f t="shared" si="52"/>
        <v>872.83573744198532</v>
      </c>
      <c r="AT20" s="28">
        <v>547</v>
      </c>
      <c r="AU20" s="29">
        <f t="shared" si="34"/>
        <v>0.43938434178410085</v>
      </c>
      <c r="AV20" s="29">
        <f t="shared" si="53"/>
        <v>0.47545382493396099</v>
      </c>
      <c r="AW20" s="29">
        <f t="shared" si="35"/>
        <v>0.42881337958636628</v>
      </c>
      <c r="AX20" s="29">
        <f t="shared" si="54"/>
        <v>0.46401508228387628</v>
      </c>
      <c r="AY20" s="37">
        <f t="shared" si="36"/>
        <v>1.5956777649762071</v>
      </c>
      <c r="AZ20" s="27">
        <f t="shared" si="37"/>
        <v>312.43908136625765</v>
      </c>
      <c r="BA20" s="27">
        <f t="shared" si="38"/>
        <v>382.9</v>
      </c>
      <c r="BB20" s="27">
        <f t="shared" si="39"/>
        <v>-70.460918633742324</v>
      </c>
      <c r="BC20" s="30">
        <f t="shared" si="40"/>
        <v>-0.12881337958636621</v>
      </c>
      <c r="BD20" s="27">
        <f t="shared" si="41"/>
        <v>-1.1654089656376758</v>
      </c>
      <c r="BE20" s="31">
        <f t="shared" si="42"/>
        <v>-1.1071385173557919</v>
      </c>
      <c r="BF20" s="31">
        <f t="shared" si="43"/>
        <v>-1.1099133006073103</v>
      </c>
      <c r="BG20" s="31"/>
      <c r="BK20" s="28"/>
      <c r="BO20" s="28"/>
      <c r="BP20" s="28"/>
      <c r="BQ20" s="28"/>
      <c r="BR20" s="33">
        <v>-1.1071385173557919</v>
      </c>
    </row>
    <row r="21" spans="1:70" s="32" customFormat="1" x14ac:dyDescent="0.25">
      <c r="A21" s="20" t="s">
        <v>67</v>
      </c>
      <c r="B21" s="20"/>
      <c r="C21" s="20"/>
      <c r="D21" s="20"/>
      <c r="E21" s="20"/>
      <c r="F21" s="21">
        <v>629350</v>
      </c>
      <c r="G21" s="21">
        <v>519869</v>
      </c>
      <c r="H21" s="21">
        <f t="shared" si="0"/>
        <v>457484.72000000003</v>
      </c>
      <c r="I21" s="22">
        <v>2437206</v>
      </c>
      <c r="J21" s="22">
        <f t="shared" si="15"/>
        <v>1616906.3399999999</v>
      </c>
      <c r="K21" s="23">
        <f t="shared" si="1"/>
        <v>0.82</v>
      </c>
      <c r="L21" s="22">
        <v>1971837</v>
      </c>
      <c r="M21" s="23">
        <f t="shared" si="16"/>
        <v>0.80905635387406727</v>
      </c>
      <c r="N21" s="36"/>
      <c r="O21" s="36"/>
      <c r="P21" s="36">
        <v>200000</v>
      </c>
      <c r="Q21" s="22">
        <f t="shared" si="17"/>
        <v>1816906.3399999999</v>
      </c>
      <c r="R21" s="22">
        <f t="shared" si="18"/>
        <v>2171837</v>
      </c>
      <c r="S21" s="22">
        <f t="shared" si="19"/>
        <v>3.4949311076444256</v>
      </c>
      <c r="T21" s="22">
        <f t="shared" si="20"/>
        <v>3.9715126223232105</v>
      </c>
      <c r="U21" s="22">
        <f t="shared" si="2"/>
        <v>3.7929497623439752</v>
      </c>
      <c r="V21" s="22">
        <f t="shared" si="3"/>
        <v>4.3101701844817892</v>
      </c>
      <c r="W21" s="20">
        <v>53.3</v>
      </c>
      <c r="X21" s="25">
        <f t="shared" si="44"/>
        <v>57.127545551982848</v>
      </c>
      <c r="Y21" s="25">
        <f t="shared" si="21"/>
        <v>50.954799999999992</v>
      </c>
      <c r="Z21" s="34">
        <f t="shared" si="22"/>
        <v>191.72661870503595</v>
      </c>
      <c r="AA21" s="21">
        <f t="shared" si="23"/>
        <v>96841107.921999991</v>
      </c>
      <c r="AB21" s="21">
        <f t="shared" si="45"/>
        <v>105098912.09999999</v>
      </c>
      <c r="AC21" s="20">
        <f t="shared" si="46"/>
        <v>79.949999999999989</v>
      </c>
      <c r="AD21" s="26">
        <f t="shared" si="24"/>
        <v>145261661.88299996</v>
      </c>
      <c r="AE21" s="21">
        <f t="shared" si="47"/>
        <v>112646208.0385852</v>
      </c>
      <c r="AF21" s="21">
        <f t="shared" si="25"/>
        <v>186.27982803744788</v>
      </c>
      <c r="AG21" s="21">
        <f t="shared" si="48"/>
        <v>202.16422233293386</v>
      </c>
      <c r="AH21" s="21">
        <f t="shared" si="26"/>
        <v>199.65683605299878</v>
      </c>
      <c r="AI21" s="21">
        <f t="shared" si="49"/>
        <v>216.68191032468795</v>
      </c>
      <c r="AJ21" s="21">
        <f t="shared" si="27"/>
        <v>194.85337660820909</v>
      </c>
      <c r="AK21" s="21">
        <f t="shared" si="28"/>
        <v>211.46885181269232</v>
      </c>
      <c r="AL21" s="21">
        <f t="shared" si="29"/>
        <v>727.20943285227997</v>
      </c>
      <c r="AM21" s="21">
        <f t="shared" si="30"/>
        <v>211.68162276982713</v>
      </c>
      <c r="AN21" s="21">
        <f t="shared" si="50"/>
        <v>229.73207083287937</v>
      </c>
      <c r="AO21" s="21">
        <f t="shared" si="31"/>
        <v>226.88276824204408</v>
      </c>
      <c r="AP21" s="27">
        <f t="shared" si="51"/>
        <v>246.22944355078172</v>
      </c>
      <c r="AQ21" s="27">
        <f t="shared" si="32"/>
        <v>221.42429160023758</v>
      </c>
      <c r="AR21" s="27">
        <f t="shared" si="33"/>
        <v>240.30551342351399</v>
      </c>
      <c r="AS21" s="27">
        <f t="shared" si="52"/>
        <v>826.37435551395447</v>
      </c>
      <c r="AT21" s="28">
        <v>547</v>
      </c>
      <c r="AU21" s="29">
        <f t="shared" si="34"/>
        <v>0.41477654157594895</v>
      </c>
      <c r="AV21" s="29">
        <f t="shared" si="53"/>
        <v>0.45014523501056986</v>
      </c>
      <c r="AW21" s="29">
        <f t="shared" si="35"/>
        <v>0.40479760804431003</v>
      </c>
      <c r="AX21" s="29">
        <f t="shared" si="54"/>
        <v>0.43931538103019008</v>
      </c>
      <c r="AY21" s="37">
        <f t="shared" si="36"/>
        <v>1.5107392239743227</v>
      </c>
      <c r="AZ21" s="27">
        <f t="shared" si="37"/>
        <v>325.57570839976245</v>
      </c>
      <c r="BA21" s="27">
        <f t="shared" si="38"/>
        <v>382.9</v>
      </c>
      <c r="BB21" s="27">
        <f t="shared" si="39"/>
        <v>-57.32429160023753</v>
      </c>
      <c r="BC21" s="30">
        <f t="shared" si="40"/>
        <v>-0.10479760804430993</v>
      </c>
      <c r="BD21" s="27">
        <f t="shared" si="41"/>
        <v>-1.0281805397716151</v>
      </c>
      <c r="BE21" s="31">
        <f t="shared" si="42"/>
        <v>-0.97677151278303431</v>
      </c>
      <c r="BF21" s="31">
        <f t="shared" si="43"/>
        <v>-0.97921956168725244</v>
      </c>
      <c r="BG21" s="31"/>
      <c r="BK21" s="28"/>
      <c r="BO21" s="28"/>
      <c r="BP21" s="28"/>
      <c r="BQ21" s="28"/>
      <c r="BR21" s="33">
        <v>-0.97677151278303431</v>
      </c>
    </row>
    <row r="22" spans="1:70" s="32" customFormat="1" x14ac:dyDescent="0.25">
      <c r="A22" s="20" t="s">
        <v>68</v>
      </c>
      <c r="B22" s="20"/>
      <c r="C22" s="20"/>
      <c r="D22" s="20"/>
      <c r="E22" s="20"/>
      <c r="F22" s="21">
        <v>564957</v>
      </c>
      <c r="G22" s="21">
        <v>519869</v>
      </c>
      <c r="H22" s="21">
        <f t="shared" si="0"/>
        <v>457484.72000000003</v>
      </c>
      <c r="I22" s="22">
        <v>2503077</v>
      </c>
      <c r="J22" s="22">
        <f t="shared" si="15"/>
        <v>1609409.0799999998</v>
      </c>
      <c r="K22" s="23">
        <f t="shared" si="1"/>
        <v>0.82</v>
      </c>
      <c r="L22" s="22">
        <v>1962694</v>
      </c>
      <c r="M22" s="23">
        <f t="shared" si="16"/>
        <v>0.78411251431737816</v>
      </c>
      <c r="N22" s="36"/>
      <c r="O22" s="36"/>
      <c r="P22" s="36">
        <v>200000</v>
      </c>
      <c r="Q22" s="22">
        <f t="shared" si="17"/>
        <v>1809409.0799999998</v>
      </c>
      <c r="R22" s="22">
        <f t="shared" si="18"/>
        <v>2162694</v>
      </c>
      <c r="S22" s="22">
        <f t="shared" si="19"/>
        <v>3.4805096668583815</v>
      </c>
      <c r="T22" s="22">
        <f t="shared" si="20"/>
        <v>3.9551246214299787</v>
      </c>
      <c r="U22" s="22">
        <f t="shared" si="2"/>
        <v>3.7753626394341651</v>
      </c>
      <c r="V22" s="22">
        <f t="shared" si="3"/>
        <v>4.2901848175388233</v>
      </c>
      <c r="W22" s="20">
        <v>46.6</v>
      </c>
      <c r="X22" s="25">
        <f t="shared" si="44"/>
        <v>49.946409431939976</v>
      </c>
      <c r="Y22" s="25">
        <f t="shared" si="21"/>
        <v>44.549599999999998</v>
      </c>
      <c r="Z22" s="34">
        <f t="shared" si="22"/>
        <v>167.62589928057554</v>
      </c>
      <c r="AA22" s="21">
        <f t="shared" si="23"/>
        <v>84318463.127999991</v>
      </c>
      <c r="AB22" s="21">
        <f t="shared" si="45"/>
        <v>91461540.400000006</v>
      </c>
      <c r="AC22" s="20">
        <f t="shared" si="46"/>
        <v>69.900000000000006</v>
      </c>
      <c r="AD22" s="26">
        <f t="shared" si="24"/>
        <v>126477694.692</v>
      </c>
      <c r="AE22" s="21">
        <f t="shared" si="47"/>
        <v>98029518.113611996</v>
      </c>
      <c r="AF22" s="21">
        <f t="shared" si="25"/>
        <v>162.19175047560057</v>
      </c>
      <c r="AG22" s="21">
        <f t="shared" si="48"/>
        <v>175.93189899763212</v>
      </c>
      <c r="AH22" s="21">
        <f t="shared" si="26"/>
        <v>173.83896085273372</v>
      </c>
      <c r="AI22" s="21">
        <f t="shared" si="49"/>
        <v>188.56580814322842</v>
      </c>
      <c r="AJ22" s="21">
        <f t="shared" si="27"/>
        <v>169.65664275690438</v>
      </c>
      <c r="AK22" s="21">
        <f t="shared" si="28"/>
        <v>184.02918305191645</v>
      </c>
      <c r="AL22" s="21">
        <f t="shared" si="29"/>
        <v>632.84855754543923</v>
      </c>
      <c r="AM22" s="21">
        <f t="shared" si="30"/>
        <v>184.30880735863698</v>
      </c>
      <c r="AN22" s="21">
        <f t="shared" si="50"/>
        <v>199.92261249730919</v>
      </c>
      <c r="AO22" s="21">
        <f t="shared" si="31"/>
        <v>197.54427369628829</v>
      </c>
      <c r="AP22" s="27">
        <f t="shared" si="51"/>
        <v>214.27932743548681</v>
      </c>
      <c r="AQ22" s="27">
        <f t="shared" si="32"/>
        <v>192.79163949648222</v>
      </c>
      <c r="AR22" s="27">
        <f t="shared" si="33"/>
        <v>209.12407164990501</v>
      </c>
      <c r="AS22" s="27">
        <f t="shared" si="52"/>
        <v>719.14608811981714</v>
      </c>
      <c r="AT22" s="28">
        <v>547</v>
      </c>
      <c r="AU22" s="29">
        <f t="shared" si="34"/>
        <v>0.36114126818334241</v>
      </c>
      <c r="AV22" s="29">
        <f t="shared" si="53"/>
        <v>0.39173551633544207</v>
      </c>
      <c r="AW22" s="29">
        <f t="shared" si="35"/>
        <v>0.35245272302830388</v>
      </c>
      <c r="AX22" s="29">
        <f t="shared" si="54"/>
        <v>0.38231091709306214</v>
      </c>
      <c r="AY22" s="37">
        <f t="shared" si="36"/>
        <v>1.3147094846797389</v>
      </c>
      <c r="AZ22" s="27">
        <f t="shared" si="37"/>
        <v>354.20836050351778</v>
      </c>
      <c r="BA22" s="27">
        <f t="shared" si="38"/>
        <v>382.9</v>
      </c>
      <c r="BB22" s="27">
        <f t="shared" si="39"/>
        <v>-28.691639496482196</v>
      </c>
      <c r="BC22" s="30">
        <f t="shared" si="40"/>
        <v>-5.2452723028303831E-2</v>
      </c>
      <c r="BD22" s="27">
        <f t="shared" si="41"/>
        <v>-0.58860959997075057</v>
      </c>
      <c r="BE22" s="31">
        <f t="shared" si="42"/>
        <v>-0.55917911997221303</v>
      </c>
      <c r="BF22" s="31">
        <f t="shared" si="43"/>
        <v>-0.56058057140071482</v>
      </c>
      <c r="BG22" s="31"/>
      <c r="BK22" s="28"/>
      <c r="BO22" s="28"/>
      <c r="BP22" s="28"/>
      <c r="BQ22" s="28"/>
      <c r="BR22" s="33">
        <v>-0.55917911997221303</v>
      </c>
    </row>
    <row r="23" spans="1:70" s="32" customFormat="1" x14ac:dyDescent="0.25">
      <c r="A23" s="20" t="s">
        <v>69</v>
      </c>
      <c r="B23" s="20"/>
      <c r="C23" s="20"/>
      <c r="D23" s="20"/>
      <c r="E23" s="20"/>
      <c r="F23" s="21">
        <v>564957</v>
      </c>
      <c r="G23" s="21">
        <v>519869</v>
      </c>
      <c r="H23" s="21">
        <f t="shared" si="0"/>
        <v>457484.72000000003</v>
      </c>
      <c r="I23" s="22">
        <v>2647847</v>
      </c>
      <c r="J23" s="22">
        <f t="shared" si="15"/>
        <v>1721555.5599999998</v>
      </c>
      <c r="K23" s="23">
        <f t="shared" si="1"/>
        <v>0.82</v>
      </c>
      <c r="L23" s="22">
        <v>2099458</v>
      </c>
      <c r="M23" s="23">
        <f t="shared" si="16"/>
        <v>0.79289248963403092</v>
      </c>
      <c r="N23" s="36"/>
      <c r="O23" s="36"/>
      <c r="P23" s="36">
        <v>200000</v>
      </c>
      <c r="Q23" s="22">
        <f t="shared" si="17"/>
        <v>1921555.5599999998</v>
      </c>
      <c r="R23" s="22">
        <f t="shared" si="18"/>
        <v>2299458</v>
      </c>
      <c r="S23" s="22">
        <f t="shared" si="19"/>
        <v>3.6962303195612738</v>
      </c>
      <c r="T23" s="22">
        <f t="shared" si="20"/>
        <v>4.2002617267741744</v>
      </c>
      <c r="U23" s="22">
        <f t="shared" si="2"/>
        <v>4.0384366061450097</v>
      </c>
      <c r="V23" s="22">
        <f t="shared" si="3"/>
        <v>4.5891325069829652</v>
      </c>
      <c r="W23" s="20">
        <v>48</v>
      </c>
      <c r="X23" s="25">
        <f t="shared" si="44"/>
        <v>51.446945337620576</v>
      </c>
      <c r="Y23" s="25">
        <f t="shared" si="21"/>
        <v>45.887999999999998</v>
      </c>
      <c r="Z23" s="34">
        <f t="shared" si="22"/>
        <v>172.6618705035971</v>
      </c>
      <c r="AA23" s="21">
        <f t="shared" si="23"/>
        <v>92234666.879999995</v>
      </c>
      <c r="AB23" s="21">
        <f t="shared" si="45"/>
        <v>100773984</v>
      </c>
      <c r="AC23" s="20">
        <f t="shared" si="46"/>
        <v>72</v>
      </c>
      <c r="AD23" s="26">
        <f t="shared" si="24"/>
        <v>138352000.31999999</v>
      </c>
      <c r="AE23" s="21">
        <f t="shared" si="47"/>
        <v>108010700.96463022</v>
      </c>
      <c r="AF23" s="21">
        <f t="shared" si="25"/>
        <v>177.41905533894115</v>
      </c>
      <c r="AG23" s="21">
        <f t="shared" si="48"/>
        <v>193.84495709496045</v>
      </c>
      <c r="AH23" s="21">
        <f t="shared" si="26"/>
        <v>190.1597592057247</v>
      </c>
      <c r="AI23" s="21">
        <f t="shared" si="49"/>
        <v>207.76522732578826</v>
      </c>
      <c r="AJ23" s="21">
        <f t="shared" si="27"/>
        <v>185.58478591939451</v>
      </c>
      <c r="AK23" s="21">
        <f t="shared" si="28"/>
        <v>202.76669152192517</v>
      </c>
      <c r="AL23" s="21">
        <f t="shared" si="29"/>
        <v>697.28401832719578</v>
      </c>
      <c r="AM23" s="21">
        <f t="shared" si="30"/>
        <v>201.61256288516037</v>
      </c>
      <c r="AN23" s="21">
        <f t="shared" si="50"/>
        <v>220.27836033518233</v>
      </c>
      <c r="AO23" s="21">
        <f t="shared" si="31"/>
        <v>216.09063546105077</v>
      </c>
      <c r="AP23" s="27">
        <f t="shared" si="51"/>
        <v>236.09684923385029</v>
      </c>
      <c r="AQ23" s="27">
        <f t="shared" si="32"/>
        <v>210.89180218113012</v>
      </c>
      <c r="AR23" s="27">
        <f t="shared" si="33"/>
        <v>230.4166949112786</v>
      </c>
      <c r="AS23" s="27">
        <f t="shared" si="52"/>
        <v>792.3682026445407</v>
      </c>
      <c r="AT23" s="28">
        <v>547</v>
      </c>
      <c r="AU23" s="29">
        <f t="shared" si="34"/>
        <v>0.3950468655595078</v>
      </c>
      <c r="AV23" s="29">
        <f t="shared" si="53"/>
        <v>0.43162129658839177</v>
      </c>
      <c r="AW23" s="29">
        <f t="shared" si="35"/>
        <v>0.38554259996550294</v>
      </c>
      <c r="AX23" s="29">
        <f t="shared" si="54"/>
        <v>0.4212371022144033</v>
      </c>
      <c r="AY23" s="37">
        <f t="shared" si="36"/>
        <v>1.4485707543775881</v>
      </c>
      <c r="AZ23" s="27">
        <f t="shared" si="37"/>
        <v>336.10819781886988</v>
      </c>
      <c r="BA23" s="27">
        <f t="shared" si="38"/>
        <v>382.9</v>
      </c>
      <c r="BB23" s="27">
        <f t="shared" si="39"/>
        <v>-46.791802181130095</v>
      </c>
      <c r="BC23" s="30">
        <f t="shared" si="40"/>
        <v>-8.5542599965502911E-2</v>
      </c>
      <c r="BD23" s="27">
        <f t="shared" si="41"/>
        <v>-0.93193672677417438</v>
      </c>
      <c r="BE23" s="31">
        <f t="shared" si="42"/>
        <v>-0.88533989043546568</v>
      </c>
      <c r="BF23" s="31">
        <f t="shared" si="43"/>
        <v>-0.88755878740397554</v>
      </c>
      <c r="BG23" s="31"/>
      <c r="BK23" s="28"/>
      <c r="BO23" s="28"/>
      <c r="BP23" s="28"/>
      <c r="BQ23" s="28"/>
      <c r="BR23" s="33">
        <v>-0.88533989043546568</v>
      </c>
    </row>
    <row r="24" spans="1:70" s="32" customFormat="1" x14ac:dyDescent="0.25">
      <c r="A24" s="20" t="s">
        <v>70</v>
      </c>
      <c r="B24" s="20"/>
      <c r="C24" s="20"/>
      <c r="D24" s="20"/>
      <c r="E24" s="20"/>
      <c r="F24" s="21">
        <v>788196</v>
      </c>
      <c r="G24" s="21">
        <v>519869</v>
      </c>
      <c r="H24" s="21">
        <f t="shared" si="0"/>
        <v>457484.72000000003</v>
      </c>
      <c r="I24" s="22">
        <v>2545365</v>
      </c>
      <c r="J24" s="22">
        <f t="shared" si="15"/>
        <v>1656882.98</v>
      </c>
      <c r="K24" s="23">
        <f t="shared" si="1"/>
        <v>0.82</v>
      </c>
      <c r="L24" s="22">
        <v>2020589</v>
      </c>
      <c r="M24" s="23">
        <f t="shared" si="16"/>
        <v>0.79383074726021607</v>
      </c>
      <c r="N24" s="36"/>
      <c r="O24" s="36"/>
      <c r="P24" s="36">
        <v>200000</v>
      </c>
      <c r="Q24" s="22">
        <f t="shared" si="17"/>
        <v>1856882.98</v>
      </c>
      <c r="R24" s="22">
        <f t="shared" si="18"/>
        <v>2220589</v>
      </c>
      <c r="S24" s="22">
        <f t="shared" si="19"/>
        <v>3.5718286337519642</v>
      </c>
      <c r="T24" s="22">
        <f t="shared" si="20"/>
        <v>4.0588961747181411</v>
      </c>
      <c r="U24" s="22">
        <f t="shared" si="2"/>
        <v>3.8867272332068272</v>
      </c>
      <c r="V24" s="22">
        <f t="shared" si="3"/>
        <v>4.4167354922804849</v>
      </c>
      <c r="W24" s="20">
        <v>50.5</v>
      </c>
      <c r="X24" s="25">
        <f t="shared" si="44"/>
        <v>54.126473740621648</v>
      </c>
      <c r="Y24" s="25">
        <f t="shared" si="21"/>
        <v>48.277999999999999</v>
      </c>
      <c r="Z24" s="34">
        <f t="shared" si="22"/>
        <v>181.65467625899279</v>
      </c>
      <c r="AA24" s="21">
        <f t="shared" si="23"/>
        <v>93772590.489999995</v>
      </c>
      <c r="AB24" s="21">
        <f t="shared" si="45"/>
        <v>102039744.5</v>
      </c>
      <c r="AC24" s="20">
        <f t="shared" si="46"/>
        <v>75.75</v>
      </c>
      <c r="AD24" s="26">
        <f t="shared" si="24"/>
        <v>140658885.73499998</v>
      </c>
      <c r="AE24" s="21">
        <f t="shared" si="47"/>
        <v>109367357.44908896</v>
      </c>
      <c r="AF24" s="21">
        <f t="shared" si="25"/>
        <v>180.37734600447419</v>
      </c>
      <c r="AG24" s="21">
        <f t="shared" si="48"/>
        <v>196.27972527694476</v>
      </c>
      <c r="AH24" s="21">
        <f t="shared" si="26"/>
        <v>193.3304887507762</v>
      </c>
      <c r="AI24" s="21">
        <f t="shared" si="49"/>
        <v>210.37483952512835</v>
      </c>
      <c r="AJ24" s="21">
        <f t="shared" si="27"/>
        <v>188.67923222225335</v>
      </c>
      <c r="AK24" s="21">
        <f t="shared" si="28"/>
        <v>205.31352016416815</v>
      </c>
      <c r="AL24" s="21">
        <f t="shared" si="29"/>
        <v>706.04217725519686</v>
      </c>
      <c r="AM24" s="21">
        <f t="shared" si="30"/>
        <v>204.9742568232661</v>
      </c>
      <c r="AN24" s="21">
        <f t="shared" si="50"/>
        <v>223.0451423601645</v>
      </c>
      <c r="AO24" s="21">
        <f t="shared" si="31"/>
        <v>219.69373721679111</v>
      </c>
      <c r="AP24" s="27">
        <f t="shared" si="51"/>
        <v>239.06231764219132</v>
      </c>
      <c r="AQ24" s="27">
        <f t="shared" si="32"/>
        <v>214.40821843437877</v>
      </c>
      <c r="AR24" s="27">
        <f t="shared" si="33"/>
        <v>233.31081836837294</v>
      </c>
      <c r="AS24" s="27">
        <f t="shared" si="52"/>
        <v>802.32065597181474</v>
      </c>
      <c r="AT24" s="28">
        <v>547</v>
      </c>
      <c r="AU24" s="29">
        <f t="shared" si="34"/>
        <v>0.40163388887895995</v>
      </c>
      <c r="AV24" s="29">
        <f t="shared" si="53"/>
        <v>0.43704262823069712</v>
      </c>
      <c r="AW24" s="29">
        <f t="shared" si="35"/>
        <v>0.39197114887454987</v>
      </c>
      <c r="AX24" s="29">
        <f t="shared" si="54"/>
        <v>0.42652800432974941</v>
      </c>
      <c r="AY24" s="37">
        <f t="shared" si="36"/>
        <v>1.4667653674073395</v>
      </c>
      <c r="AZ24" s="27">
        <f t="shared" si="37"/>
        <v>332.5917815656212</v>
      </c>
      <c r="BA24" s="27">
        <f t="shared" si="38"/>
        <v>382.9</v>
      </c>
      <c r="BB24" s="27">
        <f t="shared" si="39"/>
        <v>-50.308218434378773</v>
      </c>
      <c r="BC24" s="30">
        <f t="shared" si="40"/>
        <v>-9.1971148874549866E-2</v>
      </c>
      <c r="BD24" s="27">
        <f t="shared" si="41"/>
        <v>-0.95236944204487339</v>
      </c>
      <c r="BE24" s="31">
        <f t="shared" si="42"/>
        <v>-0.90475096994262971</v>
      </c>
      <c r="BF24" s="31">
        <f t="shared" si="43"/>
        <v>-0.90701851623321272</v>
      </c>
      <c r="BG24" s="31"/>
      <c r="BK24" s="28"/>
      <c r="BO24" s="28"/>
      <c r="BP24" s="28"/>
      <c r="BQ24" s="28"/>
      <c r="BR24" s="33">
        <v>-0.90475096994262971</v>
      </c>
    </row>
    <row r="25" spans="1:70" s="32" customFormat="1" x14ac:dyDescent="0.25">
      <c r="A25" s="20" t="s">
        <v>71</v>
      </c>
      <c r="B25" s="20"/>
      <c r="C25" s="20"/>
      <c r="D25" s="20"/>
      <c r="E25" s="20"/>
      <c r="F25" s="21">
        <v>788196</v>
      </c>
      <c r="G25" s="21">
        <v>519869</v>
      </c>
      <c r="H25" s="21">
        <f t="shared" si="0"/>
        <v>457484.72000000003</v>
      </c>
      <c r="I25" s="22">
        <v>2574453</v>
      </c>
      <c r="J25" s="22">
        <f t="shared" si="15"/>
        <v>1613846.92</v>
      </c>
      <c r="K25" s="23">
        <f t="shared" si="1"/>
        <v>0.82</v>
      </c>
      <c r="L25" s="22">
        <v>1968106</v>
      </c>
      <c r="M25" s="23">
        <f t="shared" si="16"/>
        <v>0.7644754050666297</v>
      </c>
      <c r="N25" s="36"/>
      <c r="O25" s="36"/>
      <c r="P25" s="36">
        <v>200000</v>
      </c>
      <c r="Q25" s="22">
        <f t="shared" si="17"/>
        <v>1813846.92</v>
      </c>
      <c r="R25" s="22">
        <f t="shared" si="18"/>
        <v>2168106</v>
      </c>
      <c r="S25" s="22">
        <f t="shared" si="19"/>
        <v>3.4890461250815106</v>
      </c>
      <c r="T25" s="22">
        <f t="shared" si="20"/>
        <v>3.9648251421380802</v>
      </c>
      <c r="U25" s="22">
        <f t="shared" si="2"/>
        <v>3.7857729543404202</v>
      </c>
      <c r="V25" s="22">
        <f t="shared" si="3"/>
        <v>4.3020147208413864</v>
      </c>
      <c r="W25" s="20">
        <v>50.5</v>
      </c>
      <c r="X25" s="25">
        <f t="shared" si="44"/>
        <v>54.126473740621648</v>
      </c>
      <c r="Y25" s="25">
        <f t="shared" si="21"/>
        <v>48.277999999999999</v>
      </c>
      <c r="Z25" s="34">
        <f t="shared" si="22"/>
        <v>181.65467625899279</v>
      </c>
      <c r="AA25" s="21">
        <f t="shared" si="23"/>
        <v>91599269.459999993</v>
      </c>
      <c r="AB25" s="21">
        <f t="shared" si="45"/>
        <v>99389353</v>
      </c>
      <c r="AC25" s="20">
        <f t="shared" si="46"/>
        <v>75.75</v>
      </c>
      <c r="AD25" s="26">
        <f t="shared" si="24"/>
        <v>137398904.19</v>
      </c>
      <c r="AE25" s="21">
        <f t="shared" si="47"/>
        <v>106526637.72775991</v>
      </c>
      <c r="AF25" s="21">
        <f t="shared" si="25"/>
        <v>176.19682931661629</v>
      </c>
      <c r="AG25" s="21">
        <f t="shared" si="48"/>
        <v>191.18153419419122</v>
      </c>
      <c r="AH25" s="21">
        <f t="shared" si="26"/>
        <v>188.8497634690421</v>
      </c>
      <c r="AI25" s="21">
        <f t="shared" si="49"/>
        <v>204.91054040106238</v>
      </c>
      <c r="AJ25" s="21">
        <f t="shared" si="27"/>
        <v>184.30630681654424</v>
      </c>
      <c r="AK25" s="21">
        <f t="shared" si="28"/>
        <v>199.98068430354729</v>
      </c>
      <c r="AL25" s="21">
        <f t="shared" si="29"/>
        <v>687.70336041075973</v>
      </c>
      <c r="AM25" s="21">
        <f t="shared" si="30"/>
        <v>200.22366967797305</v>
      </c>
      <c r="AN25" s="21">
        <f t="shared" si="50"/>
        <v>217.25174340249001</v>
      </c>
      <c r="AO25" s="21">
        <f t="shared" si="31"/>
        <v>214.60200394209329</v>
      </c>
      <c r="AP25" s="27">
        <f t="shared" si="51"/>
        <v>232.85288681938906</v>
      </c>
      <c r="AQ25" s="27">
        <f t="shared" si="32"/>
        <v>209.43898501880028</v>
      </c>
      <c r="AR25" s="27">
        <f t="shared" si="33"/>
        <v>227.25077761766738</v>
      </c>
      <c r="AS25" s="27">
        <f t="shared" si="52"/>
        <v>781.48109137586323</v>
      </c>
      <c r="AT25" s="28">
        <v>547</v>
      </c>
      <c r="AU25" s="29">
        <f t="shared" si="34"/>
        <v>0.39232541854130398</v>
      </c>
      <c r="AV25" s="29">
        <f t="shared" si="53"/>
        <v>0.42569083513599459</v>
      </c>
      <c r="AW25" s="29">
        <f t="shared" si="35"/>
        <v>0.38288662709104254</v>
      </c>
      <c r="AX25" s="29">
        <f t="shared" si="54"/>
        <v>0.41544931922791112</v>
      </c>
      <c r="AY25" s="37">
        <f t="shared" si="36"/>
        <v>1.4286674431002984</v>
      </c>
      <c r="AZ25" s="27">
        <f t="shared" si="37"/>
        <v>337.56101498119972</v>
      </c>
      <c r="BA25" s="27">
        <f t="shared" si="38"/>
        <v>382.9</v>
      </c>
      <c r="BB25" s="27">
        <f t="shared" si="39"/>
        <v>-45.338985018800258</v>
      </c>
      <c r="BC25" s="30">
        <f t="shared" si="40"/>
        <v>-8.2886627091042525E-2</v>
      </c>
      <c r="BD25" s="27">
        <f t="shared" si="41"/>
        <v>-0.85829840946481284</v>
      </c>
      <c r="BE25" s="31">
        <f t="shared" si="42"/>
        <v>-0.8153834889915722</v>
      </c>
      <c r="BF25" s="31">
        <f t="shared" si="43"/>
        <v>-0.81742705663315507</v>
      </c>
      <c r="BG25" s="31"/>
      <c r="BK25" s="28"/>
      <c r="BO25" s="28"/>
      <c r="BP25" s="28"/>
      <c r="BQ25" s="28"/>
      <c r="BR25" s="33">
        <v>-0.8153834889915722</v>
      </c>
    </row>
    <row r="26" spans="1:70" s="32" customFormat="1" x14ac:dyDescent="0.25">
      <c r="A26" s="20" t="s">
        <v>72</v>
      </c>
      <c r="B26" s="20"/>
      <c r="C26" s="20"/>
      <c r="D26" s="20"/>
      <c r="E26" s="20"/>
      <c r="F26" s="21">
        <v>788196</v>
      </c>
      <c r="G26" s="21">
        <v>519869</v>
      </c>
      <c r="H26" s="21">
        <f t="shared" si="0"/>
        <v>457484.72000000003</v>
      </c>
      <c r="I26" s="22">
        <v>2614927</v>
      </c>
      <c r="J26" s="22">
        <f t="shared" si="15"/>
        <v>838926.41999999993</v>
      </c>
      <c r="K26" s="23">
        <f t="shared" si="1"/>
        <v>0.82</v>
      </c>
      <c r="L26" s="22">
        <v>1023081</v>
      </c>
      <c r="M26" s="23">
        <f t="shared" si="16"/>
        <v>0.39124648603957202</v>
      </c>
      <c r="N26" s="36"/>
      <c r="O26" s="36"/>
      <c r="P26" s="36">
        <v>200000</v>
      </c>
      <c r="Q26" s="22">
        <f t="shared" si="17"/>
        <v>1038926.4199999999</v>
      </c>
      <c r="R26" s="22">
        <f t="shared" si="18"/>
        <v>1223081</v>
      </c>
      <c r="S26" s="22">
        <f t="shared" si="19"/>
        <v>1.9984388759475944</v>
      </c>
      <c r="T26" s="22">
        <f t="shared" si="20"/>
        <v>2.2709532681222662</v>
      </c>
      <c r="U26" s="22">
        <f t="shared" si="2"/>
        <v>1.9679592358844247</v>
      </c>
      <c r="V26" s="22">
        <f t="shared" si="3"/>
        <v>2.2363173135050278</v>
      </c>
      <c r="W26" s="20">
        <v>58.5</v>
      </c>
      <c r="X26" s="25">
        <f t="shared" si="44"/>
        <v>62.70096463022508</v>
      </c>
      <c r="Y26" s="25">
        <f t="shared" si="21"/>
        <v>55.925999999999995</v>
      </c>
      <c r="Z26" s="34">
        <f t="shared" si="22"/>
        <v>210.43165467625897</v>
      </c>
      <c r="AA26" s="21">
        <f t="shared" si="23"/>
        <v>60777195.569999993</v>
      </c>
      <c r="AB26" s="21">
        <f t="shared" si="45"/>
        <v>59850238.5</v>
      </c>
      <c r="AC26" s="20">
        <f t="shared" si="46"/>
        <v>87.75</v>
      </c>
      <c r="AD26" s="26">
        <f t="shared" si="24"/>
        <v>91165793.354999989</v>
      </c>
      <c r="AE26" s="21">
        <f t="shared" si="47"/>
        <v>64148165.594855309</v>
      </c>
      <c r="AF26" s="21">
        <f t="shared" si="25"/>
        <v>116.90867424293427</v>
      </c>
      <c r="AG26" s="21">
        <f t="shared" si="48"/>
        <v>115.12561529923885</v>
      </c>
      <c r="AH26" s="21">
        <f t="shared" si="26"/>
        <v>125.30404527645688</v>
      </c>
      <c r="AI26" s="21">
        <f t="shared" si="49"/>
        <v>123.39294244291408</v>
      </c>
      <c r="AJ26" s="21">
        <f t="shared" si="27"/>
        <v>122.28940820390615</v>
      </c>
      <c r="AK26" s="21">
        <f t="shared" si="28"/>
        <v>120.42428378581469</v>
      </c>
      <c r="AL26" s="21">
        <f t="shared" si="29"/>
        <v>414.12091834258575</v>
      </c>
      <c r="AM26" s="21">
        <f t="shared" si="30"/>
        <v>132.85076618515257</v>
      </c>
      <c r="AN26" s="21">
        <f t="shared" si="50"/>
        <v>130.82456284004414</v>
      </c>
      <c r="AO26" s="21">
        <f t="shared" si="31"/>
        <v>142.39096054142826</v>
      </c>
      <c r="AP26" s="27">
        <f t="shared" si="51"/>
        <v>140.21925277603873</v>
      </c>
      <c r="AQ26" s="27">
        <f t="shared" si="32"/>
        <v>138.96523659534787</v>
      </c>
      <c r="AR26" s="27">
        <f t="shared" si="33"/>
        <v>136.84577702933487</v>
      </c>
      <c r="AS26" s="27">
        <f t="shared" si="52"/>
        <v>470.59195266202926</v>
      </c>
      <c r="AT26" s="28">
        <v>547</v>
      </c>
      <c r="AU26" s="29">
        <f t="shared" si="34"/>
        <v>0.26031254212326921</v>
      </c>
      <c r="AV26" s="29">
        <f t="shared" si="53"/>
        <v>0.25634232683005254</v>
      </c>
      <c r="AW26" s="29">
        <f t="shared" si="35"/>
        <v>0.25404979267888095</v>
      </c>
      <c r="AX26" s="29">
        <f t="shared" si="54"/>
        <v>0.25017509511761404</v>
      </c>
      <c r="AY26" s="37">
        <f t="shared" si="36"/>
        <v>0.86031435587208271</v>
      </c>
      <c r="AZ26" s="27">
        <f t="shared" si="37"/>
        <v>408.03476340465215</v>
      </c>
      <c r="BA26" s="27">
        <f t="shared" si="38"/>
        <v>382.9</v>
      </c>
      <c r="BB26" s="27">
        <f t="shared" si="39"/>
        <v>25.134763404652176</v>
      </c>
      <c r="BC26" s="30">
        <f t="shared" si="40"/>
        <v>4.5950207321119152E-2</v>
      </c>
      <c r="BD26" s="27">
        <f t="shared" si="41"/>
        <v>0.4107492959802988</v>
      </c>
      <c r="BE26" s="31">
        <f t="shared" si="42"/>
        <v>0.39021183118128389</v>
      </c>
      <c r="BF26" s="31">
        <f t="shared" si="43"/>
        <v>0.39118980569552264</v>
      </c>
      <c r="BG26" s="31"/>
      <c r="BK26" s="28"/>
      <c r="BO26" s="28"/>
      <c r="BP26" s="28"/>
      <c r="BQ26" s="28"/>
      <c r="BR26" s="33">
        <v>0.39021183118128389</v>
      </c>
    </row>
    <row r="27" spans="1:70" s="32" customFormat="1" x14ac:dyDescent="0.25">
      <c r="A27" s="20" t="s">
        <v>73</v>
      </c>
      <c r="B27" s="20"/>
      <c r="C27" s="20"/>
      <c r="D27" s="20"/>
      <c r="E27" s="20"/>
      <c r="F27" s="21">
        <v>788196</v>
      </c>
      <c r="G27" s="21">
        <v>519869</v>
      </c>
      <c r="H27" s="21">
        <f t="shared" si="0"/>
        <v>457484.72000000003</v>
      </c>
      <c r="I27" s="22">
        <v>2544654</v>
      </c>
      <c r="J27" s="22">
        <f t="shared" si="15"/>
        <v>1597541.22</v>
      </c>
      <c r="K27" s="23">
        <f t="shared" si="1"/>
        <v>0.82</v>
      </c>
      <c r="L27" s="22">
        <v>1948221</v>
      </c>
      <c r="M27" s="23">
        <f t="shared" si="16"/>
        <v>0.76561332110377289</v>
      </c>
      <c r="N27" s="36"/>
      <c r="O27" s="36"/>
      <c r="P27" s="36">
        <v>200000</v>
      </c>
      <c r="Q27" s="22">
        <f t="shared" si="17"/>
        <v>1797541.22</v>
      </c>
      <c r="R27" s="22">
        <f t="shared" si="18"/>
        <v>2148221</v>
      </c>
      <c r="S27" s="22">
        <f t="shared" si="19"/>
        <v>3.4576811081253163</v>
      </c>
      <c r="T27" s="22">
        <f t="shared" si="20"/>
        <v>3.9291830774151317</v>
      </c>
      <c r="U27" s="22">
        <f t="shared" si="2"/>
        <v>3.7475229336621343</v>
      </c>
      <c r="V27" s="22">
        <f t="shared" si="3"/>
        <v>4.2585487882524244</v>
      </c>
      <c r="W27" s="20">
        <v>60.8</v>
      </c>
      <c r="X27" s="25">
        <f t="shared" si="44"/>
        <v>65.166130760986064</v>
      </c>
      <c r="Y27" s="25">
        <f t="shared" si="21"/>
        <v>58.124799999999993</v>
      </c>
      <c r="Z27" s="34">
        <f t="shared" si="22"/>
        <v>218.705035971223</v>
      </c>
      <c r="AA27" s="21">
        <f t="shared" si="23"/>
        <v>109290506.176</v>
      </c>
      <c r="AB27" s="21">
        <f t="shared" si="45"/>
        <v>118451836.8</v>
      </c>
      <c r="AC27" s="20">
        <f t="shared" si="46"/>
        <v>91.199999999999989</v>
      </c>
      <c r="AD27" s="26">
        <f t="shared" si="24"/>
        <v>163935759.26399997</v>
      </c>
      <c r="AE27" s="21">
        <f t="shared" si="47"/>
        <v>126958024.43729903</v>
      </c>
      <c r="AF27" s="21">
        <f t="shared" si="25"/>
        <v>210.22701137401921</v>
      </c>
      <c r="AG27" s="21">
        <f t="shared" si="48"/>
        <v>227.84939436665775</v>
      </c>
      <c r="AH27" s="21">
        <f t="shared" si="26"/>
        <v>225.32369922188553</v>
      </c>
      <c r="AI27" s="21">
        <f t="shared" si="49"/>
        <v>244.21156952482073</v>
      </c>
      <c r="AJ27" s="21">
        <f t="shared" si="27"/>
        <v>219.90273156278161</v>
      </c>
      <c r="AK27" s="21">
        <f t="shared" si="28"/>
        <v>238.33618657600184</v>
      </c>
      <c r="AL27" s="21">
        <f t="shared" si="29"/>
        <v>819.60213800956012</v>
      </c>
      <c r="AM27" s="21">
        <f t="shared" si="30"/>
        <v>238.89433110684001</v>
      </c>
      <c r="AN27" s="21">
        <f t="shared" si="50"/>
        <v>258.91976632574745</v>
      </c>
      <c r="AO27" s="21">
        <f t="shared" si="31"/>
        <v>256.04965820668809</v>
      </c>
      <c r="AP27" s="27">
        <f t="shared" si="51"/>
        <v>277.51314718729628</v>
      </c>
      <c r="AQ27" s="27">
        <f t="shared" si="32"/>
        <v>249.88946768497911</v>
      </c>
      <c r="AR27" s="27">
        <f t="shared" si="33"/>
        <v>270.83657565454757</v>
      </c>
      <c r="AS27" s="27">
        <f t="shared" si="52"/>
        <v>931.36606591995474</v>
      </c>
      <c r="AT27" s="28">
        <v>547</v>
      </c>
      <c r="AU27" s="29">
        <f t="shared" si="34"/>
        <v>0.46809809544184294</v>
      </c>
      <c r="AV27" s="29">
        <f t="shared" si="53"/>
        <v>0.50733664933692191</v>
      </c>
      <c r="AW27" s="29">
        <f t="shared" si="35"/>
        <v>0.45683632117912087</v>
      </c>
      <c r="AX27" s="29">
        <f t="shared" si="54"/>
        <v>0.49513085128802115</v>
      </c>
      <c r="AY27" s="37">
        <f t="shared" si="36"/>
        <v>1.7026801936379428</v>
      </c>
      <c r="AZ27" s="27">
        <f t="shared" si="37"/>
        <v>297.11053231502092</v>
      </c>
      <c r="BA27" s="27">
        <f t="shared" si="38"/>
        <v>382.9</v>
      </c>
      <c r="BB27" s="27">
        <f t="shared" si="39"/>
        <v>-85.789467684979059</v>
      </c>
      <c r="BC27" s="30">
        <f t="shared" si="40"/>
        <v>-0.15683632117912077</v>
      </c>
      <c r="BD27" s="27">
        <f t="shared" si="41"/>
        <v>-1.3489264984677627</v>
      </c>
      <c r="BE27" s="31">
        <f t="shared" si="42"/>
        <v>-1.2814801735443746</v>
      </c>
      <c r="BF27" s="31">
        <f t="shared" si="43"/>
        <v>-1.2846919033026312</v>
      </c>
      <c r="BG27" s="31"/>
      <c r="BK27" s="28"/>
      <c r="BO27" s="28"/>
      <c r="BP27" s="28"/>
      <c r="BQ27" s="28"/>
      <c r="BR27" s="33">
        <v>-1.2814801735443746</v>
      </c>
    </row>
    <row r="28" spans="1:70" s="32" customFormat="1" x14ac:dyDescent="0.25">
      <c r="A28" s="20" t="s">
        <v>74</v>
      </c>
      <c r="B28" s="20"/>
      <c r="C28" s="20"/>
      <c r="D28" s="20"/>
      <c r="E28" s="20"/>
      <c r="F28" s="21">
        <v>766746</v>
      </c>
      <c r="G28" s="21">
        <v>519869</v>
      </c>
      <c r="H28" s="21">
        <f t="shared" si="0"/>
        <v>457484.72000000003</v>
      </c>
      <c r="I28" s="22">
        <v>2348858</v>
      </c>
      <c r="J28" s="22">
        <f t="shared" si="15"/>
        <v>1461474.52</v>
      </c>
      <c r="K28" s="23">
        <f t="shared" si="1"/>
        <v>0.82000000000000006</v>
      </c>
      <c r="L28" s="22">
        <v>1782286</v>
      </c>
      <c r="M28" s="23">
        <f t="shared" si="16"/>
        <v>0.75878831329948426</v>
      </c>
      <c r="N28" s="36"/>
      <c r="O28" s="36"/>
      <c r="P28" s="36">
        <v>200000</v>
      </c>
      <c r="Q28" s="22">
        <f t="shared" si="17"/>
        <v>1661474.52</v>
      </c>
      <c r="R28" s="22">
        <f t="shared" si="18"/>
        <v>1982286</v>
      </c>
      <c r="S28" s="22">
        <f t="shared" si="19"/>
        <v>3.1959484408572161</v>
      </c>
      <c r="T28" s="22">
        <f t="shared" si="20"/>
        <v>3.6317595918832</v>
      </c>
      <c r="U28" s="22">
        <f t="shared" si="2"/>
        <v>3.4283367540668901</v>
      </c>
      <c r="V28" s="22">
        <f t="shared" si="3"/>
        <v>3.8958372205305567</v>
      </c>
      <c r="W28" s="20">
        <v>66.7</v>
      </c>
      <c r="X28" s="25">
        <f t="shared" si="44"/>
        <v>71.489817792068592</v>
      </c>
      <c r="Y28" s="25">
        <f t="shared" si="21"/>
        <v>63.7652</v>
      </c>
      <c r="Z28" s="34">
        <f t="shared" si="22"/>
        <v>239.92805755395682</v>
      </c>
      <c r="AA28" s="21">
        <f t="shared" si="23"/>
        <v>110820350.48400001</v>
      </c>
      <c r="AB28" s="21">
        <f t="shared" si="45"/>
        <v>118878476.2</v>
      </c>
      <c r="AC28" s="20">
        <f t="shared" si="46"/>
        <v>100.05000000000001</v>
      </c>
      <c r="AD28" s="26">
        <f t="shared" si="24"/>
        <v>166230525.72600001</v>
      </c>
      <c r="AE28" s="21">
        <f t="shared" si="47"/>
        <v>127415301.39335476</v>
      </c>
      <c r="AF28" s="21">
        <f t="shared" si="25"/>
        <v>213.16976100517633</v>
      </c>
      <c r="AG28" s="21">
        <f t="shared" si="48"/>
        <v>228.67006149626155</v>
      </c>
      <c r="AH28" s="21">
        <f t="shared" si="26"/>
        <v>228.4777717097281</v>
      </c>
      <c r="AI28" s="21">
        <f t="shared" si="49"/>
        <v>245.09116987809384</v>
      </c>
      <c r="AJ28" s="21">
        <f t="shared" si="27"/>
        <v>222.98092155353174</v>
      </c>
      <c r="AK28" s="21">
        <f t="shared" si="28"/>
        <v>239.19462499608949</v>
      </c>
      <c r="AL28" s="21">
        <f t="shared" si="29"/>
        <v>822.55417804410627</v>
      </c>
      <c r="AM28" s="21">
        <f t="shared" si="30"/>
        <v>242.23836477860945</v>
      </c>
      <c r="AN28" s="21">
        <f t="shared" si="50"/>
        <v>259.85234260938813</v>
      </c>
      <c r="AO28" s="21">
        <f t="shared" si="31"/>
        <v>259.63383148832736</v>
      </c>
      <c r="AP28" s="27">
        <f t="shared" si="51"/>
        <v>278.51269304328844</v>
      </c>
      <c r="AQ28" s="27">
        <f t="shared" si="32"/>
        <v>253.38741085628604</v>
      </c>
      <c r="AR28" s="27">
        <f t="shared" si="33"/>
        <v>271.81207385919259</v>
      </c>
      <c r="AS28" s="27">
        <f t="shared" si="52"/>
        <v>934.72065686830251</v>
      </c>
      <c r="AT28" s="28">
        <v>547</v>
      </c>
      <c r="AU28" s="29">
        <f t="shared" si="34"/>
        <v>0.47465051460388913</v>
      </c>
      <c r="AV28" s="29">
        <f t="shared" si="53"/>
        <v>0.50916397265683444</v>
      </c>
      <c r="AW28" s="29">
        <f t="shared" si="35"/>
        <v>0.46323109845756133</v>
      </c>
      <c r="AX28" s="29">
        <f t="shared" si="54"/>
        <v>0.49691421180839596</v>
      </c>
      <c r="AY28" s="37">
        <f t="shared" si="36"/>
        <v>1.7088129010389443</v>
      </c>
      <c r="AZ28" s="27">
        <f t="shared" si="37"/>
        <v>293.61258914371399</v>
      </c>
      <c r="BA28" s="27">
        <f t="shared" si="38"/>
        <v>382.9</v>
      </c>
      <c r="BB28" s="27">
        <f t="shared" si="39"/>
        <v>-89.287410856285987</v>
      </c>
      <c r="BC28" s="30">
        <f t="shared" si="40"/>
        <v>-0.16323109845756123</v>
      </c>
      <c r="BD28" s="27">
        <f t="shared" si="41"/>
        <v>-1.2797416008787015</v>
      </c>
      <c r="BE28" s="31">
        <f t="shared" si="42"/>
        <v>-1.2157545208347664</v>
      </c>
      <c r="BF28" s="31">
        <f t="shared" si="43"/>
        <v>-1.2188015246463824</v>
      </c>
      <c r="BG28" s="31"/>
      <c r="BK28" s="28"/>
      <c r="BO28" s="28"/>
      <c r="BP28" s="28"/>
      <c r="BQ28" s="28"/>
      <c r="BR28" s="33">
        <v>-1.2157545208347664</v>
      </c>
    </row>
    <row r="29" spans="1:70" s="32" customFormat="1" x14ac:dyDescent="0.25">
      <c r="A29" s="20" t="s">
        <v>75</v>
      </c>
      <c r="B29" s="20"/>
      <c r="C29" s="20"/>
      <c r="D29" s="20"/>
      <c r="E29" s="20"/>
      <c r="F29" s="21">
        <v>766746</v>
      </c>
      <c r="G29" s="21">
        <v>519869</v>
      </c>
      <c r="H29" s="21">
        <f t="shared" si="0"/>
        <v>457484.72000000003</v>
      </c>
      <c r="I29" s="22">
        <v>2580449</v>
      </c>
      <c r="J29" s="22">
        <f t="shared" si="15"/>
        <v>1543335.94</v>
      </c>
      <c r="K29" s="23">
        <f t="shared" si="1"/>
        <v>0.82</v>
      </c>
      <c r="L29" s="22">
        <v>1882117</v>
      </c>
      <c r="M29" s="23">
        <f t="shared" si="16"/>
        <v>0.72937577917641461</v>
      </c>
      <c r="N29" s="36"/>
      <c r="O29" s="36"/>
      <c r="P29" s="36">
        <v>200000</v>
      </c>
      <c r="Q29" s="22">
        <f t="shared" si="17"/>
        <v>1743335.94</v>
      </c>
      <c r="R29" s="22">
        <f t="shared" si="18"/>
        <v>2082117</v>
      </c>
      <c r="S29" s="22">
        <f t="shared" si="19"/>
        <v>3.3534139177369684</v>
      </c>
      <c r="T29" s="22">
        <f t="shared" si="20"/>
        <v>3.8106976337920093</v>
      </c>
      <c r="U29" s="22">
        <f t="shared" si="2"/>
        <v>3.6203678234324417</v>
      </c>
      <c r="V29" s="22">
        <f t="shared" si="3"/>
        <v>4.1140543448095928</v>
      </c>
      <c r="W29" s="20">
        <v>60.8</v>
      </c>
      <c r="X29" s="25">
        <f t="shared" si="44"/>
        <v>65.166130760986064</v>
      </c>
      <c r="Y29" s="25">
        <f t="shared" si="21"/>
        <v>58.124799999999993</v>
      </c>
      <c r="Z29" s="34">
        <f t="shared" si="22"/>
        <v>218.705035971223</v>
      </c>
      <c r="AA29" s="21">
        <f t="shared" si="23"/>
        <v>105994825.152</v>
      </c>
      <c r="AB29" s="21">
        <f t="shared" si="45"/>
        <v>114432713.59999999</v>
      </c>
      <c r="AC29" s="20">
        <f t="shared" si="46"/>
        <v>91.199999999999989</v>
      </c>
      <c r="AD29" s="26">
        <f t="shared" si="24"/>
        <v>158992237.72799999</v>
      </c>
      <c r="AE29" s="21">
        <f t="shared" si="47"/>
        <v>122650282.52947481</v>
      </c>
      <c r="AF29" s="21">
        <f t="shared" si="25"/>
        <v>203.88756619840765</v>
      </c>
      <c r="AG29" s="21">
        <f t="shared" si="48"/>
        <v>220.11836366469245</v>
      </c>
      <c r="AH29" s="21">
        <f t="shared" si="26"/>
        <v>218.52900985895781</v>
      </c>
      <c r="AI29" s="21">
        <f t="shared" si="49"/>
        <v>235.92536298466499</v>
      </c>
      <c r="AJ29" s="21">
        <f t="shared" si="27"/>
        <v>213.27151275984065</v>
      </c>
      <c r="AK29" s="21">
        <f t="shared" si="28"/>
        <v>230.24933437729337</v>
      </c>
      <c r="AL29" s="21">
        <f t="shared" si="29"/>
        <v>791.79267505285043</v>
      </c>
      <c r="AM29" s="21">
        <f t="shared" si="30"/>
        <v>231.69041613455414</v>
      </c>
      <c r="AN29" s="21">
        <f t="shared" si="50"/>
        <v>250.13450416442322</v>
      </c>
      <c r="AO29" s="21">
        <f t="shared" si="31"/>
        <v>248.32842029427024</v>
      </c>
      <c r="AP29" s="27">
        <f t="shared" si="51"/>
        <v>268.09700339166477</v>
      </c>
      <c r="AQ29" s="27">
        <f t="shared" si="32"/>
        <v>242.35399177254618</v>
      </c>
      <c r="AR29" s="27">
        <f t="shared" si="33"/>
        <v>261.64697088328791</v>
      </c>
      <c r="AS29" s="27">
        <f t="shared" si="52"/>
        <v>899.76440346914819</v>
      </c>
      <c r="AT29" s="28">
        <v>547</v>
      </c>
      <c r="AU29" s="29">
        <f t="shared" si="34"/>
        <v>0.45398248682681946</v>
      </c>
      <c r="AV29" s="29">
        <f t="shared" si="53"/>
        <v>0.49012249248933232</v>
      </c>
      <c r="AW29" s="29">
        <f t="shared" si="35"/>
        <v>0.44306031402659263</v>
      </c>
      <c r="AX29" s="29">
        <f t="shared" si="54"/>
        <v>0.4783308425654258</v>
      </c>
      <c r="AY29" s="37">
        <f t="shared" si="36"/>
        <v>1.6449075017717518</v>
      </c>
      <c r="AZ29" s="27">
        <f t="shared" si="37"/>
        <v>304.64600822745382</v>
      </c>
      <c r="BA29" s="27">
        <f t="shared" si="38"/>
        <v>382.9</v>
      </c>
      <c r="BB29" s="27">
        <f t="shared" si="39"/>
        <v>-78.253991772546158</v>
      </c>
      <c r="BC29" s="30">
        <f t="shared" si="40"/>
        <v>-0.14306031402659261</v>
      </c>
      <c r="BD29" s="27">
        <f t="shared" si="41"/>
        <v>-1.2304410548446403</v>
      </c>
      <c r="BE29" s="31">
        <f t="shared" si="42"/>
        <v>-1.1689190021024083</v>
      </c>
      <c r="BF29" s="31">
        <f t="shared" si="43"/>
        <v>-1.1718486236615622</v>
      </c>
      <c r="BG29" s="31"/>
      <c r="BK29" s="28"/>
      <c r="BO29" s="28"/>
      <c r="BP29" s="28"/>
      <c r="BQ29" s="28"/>
      <c r="BR29" s="33">
        <v>-1.1689190021024083</v>
      </c>
    </row>
    <row r="30" spans="1:70" s="32" customFormat="1" x14ac:dyDescent="0.25">
      <c r="A30" s="20" t="s">
        <v>76</v>
      </c>
      <c r="B30" s="20"/>
      <c r="C30" s="20"/>
      <c r="D30" s="20"/>
      <c r="E30" s="20"/>
      <c r="F30" s="21">
        <v>766746</v>
      </c>
      <c r="G30" s="21">
        <v>519869</v>
      </c>
      <c r="H30" s="21">
        <f t="shared" si="0"/>
        <v>457484.72000000003</v>
      </c>
      <c r="I30" s="22">
        <v>2610550</v>
      </c>
      <c r="J30" s="22">
        <f t="shared" si="15"/>
        <v>1504695.9</v>
      </c>
      <c r="K30" s="23">
        <f t="shared" si="1"/>
        <v>0.82</v>
      </c>
      <c r="L30" s="22">
        <v>1834995</v>
      </c>
      <c r="M30" s="23">
        <f t="shared" si="16"/>
        <v>0.70291509452031176</v>
      </c>
      <c r="N30" s="36"/>
      <c r="O30" s="36"/>
      <c r="P30" s="36">
        <v>200000</v>
      </c>
      <c r="Q30" s="22">
        <f t="shared" si="17"/>
        <v>1704695.9</v>
      </c>
      <c r="R30" s="22">
        <f t="shared" si="18"/>
        <v>2034995</v>
      </c>
      <c r="S30" s="22">
        <f t="shared" si="19"/>
        <v>3.2790874239471863</v>
      </c>
      <c r="T30" s="22">
        <f t="shared" si="20"/>
        <v>3.7262357090308935</v>
      </c>
      <c r="U30" s="22">
        <f t="shared" si="2"/>
        <v>3.5297257578351471</v>
      </c>
      <c r="V30" s="22">
        <f t="shared" si="3"/>
        <v>4.0110519975399397</v>
      </c>
      <c r="W30" s="20">
        <v>60</v>
      </c>
      <c r="X30" s="25">
        <f t="shared" si="44"/>
        <v>64.308681672025713</v>
      </c>
      <c r="Y30" s="25">
        <f t="shared" si="21"/>
        <v>57.36</v>
      </c>
      <c r="Z30" s="34">
        <f t="shared" si="22"/>
        <v>215.82733812949638</v>
      </c>
      <c r="AA30" s="21">
        <f t="shared" si="23"/>
        <v>102281754</v>
      </c>
      <c r="AB30" s="21">
        <f t="shared" si="45"/>
        <v>110099700</v>
      </c>
      <c r="AC30" s="20">
        <f t="shared" si="46"/>
        <v>90</v>
      </c>
      <c r="AD30" s="26">
        <f t="shared" si="24"/>
        <v>153422631</v>
      </c>
      <c r="AE30" s="21">
        <f t="shared" si="47"/>
        <v>118006109.32475883</v>
      </c>
      <c r="AF30" s="21">
        <f t="shared" si="25"/>
        <v>196.7452454368312</v>
      </c>
      <c r="AG30" s="21">
        <f t="shared" si="48"/>
        <v>211.78354547010881</v>
      </c>
      <c r="AH30" s="21">
        <f t="shared" si="26"/>
        <v>210.87378932136247</v>
      </c>
      <c r="AI30" s="21">
        <f t="shared" si="49"/>
        <v>226.99201015017019</v>
      </c>
      <c r="AJ30" s="21">
        <f t="shared" si="27"/>
        <v>205.80046593810795</v>
      </c>
      <c r="AK30" s="21">
        <f t="shared" si="28"/>
        <v>221.53090530346111</v>
      </c>
      <c r="AL30" s="21">
        <f t="shared" si="29"/>
        <v>761.81131464067914</v>
      </c>
      <c r="AM30" s="21">
        <f t="shared" si="30"/>
        <v>223.57414254185363</v>
      </c>
      <c r="AN30" s="21">
        <f t="shared" si="50"/>
        <v>240.66311985239636</v>
      </c>
      <c r="AO30" s="21">
        <f t="shared" si="31"/>
        <v>239.62930604700281</v>
      </c>
      <c r="AP30" s="27">
        <f t="shared" si="51"/>
        <v>257.94546607973888</v>
      </c>
      <c r="AQ30" s="27">
        <f t="shared" si="32"/>
        <v>233.86416583875905</v>
      </c>
      <c r="AR30" s="27">
        <f t="shared" si="33"/>
        <v>251.73966511756942</v>
      </c>
      <c r="AS30" s="27">
        <f t="shared" si="52"/>
        <v>865.69467572804444</v>
      </c>
      <c r="AT30" s="28">
        <v>547</v>
      </c>
      <c r="AU30" s="29">
        <f t="shared" si="34"/>
        <v>0.43807917010420988</v>
      </c>
      <c r="AV30" s="29">
        <f t="shared" si="53"/>
        <v>0.4715639233633252</v>
      </c>
      <c r="AW30" s="29">
        <f t="shared" si="35"/>
        <v>0.42753960848036388</v>
      </c>
      <c r="AX30" s="29">
        <f t="shared" si="54"/>
        <v>0.46021876621127866</v>
      </c>
      <c r="AY30" s="37">
        <f t="shared" si="36"/>
        <v>1.5826228075466993</v>
      </c>
      <c r="AZ30" s="27">
        <f t="shared" si="37"/>
        <v>313.13583416124095</v>
      </c>
      <c r="BA30" s="27">
        <f t="shared" si="38"/>
        <v>382.9</v>
      </c>
      <c r="BB30" s="27">
        <f t="shared" si="39"/>
        <v>-69.764165838759027</v>
      </c>
      <c r="BC30" s="30">
        <f t="shared" si="40"/>
        <v>-0.12753960848036386</v>
      </c>
      <c r="BD30" s="27">
        <f t="shared" si="41"/>
        <v>-1.1115757090308938</v>
      </c>
      <c r="BE30" s="31">
        <f t="shared" si="42"/>
        <v>-1.0559969235793492</v>
      </c>
      <c r="BF30" s="31">
        <f t="shared" si="43"/>
        <v>-1.0586435324103749</v>
      </c>
      <c r="BG30" s="31"/>
      <c r="BK30" s="28"/>
      <c r="BO30" s="28"/>
      <c r="BP30" s="28"/>
      <c r="BQ30" s="28"/>
      <c r="BR30" s="33">
        <v>-1.0559969235793492</v>
      </c>
    </row>
    <row r="31" spans="1:70" s="32" customFormat="1" x14ac:dyDescent="0.25">
      <c r="A31" s="20" t="s">
        <v>77</v>
      </c>
      <c r="B31" s="20"/>
      <c r="C31" s="20"/>
      <c r="D31" s="20"/>
      <c r="E31" s="20"/>
      <c r="F31" s="21">
        <v>850891</v>
      </c>
      <c r="G31" s="21">
        <v>556550</v>
      </c>
      <c r="H31" s="21">
        <f t="shared" si="0"/>
        <v>489764</v>
      </c>
      <c r="I31" s="22">
        <v>2884641</v>
      </c>
      <c r="J31" s="22">
        <f t="shared" si="15"/>
        <v>1468664.28</v>
      </c>
      <c r="K31" s="23">
        <f t="shared" si="1"/>
        <v>0.82000000000000006</v>
      </c>
      <c r="L31" s="22">
        <v>1791054</v>
      </c>
      <c r="M31" s="23">
        <f t="shared" si="16"/>
        <v>0.62089320646832658</v>
      </c>
      <c r="N31" s="36"/>
      <c r="O31" s="36"/>
      <c r="P31" s="36">
        <v>200000</v>
      </c>
      <c r="Q31" s="22">
        <f t="shared" si="17"/>
        <v>1668664.28</v>
      </c>
      <c r="R31" s="22">
        <f t="shared" si="18"/>
        <v>1991054</v>
      </c>
      <c r="S31" s="22">
        <f t="shared" si="19"/>
        <v>2.9982288743149761</v>
      </c>
      <c r="T31" s="22">
        <f t="shared" si="20"/>
        <v>3.4070782662670185</v>
      </c>
      <c r="U31" s="22">
        <f t="shared" si="2"/>
        <v>3.2181367352439132</v>
      </c>
      <c r="V31" s="22">
        <f t="shared" si="3"/>
        <v>3.6569735627771744</v>
      </c>
      <c r="W31" s="20">
        <v>66.7</v>
      </c>
      <c r="X31" s="25">
        <f t="shared" si="44"/>
        <v>71.489817792068592</v>
      </c>
      <c r="Y31" s="25">
        <f t="shared" si="21"/>
        <v>63.7652</v>
      </c>
      <c r="Z31" s="34">
        <f t="shared" si="22"/>
        <v>239.92805755395682</v>
      </c>
      <c r="AA31" s="21">
        <f t="shared" si="23"/>
        <v>111299907.47600001</v>
      </c>
      <c r="AB31" s="21">
        <f t="shared" si="45"/>
        <v>119463301.80000001</v>
      </c>
      <c r="AC31" s="20">
        <f t="shared" si="46"/>
        <v>100.05000000000001</v>
      </c>
      <c r="AD31" s="26">
        <f t="shared" si="24"/>
        <v>166949861.21400002</v>
      </c>
      <c r="AE31" s="21">
        <f t="shared" si="47"/>
        <v>128042124.11575562</v>
      </c>
      <c r="AF31" s="21">
        <f t="shared" si="25"/>
        <v>199.98186591680894</v>
      </c>
      <c r="AG31" s="21">
        <f t="shared" si="48"/>
        <v>214.64972024076906</v>
      </c>
      <c r="AH31" s="21">
        <f t="shared" si="26"/>
        <v>214.34283592369661</v>
      </c>
      <c r="AI31" s="21">
        <f t="shared" si="49"/>
        <v>230.06400883254989</v>
      </c>
      <c r="AJ31" s="21">
        <f t="shared" si="27"/>
        <v>209.1860522142353</v>
      </c>
      <c r="AK31" s="21">
        <f t="shared" si="28"/>
        <v>224.52899606775006</v>
      </c>
      <c r="AL31" s="21">
        <f t="shared" si="29"/>
        <v>772.12129583010449</v>
      </c>
      <c r="AM31" s="21">
        <f t="shared" si="30"/>
        <v>227.25212036001014</v>
      </c>
      <c r="AN31" s="21">
        <f t="shared" si="50"/>
        <v>243.92013663723756</v>
      </c>
      <c r="AO31" s="21">
        <f t="shared" si="31"/>
        <v>243.57140445874612</v>
      </c>
      <c r="AP31" s="27">
        <f t="shared" si="51"/>
        <v>261.43637367335214</v>
      </c>
      <c r="AQ31" s="27">
        <f t="shared" si="32"/>
        <v>237.71142297072191</v>
      </c>
      <c r="AR31" s="27">
        <f t="shared" si="33"/>
        <v>255.14658644062507</v>
      </c>
      <c r="AS31" s="27">
        <f t="shared" si="52"/>
        <v>877.41056344330048</v>
      </c>
      <c r="AT31" s="28">
        <v>547</v>
      </c>
      <c r="AU31" s="29">
        <f t="shared" si="34"/>
        <v>0.44528593136882288</v>
      </c>
      <c r="AV31" s="29">
        <f t="shared" si="53"/>
        <v>0.47794583852532385</v>
      </c>
      <c r="AW31" s="29">
        <f t="shared" si="35"/>
        <v>0.43457298532124666</v>
      </c>
      <c r="AX31" s="29">
        <f t="shared" si="54"/>
        <v>0.46644714157335482</v>
      </c>
      <c r="AY31" s="37">
        <f t="shared" si="36"/>
        <v>1.6040412494393061</v>
      </c>
      <c r="AZ31" s="27">
        <f t="shared" si="37"/>
        <v>309.28857702927809</v>
      </c>
      <c r="BA31" s="27">
        <f t="shared" si="38"/>
        <v>382.9</v>
      </c>
      <c r="BB31" s="27">
        <f t="shared" si="39"/>
        <v>-73.61142297072189</v>
      </c>
      <c r="BC31" s="30">
        <f t="shared" si="40"/>
        <v>-0.13457298532124659</v>
      </c>
      <c r="BD31" s="27">
        <f t="shared" si="41"/>
        <v>-1.0550602752625207</v>
      </c>
      <c r="BE31" s="31">
        <f t="shared" si="42"/>
        <v>-1.0023072614993946</v>
      </c>
      <c r="BF31" s="31">
        <f t="shared" si="43"/>
        <v>-1.0048193097738292</v>
      </c>
      <c r="BG31" s="31"/>
      <c r="BK31" s="28"/>
      <c r="BO31" s="28"/>
      <c r="BP31" s="28"/>
      <c r="BQ31" s="28"/>
      <c r="BR31" s="33">
        <v>-1.0023072614993946</v>
      </c>
    </row>
    <row r="32" spans="1:70" s="32" customFormat="1" x14ac:dyDescent="0.25">
      <c r="A32" s="20" t="s">
        <v>78</v>
      </c>
      <c r="B32" s="20"/>
      <c r="C32" s="20"/>
      <c r="D32" s="20"/>
      <c r="E32" s="20"/>
      <c r="F32" s="21">
        <v>850891</v>
      </c>
      <c r="G32" s="21">
        <v>556550</v>
      </c>
      <c r="H32" s="21">
        <f t="shared" si="0"/>
        <v>489764</v>
      </c>
      <c r="I32" s="22">
        <v>2074223</v>
      </c>
      <c r="J32" s="22">
        <f t="shared" si="15"/>
        <v>1158147.5</v>
      </c>
      <c r="K32" s="23">
        <f t="shared" si="1"/>
        <v>0.82</v>
      </c>
      <c r="L32" s="22">
        <v>1412375</v>
      </c>
      <c r="M32" s="23">
        <f t="shared" si="16"/>
        <v>0.68091762553978041</v>
      </c>
      <c r="N32" s="36"/>
      <c r="O32" s="36"/>
      <c r="P32" s="36">
        <v>200000</v>
      </c>
      <c r="Q32" s="22">
        <f t="shared" si="17"/>
        <v>1358147.5</v>
      </c>
      <c r="R32" s="22">
        <f t="shared" si="18"/>
        <v>1612375</v>
      </c>
      <c r="S32" s="22">
        <f t="shared" si="19"/>
        <v>2.4402973677117958</v>
      </c>
      <c r="T32" s="22">
        <f t="shared" si="20"/>
        <v>2.7730651905815864</v>
      </c>
      <c r="U32" s="22">
        <f t="shared" si="2"/>
        <v>2.5377324588985717</v>
      </c>
      <c r="V32" s="22">
        <f t="shared" si="3"/>
        <v>2.8837868851120132</v>
      </c>
      <c r="W32" s="20">
        <v>56.5</v>
      </c>
      <c r="X32" s="25">
        <f t="shared" si="44"/>
        <v>60.557341907824217</v>
      </c>
      <c r="Y32" s="25">
        <f t="shared" si="21"/>
        <v>54.013999999999996</v>
      </c>
      <c r="Z32" s="34">
        <f t="shared" si="22"/>
        <v>203.23741007194243</v>
      </c>
      <c r="AA32" s="21">
        <f t="shared" si="23"/>
        <v>76735333.75</v>
      </c>
      <c r="AB32" s="21">
        <f t="shared" si="45"/>
        <v>79799187.5</v>
      </c>
      <c r="AC32" s="20">
        <f t="shared" si="46"/>
        <v>84.75</v>
      </c>
      <c r="AD32" s="26">
        <f t="shared" si="24"/>
        <v>115103000.625</v>
      </c>
      <c r="AE32" s="21">
        <f t="shared" si="47"/>
        <v>85529675.777063221</v>
      </c>
      <c r="AF32" s="21">
        <f t="shared" si="25"/>
        <v>137.87680127571647</v>
      </c>
      <c r="AG32" s="21">
        <f t="shared" si="48"/>
        <v>143.38188392776928</v>
      </c>
      <c r="AH32" s="21">
        <f t="shared" si="26"/>
        <v>147.77792205328669</v>
      </c>
      <c r="AI32" s="21">
        <f t="shared" si="49"/>
        <v>153.67833218410425</v>
      </c>
      <c r="AJ32" s="21">
        <f t="shared" si="27"/>
        <v>144.22259547669088</v>
      </c>
      <c r="AK32" s="21">
        <f t="shared" si="28"/>
        <v>149.98105013364989</v>
      </c>
      <c r="AL32" s="21">
        <f t="shared" si="29"/>
        <v>515.76217240204778</v>
      </c>
      <c r="AM32" s="21">
        <f t="shared" si="30"/>
        <v>156.67818326785962</v>
      </c>
      <c r="AN32" s="21">
        <f t="shared" si="50"/>
        <v>162.93395900882874</v>
      </c>
      <c r="AO32" s="21">
        <f t="shared" si="31"/>
        <v>167.92945687873484</v>
      </c>
      <c r="AP32" s="27">
        <f t="shared" si="51"/>
        <v>174.63446839102758</v>
      </c>
      <c r="AQ32" s="27">
        <f t="shared" si="32"/>
        <v>163.88931304169418</v>
      </c>
      <c r="AR32" s="27">
        <f t="shared" si="33"/>
        <v>170.43301151551123</v>
      </c>
      <c r="AS32" s="27">
        <f t="shared" si="52"/>
        <v>586.09337772959975</v>
      </c>
      <c r="AT32" s="28">
        <v>547</v>
      </c>
      <c r="AU32" s="29">
        <f t="shared" si="34"/>
        <v>0.30700083524448785</v>
      </c>
      <c r="AV32" s="29">
        <f t="shared" si="53"/>
        <v>0.31925862594337767</v>
      </c>
      <c r="AW32" s="29">
        <f t="shared" si="35"/>
        <v>0.29961483188609539</v>
      </c>
      <c r="AX32" s="29">
        <f t="shared" si="54"/>
        <v>0.31157771757863112</v>
      </c>
      <c r="AY32" s="37">
        <f t="shared" si="36"/>
        <v>1.0714686978603287</v>
      </c>
      <c r="AZ32" s="27">
        <f t="shared" si="37"/>
        <v>383.11068695830579</v>
      </c>
      <c r="BA32" s="27">
        <f t="shared" si="38"/>
        <v>382.9</v>
      </c>
      <c r="BB32" s="27">
        <f t="shared" si="39"/>
        <v>0.21068695830581419</v>
      </c>
      <c r="BC32" s="30">
        <f t="shared" si="40"/>
        <v>3.8516811390459634E-4</v>
      </c>
      <c r="BD32" s="27">
        <f t="shared" si="41"/>
        <v>3.5648979139886435E-3</v>
      </c>
      <c r="BE32" s="31">
        <f t="shared" si="42"/>
        <v>3.3866530182892112E-3</v>
      </c>
      <c r="BF32" s="31">
        <f t="shared" si="43"/>
        <v>3.3951408704653747E-3</v>
      </c>
      <c r="BG32" s="31"/>
      <c r="BK32" s="28"/>
      <c r="BO32" s="28"/>
      <c r="BP32" s="28"/>
      <c r="BQ32" s="28"/>
      <c r="BR32" s="33">
        <v>3.3866530182892112E-3</v>
      </c>
    </row>
    <row r="33" spans="1:70" s="32" customFormat="1" x14ac:dyDescent="0.25">
      <c r="A33" s="20" t="s">
        <v>79</v>
      </c>
      <c r="B33" s="20"/>
      <c r="C33" s="20"/>
      <c r="D33" s="20"/>
      <c r="E33" s="20"/>
      <c r="F33" s="21">
        <v>850891</v>
      </c>
      <c r="G33" s="21">
        <v>556550</v>
      </c>
      <c r="H33" s="21">
        <f t="shared" si="0"/>
        <v>489764</v>
      </c>
      <c r="I33" s="22">
        <v>2367348</v>
      </c>
      <c r="J33" s="22">
        <f t="shared" si="15"/>
        <v>1436530.94</v>
      </c>
      <c r="K33" s="23">
        <f t="shared" si="1"/>
        <v>0.82</v>
      </c>
      <c r="L33" s="22">
        <v>1751867</v>
      </c>
      <c r="M33" s="23">
        <f t="shared" si="16"/>
        <v>0.7400124527530384</v>
      </c>
      <c r="N33" s="36"/>
      <c r="O33" s="36"/>
      <c r="P33" s="36">
        <v>200000</v>
      </c>
      <c r="Q33" s="22">
        <f t="shared" si="17"/>
        <v>1636530.94</v>
      </c>
      <c r="R33" s="22">
        <f t="shared" si="18"/>
        <v>1951867</v>
      </c>
      <c r="S33" s="22">
        <f t="shared" si="19"/>
        <v>2.9404922109424132</v>
      </c>
      <c r="T33" s="22">
        <f t="shared" si="20"/>
        <v>3.3414684215254691</v>
      </c>
      <c r="U33" s="22">
        <f t="shared" si="2"/>
        <v>3.1477261701554218</v>
      </c>
      <c r="V33" s="22">
        <f t="shared" si="3"/>
        <v>3.5769615569947977</v>
      </c>
      <c r="W33" s="20">
        <v>58.5</v>
      </c>
      <c r="X33" s="25">
        <f t="shared" si="44"/>
        <v>62.70096463022508</v>
      </c>
      <c r="Y33" s="25">
        <f t="shared" si="21"/>
        <v>55.925999999999995</v>
      </c>
      <c r="Z33" s="34">
        <f t="shared" si="22"/>
        <v>210.43165467625897</v>
      </c>
      <c r="AA33" s="21">
        <f t="shared" si="23"/>
        <v>95737059.989999995</v>
      </c>
      <c r="AB33" s="21">
        <f t="shared" si="45"/>
        <v>102484219.5</v>
      </c>
      <c r="AC33" s="20">
        <f t="shared" si="46"/>
        <v>87.75</v>
      </c>
      <c r="AD33" s="26">
        <f t="shared" si="24"/>
        <v>143605589.98499998</v>
      </c>
      <c r="AE33" s="21">
        <f t="shared" si="47"/>
        <v>109843750.80385852</v>
      </c>
      <c r="AF33" s="21">
        <f t="shared" si="25"/>
        <v>172.01879434013117</v>
      </c>
      <c r="AG33" s="21">
        <f t="shared" si="48"/>
        <v>184.14198095409216</v>
      </c>
      <c r="AH33" s="21">
        <f t="shared" si="26"/>
        <v>184.37169811375259</v>
      </c>
      <c r="AI33" s="21">
        <f t="shared" si="49"/>
        <v>197.36546726054894</v>
      </c>
      <c r="AJ33" s="21">
        <f t="shared" si="27"/>
        <v>179.93597734323345</v>
      </c>
      <c r="AK33" s="21">
        <f t="shared" si="28"/>
        <v>192.61713488921774</v>
      </c>
      <c r="AL33" s="21">
        <f t="shared" si="29"/>
        <v>662.38122645356884</v>
      </c>
      <c r="AM33" s="21">
        <f t="shared" si="30"/>
        <v>195.47590265923995</v>
      </c>
      <c r="AN33" s="21">
        <f t="shared" si="50"/>
        <v>209.25225108419565</v>
      </c>
      <c r="AO33" s="21">
        <f t="shared" si="31"/>
        <v>209.51329331108246</v>
      </c>
      <c r="AP33" s="27">
        <f t="shared" si="51"/>
        <v>224.27894006880561</v>
      </c>
      <c r="AQ33" s="27">
        <f t="shared" si="32"/>
        <v>204.47270152640164</v>
      </c>
      <c r="AR33" s="27">
        <f t="shared" si="33"/>
        <v>218.88310782865653</v>
      </c>
      <c r="AS33" s="27">
        <f t="shared" si="52"/>
        <v>752.70593915178279</v>
      </c>
      <c r="AT33" s="28">
        <v>547</v>
      </c>
      <c r="AU33" s="29">
        <f t="shared" si="34"/>
        <v>0.38302247406047985</v>
      </c>
      <c r="AV33" s="29">
        <f t="shared" si="53"/>
        <v>0.41001634381865742</v>
      </c>
      <c r="AW33" s="29">
        <f t="shared" si="35"/>
        <v>0.37380749822011267</v>
      </c>
      <c r="AX33" s="29">
        <f t="shared" si="54"/>
        <v>0.4001519338732295</v>
      </c>
      <c r="AY33" s="37">
        <f t="shared" si="36"/>
        <v>1.3760620459813213</v>
      </c>
      <c r="AZ33" s="27">
        <f t="shared" si="37"/>
        <v>342.52729847359836</v>
      </c>
      <c r="BA33" s="27">
        <f t="shared" si="38"/>
        <v>382.9</v>
      </c>
      <c r="BB33" s="27">
        <f t="shared" si="39"/>
        <v>-40.372701526401613</v>
      </c>
      <c r="BC33" s="30">
        <f t="shared" si="40"/>
        <v>-7.3807498220112636E-2</v>
      </c>
      <c r="BD33" s="27">
        <f t="shared" si="41"/>
        <v>-0.65976585742290494</v>
      </c>
      <c r="BE33" s="31">
        <f t="shared" si="42"/>
        <v>-0.6267775645517597</v>
      </c>
      <c r="BF33" s="31">
        <f t="shared" si="43"/>
        <v>-0.62834843564086185</v>
      </c>
      <c r="BG33" s="31"/>
      <c r="BK33" s="28"/>
      <c r="BO33" s="28"/>
      <c r="BP33" s="28"/>
      <c r="BQ33" s="28"/>
      <c r="BR33" s="33">
        <v>-0.6267775645517597</v>
      </c>
    </row>
    <row r="34" spans="1:70" s="32" customFormat="1" x14ac:dyDescent="0.25">
      <c r="A34" s="20" t="s">
        <v>80</v>
      </c>
      <c r="B34" s="20"/>
      <c r="C34" s="20"/>
      <c r="D34" s="20"/>
      <c r="E34" s="20"/>
      <c r="F34" s="21">
        <v>850891</v>
      </c>
      <c r="G34" s="21">
        <v>556550</v>
      </c>
      <c r="H34" s="21">
        <f t="shared" ref="H34:H65" si="55">G34*0.88</f>
        <v>489764</v>
      </c>
      <c r="I34" s="22">
        <v>2532032</v>
      </c>
      <c r="J34" s="22">
        <f t="shared" si="15"/>
        <v>1598867.16</v>
      </c>
      <c r="K34" s="23">
        <f t="shared" si="1"/>
        <v>0.82</v>
      </c>
      <c r="L34" s="22">
        <v>1949838</v>
      </c>
      <c r="M34" s="23">
        <f t="shared" si="16"/>
        <v>0.77006846674923535</v>
      </c>
      <c r="N34" s="36"/>
      <c r="O34" s="36"/>
      <c r="P34" s="36">
        <v>200000</v>
      </c>
      <c r="Q34" s="22">
        <f t="shared" si="17"/>
        <v>1798867.16</v>
      </c>
      <c r="R34" s="22">
        <f t="shared" si="18"/>
        <v>2149838</v>
      </c>
      <c r="S34" s="22">
        <f t="shared" si="19"/>
        <v>3.2321752942233402</v>
      </c>
      <c r="T34" s="22">
        <f t="shared" si="20"/>
        <v>3.6729264707083411</v>
      </c>
      <c r="U34" s="22">
        <f t="shared" ref="U34:U65" si="56">L34/G34</f>
        <v>3.5034372473272843</v>
      </c>
      <c r="V34" s="22">
        <f t="shared" ref="V34:V65" si="57">L34/H34</f>
        <v>3.9811786901446409</v>
      </c>
      <c r="W34" s="20">
        <v>52.7</v>
      </c>
      <c r="X34" s="25">
        <f t="shared" si="44"/>
        <v>56.484458735262592</v>
      </c>
      <c r="Y34" s="25">
        <f t="shared" si="21"/>
        <v>50.3812</v>
      </c>
      <c r="Z34" s="34">
        <f t="shared" si="22"/>
        <v>189.568345323741</v>
      </c>
      <c r="AA34" s="21">
        <f t="shared" si="23"/>
        <v>94800299.332000002</v>
      </c>
      <c r="AB34" s="21">
        <f t="shared" si="45"/>
        <v>102756462.60000001</v>
      </c>
      <c r="AC34" s="20">
        <f t="shared" si="46"/>
        <v>79.050000000000011</v>
      </c>
      <c r="AD34" s="26">
        <f t="shared" si="24"/>
        <v>142200448.99800003</v>
      </c>
      <c r="AE34" s="21">
        <f t="shared" si="47"/>
        <v>110135544.05144694</v>
      </c>
      <c r="AF34" s="21">
        <f t="shared" si="25"/>
        <v>170.33563800557005</v>
      </c>
      <c r="AG34" s="21">
        <f t="shared" si="48"/>
        <v>184.6311429341479</v>
      </c>
      <c r="AH34" s="21">
        <f t="shared" si="26"/>
        <v>182.56767203169349</v>
      </c>
      <c r="AI34" s="21">
        <f t="shared" si="49"/>
        <v>197.88975662823998</v>
      </c>
      <c r="AJ34" s="21">
        <f t="shared" si="27"/>
        <v>178.17535356231178</v>
      </c>
      <c r="AK34" s="21">
        <f t="shared" si="28"/>
        <v>193.12881060057313</v>
      </c>
      <c r="AL34" s="21">
        <f t="shared" si="29"/>
        <v>664.14080192139522</v>
      </c>
      <c r="AM34" s="21">
        <f t="shared" si="30"/>
        <v>193.56322500632959</v>
      </c>
      <c r="AN34" s="21">
        <f t="shared" si="50"/>
        <v>209.80811697062259</v>
      </c>
      <c r="AO34" s="21">
        <f t="shared" si="31"/>
        <v>207.46326367237896</v>
      </c>
      <c r="AP34" s="27">
        <f t="shared" si="51"/>
        <v>224.87472344118177</v>
      </c>
      <c r="AQ34" s="27">
        <f t="shared" si="32"/>
        <v>202.47199268444518</v>
      </c>
      <c r="AR34" s="27">
        <f t="shared" si="33"/>
        <v>219.46455750065127</v>
      </c>
      <c r="AS34" s="27">
        <f t="shared" si="52"/>
        <v>754.70545672885817</v>
      </c>
      <c r="AT34" s="28">
        <v>547</v>
      </c>
      <c r="AU34" s="29">
        <f t="shared" si="34"/>
        <v>0.37927470506833449</v>
      </c>
      <c r="AV34" s="29">
        <f t="shared" si="53"/>
        <v>0.41110552731477473</v>
      </c>
      <c r="AW34" s="29">
        <f t="shared" si="35"/>
        <v>0.37014989521836411</v>
      </c>
      <c r="AX34" s="29">
        <f t="shared" si="54"/>
        <v>0.40121491316389629</v>
      </c>
      <c r="AY34" s="37">
        <f t="shared" si="36"/>
        <v>1.3797174711679308</v>
      </c>
      <c r="AZ34" s="27">
        <f t="shared" si="37"/>
        <v>344.52800731555482</v>
      </c>
      <c r="BA34" s="27">
        <f t="shared" si="38"/>
        <v>382.9</v>
      </c>
      <c r="BB34" s="27">
        <f t="shared" si="39"/>
        <v>-38.371992684445161</v>
      </c>
      <c r="BC34" s="30">
        <f t="shared" si="40"/>
        <v>-7.0149895218364094E-2</v>
      </c>
      <c r="BD34" s="27">
        <f t="shared" si="41"/>
        <v>-0.69608396596450794</v>
      </c>
      <c r="BE34" s="31">
        <f t="shared" si="42"/>
        <v>-0.66127976766628249</v>
      </c>
      <c r="BF34" s="31">
        <f t="shared" si="43"/>
        <v>-0.66293711044238846</v>
      </c>
      <c r="BG34" s="31"/>
      <c r="BK34" s="28"/>
      <c r="BO34" s="28"/>
      <c r="BP34" s="28"/>
      <c r="BQ34" s="28"/>
      <c r="BR34" s="33">
        <v>-0.66127976766628249</v>
      </c>
    </row>
    <row r="35" spans="1:70" s="32" customFormat="1" x14ac:dyDescent="0.25">
      <c r="A35" s="20" t="s">
        <v>81</v>
      </c>
      <c r="B35" s="20"/>
      <c r="C35" s="20"/>
      <c r="D35" s="20"/>
      <c r="E35" s="20"/>
      <c r="F35" s="21">
        <v>850891</v>
      </c>
      <c r="G35" s="21">
        <v>556550</v>
      </c>
      <c r="H35" s="21">
        <f t="shared" si="55"/>
        <v>489764</v>
      </c>
      <c r="I35" s="22">
        <v>2622444</v>
      </c>
      <c r="J35" s="22">
        <f t="shared" si="15"/>
        <v>1646081.94</v>
      </c>
      <c r="K35" s="23">
        <f t="shared" si="1"/>
        <v>0.82</v>
      </c>
      <c r="L35" s="22">
        <v>2007417</v>
      </c>
      <c r="M35" s="23">
        <f t="shared" si="16"/>
        <v>0.76547564028059323</v>
      </c>
      <c r="N35" s="36"/>
      <c r="O35" s="36"/>
      <c r="P35" s="36">
        <v>200000</v>
      </c>
      <c r="Q35" s="22">
        <f t="shared" si="17"/>
        <v>1846081.94</v>
      </c>
      <c r="R35" s="22">
        <f t="shared" si="18"/>
        <v>2207417</v>
      </c>
      <c r="S35" s="22">
        <f t="shared" si="19"/>
        <v>3.317010044021202</v>
      </c>
      <c r="T35" s="22">
        <f t="shared" si="20"/>
        <v>3.7693295954786388</v>
      </c>
      <c r="U35" s="22">
        <f t="shared" si="56"/>
        <v>3.6068942592758964</v>
      </c>
      <c r="V35" s="22">
        <f t="shared" si="57"/>
        <v>4.098743476449882</v>
      </c>
      <c r="W35" s="20">
        <v>55.2</v>
      </c>
      <c r="X35" s="25">
        <f t="shared" si="44"/>
        <v>59.163987138263664</v>
      </c>
      <c r="Y35" s="25">
        <f t="shared" si="21"/>
        <v>52.7712</v>
      </c>
      <c r="Z35" s="34">
        <f t="shared" si="22"/>
        <v>198.56115107913669</v>
      </c>
      <c r="AA35" s="21">
        <f t="shared" si="23"/>
        <v>101903723.088</v>
      </c>
      <c r="AB35" s="21">
        <f t="shared" si="45"/>
        <v>110809418.40000001</v>
      </c>
      <c r="AC35" s="20">
        <f t="shared" si="46"/>
        <v>82.800000000000011</v>
      </c>
      <c r="AD35" s="26">
        <f t="shared" si="24"/>
        <v>152855584.63200003</v>
      </c>
      <c r="AE35" s="21">
        <f t="shared" si="47"/>
        <v>118766793.56913184</v>
      </c>
      <c r="AF35" s="21">
        <f t="shared" si="25"/>
        <v>183.09895442997035</v>
      </c>
      <c r="AG35" s="21">
        <f t="shared" si="48"/>
        <v>199.10056311202948</v>
      </c>
      <c r="AH35" s="21">
        <f t="shared" si="26"/>
        <v>196.24753958196177</v>
      </c>
      <c r="AI35" s="21">
        <f t="shared" si="49"/>
        <v>213.39824556487616</v>
      </c>
      <c r="AJ35" s="21">
        <f t="shared" si="27"/>
        <v>191.52610296022004</v>
      </c>
      <c r="AK35" s="21">
        <f t="shared" si="28"/>
        <v>208.26418735567938</v>
      </c>
      <c r="AL35" s="21">
        <f t="shared" si="29"/>
        <v>716.18907594255199</v>
      </c>
      <c r="AM35" s="21">
        <f t="shared" si="30"/>
        <v>208.06699367042086</v>
      </c>
      <c r="AN35" s="21">
        <f t="shared" si="50"/>
        <v>226.25063990003349</v>
      </c>
      <c r="AO35" s="21">
        <f t="shared" si="31"/>
        <v>223.00856770677476</v>
      </c>
      <c r="AP35" s="27">
        <f t="shared" si="51"/>
        <v>242.4980063237229</v>
      </c>
      <c r="AQ35" s="27">
        <f t="shared" si="32"/>
        <v>217.64329881843187</v>
      </c>
      <c r="AR35" s="27">
        <f t="shared" si="33"/>
        <v>236.66384926781748</v>
      </c>
      <c r="AS35" s="27">
        <f t="shared" si="52"/>
        <v>813.85122266199085</v>
      </c>
      <c r="AT35" s="28">
        <v>547</v>
      </c>
      <c r="AU35" s="29">
        <f t="shared" si="34"/>
        <v>0.40769390805626099</v>
      </c>
      <c r="AV35" s="29">
        <f t="shared" si="53"/>
        <v>0.44332359474172378</v>
      </c>
      <c r="AW35" s="29">
        <f t="shared" si="35"/>
        <v>0.39788537261139284</v>
      </c>
      <c r="AX35" s="29">
        <f t="shared" si="54"/>
        <v>0.432657859721787</v>
      </c>
      <c r="AY35" s="37">
        <f t="shared" si="36"/>
        <v>1.4878450140072959</v>
      </c>
      <c r="AZ35" s="27">
        <f t="shared" si="37"/>
        <v>329.35670118156816</v>
      </c>
      <c r="BA35" s="27">
        <f t="shared" si="38"/>
        <v>382.9</v>
      </c>
      <c r="BB35" s="27">
        <f t="shared" si="39"/>
        <v>-53.543298818431822</v>
      </c>
      <c r="BC35" s="30">
        <f t="shared" si="40"/>
        <v>-9.7885372611392726E-2</v>
      </c>
      <c r="BD35" s="27">
        <f t="shared" si="41"/>
        <v>-0.92730785634820312</v>
      </c>
      <c r="BE35" s="31">
        <f t="shared" si="42"/>
        <v>-0.88094246353079297</v>
      </c>
      <c r="BF35" s="31">
        <f t="shared" si="43"/>
        <v>-0.88315033937924103</v>
      </c>
      <c r="BG35" s="31"/>
      <c r="BK35" s="28"/>
      <c r="BO35" s="28"/>
      <c r="BP35" s="28"/>
      <c r="BQ35" s="28"/>
      <c r="BR35" s="33">
        <v>-0.88094246353079297</v>
      </c>
    </row>
    <row r="36" spans="1:70" s="32" customFormat="1" x14ac:dyDescent="0.25">
      <c r="A36" s="20" t="s">
        <v>82</v>
      </c>
      <c r="B36" s="20"/>
      <c r="C36" s="20"/>
      <c r="D36" s="20"/>
      <c r="E36" s="20"/>
      <c r="F36" s="21">
        <v>850891</v>
      </c>
      <c r="G36" s="21">
        <v>556550</v>
      </c>
      <c r="H36" s="21">
        <f t="shared" si="55"/>
        <v>489764</v>
      </c>
      <c r="I36" s="22">
        <v>2607952</v>
      </c>
      <c r="J36" s="22">
        <f t="shared" si="15"/>
        <v>1585310.0999999999</v>
      </c>
      <c r="K36" s="23">
        <f t="shared" si="1"/>
        <v>0.82</v>
      </c>
      <c r="L36" s="22">
        <v>1933305</v>
      </c>
      <c r="M36" s="23">
        <f t="shared" si="16"/>
        <v>0.74131157321913899</v>
      </c>
      <c r="N36" s="36"/>
      <c r="O36" s="36"/>
      <c r="P36" s="36">
        <v>200000</v>
      </c>
      <c r="Q36" s="22">
        <f t="shared" si="17"/>
        <v>1785310.0999999999</v>
      </c>
      <c r="R36" s="22">
        <f t="shared" si="18"/>
        <v>2133305</v>
      </c>
      <c r="S36" s="22">
        <f t="shared" si="19"/>
        <v>3.207816189021651</v>
      </c>
      <c r="T36" s="22">
        <f t="shared" si="20"/>
        <v>3.6452456693427853</v>
      </c>
      <c r="U36" s="22">
        <f t="shared" si="56"/>
        <v>3.4737310214715658</v>
      </c>
      <c r="V36" s="22">
        <f t="shared" si="57"/>
        <v>3.9474216153085977</v>
      </c>
      <c r="W36" s="20">
        <v>65.8</v>
      </c>
      <c r="X36" s="25">
        <f t="shared" si="44"/>
        <v>70.525187566988208</v>
      </c>
      <c r="Y36" s="25">
        <f t="shared" si="21"/>
        <v>62.904799999999994</v>
      </c>
      <c r="Z36" s="34">
        <f t="shared" si="22"/>
        <v>236.69064748201436</v>
      </c>
      <c r="AA36" s="21">
        <f t="shared" si="23"/>
        <v>117473404.57999998</v>
      </c>
      <c r="AB36" s="21">
        <f t="shared" si="45"/>
        <v>127211469</v>
      </c>
      <c r="AC36" s="20">
        <f t="shared" si="46"/>
        <v>98.699999999999989</v>
      </c>
      <c r="AD36" s="26">
        <f t="shared" si="24"/>
        <v>176210106.86999997</v>
      </c>
      <c r="AE36" s="21">
        <f t="shared" si="47"/>
        <v>136346697.74919614</v>
      </c>
      <c r="AF36" s="21">
        <f t="shared" si="25"/>
        <v>211.07430523762463</v>
      </c>
      <c r="AG36" s="21">
        <f t="shared" si="48"/>
        <v>228.57150121282905</v>
      </c>
      <c r="AH36" s="21">
        <f t="shared" si="26"/>
        <v>226.23183841117321</v>
      </c>
      <c r="AI36" s="21">
        <f t="shared" si="49"/>
        <v>244.98553184654773</v>
      </c>
      <c r="AJ36" s="21">
        <f t="shared" si="27"/>
        <v>220.78902221508852</v>
      </c>
      <c r="AK36" s="21">
        <f t="shared" si="28"/>
        <v>239.09152846530236</v>
      </c>
      <c r="AL36" s="21">
        <f t="shared" si="29"/>
        <v>822.19964465046417</v>
      </c>
      <c r="AM36" s="21">
        <f t="shared" si="30"/>
        <v>239.85716504275524</v>
      </c>
      <c r="AN36" s="21">
        <f t="shared" si="50"/>
        <v>259.74034228730574</v>
      </c>
      <c r="AO36" s="21">
        <f t="shared" si="31"/>
        <v>257.08163455815139</v>
      </c>
      <c r="AP36" s="27">
        <f t="shared" si="51"/>
        <v>278.39264982562241</v>
      </c>
      <c r="AQ36" s="27">
        <f t="shared" si="32"/>
        <v>250.89661615350968</v>
      </c>
      <c r="AR36" s="27">
        <f t="shared" si="33"/>
        <v>271.69491871057085</v>
      </c>
      <c r="AS36" s="27">
        <f t="shared" si="52"/>
        <v>934.31777801189105</v>
      </c>
      <c r="AT36" s="28">
        <v>547</v>
      </c>
      <c r="AU36" s="29">
        <f t="shared" si="34"/>
        <v>0.46998470668766251</v>
      </c>
      <c r="AV36" s="29">
        <f t="shared" si="53"/>
        <v>0.50894451522051631</v>
      </c>
      <c r="AW36" s="29">
        <f t="shared" si="35"/>
        <v>0.45867754324224808</v>
      </c>
      <c r="AX36" s="29">
        <f t="shared" si="54"/>
        <v>0.49670003420579678</v>
      </c>
      <c r="AY36" s="37">
        <f t="shared" si="36"/>
        <v>1.7080763766213731</v>
      </c>
      <c r="AZ36" s="27">
        <f t="shared" si="37"/>
        <v>296.10338384649032</v>
      </c>
      <c r="BA36" s="27">
        <f t="shared" si="38"/>
        <v>382.9</v>
      </c>
      <c r="BB36" s="27">
        <f t="shared" si="39"/>
        <v>-86.79661615350966</v>
      </c>
      <c r="BC36" s="30">
        <f t="shared" si="40"/>
        <v>-0.158677543242248</v>
      </c>
      <c r="BD36" s="27">
        <f t="shared" si="41"/>
        <v>-1.2610572194947605</v>
      </c>
      <c r="BE36" s="31">
        <f t="shared" si="42"/>
        <v>-1.1980043585200224</v>
      </c>
      <c r="BF36" s="31">
        <f t="shared" si="43"/>
        <v>-1.2010068757092955</v>
      </c>
      <c r="BG36" s="31"/>
      <c r="BK36" s="28"/>
      <c r="BO36" s="28"/>
      <c r="BP36" s="28"/>
      <c r="BQ36" s="28"/>
      <c r="BR36" s="33">
        <v>-1.1980043585200224</v>
      </c>
    </row>
    <row r="37" spans="1:70" s="32" customFormat="1" x14ac:dyDescent="0.25">
      <c r="A37" s="20" t="s">
        <v>83</v>
      </c>
      <c r="B37" s="20"/>
      <c r="C37" s="20"/>
      <c r="D37" s="20"/>
      <c r="E37" s="20"/>
      <c r="F37" s="21">
        <v>850891</v>
      </c>
      <c r="G37" s="21">
        <v>556550</v>
      </c>
      <c r="H37" s="21">
        <f t="shared" si="55"/>
        <v>489764</v>
      </c>
      <c r="I37" s="22">
        <v>2705107</v>
      </c>
      <c r="J37" s="22">
        <f t="shared" si="15"/>
        <v>1618215.0599999998</v>
      </c>
      <c r="K37" s="23">
        <f t="shared" si="1"/>
        <v>0.82</v>
      </c>
      <c r="L37" s="22">
        <v>1973433</v>
      </c>
      <c r="M37" s="23">
        <f t="shared" si="16"/>
        <v>0.72952123520437451</v>
      </c>
      <c r="N37" s="36"/>
      <c r="O37" s="36"/>
      <c r="P37" s="36">
        <v>200000</v>
      </c>
      <c r="Q37" s="22">
        <f t="shared" si="17"/>
        <v>1818215.0599999998</v>
      </c>
      <c r="R37" s="22">
        <f t="shared" si="18"/>
        <v>2173433</v>
      </c>
      <c r="S37" s="22">
        <f t="shared" si="19"/>
        <v>3.2669392866768483</v>
      </c>
      <c r="T37" s="22">
        <f t="shared" si="20"/>
        <v>3.7124310075873272</v>
      </c>
      <c r="U37" s="22">
        <f t="shared" si="56"/>
        <v>3.5458323600754649</v>
      </c>
      <c r="V37" s="22">
        <f t="shared" si="57"/>
        <v>4.0293549546312102</v>
      </c>
      <c r="W37" s="20">
        <v>46.6</v>
      </c>
      <c r="X37" s="25">
        <f t="shared" si="44"/>
        <v>49.946409431939976</v>
      </c>
      <c r="Y37" s="25">
        <f t="shared" si="21"/>
        <v>44.549599999999998</v>
      </c>
      <c r="Z37" s="34">
        <f t="shared" si="22"/>
        <v>167.62589928057554</v>
      </c>
      <c r="AA37" s="21">
        <f t="shared" si="23"/>
        <v>84728821.795999989</v>
      </c>
      <c r="AB37" s="21">
        <f t="shared" si="45"/>
        <v>91961977.799999997</v>
      </c>
      <c r="AC37" s="20">
        <f t="shared" si="46"/>
        <v>69.900000000000006</v>
      </c>
      <c r="AD37" s="26">
        <f t="shared" si="24"/>
        <v>127093232.69399999</v>
      </c>
      <c r="AE37" s="21">
        <f t="shared" si="47"/>
        <v>98565892.604501605</v>
      </c>
      <c r="AF37" s="21">
        <f t="shared" si="25"/>
        <v>152.23937075914111</v>
      </c>
      <c r="AG37" s="21">
        <f t="shared" si="48"/>
        <v>165.23578797951666</v>
      </c>
      <c r="AH37" s="21">
        <f t="shared" si="26"/>
        <v>163.17188720165177</v>
      </c>
      <c r="AI37" s="21">
        <f t="shared" si="49"/>
        <v>177.10159483335119</v>
      </c>
      <c r="AJ37" s="21">
        <f t="shared" si="27"/>
        <v>159.24620372295095</v>
      </c>
      <c r="AK37" s="21">
        <f t="shared" si="28"/>
        <v>172.84078240535217</v>
      </c>
      <c r="AL37" s="21">
        <f t="shared" si="29"/>
        <v>594.37333805581522</v>
      </c>
      <c r="AM37" s="21">
        <f t="shared" si="30"/>
        <v>172.99928495356946</v>
      </c>
      <c r="AN37" s="21">
        <f t="shared" si="50"/>
        <v>187.7679408858144</v>
      </c>
      <c r="AO37" s="21">
        <f t="shared" si="31"/>
        <v>185.42259909278613</v>
      </c>
      <c r="AP37" s="27">
        <f t="shared" si="51"/>
        <v>201.25181231062635</v>
      </c>
      <c r="AQ37" s="27">
        <f t="shared" si="32"/>
        <v>180.96159513971702</v>
      </c>
      <c r="AR37" s="27">
        <f t="shared" si="33"/>
        <v>196.40998000608201</v>
      </c>
      <c r="AS37" s="27">
        <f t="shared" si="52"/>
        <v>675.42424779069916</v>
      </c>
      <c r="AT37" s="28">
        <v>547</v>
      </c>
      <c r="AU37" s="29">
        <f t="shared" si="34"/>
        <v>0.33898098554439876</v>
      </c>
      <c r="AV37" s="29">
        <f t="shared" si="53"/>
        <v>0.36791921811814687</v>
      </c>
      <c r="AW37" s="29">
        <f t="shared" si="35"/>
        <v>0.33082558526456496</v>
      </c>
      <c r="AX37" s="29">
        <f t="shared" si="54"/>
        <v>0.35906760512994884</v>
      </c>
      <c r="AY37" s="37">
        <f t="shared" si="36"/>
        <v>1.2347792464180971</v>
      </c>
      <c r="AZ37" s="27">
        <f t="shared" si="37"/>
        <v>366.03840486028298</v>
      </c>
      <c r="BA37" s="27">
        <f t="shared" si="38"/>
        <v>382.9</v>
      </c>
      <c r="BB37" s="27">
        <f t="shared" si="39"/>
        <v>-16.861595139716997</v>
      </c>
      <c r="BC37" s="30">
        <f t="shared" si="40"/>
        <v>-3.0825585264564893E-2</v>
      </c>
      <c r="BD37" s="27">
        <f t="shared" si="41"/>
        <v>-0.34591598612809971</v>
      </c>
      <c r="BE37" s="31">
        <f t="shared" si="42"/>
        <v>-0.32862018682169469</v>
      </c>
      <c r="BF37" s="31">
        <f t="shared" si="43"/>
        <v>-0.32944379631247589</v>
      </c>
      <c r="BG37" s="31"/>
      <c r="BK37" s="28"/>
      <c r="BO37" s="28"/>
      <c r="BP37" s="28"/>
      <c r="BQ37" s="28"/>
      <c r="BR37" s="33">
        <v>-0.32862018682169469</v>
      </c>
    </row>
    <row r="38" spans="1:70" s="32" customFormat="1" x14ac:dyDescent="0.25">
      <c r="A38" s="20" t="s">
        <v>84</v>
      </c>
      <c r="B38" s="20"/>
      <c r="C38" s="20"/>
      <c r="D38" s="20"/>
      <c r="E38" s="20"/>
      <c r="F38" s="21">
        <v>850891</v>
      </c>
      <c r="G38" s="21">
        <v>556550</v>
      </c>
      <c r="H38" s="21">
        <f t="shared" si="55"/>
        <v>489764</v>
      </c>
      <c r="I38" s="22">
        <v>2825133</v>
      </c>
      <c r="J38" s="22">
        <f t="shared" si="15"/>
        <v>1781419.66</v>
      </c>
      <c r="K38" s="23">
        <f t="shared" si="1"/>
        <v>0.82</v>
      </c>
      <c r="L38" s="22">
        <v>2172463</v>
      </c>
      <c r="M38" s="23">
        <f t="shared" si="16"/>
        <v>0.76897724815079505</v>
      </c>
      <c r="N38" s="36"/>
      <c r="O38" s="36"/>
      <c r="P38" s="36">
        <v>200000</v>
      </c>
      <c r="Q38" s="22">
        <f t="shared" si="17"/>
        <v>1981419.66</v>
      </c>
      <c r="R38" s="22">
        <f t="shared" si="18"/>
        <v>2372463</v>
      </c>
      <c r="S38" s="22">
        <f t="shared" si="19"/>
        <v>3.5601826610367442</v>
      </c>
      <c r="T38" s="22">
        <f t="shared" si="20"/>
        <v>4.0456621148144816</v>
      </c>
      <c r="U38" s="22">
        <f t="shared" si="56"/>
        <v>3.9034462312460696</v>
      </c>
      <c r="V38" s="22">
        <f t="shared" si="57"/>
        <v>4.4357343536887157</v>
      </c>
      <c r="W38" s="20">
        <v>54.5</v>
      </c>
      <c r="X38" s="25">
        <f t="shared" si="44"/>
        <v>58.413719185423361</v>
      </c>
      <c r="Y38" s="25">
        <f t="shared" si="21"/>
        <v>52.101999999999997</v>
      </c>
      <c r="Z38" s="34">
        <f t="shared" si="22"/>
        <v>196.04316546762587</v>
      </c>
      <c r="AA38" s="21">
        <f t="shared" si="23"/>
        <v>107987371.47</v>
      </c>
      <c r="AB38" s="21">
        <f t="shared" si="45"/>
        <v>118399233.5</v>
      </c>
      <c r="AC38" s="20">
        <f t="shared" si="46"/>
        <v>81.75</v>
      </c>
      <c r="AD38" s="26">
        <f t="shared" si="24"/>
        <v>161981057.20499998</v>
      </c>
      <c r="AE38" s="21">
        <f t="shared" si="47"/>
        <v>126901643.62272239</v>
      </c>
      <c r="AF38" s="21">
        <f t="shared" si="25"/>
        <v>194.02995502650256</v>
      </c>
      <c r="AG38" s="21">
        <f t="shared" si="48"/>
        <v>212.73781960291078</v>
      </c>
      <c r="AH38" s="21">
        <f t="shared" si="26"/>
        <v>207.96351021061366</v>
      </c>
      <c r="AI38" s="21">
        <f t="shared" si="49"/>
        <v>228.01481200740704</v>
      </c>
      <c r="AJ38" s="21">
        <f t="shared" si="27"/>
        <v>202.96020400261776</v>
      </c>
      <c r="AK38" s="21">
        <f t="shared" si="28"/>
        <v>222.52910000304476</v>
      </c>
      <c r="AL38" s="21">
        <f>AG38/0.278</f>
        <v>765.24395540615376</v>
      </c>
      <c r="AM38" s="21">
        <f t="shared" si="30"/>
        <v>220.48858525738927</v>
      </c>
      <c r="AN38" s="21">
        <f t="shared" si="50"/>
        <v>241.747522276035</v>
      </c>
      <c r="AO38" s="21">
        <f t="shared" si="31"/>
        <v>236.32217069387917</v>
      </c>
      <c r="AP38" s="27">
        <f t="shared" si="51"/>
        <v>259.10774091750801</v>
      </c>
      <c r="AQ38" s="27">
        <f t="shared" si="32"/>
        <v>230.63659545752017</v>
      </c>
      <c r="AR38" s="27">
        <f t="shared" si="33"/>
        <v>252.87397727618725</v>
      </c>
      <c r="AS38" s="27">
        <f t="shared" si="52"/>
        <v>869.59540387062941</v>
      </c>
      <c r="AT38" s="28">
        <v>547</v>
      </c>
      <c r="AU38" s="29">
        <f t="shared" si="34"/>
        <v>0.43203321881879192</v>
      </c>
      <c r="AV38" s="29">
        <f t="shared" si="53"/>
        <v>0.47368874025138574</v>
      </c>
      <c r="AW38" s="29">
        <f t="shared" si="35"/>
        <v>0.42163911418193817</v>
      </c>
      <c r="AX38" s="29">
        <f t="shared" si="54"/>
        <v>0.46229246302776461</v>
      </c>
      <c r="AY38" s="37">
        <f t="shared" si="36"/>
        <v>1.5897539376062695</v>
      </c>
      <c r="AZ38" s="27">
        <f t="shared" si="37"/>
        <v>316.36340454247983</v>
      </c>
      <c r="BA38" s="27">
        <f t="shared" si="38"/>
        <v>382.9</v>
      </c>
      <c r="BB38" s="27">
        <f t="shared" si="39"/>
        <v>-66.53659545752015</v>
      </c>
      <c r="BC38" s="30">
        <f t="shared" si="40"/>
        <v>-0.12163911418193811</v>
      </c>
      <c r="BD38" s="27">
        <f t="shared" si="41"/>
        <v>-1.1671373441722801</v>
      </c>
      <c r="BE38" s="31">
        <f t="shared" si="42"/>
        <v>-1.108780476963666</v>
      </c>
      <c r="BF38" s="31">
        <f t="shared" si="43"/>
        <v>-1.1115593754021715</v>
      </c>
      <c r="BG38" s="31"/>
      <c r="BK38" s="28"/>
      <c r="BO38" s="28"/>
      <c r="BP38" s="28"/>
      <c r="BQ38" s="28"/>
      <c r="BR38" s="33">
        <v>-1.108780476963666</v>
      </c>
    </row>
    <row r="39" spans="1:70" s="32" customFormat="1" x14ac:dyDescent="0.25">
      <c r="A39" s="20" t="s">
        <v>85</v>
      </c>
      <c r="B39" s="20"/>
      <c r="C39" s="20"/>
      <c r="D39" s="20"/>
      <c r="E39" s="20"/>
      <c r="F39" s="21">
        <v>850891</v>
      </c>
      <c r="G39" s="21">
        <v>556550</v>
      </c>
      <c r="H39" s="21">
        <f t="shared" si="55"/>
        <v>489764</v>
      </c>
      <c r="I39" s="22">
        <v>2792418</v>
      </c>
      <c r="J39" s="22">
        <f t="shared" si="15"/>
        <v>1771425.5</v>
      </c>
      <c r="K39" s="23">
        <f t="shared" si="1"/>
        <v>0.82</v>
      </c>
      <c r="L39" s="22">
        <v>2160275</v>
      </c>
      <c r="M39" s="23">
        <f t="shared" si="16"/>
        <v>0.77362164260508282</v>
      </c>
      <c r="N39" s="36"/>
      <c r="O39" s="36"/>
      <c r="P39" s="36">
        <v>200000</v>
      </c>
      <c r="Q39" s="22">
        <f t="shared" si="17"/>
        <v>1971425.5</v>
      </c>
      <c r="R39" s="22">
        <f t="shared" si="18"/>
        <v>2360275</v>
      </c>
      <c r="S39" s="22">
        <f t="shared" si="19"/>
        <v>3.5422253166831372</v>
      </c>
      <c r="T39" s="22">
        <f t="shared" si="20"/>
        <v>4.0252560416853829</v>
      </c>
      <c r="U39" s="22">
        <f t="shared" si="56"/>
        <v>3.8815470308148416</v>
      </c>
      <c r="V39" s="22">
        <f t="shared" si="57"/>
        <v>4.4108488986532288</v>
      </c>
      <c r="W39" s="20">
        <v>48.5</v>
      </c>
      <c r="X39" s="25">
        <f t="shared" si="44"/>
        <v>51.982851018220792</v>
      </c>
      <c r="Y39" s="25">
        <f t="shared" si="21"/>
        <v>46.366</v>
      </c>
      <c r="Z39" s="34">
        <f t="shared" si="22"/>
        <v>174.46043165467626</v>
      </c>
      <c r="AA39" s="21">
        <f t="shared" si="23"/>
        <v>95614136.75</v>
      </c>
      <c r="AB39" s="21">
        <f t="shared" si="45"/>
        <v>104773337.5</v>
      </c>
      <c r="AC39" s="20">
        <f t="shared" si="46"/>
        <v>72.75</v>
      </c>
      <c r="AD39" s="26">
        <f t="shared" si="24"/>
        <v>143421205.125</v>
      </c>
      <c r="AE39" s="21">
        <f t="shared" si="47"/>
        <v>112297253.48338692</v>
      </c>
      <c r="AF39" s="21">
        <f t="shared" si="25"/>
        <v>171.79792785913216</v>
      </c>
      <c r="AG39" s="21">
        <f t="shared" si="48"/>
        <v>188.25503099451981</v>
      </c>
      <c r="AH39" s="21">
        <f t="shared" si="26"/>
        <v>184.13497091010947</v>
      </c>
      <c r="AI39" s="21">
        <f t="shared" si="49"/>
        <v>201.77388102306517</v>
      </c>
      <c r="AJ39" s="21">
        <f t="shared" si="27"/>
        <v>179.70494545934326</v>
      </c>
      <c r="AK39" s="21">
        <f t="shared" si="28"/>
        <v>196.91948848799146</v>
      </c>
      <c r="AL39" s="21">
        <f t="shared" si="29"/>
        <v>677.17637048388417</v>
      </c>
      <c r="AM39" s="21">
        <f t="shared" si="30"/>
        <v>195.22491802174108</v>
      </c>
      <c r="AN39" s="21">
        <f t="shared" si="50"/>
        <v>213.92617158468161</v>
      </c>
      <c r="AO39" s="21">
        <f t="shared" si="31"/>
        <v>209.24428512512441</v>
      </c>
      <c r="AP39" s="27">
        <f t="shared" si="51"/>
        <v>229.28850116257405</v>
      </c>
      <c r="AQ39" s="27">
        <f t="shared" si="32"/>
        <v>204.21016529470825</v>
      </c>
      <c r="AR39" s="27">
        <f t="shared" si="33"/>
        <v>223.77214600908118</v>
      </c>
      <c r="AS39" s="27">
        <f t="shared" si="52"/>
        <v>769.51860282259565</v>
      </c>
      <c r="AT39" s="28">
        <v>547</v>
      </c>
      <c r="AU39" s="29">
        <f t="shared" si="34"/>
        <v>0.38253068578633348</v>
      </c>
      <c r="AV39" s="29">
        <f t="shared" si="53"/>
        <v>0.41917459079081182</v>
      </c>
      <c r="AW39" s="29">
        <f t="shared" si="35"/>
        <v>0.37332754167222715</v>
      </c>
      <c r="AX39" s="29">
        <f t="shared" si="54"/>
        <v>0.40908984645170232</v>
      </c>
      <c r="AY39" s="37">
        <f t="shared" si="36"/>
        <v>1.4067981770065734</v>
      </c>
      <c r="AZ39" s="27">
        <f t="shared" si="37"/>
        <v>342.78983470529175</v>
      </c>
      <c r="BA39" s="27">
        <f t="shared" si="38"/>
        <v>382.9</v>
      </c>
      <c r="BB39" s="27">
        <f t="shared" si="39"/>
        <v>-40.110165294708224</v>
      </c>
      <c r="BC39" s="30">
        <f t="shared" si="40"/>
        <v>-7.3327541672227103E-2</v>
      </c>
      <c r="BD39" s="27">
        <f t="shared" si="41"/>
        <v>-0.79062511385033107</v>
      </c>
      <c r="BE39" s="31">
        <f t="shared" si="42"/>
        <v>-0.75109385815781449</v>
      </c>
      <c r="BF39" s="31">
        <f t="shared" si="43"/>
        <v>-0.75297629890507722</v>
      </c>
      <c r="BG39" s="31"/>
      <c r="BK39" s="28"/>
      <c r="BO39" s="28"/>
      <c r="BP39" s="28"/>
      <c r="BQ39" s="28"/>
      <c r="BR39" s="33">
        <v>-0.75109385815781449</v>
      </c>
    </row>
    <row r="40" spans="1:70" s="32" customFormat="1" x14ac:dyDescent="0.25">
      <c r="A40" s="20" t="s">
        <v>86</v>
      </c>
      <c r="B40" s="20"/>
      <c r="C40" s="20"/>
      <c r="D40" s="20"/>
      <c r="E40" s="20"/>
      <c r="F40" s="21">
        <v>850891</v>
      </c>
      <c r="G40" s="21">
        <v>556550</v>
      </c>
      <c r="H40" s="21">
        <f t="shared" si="55"/>
        <v>489764</v>
      </c>
      <c r="I40" s="22">
        <v>2897585</v>
      </c>
      <c r="J40" s="22">
        <f t="shared" si="15"/>
        <v>1854242.22</v>
      </c>
      <c r="K40" s="23">
        <f t="shared" si="1"/>
        <v>0.82</v>
      </c>
      <c r="L40" s="22">
        <v>2261271</v>
      </c>
      <c r="M40" s="23">
        <f t="shared" si="16"/>
        <v>0.78039850427166069</v>
      </c>
      <c r="N40" s="36"/>
      <c r="O40" s="36"/>
      <c r="P40" s="36">
        <v>200000</v>
      </c>
      <c r="Q40" s="22">
        <f t="shared" si="17"/>
        <v>2054242.22</v>
      </c>
      <c r="R40" s="22">
        <f t="shared" si="18"/>
        <v>2461271</v>
      </c>
      <c r="S40" s="22">
        <f t="shared" si="19"/>
        <v>3.6910290539933519</v>
      </c>
      <c r="T40" s="22">
        <f t="shared" si="20"/>
        <v>4.1943511977197181</v>
      </c>
      <c r="U40" s="22">
        <f t="shared" si="56"/>
        <v>4.0630150031443719</v>
      </c>
      <c r="V40" s="22">
        <f t="shared" si="57"/>
        <v>4.6170625035731492</v>
      </c>
      <c r="W40" s="20">
        <v>50.5</v>
      </c>
      <c r="X40" s="25">
        <f t="shared" si="44"/>
        <v>54.126473740621648</v>
      </c>
      <c r="Y40" s="25">
        <f t="shared" si="21"/>
        <v>48.277999999999999</v>
      </c>
      <c r="Z40" s="34">
        <f t="shared" si="22"/>
        <v>181.65467625899279</v>
      </c>
      <c r="AA40" s="21">
        <f t="shared" si="23"/>
        <v>103739232.11</v>
      </c>
      <c r="AB40" s="21">
        <f t="shared" si="45"/>
        <v>114194185.5</v>
      </c>
      <c r="AC40" s="20">
        <f t="shared" si="46"/>
        <v>75.75</v>
      </c>
      <c r="AD40" s="26">
        <f t="shared" si="24"/>
        <v>155608848.16499999</v>
      </c>
      <c r="AE40" s="21">
        <f t="shared" si="47"/>
        <v>122394625.40192926</v>
      </c>
      <c r="AF40" s="21">
        <f t="shared" si="25"/>
        <v>186.39696722666426</v>
      </c>
      <c r="AG40" s="21">
        <f t="shared" si="48"/>
        <v>205.18225765879077</v>
      </c>
      <c r="AH40" s="21">
        <f t="shared" si="26"/>
        <v>199.78238716684271</v>
      </c>
      <c r="AI40" s="21">
        <f t="shared" si="49"/>
        <v>219.91667487544561</v>
      </c>
      <c r="AJ40" s="21">
        <f t="shared" si="27"/>
        <v>194.9759071408622</v>
      </c>
      <c r="AK40" s="21">
        <f t="shared" si="28"/>
        <v>214.62579253011589</v>
      </c>
      <c r="AL40" s="21">
        <f t="shared" si="29"/>
        <v>738.06567503162148</v>
      </c>
      <c r="AM40" s="21">
        <f t="shared" si="30"/>
        <v>211.81473548484576</v>
      </c>
      <c r="AN40" s="21">
        <f t="shared" si="50"/>
        <v>233.16165643044405</v>
      </c>
      <c r="AO40" s="21">
        <f t="shared" si="31"/>
        <v>227.02543996232126</v>
      </c>
      <c r="AP40" s="27">
        <f t="shared" si="51"/>
        <v>249.90531235846092</v>
      </c>
      <c r="AQ40" s="27">
        <f t="shared" si="32"/>
        <v>221.56353084188888</v>
      </c>
      <c r="AR40" s="27">
        <f t="shared" si="33"/>
        <v>243.89294605694985</v>
      </c>
      <c r="AS40" s="27">
        <f t="shared" si="52"/>
        <v>838.7109943541152</v>
      </c>
      <c r="AT40" s="28">
        <v>547</v>
      </c>
      <c r="AU40" s="29">
        <f t="shared" si="34"/>
        <v>0.41503736738998404</v>
      </c>
      <c r="AV40" s="29">
        <f t="shared" si="53"/>
        <v>0.45686528767543128</v>
      </c>
      <c r="AW40" s="29">
        <f t="shared" si="35"/>
        <v>0.40505215876030876</v>
      </c>
      <c r="AX40" s="29">
        <f t="shared" si="54"/>
        <v>0.44587375878784252</v>
      </c>
      <c r="AY40" s="37">
        <f t="shared" si="36"/>
        <v>1.5332924942488395</v>
      </c>
      <c r="AZ40" s="27">
        <f t="shared" si="37"/>
        <v>325.43646915811109</v>
      </c>
      <c r="BA40" s="27">
        <f t="shared" si="38"/>
        <v>382.9</v>
      </c>
      <c r="BB40" s="27">
        <f t="shared" si="39"/>
        <v>-57.463530841888883</v>
      </c>
      <c r="BC40" s="30">
        <f t="shared" si="40"/>
        <v>-0.10505215876030874</v>
      </c>
      <c r="BD40" s="27">
        <f t="shared" si="41"/>
        <v>-1.0878244650464508</v>
      </c>
      <c r="BE40" s="31">
        <f t="shared" si="42"/>
        <v>-1.0334332417941283</v>
      </c>
      <c r="BF40" s="31">
        <f t="shared" si="43"/>
        <v>-1.0360233000442389</v>
      </c>
      <c r="BG40" s="31"/>
      <c r="BK40" s="28"/>
      <c r="BO40" s="28"/>
      <c r="BP40" s="28"/>
      <c r="BQ40" s="28"/>
      <c r="BR40" s="33">
        <v>-1.0334332417941283</v>
      </c>
    </row>
    <row r="41" spans="1:70" s="32" customFormat="1" x14ac:dyDescent="0.25">
      <c r="A41" s="20" t="s">
        <v>87</v>
      </c>
      <c r="B41" s="20"/>
      <c r="C41" s="20"/>
      <c r="D41" s="20"/>
      <c r="E41" s="20"/>
      <c r="F41" s="21">
        <v>850891</v>
      </c>
      <c r="G41" s="21">
        <v>699289</v>
      </c>
      <c r="H41" s="21">
        <f t="shared" si="55"/>
        <v>615374.31999999995</v>
      </c>
      <c r="I41" s="22">
        <v>2768176</v>
      </c>
      <c r="J41" s="22">
        <f t="shared" si="15"/>
        <v>1699307.3199999998</v>
      </c>
      <c r="K41" s="23">
        <f t="shared" si="1"/>
        <v>0.82</v>
      </c>
      <c r="L41" s="22">
        <v>2072326</v>
      </c>
      <c r="M41" s="23">
        <f t="shared" si="16"/>
        <v>0.74862508742218703</v>
      </c>
      <c r="N41" s="36"/>
      <c r="O41" s="36"/>
      <c r="P41" s="36">
        <v>200000</v>
      </c>
      <c r="Q41" s="22">
        <f t="shared" si="17"/>
        <v>1899307.3199999998</v>
      </c>
      <c r="R41" s="22">
        <f t="shared" si="18"/>
        <v>2272326</v>
      </c>
      <c r="S41" s="22">
        <f t="shared" si="19"/>
        <v>2.7160549071985973</v>
      </c>
      <c r="T41" s="22">
        <f t="shared" si="20"/>
        <v>3.0864260309074969</v>
      </c>
      <c r="U41" s="22">
        <f t="shared" si="56"/>
        <v>2.9634757589494471</v>
      </c>
      <c r="V41" s="22">
        <f t="shared" si="57"/>
        <v>3.3675860897152812</v>
      </c>
      <c r="W41" s="20">
        <v>58.5</v>
      </c>
      <c r="X41" s="25">
        <f t="shared" si="44"/>
        <v>62.70096463022508</v>
      </c>
      <c r="Y41" s="25">
        <f t="shared" si="21"/>
        <v>55.925999999999995</v>
      </c>
      <c r="Z41" s="34">
        <f t="shared" si="22"/>
        <v>210.43165467625897</v>
      </c>
      <c r="AA41" s="21">
        <f t="shared" si="23"/>
        <v>111109478.21999998</v>
      </c>
      <c r="AB41" s="21">
        <f t="shared" si="45"/>
        <v>121231071</v>
      </c>
      <c r="AC41" s="20">
        <f t="shared" si="46"/>
        <v>87.75</v>
      </c>
      <c r="AD41" s="26">
        <f t="shared" si="24"/>
        <v>166664217.32999998</v>
      </c>
      <c r="AE41" s="21">
        <f t="shared" si="47"/>
        <v>129936839.22829582</v>
      </c>
      <c r="AF41" s="21">
        <f t="shared" si="25"/>
        <v>158.88921207111792</v>
      </c>
      <c r="AG41" s="21">
        <f t="shared" si="48"/>
        <v>173.36333189854267</v>
      </c>
      <c r="AH41" s="21">
        <f t="shared" si="26"/>
        <v>170.29926267000849</v>
      </c>
      <c r="AI41" s="21">
        <f t="shared" si="49"/>
        <v>185.81278874441873</v>
      </c>
      <c r="AJ41" s="21">
        <f t="shared" si="27"/>
        <v>166.2021046769016</v>
      </c>
      <c r="AK41" s="21">
        <f t="shared" si="28"/>
        <v>181.34239738341284</v>
      </c>
      <c r="AL41" s="21">
        <f t="shared" si="29"/>
        <v>623.60910754871463</v>
      </c>
      <c r="AM41" s="21">
        <f t="shared" si="30"/>
        <v>180.55592280808858</v>
      </c>
      <c r="AN41" s="21">
        <f t="shared" si="50"/>
        <v>197.00378624834394</v>
      </c>
      <c r="AO41" s="21">
        <f t="shared" si="31"/>
        <v>193.52188939773694</v>
      </c>
      <c r="AP41" s="27">
        <f t="shared" si="51"/>
        <v>211.15089630047581</v>
      </c>
      <c r="AQ41" s="27">
        <f t="shared" si="32"/>
        <v>188.86602804193367</v>
      </c>
      <c r="AR41" s="27">
        <f t="shared" si="33"/>
        <v>206.0709061175146</v>
      </c>
      <c r="AS41" s="27">
        <f t="shared" si="52"/>
        <v>708.64671312353926</v>
      </c>
      <c r="AT41" s="28">
        <v>547</v>
      </c>
      <c r="AU41" s="29">
        <f t="shared" si="34"/>
        <v>0.35378773198855018</v>
      </c>
      <c r="AV41" s="29">
        <f t="shared" si="53"/>
        <v>0.38601626380342924</v>
      </c>
      <c r="AW41" s="29">
        <f t="shared" si="35"/>
        <v>0.34527610245326085</v>
      </c>
      <c r="AX41" s="29">
        <f t="shared" si="54"/>
        <v>0.37672926164079451</v>
      </c>
      <c r="AY41" s="37">
        <f t="shared" si="36"/>
        <v>1.2955150148510772</v>
      </c>
      <c r="AZ41" s="27">
        <f t="shared" si="37"/>
        <v>358.13397195806635</v>
      </c>
      <c r="BA41" s="27">
        <f t="shared" si="38"/>
        <v>382.9</v>
      </c>
      <c r="BB41" s="27">
        <f t="shared" si="39"/>
        <v>-24.766028041933623</v>
      </c>
      <c r="BC41" s="30">
        <f t="shared" si="40"/>
        <v>-4.527610245326074E-2</v>
      </c>
      <c r="BD41" s="27">
        <f t="shared" si="41"/>
        <v>-0.40472346680493237</v>
      </c>
      <c r="BE41" s="31">
        <f t="shared" si="42"/>
        <v>-0.38448729346468574</v>
      </c>
      <c r="BF41" s="31">
        <f t="shared" si="43"/>
        <v>-0.38545092076660226</v>
      </c>
      <c r="BG41" s="31"/>
      <c r="BK41" s="28"/>
      <c r="BO41" s="28"/>
      <c r="BP41" s="28"/>
      <c r="BQ41" s="28"/>
      <c r="BR41" s="33">
        <v>-0.38448729346468574</v>
      </c>
    </row>
    <row r="42" spans="1:70" s="32" customFormat="1" x14ac:dyDescent="0.25">
      <c r="A42" s="20" t="s">
        <v>88</v>
      </c>
      <c r="B42" s="20"/>
      <c r="C42" s="20"/>
      <c r="D42" s="20"/>
      <c r="E42" s="20"/>
      <c r="F42" s="21">
        <v>850891</v>
      </c>
      <c r="G42" s="21">
        <v>699289</v>
      </c>
      <c r="H42" s="21">
        <f t="shared" si="55"/>
        <v>615374.31999999995</v>
      </c>
      <c r="I42" s="22">
        <v>2614886</v>
      </c>
      <c r="J42" s="22">
        <f t="shared" si="15"/>
        <v>1620965.3399999999</v>
      </c>
      <c r="K42" s="23">
        <f t="shared" si="1"/>
        <v>0.82</v>
      </c>
      <c r="L42" s="22">
        <v>1976787</v>
      </c>
      <c r="M42" s="23">
        <f t="shared" si="16"/>
        <v>0.75597444783443712</v>
      </c>
      <c r="N42" s="36"/>
      <c r="O42" s="36"/>
      <c r="P42" s="36">
        <v>200000</v>
      </c>
      <c r="Q42" s="22">
        <f t="shared" si="17"/>
        <v>1820965.3399999999</v>
      </c>
      <c r="R42" s="22">
        <f t="shared" si="18"/>
        <v>2176787</v>
      </c>
      <c r="S42" s="22">
        <f t="shared" si="19"/>
        <v>2.6040240015215455</v>
      </c>
      <c r="T42" s="22">
        <f t="shared" si="20"/>
        <v>2.9591181835472109</v>
      </c>
      <c r="U42" s="22">
        <f t="shared" si="56"/>
        <v>2.8268527032457254</v>
      </c>
      <c r="V42" s="22">
        <f t="shared" si="57"/>
        <v>3.2123326173246882</v>
      </c>
      <c r="W42" s="20">
        <v>82.8</v>
      </c>
      <c r="X42" s="25">
        <f t="shared" ref="X42:X73" si="58">W42/0.933</f>
        <v>88.745980707395489</v>
      </c>
      <c r="Y42" s="25">
        <f t="shared" si="21"/>
        <v>79.15679999999999</v>
      </c>
      <c r="Z42" s="34">
        <f t="shared" si="22"/>
        <v>297.84172661870502</v>
      </c>
      <c r="AA42" s="21">
        <f t="shared" si="23"/>
        <v>150775930.15199998</v>
      </c>
      <c r="AB42" s="21">
        <f t="shared" ref="AB42:AB73" si="59">L42*W42</f>
        <v>163677963.59999999</v>
      </c>
      <c r="AC42" s="20">
        <f t="shared" ref="AC42:AC73" si="60">W42*1.5</f>
        <v>124.19999999999999</v>
      </c>
      <c r="AD42" s="26">
        <f t="shared" si="24"/>
        <v>226163895.22799996</v>
      </c>
      <c r="AE42" s="21">
        <f t="shared" ref="AE42:AE73" si="61">X42*L42</f>
        <v>175431900.96463022</v>
      </c>
      <c r="AF42" s="21">
        <f t="shared" si="25"/>
        <v>215.61318732598394</v>
      </c>
      <c r="AG42" s="21">
        <f t="shared" ref="AG42:AG73" si="62">AB42/G42</f>
        <v>234.06340382874603</v>
      </c>
      <c r="AH42" s="21">
        <f t="shared" si="26"/>
        <v>231.09666380062586</v>
      </c>
      <c r="AI42" s="21">
        <f t="shared" ref="AI42:AI73" si="63">AG42/0.933</f>
        <v>250.8718154648939</v>
      </c>
      <c r="AJ42" s="21">
        <f t="shared" si="27"/>
        <v>225.53680682634305</v>
      </c>
      <c r="AK42" s="21">
        <f t="shared" si="28"/>
        <v>244.83619647358373</v>
      </c>
      <c r="AL42" s="21">
        <f t="shared" si="29"/>
        <v>841.95469003146047</v>
      </c>
      <c r="AM42" s="21">
        <f t="shared" si="30"/>
        <v>245.01498559770903</v>
      </c>
      <c r="AN42" s="21">
        <f t="shared" ref="AN42:AN76" si="64">AB42/H42</f>
        <v>265.98114071448418</v>
      </c>
      <c r="AO42" s="21">
        <f t="shared" si="31"/>
        <v>262.60984522798395</v>
      </c>
      <c r="AP42" s="27">
        <f t="shared" ref="AP42:AP73" si="65">AN42/0.933</f>
        <v>285.08160848283404</v>
      </c>
      <c r="AQ42" s="27">
        <f t="shared" si="32"/>
        <v>256.29182593902618</v>
      </c>
      <c r="AR42" s="27">
        <f t="shared" si="33"/>
        <v>278.22295053816339</v>
      </c>
      <c r="AS42" s="27">
        <f t="shared" ref="AS42:AS73" si="66">AN42/0.278</f>
        <v>956.7666932175689</v>
      </c>
      <c r="AT42" s="28">
        <v>547</v>
      </c>
      <c r="AU42" s="29">
        <f t="shared" si="34"/>
        <v>0.48009112473123211</v>
      </c>
      <c r="AV42" s="29">
        <f t="shared" ref="AV42:AV73" si="67">AP42/AT42</f>
        <v>0.52117295883516279</v>
      </c>
      <c r="AW42" s="29">
        <f t="shared" si="35"/>
        <v>0.46854081524502045</v>
      </c>
      <c r="AX42" s="29">
        <f t="shared" ref="AX42:AX73" si="68">AR42/AT42</f>
        <v>0.50863427886318713</v>
      </c>
      <c r="AY42" s="37">
        <f t="shared" si="36"/>
        <v>1.7491164409827584</v>
      </c>
      <c r="AZ42" s="27">
        <f t="shared" si="37"/>
        <v>290.70817406097382</v>
      </c>
      <c r="BA42" s="27">
        <f t="shared" si="38"/>
        <v>382.9</v>
      </c>
      <c r="BB42" s="27">
        <f t="shared" si="39"/>
        <v>-92.19182593902616</v>
      </c>
      <c r="BC42" s="30">
        <f t="shared" si="40"/>
        <v>-0.1685408152450204</v>
      </c>
      <c r="BD42" s="27">
        <f t="shared" si="41"/>
        <v>-1.0644370241269203</v>
      </c>
      <c r="BE42" s="31">
        <f t="shared" si="42"/>
        <v>-1.0112151729205743</v>
      </c>
      <c r="BF42" s="31">
        <f t="shared" si="43"/>
        <v>-1.013749546787543</v>
      </c>
      <c r="BG42" s="31"/>
      <c r="BK42" s="28"/>
      <c r="BO42" s="28"/>
      <c r="BP42" s="28"/>
      <c r="BQ42" s="28"/>
      <c r="BR42" s="33">
        <v>-1.0112151729205743</v>
      </c>
    </row>
    <row r="43" spans="1:70" s="32" customFormat="1" x14ac:dyDescent="0.25">
      <c r="A43" s="20" t="s">
        <v>89</v>
      </c>
      <c r="B43" s="20"/>
      <c r="C43" s="20"/>
      <c r="D43" s="20"/>
      <c r="E43" s="20"/>
      <c r="F43" s="21">
        <v>850891</v>
      </c>
      <c r="G43" s="21">
        <v>699289</v>
      </c>
      <c r="H43" s="21">
        <f t="shared" si="55"/>
        <v>615374.31999999995</v>
      </c>
      <c r="I43" s="22">
        <v>2578721</v>
      </c>
      <c r="J43" s="22">
        <f t="shared" si="15"/>
        <v>1580700.88</v>
      </c>
      <c r="K43" s="23">
        <f t="shared" si="1"/>
        <v>0.82</v>
      </c>
      <c r="L43" s="22">
        <v>1927684</v>
      </c>
      <c r="M43" s="23">
        <f t="shared" si="16"/>
        <v>0.74753492138156863</v>
      </c>
      <c r="N43" s="36"/>
      <c r="O43" s="36"/>
      <c r="P43" s="36">
        <v>200000</v>
      </c>
      <c r="Q43" s="22">
        <f t="shared" si="17"/>
        <v>1780700.88</v>
      </c>
      <c r="R43" s="22">
        <f t="shared" si="18"/>
        <v>2127684</v>
      </c>
      <c r="S43" s="22">
        <f t="shared" si="19"/>
        <v>2.5464448604225147</v>
      </c>
      <c r="T43" s="22">
        <f t="shared" si="20"/>
        <v>2.8936873413892217</v>
      </c>
      <c r="U43" s="22">
        <f t="shared" si="56"/>
        <v>2.7566342384908098</v>
      </c>
      <c r="V43" s="22">
        <f t="shared" si="57"/>
        <v>3.1325389073759204</v>
      </c>
      <c r="W43" s="20">
        <v>87.3</v>
      </c>
      <c r="X43" s="25">
        <f t="shared" si="58"/>
        <v>93.569131832797424</v>
      </c>
      <c r="Y43" s="25">
        <f t="shared" si="21"/>
        <v>83.458799999999997</v>
      </c>
      <c r="Z43" s="34">
        <f t="shared" si="22"/>
        <v>314.02877697841723</v>
      </c>
      <c r="AA43" s="21">
        <f t="shared" si="23"/>
        <v>155455186.82399997</v>
      </c>
      <c r="AB43" s="21">
        <f t="shared" si="59"/>
        <v>168286813.19999999</v>
      </c>
      <c r="AC43" s="20">
        <f t="shared" si="60"/>
        <v>130.94999999999999</v>
      </c>
      <c r="AD43" s="26">
        <f t="shared" si="24"/>
        <v>233182780.23599997</v>
      </c>
      <c r="AE43" s="21">
        <f t="shared" si="61"/>
        <v>180371718.32797426</v>
      </c>
      <c r="AF43" s="21">
        <f t="shared" si="25"/>
        <v>222.3046363148855</v>
      </c>
      <c r="AG43" s="21">
        <f t="shared" si="62"/>
        <v>240.65416902024768</v>
      </c>
      <c r="AH43" s="21">
        <f t="shared" si="26"/>
        <v>238.26863484982368</v>
      </c>
      <c r="AI43" s="21">
        <f t="shared" si="63"/>
        <v>257.93587247614971</v>
      </c>
      <c r="AJ43" s="21">
        <f t="shared" si="27"/>
        <v>232.53623045490116</v>
      </c>
      <c r="AK43" s="21">
        <f t="shared" si="28"/>
        <v>251.73030232243482</v>
      </c>
      <c r="AL43" s="21">
        <f t="shared" si="29"/>
        <v>865.66247849009949</v>
      </c>
      <c r="AM43" s="21">
        <f t="shared" si="30"/>
        <v>252.618904903279</v>
      </c>
      <c r="AN43" s="21">
        <f t="shared" si="64"/>
        <v>273.47064661391784</v>
      </c>
      <c r="AO43" s="21">
        <f t="shared" si="31"/>
        <v>270.7598123293451</v>
      </c>
      <c r="AP43" s="27">
        <f t="shared" si="65"/>
        <v>293.10894599562465</v>
      </c>
      <c r="AQ43" s="27">
        <f t="shared" si="32"/>
        <v>264.24571642602405</v>
      </c>
      <c r="AR43" s="27">
        <f t="shared" si="33"/>
        <v>286.05716173003958</v>
      </c>
      <c r="AS43" s="27">
        <f t="shared" si="66"/>
        <v>983.70736192056768</v>
      </c>
      <c r="AT43" s="28">
        <v>547</v>
      </c>
      <c r="AU43" s="29">
        <f t="shared" si="34"/>
        <v>0.49499051614139872</v>
      </c>
      <c r="AV43" s="29">
        <f t="shared" si="67"/>
        <v>0.53584816452582207</v>
      </c>
      <c r="AW43" s="29">
        <f t="shared" si="35"/>
        <v>0.48308174849364544</v>
      </c>
      <c r="AX43" s="29">
        <f t="shared" si="68"/>
        <v>0.52295641998179088</v>
      </c>
      <c r="AY43" s="37">
        <f t="shared" si="36"/>
        <v>1.7983681205129207</v>
      </c>
      <c r="AZ43" s="27">
        <f t="shared" si="37"/>
        <v>282.75428357397595</v>
      </c>
      <c r="BA43" s="27">
        <f t="shared" si="38"/>
        <v>382.9</v>
      </c>
      <c r="BB43" s="27">
        <f t="shared" si="39"/>
        <v>-100.14571642602402</v>
      </c>
      <c r="BC43" s="30">
        <f t="shared" si="40"/>
        <v>-0.18308174849364539</v>
      </c>
      <c r="BD43" s="27">
        <f t="shared" si="41"/>
        <v>-1.0966701592586365</v>
      </c>
      <c r="BE43" s="31">
        <f t="shared" si="42"/>
        <v>-1.0418366512957047</v>
      </c>
      <c r="BF43" s="31">
        <f t="shared" si="43"/>
        <v>-1.044447770722511</v>
      </c>
      <c r="BG43" s="31"/>
      <c r="BK43" s="28"/>
      <c r="BO43" s="28"/>
      <c r="BP43" s="28"/>
      <c r="BQ43" s="28"/>
      <c r="BR43" s="33">
        <v>-1.0418366512957047</v>
      </c>
    </row>
    <row r="44" spans="1:70" s="32" customFormat="1" x14ac:dyDescent="0.25">
      <c r="A44" s="20" t="s">
        <v>90</v>
      </c>
      <c r="B44" s="20"/>
      <c r="C44" s="20"/>
      <c r="D44" s="20"/>
      <c r="E44" s="20"/>
      <c r="F44" s="21">
        <v>850891</v>
      </c>
      <c r="G44" s="21">
        <v>699289</v>
      </c>
      <c r="H44" s="21">
        <f t="shared" si="55"/>
        <v>615374.31999999995</v>
      </c>
      <c r="I44" s="22">
        <v>2688643</v>
      </c>
      <c r="J44" s="22">
        <f t="shared" si="15"/>
        <v>1662641.0199999998</v>
      </c>
      <c r="K44" s="23">
        <f t="shared" si="1"/>
        <v>0.81999999999999984</v>
      </c>
      <c r="L44" s="22">
        <v>2027611</v>
      </c>
      <c r="M44" s="23">
        <f t="shared" si="16"/>
        <v>0.75413916983400175</v>
      </c>
      <c r="N44" s="36"/>
      <c r="O44" s="36"/>
      <c r="P44" s="36">
        <v>200000</v>
      </c>
      <c r="Q44" s="22">
        <f t="shared" si="17"/>
        <v>1862641.0199999998</v>
      </c>
      <c r="R44" s="22">
        <f t="shared" si="18"/>
        <v>2227611</v>
      </c>
      <c r="S44" s="22">
        <f t="shared" si="19"/>
        <v>2.6636212209830266</v>
      </c>
      <c r="T44" s="22">
        <f t="shared" si="20"/>
        <v>3.0268422965716217</v>
      </c>
      <c r="U44" s="22">
        <f t="shared" si="56"/>
        <v>2.8995322391743614</v>
      </c>
      <c r="V44" s="22">
        <f t="shared" si="57"/>
        <v>3.2949229990617748</v>
      </c>
      <c r="W44" s="20">
        <v>75</v>
      </c>
      <c r="X44" s="25">
        <f t="shared" si="58"/>
        <v>80.385852090032145</v>
      </c>
      <c r="Y44" s="25">
        <f t="shared" si="21"/>
        <v>71.7</v>
      </c>
      <c r="Z44" s="34">
        <f t="shared" si="22"/>
        <v>269.78417266187046</v>
      </c>
      <c r="AA44" s="21">
        <f t="shared" si="23"/>
        <v>139698076.49999997</v>
      </c>
      <c r="AB44" s="21">
        <f t="shared" si="59"/>
        <v>152070825</v>
      </c>
      <c r="AC44" s="20">
        <f t="shared" si="60"/>
        <v>112.5</v>
      </c>
      <c r="AD44" s="26">
        <f t="shared" si="24"/>
        <v>209547114.74999997</v>
      </c>
      <c r="AE44" s="21">
        <f t="shared" si="61"/>
        <v>162991237.94212216</v>
      </c>
      <c r="AF44" s="21">
        <f t="shared" si="25"/>
        <v>199.77159157372699</v>
      </c>
      <c r="AG44" s="21">
        <f t="shared" si="62"/>
        <v>217.46491793807709</v>
      </c>
      <c r="AH44" s="21">
        <f t="shared" si="26"/>
        <v>214.11746149381241</v>
      </c>
      <c r="AI44" s="21">
        <f t="shared" si="63"/>
        <v>233.08136970854991</v>
      </c>
      <c r="AJ44" s="21">
        <f t="shared" si="27"/>
        <v>208.96609997251778</v>
      </c>
      <c r="AK44" s="21">
        <f t="shared" si="28"/>
        <v>227.47376353355347</v>
      </c>
      <c r="AL44" s="21">
        <f t="shared" si="29"/>
        <v>782.24790625207584</v>
      </c>
      <c r="AM44" s="21">
        <f t="shared" si="30"/>
        <v>227.0131722428716</v>
      </c>
      <c r="AN44" s="21">
        <f t="shared" si="64"/>
        <v>247.11922492963311</v>
      </c>
      <c r="AO44" s="21">
        <f t="shared" si="31"/>
        <v>243.31529715205957</v>
      </c>
      <c r="AP44" s="27">
        <f t="shared" si="65"/>
        <v>264.86519285062496</v>
      </c>
      <c r="AQ44" s="27">
        <f t="shared" si="32"/>
        <v>237.46147724149751</v>
      </c>
      <c r="AR44" s="27">
        <f t="shared" si="33"/>
        <v>258.49291310631077</v>
      </c>
      <c r="AS44" s="27">
        <f t="shared" si="66"/>
        <v>888.91807528644995</v>
      </c>
      <c r="AT44" s="28">
        <v>547</v>
      </c>
      <c r="AU44" s="29">
        <f t="shared" si="34"/>
        <v>0.44481772788310708</v>
      </c>
      <c r="AV44" s="29">
        <f t="shared" si="67"/>
        <v>0.48421424652765077</v>
      </c>
      <c r="AW44" s="29">
        <f t="shared" si="35"/>
        <v>0.43411604614533367</v>
      </c>
      <c r="AX44" s="29">
        <f t="shared" si="68"/>
        <v>0.47256474059654618</v>
      </c>
      <c r="AY44" s="37">
        <f t="shared" si="36"/>
        <v>1.6250787482384825</v>
      </c>
      <c r="AZ44" s="27">
        <f t="shared" si="37"/>
        <v>309.53852275850249</v>
      </c>
      <c r="BA44" s="27">
        <f t="shared" si="38"/>
        <v>382.9</v>
      </c>
      <c r="BB44" s="27">
        <f t="shared" si="39"/>
        <v>-73.361477241497482</v>
      </c>
      <c r="BC44" s="30">
        <f t="shared" si="40"/>
        <v>-0.1341160461453336</v>
      </c>
      <c r="BD44" s="27">
        <f t="shared" si="41"/>
        <v>-0.93511429657162126</v>
      </c>
      <c r="BE44" s="31">
        <f t="shared" si="42"/>
        <v>-0.88835858174304017</v>
      </c>
      <c r="BF44" s="31">
        <f t="shared" si="43"/>
        <v>-0.89058504435392494</v>
      </c>
      <c r="BG44" s="31">
        <f>BD44/BM44*100</f>
        <v>-1.3170623895374947</v>
      </c>
      <c r="BK44" s="28"/>
      <c r="BM44" s="32">
        <v>71</v>
      </c>
      <c r="BN44" s="38">
        <f>(BM44-100)/100</f>
        <v>-0.28999999999999998</v>
      </c>
      <c r="BO44" s="28"/>
      <c r="BP44" s="28"/>
      <c r="BQ44" s="28"/>
      <c r="BR44" s="33">
        <f>BG44</f>
        <v>-1.3170623895374947</v>
      </c>
    </row>
    <row r="45" spans="1:70" s="32" customFormat="1" x14ac:dyDescent="0.25">
      <c r="A45" s="20" t="s">
        <v>91</v>
      </c>
      <c r="B45" s="20"/>
      <c r="C45" s="20"/>
      <c r="D45" s="20"/>
      <c r="E45" s="20"/>
      <c r="F45" s="21">
        <v>850891</v>
      </c>
      <c r="G45" s="21">
        <v>699289</v>
      </c>
      <c r="H45" s="21">
        <f t="shared" si="55"/>
        <v>615374.31999999995</v>
      </c>
      <c r="I45" s="22">
        <v>2807408</v>
      </c>
      <c r="J45" s="22">
        <f t="shared" si="15"/>
        <v>1732373.8199999998</v>
      </c>
      <c r="K45" s="23">
        <f t="shared" si="1"/>
        <v>0.82</v>
      </c>
      <c r="L45" s="22">
        <v>2112651</v>
      </c>
      <c r="M45" s="23">
        <f t="shared" si="16"/>
        <v>0.75252724221060852</v>
      </c>
      <c r="N45" s="36"/>
      <c r="O45" s="36"/>
      <c r="P45" s="36">
        <v>200000</v>
      </c>
      <c r="Q45" s="22">
        <f t="shared" si="17"/>
        <v>1932373.8199999998</v>
      </c>
      <c r="R45" s="22">
        <f t="shared" si="18"/>
        <v>2312651</v>
      </c>
      <c r="S45" s="22">
        <f t="shared" si="19"/>
        <v>2.7633407932914715</v>
      </c>
      <c r="T45" s="22">
        <f t="shared" si="20"/>
        <v>3.1401599923766725</v>
      </c>
      <c r="U45" s="22">
        <f t="shared" si="56"/>
        <v>3.0211414736968552</v>
      </c>
      <c r="V45" s="22">
        <f t="shared" si="57"/>
        <v>3.4331153110191535</v>
      </c>
      <c r="W45" s="20">
        <v>60.8</v>
      </c>
      <c r="X45" s="25">
        <f t="shared" si="58"/>
        <v>65.166130760986064</v>
      </c>
      <c r="Y45" s="25">
        <f t="shared" si="21"/>
        <v>58.124799999999993</v>
      </c>
      <c r="Z45" s="34">
        <f t="shared" si="22"/>
        <v>218.705035971223</v>
      </c>
      <c r="AA45" s="21">
        <f t="shared" si="23"/>
        <v>117488328.25599998</v>
      </c>
      <c r="AB45" s="21">
        <f t="shared" si="59"/>
        <v>128449180.8</v>
      </c>
      <c r="AC45" s="20">
        <f t="shared" si="60"/>
        <v>91.199999999999989</v>
      </c>
      <c r="AD45" s="26">
        <f t="shared" si="24"/>
        <v>176232492.38399997</v>
      </c>
      <c r="AE45" s="21">
        <f t="shared" si="61"/>
        <v>137673291.31832796</v>
      </c>
      <c r="AF45" s="21">
        <f t="shared" si="25"/>
        <v>168.01112023212147</v>
      </c>
      <c r="AG45" s="21">
        <f t="shared" si="62"/>
        <v>183.68540160076878</v>
      </c>
      <c r="AH45" s="21">
        <f t="shared" si="26"/>
        <v>180.07622747279899</v>
      </c>
      <c r="AI45" s="21">
        <f t="shared" si="63"/>
        <v>196.87610032236739</v>
      </c>
      <c r="AJ45" s="21">
        <f t="shared" si="27"/>
        <v>175.74384961518982</v>
      </c>
      <c r="AK45" s="21">
        <f t="shared" si="28"/>
        <v>192.13954142339833</v>
      </c>
      <c r="AL45" s="21">
        <f t="shared" si="29"/>
        <v>660.73885467902437</v>
      </c>
      <c r="AM45" s="21">
        <f t="shared" si="30"/>
        <v>190.92172753650166</v>
      </c>
      <c r="AN45" s="21">
        <f t="shared" si="64"/>
        <v>208.73341090996453</v>
      </c>
      <c r="AO45" s="21">
        <f t="shared" si="31"/>
        <v>204.63207667363523</v>
      </c>
      <c r="AP45" s="27">
        <f t="shared" si="65"/>
        <v>223.72284127541749</v>
      </c>
      <c r="AQ45" s="27">
        <f t="shared" si="32"/>
        <v>199.70892001726116</v>
      </c>
      <c r="AR45" s="27">
        <f t="shared" si="33"/>
        <v>218.34038798113446</v>
      </c>
      <c r="AS45" s="27">
        <f t="shared" si="66"/>
        <v>750.83960758980038</v>
      </c>
      <c r="AT45" s="28">
        <v>547</v>
      </c>
      <c r="AU45" s="29">
        <f t="shared" si="34"/>
        <v>0.37409886046368412</v>
      </c>
      <c r="AV45" s="29">
        <f t="shared" si="67"/>
        <v>0.40899970982708866</v>
      </c>
      <c r="AW45" s="29">
        <f t="shared" si="35"/>
        <v>0.36509857407177543</v>
      </c>
      <c r="AX45" s="29">
        <f t="shared" si="68"/>
        <v>0.3991597586492403</v>
      </c>
      <c r="AY45" s="37">
        <f t="shared" si="36"/>
        <v>1.3726501052829989</v>
      </c>
      <c r="AZ45" s="27">
        <f t="shared" si="37"/>
        <v>347.29107998273884</v>
      </c>
      <c r="BA45" s="27">
        <f t="shared" si="38"/>
        <v>382.9</v>
      </c>
      <c r="BB45" s="27">
        <f t="shared" si="39"/>
        <v>-35.608920017261141</v>
      </c>
      <c r="BC45" s="30">
        <f t="shared" si="40"/>
        <v>-6.5098574071775397E-2</v>
      </c>
      <c r="BD45" s="27">
        <f t="shared" si="41"/>
        <v>-0.5599034134293035</v>
      </c>
      <c r="BE45" s="31">
        <f t="shared" si="42"/>
        <v>-0.53190824275783832</v>
      </c>
      <c r="BF45" s="31">
        <f t="shared" si="43"/>
        <v>-0.53324134612314622</v>
      </c>
      <c r="BG45" s="31">
        <f t="shared" ref="BG45:BG108" si="69">BD45/BM45*100</f>
        <v>-0.78859635694268104</v>
      </c>
      <c r="BK45" s="28"/>
      <c r="BM45" s="32">
        <v>71</v>
      </c>
      <c r="BN45" s="38">
        <f t="shared" ref="BN45:BN108" si="70">(BM45-100)/100</f>
        <v>-0.28999999999999998</v>
      </c>
      <c r="BO45" s="28"/>
      <c r="BP45" s="28"/>
      <c r="BQ45" s="28"/>
      <c r="BR45" s="33">
        <f t="shared" ref="BR45:BR60" si="71">BG45</f>
        <v>-0.78859635694268104</v>
      </c>
    </row>
    <row r="46" spans="1:70" s="32" customFormat="1" x14ac:dyDescent="0.25">
      <c r="A46" s="20" t="s">
        <v>92</v>
      </c>
      <c r="B46" s="20"/>
      <c r="C46" s="20"/>
      <c r="D46" s="20"/>
      <c r="E46" s="20"/>
      <c r="F46" s="21">
        <v>850891</v>
      </c>
      <c r="G46" s="21">
        <v>699289</v>
      </c>
      <c r="H46" s="21">
        <f t="shared" si="55"/>
        <v>615374.31999999995</v>
      </c>
      <c r="I46" s="22">
        <v>2917494</v>
      </c>
      <c r="J46" s="22">
        <f t="shared" si="15"/>
        <v>1910938.66</v>
      </c>
      <c r="K46" s="23">
        <f t="shared" si="1"/>
        <v>0.82</v>
      </c>
      <c r="L46" s="22">
        <v>2330413</v>
      </c>
      <c r="M46" s="23">
        <f t="shared" si="16"/>
        <v>0.7987721654269041</v>
      </c>
      <c r="N46" s="36"/>
      <c r="O46" s="36"/>
      <c r="P46" s="36">
        <v>200000</v>
      </c>
      <c r="Q46" s="22">
        <f t="shared" si="17"/>
        <v>2110938.66</v>
      </c>
      <c r="R46" s="22">
        <f t="shared" si="18"/>
        <v>2530413</v>
      </c>
      <c r="S46" s="22">
        <f t="shared" si="19"/>
        <v>3.0186927865303188</v>
      </c>
      <c r="T46" s="22">
        <f t="shared" si="20"/>
        <v>3.4303327119662717</v>
      </c>
      <c r="U46" s="22">
        <f t="shared" si="56"/>
        <v>3.3325463435003266</v>
      </c>
      <c r="V46" s="22">
        <f t="shared" si="57"/>
        <v>3.7869844812503715</v>
      </c>
      <c r="W46" s="20">
        <v>55.8</v>
      </c>
      <c r="X46" s="25">
        <f t="shared" si="58"/>
        <v>59.807073954983913</v>
      </c>
      <c r="Y46" s="25">
        <f t="shared" si="21"/>
        <v>53.344799999999992</v>
      </c>
      <c r="Z46" s="34">
        <f t="shared" si="22"/>
        <v>200.71942446043164</v>
      </c>
      <c r="AA46" s="21">
        <f t="shared" si="23"/>
        <v>117790377.228</v>
      </c>
      <c r="AB46" s="21">
        <f t="shared" si="59"/>
        <v>130037045.39999999</v>
      </c>
      <c r="AC46" s="20">
        <f t="shared" si="60"/>
        <v>83.699999999999989</v>
      </c>
      <c r="AD46" s="26">
        <f t="shared" si="24"/>
        <v>176685565.84199998</v>
      </c>
      <c r="AE46" s="21">
        <f t="shared" si="61"/>
        <v>139375182.63665593</v>
      </c>
      <c r="AF46" s="21">
        <f t="shared" si="25"/>
        <v>168.44305748839179</v>
      </c>
      <c r="AG46" s="21">
        <f t="shared" si="62"/>
        <v>185.95608596731822</v>
      </c>
      <c r="AH46" s="21">
        <f t="shared" si="26"/>
        <v>180.53918273139527</v>
      </c>
      <c r="AI46" s="21">
        <f t="shared" si="63"/>
        <v>199.30984562413528</v>
      </c>
      <c r="AJ46" s="21">
        <f t="shared" si="27"/>
        <v>176.1956668288617</v>
      </c>
      <c r="AK46" s="21">
        <f t="shared" si="28"/>
        <v>194.51473427543746</v>
      </c>
      <c r="AL46" s="21">
        <f t="shared" si="29"/>
        <v>668.90678405510141</v>
      </c>
      <c r="AM46" s="21">
        <f t="shared" si="30"/>
        <v>191.41256532771794</v>
      </c>
      <c r="AN46" s="21">
        <f t="shared" si="64"/>
        <v>211.31373405377073</v>
      </c>
      <c r="AO46" s="21">
        <f t="shared" si="31"/>
        <v>205.15816219476736</v>
      </c>
      <c r="AP46" s="27">
        <f t="shared" si="65"/>
        <v>226.48846093651738</v>
      </c>
      <c r="AQ46" s="27">
        <f t="shared" si="32"/>
        <v>200.22234866916102</v>
      </c>
      <c r="AR46" s="27">
        <f t="shared" si="33"/>
        <v>221.03947076754261</v>
      </c>
      <c r="AS46" s="27">
        <f t="shared" si="66"/>
        <v>760.12134551716088</v>
      </c>
      <c r="AT46" s="28">
        <v>547</v>
      </c>
      <c r="AU46" s="29">
        <f t="shared" si="34"/>
        <v>0.37506062558458381</v>
      </c>
      <c r="AV46" s="29">
        <f t="shared" si="67"/>
        <v>0.41405568726968445</v>
      </c>
      <c r="AW46" s="29">
        <f t="shared" si="35"/>
        <v>0.36603720049206767</v>
      </c>
      <c r="AX46" s="29">
        <f t="shared" si="68"/>
        <v>0.40409409646717115</v>
      </c>
      <c r="AY46" s="37">
        <f t="shared" si="36"/>
        <v>1.3896185475633653</v>
      </c>
      <c r="AZ46" s="27">
        <f t="shared" si="37"/>
        <v>346.77765133083898</v>
      </c>
      <c r="BA46" s="27">
        <f t="shared" si="38"/>
        <v>382.9</v>
      </c>
      <c r="BB46" s="27">
        <f t="shared" si="39"/>
        <v>-36.122348669160999</v>
      </c>
      <c r="BC46" s="30">
        <f t="shared" si="40"/>
        <v>-6.6037200492067641E-2</v>
      </c>
      <c r="BD46" s="27">
        <f t="shared" si="41"/>
        <v>-0.61887034637487293</v>
      </c>
      <c r="BE46" s="31">
        <f t="shared" si="42"/>
        <v>-0.58792682905612925</v>
      </c>
      <c r="BF46" s="31">
        <f t="shared" si="43"/>
        <v>-0.58940032988083135</v>
      </c>
      <c r="BG46" s="31">
        <f t="shared" si="69"/>
        <v>-0.77358793296859119</v>
      </c>
      <c r="BK46" s="28"/>
      <c r="BM46" s="32">
        <v>80</v>
      </c>
      <c r="BN46" s="38">
        <f t="shared" si="70"/>
        <v>-0.2</v>
      </c>
      <c r="BO46" s="28"/>
      <c r="BP46" s="28"/>
      <c r="BQ46" s="28"/>
      <c r="BR46" s="33">
        <f t="shared" si="71"/>
        <v>-0.77358793296859119</v>
      </c>
    </row>
    <row r="47" spans="1:70" s="32" customFormat="1" x14ac:dyDescent="0.25">
      <c r="A47" s="20" t="s">
        <v>93</v>
      </c>
      <c r="B47" s="20"/>
      <c r="C47" s="20"/>
      <c r="D47" s="20"/>
      <c r="E47" s="20"/>
      <c r="F47" s="21">
        <v>850891</v>
      </c>
      <c r="G47" s="21">
        <v>699289</v>
      </c>
      <c r="H47" s="21">
        <f t="shared" si="55"/>
        <v>615374.31999999995</v>
      </c>
      <c r="I47" s="22">
        <v>2827275</v>
      </c>
      <c r="J47" s="22">
        <f t="shared" si="15"/>
        <v>1807393.16</v>
      </c>
      <c r="K47" s="23">
        <f t="shared" si="1"/>
        <v>0.82</v>
      </c>
      <c r="L47" s="22">
        <v>2204138</v>
      </c>
      <c r="M47" s="23">
        <f t="shared" si="16"/>
        <v>0.77959802283117141</v>
      </c>
      <c r="N47" s="36"/>
      <c r="O47" s="36"/>
      <c r="P47" s="36">
        <v>200000</v>
      </c>
      <c r="Q47" s="22">
        <f t="shared" si="17"/>
        <v>2007393.16</v>
      </c>
      <c r="R47" s="22">
        <f t="shared" si="18"/>
        <v>2404138</v>
      </c>
      <c r="S47" s="22">
        <f t="shared" si="19"/>
        <v>2.8706202442766866</v>
      </c>
      <c r="T47" s="22">
        <f t="shared" si="20"/>
        <v>3.262068459405326</v>
      </c>
      <c r="U47" s="22">
        <f t="shared" si="56"/>
        <v>3.1519700724593123</v>
      </c>
      <c r="V47" s="22">
        <f t="shared" si="57"/>
        <v>3.5817841732492188</v>
      </c>
      <c r="W47" s="20">
        <v>49.5</v>
      </c>
      <c r="X47" s="25">
        <f t="shared" si="58"/>
        <v>53.054662379421217</v>
      </c>
      <c r="Y47" s="25">
        <f t="shared" si="21"/>
        <v>47.321999999999996</v>
      </c>
      <c r="Z47" s="34">
        <f t="shared" si="22"/>
        <v>178.05755395683451</v>
      </c>
      <c r="AA47" s="21">
        <f t="shared" si="23"/>
        <v>99365961.420000002</v>
      </c>
      <c r="AB47" s="21">
        <f t="shared" si="59"/>
        <v>109104831</v>
      </c>
      <c r="AC47" s="20">
        <f t="shared" si="60"/>
        <v>74.25</v>
      </c>
      <c r="AD47" s="26">
        <f t="shared" si="24"/>
        <v>149048942.13</v>
      </c>
      <c r="AE47" s="21">
        <f t="shared" si="61"/>
        <v>116939797.42765272</v>
      </c>
      <c r="AF47" s="21">
        <f t="shared" si="25"/>
        <v>142.09570209169598</v>
      </c>
      <c r="AG47" s="21">
        <f t="shared" si="62"/>
        <v>156.02251858673597</v>
      </c>
      <c r="AH47" s="21">
        <f t="shared" si="26"/>
        <v>152.29978787963128</v>
      </c>
      <c r="AI47" s="21">
        <f t="shared" si="63"/>
        <v>167.22670802436866</v>
      </c>
      <c r="AJ47" s="21">
        <f t="shared" si="27"/>
        <v>148.63567164403347</v>
      </c>
      <c r="AK47" s="21">
        <f t="shared" si="28"/>
        <v>163.20347132503764</v>
      </c>
      <c r="AL47" s="21">
        <f t="shared" si="29"/>
        <v>561.23208124725159</v>
      </c>
      <c r="AM47" s="21">
        <f t="shared" si="30"/>
        <v>161.47238874056364</v>
      </c>
      <c r="AN47" s="21">
        <f t="shared" si="64"/>
        <v>177.29831657583634</v>
      </c>
      <c r="AO47" s="21">
        <f t="shared" si="31"/>
        <v>173.0679407723083</v>
      </c>
      <c r="AP47" s="27">
        <f t="shared" si="65"/>
        <v>190.03035002769167</v>
      </c>
      <c r="AQ47" s="27">
        <f t="shared" si="32"/>
        <v>168.90417232276533</v>
      </c>
      <c r="AR47" s="27">
        <f t="shared" si="33"/>
        <v>185.45849014208824</v>
      </c>
      <c r="AS47" s="27">
        <f t="shared" si="66"/>
        <v>637.76372869005877</v>
      </c>
      <c r="AT47" s="28">
        <v>547</v>
      </c>
      <c r="AU47" s="29">
        <f t="shared" si="34"/>
        <v>0.31639477289270257</v>
      </c>
      <c r="AV47" s="29">
        <f t="shared" si="67"/>
        <v>0.34740466184221513</v>
      </c>
      <c r="AW47" s="29">
        <f t="shared" si="35"/>
        <v>0.30878276475825472</v>
      </c>
      <c r="AX47" s="29">
        <f t="shared" si="68"/>
        <v>0.33904659989412839</v>
      </c>
      <c r="AY47" s="37">
        <f t="shared" si="36"/>
        <v>1.1659300341682977</v>
      </c>
      <c r="AZ47" s="27">
        <f t="shared" si="37"/>
        <v>378.09582767723464</v>
      </c>
      <c r="BA47" s="27">
        <f t="shared" si="38"/>
        <v>382.9</v>
      </c>
      <c r="BB47" s="27">
        <f t="shared" si="39"/>
        <v>-4.8041723227653392</v>
      </c>
      <c r="BC47" s="30">
        <f t="shared" si="40"/>
        <v>-8.7827647582547335E-3</v>
      </c>
      <c r="BD47" s="27">
        <f t="shared" si="41"/>
        <v>-9.2783610920478071E-2</v>
      </c>
      <c r="BE47" s="31">
        <f t="shared" si="42"/>
        <v>-8.8144430374454172E-2</v>
      </c>
      <c r="BF47" s="31">
        <f t="shared" si="43"/>
        <v>-8.836534373378864E-2</v>
      </c>
      <c r="BG47" s="31">
        <f t="shared" si="69"/>
        <v>-0.10425124822525625</v>
      </c>
      <c r="BK47" s="28"/>
      <c r="BM47" s="32">
        <v>89</v>
      </c>
      <c r="BN47" s="38">
        <f t="shared" si="70"/>
        <v>-0.11</v>
      </c>
      <c r="BO47" s="28"/>
      <c r="BP47" s="28"/>
      <c r="BQ47" s="28"/>
      <c r="BR47" s="33">
        <f t="shared" si="71"/>
        <v>-0.10425124822525625</v>
      </c>
    </row>
    <row r="48" spans="1:70" s="32" customFormat="1" x14ac:dyDescent="0.25">
      <c r="A48" s="20" t="s">
        <v>94</v>
      </c>
      <c r="B48" s="20"/>
      <c r="C48" s="20"/>
      <c r="D48" s="20"/>
      <c r="E48" s="20"/>
      <c r="F48" s="21">
        <v>850891</v>
      </c>
      <c r="G48" s="21">
        <v>699289</v>
      </c>
      <c r="H48" s="21">
        <f t="shared" si="55"/>
        <v>615374.31999999995</v>
      </c>
      <c r="I48" s="22">
        <v>3028315</v>
      </c>
      <c r="J48" s="22">
        <f t="shared" si="15"/>
        <v>2016949.9</v>
      </c>
      <c r="K48" s="23">
        <f t="shared" si="1"/>
        <v>0.82</v>
      </c>
      <c r="L48" s="22">
        <v>2459695</v>
      </c>
      <c r="M48" s="23">
        <f t="shared" si="16"/>
        <v>0.81223221494461439</v>
      </c>
      <c r="N48" s="36"/>
      <c r="O48" s="36"/>
      <c r="P48" s="36">
        <v>200000</v>
      </c>
      <c r="Q48" s="22">
        <f t="shared" si="17"/>
        <v>2216949.9</v>
      </c>
      <c r="R48" s="22">
        <f t="shared" si="18"/>
        <v>2659695</v>
      </c>
      <c r="S48" s="22">
        <f t="shared" si="19"/>
        <v>3.1702913959750547</v>
      </c>
      <c r="T48" s="22">
        <f t="shared" si="20"/>
        <v>3.6026038590625622</v>
      </c>
      <c r="U48" s="22">
        <f t="shared" si="56"/>
        <v>3.5174226964817121</v>
      </c>
      <c r="V48" s="22">
        <f t="shared" si="57"/>
        <v>3.997071246001946</v>
      </c>
      <c r="W48" s="20">
        <v>55.8</v>
      </c>
      <c r="X48" s="25">
        <f t="shared" si="58"/>
        <v>59.807073954983913</v>
      </c>
      <c r="Y48" s="25">
        <f t="shared" si="21"/>
        <v>53.344799999999992</v>
      </c>
      <c r="Z48" s="34">
        <f t="shared" si="22"/>
        <v>200.71942446043164</v>
      </c>
      <c r="AA48" s="21">
        <f t="shared" si="23"/>
        <v>123705804.41999999</v>
      </c>
      <c r="AB48" s="21">
        <f t="shared" si="59"/>
        <v>137250981</v>
      </c>
      <c r="AC48" s="20">
        <f t="shared" si="60"/>
        <v>83.699999999999989</v>
      </c>
      <c r="AD48" s="26">
        <f t="shared" si="24"/>
        <v>185558706.62999997</v>
      </c>
      <c r="AE48" s="21">
        <f t="shared" si="61"/>
        <v>147107160.77170417</v>
      </c>
      <c r="AF48" s="21">
        <f t="shared" si="25"/>
        <v>176.90225989540804</v>
      </c>
      <c r="AG48" s="21">
        <f t="shared" si="62"/>
        <v>196.27218646367953</v>
      </c>
      <c r="AH48" s="21">
        <f t="shared" si="26"/>
        <v>189.60585197792929</v>
      </c>
      <c r="AI48" s="21">
        <f t="shared" si="63"/>
        <v>210.3667593394207</v>
      </c>
      <c r="AJ48" s="21">
        <f t="shared" si="27"/>
        <v>185.0442049115147</v>
      </c>
      <c r="AK48" s="21">
        <f t="shared" si="28"/>
        <v>205.30563437623383</v>
      </c>
      <c r="AL48" s="21">
        <f t="shared" si="29"/>
        <v>706.0150592218688</v>
      </c>
      <c r="AM48" s="21">
        <f t="shared" si="30"/>
        <v>201.02529533569097</v>
      </c>
      <c r="AN48" s="21">
        <f t="shared" si="64"/>
        <v>223.03657552690859</v>
      </c>
      <c r="AO48" s="21">
        <f t="shared" si="31"/>
        <v>215.46119542946514</v>
      </c>
      <c r="AP48" s="27">
        <f t="shared" si="65"/>
        <v>239.05313561297811</v>
      </c>
      <c r="AQ48" s="27">
        <f t="shared" si="32"/>
        <v>210.27750558126672</v>
      </c>
      <c r="AR48" s="27">
        <f t="shared" si="33"/>
        <v>233.3018572457203</v>
      </c>
      <c r="AS48" s="27">
        <f t="shared" si="66"/>
        <v>802.28984002485095</v>
      </c>
      <c r="AT48" s="28">
        <v>547</v>
      </c>
      <c r="AU48" s="29">
        <f t="shared" si="34"/>
        <v>0.3938961525218741</v>
      </c>
      <c r="AV48" s="29">
        <f t="shared" si="67"/>
        <v>0.437025842071258</v>
      </c>
      <c r="AW48" s="29">
        <f t="shared" si="35"/>
        <v>0.38441957144655708</v>
      </c>
      <c r="AX48" s="29">
        <f t="shared" si="68"/>
        <v>0.42651162202142651</v>
      </c>
      <c r="AY48" s="37">
        <f t="shared" si="36"/>
        <v>1.4667090311240421</v>
      </c>
      <c r="AZ48" s="27">
        <f t="shared" si="37"/>
        <v>336.72249441873328</v>
      </c>
      <c r="BA48" s="27">
        <f t="shared" si="38"/>
        <v>382.9</v>
      </c>
      <c r="BB48" s="27">
        <f t="shared" si="39"/>
        <v>-46.177505581266701</v>
      </c>
      <c r="BC48" s="30">
        <f t="shared" si="40"/>
        <v>-8.441957144655704E-2</v>
      </c>
      <c r="BD48" s="27">
        <f t="shared" si="41"/>
        <v>-0.79114149347116436</v>
      </c>
      <c r="BE48" s="31">
        <f t="shared" si="42"/>
        <v>-0.75158441879760618</v>
      </c>
      <c r="BF48" s="31">
        <f t="shared" si="43"/>
        <v>-0.7534680890201565</v>
      </c>
      <c r="BG48" s="31">
        <f t="shared" si="69"/>
        <v>-1.0409756493041635</v>
      </c>
      <c r="BK48" s="28"/>
      <c r="BM48" s="32">
        <v>76</v>
      </c>
      <c r="BN48" s="38">
        <f t="shared" si="70"/>
        <v>-0.24</v>
      </c>
      <c r="BO48" s="28"/>
      <c r="BP48" s="28"/>
      <c r="BQ48" s="28"/>
      <c r="BR48" s="33">
        <f t="shared" si="71"/>
        <v>-1.0409756493041635</v>
      </c>
    </row>
    <row r="49" spans="1:70" s="32" customFormat="1" x14ac:dyDescent="0.25">
      <c r="A49" s="20" t="s">
        <v>95</v>
      </c>
      <c r="B49" s="20"/>
      <c r="C49" s="20"/>
      <c r="D49" s="20"/>
      <c r="E49" s="20"/>
      <c r="F49" s="21">
        <v>850891</v>
      </c>
      <c r="G49" s="21">
        <v>699289</v>
      </c>
      <c r="H49" s="21">
        <f t="shared" si="55"/>
        <v>615374.31999999995</v>
      </c>
      <c r="I49" s="22">
        <v>2657132</v>
      </c>
      <c r="J49" s="22">
        <f t="shared" si="15"/>
        <v>1733523.46</v>
      </c>
      <c r="K49" s="23">
        <f t="shared" si="1"/>
        <v>0.82</v>
      </c>
      <c r="L49" s="22">
        <v>2114053</v>
      </c>
      <c r="M49" s="23">
        <f t="shared" si="16"/>
        <v>0.7956145949843666</v>
      </c>
      <c r="N49" s="36"/>
      <c r="O49" s="36"/>
      <c r="P49" s="36">
        <v>200000</v>
      </c>
      <c r="Q49" s="22">
        <f t="shared" si="17"/>
        <v>1933523.46</v>
      </c>
      <c r="R49" s="22">
        <f t="shared" si="18"/>
        <v>2314053</v>
      </c>
      <c r="S49" s="22">
        <f t="shared" si="19"/>
        <v>2.7649848059958044</v>
      </c>
      <c r="T49" s="22">
        <f t="shared" si="20"/>
        <v>3.1420281886315959</v>
      </c>
      <c r="U49" s="22">
        <f t="shared" si="56"/>
        <v>3.023146367238724</v>
      </c>
      <c r="V49" s="22">
        <f t="shared" si="57"/>
        <v>3.4353935991349136</v>
      </c>
      <c r="W49" s="20">
        <v>58.5</v>
      </c>
      <c r="X49" s="25">
        <f t="shared" si="58"/>
        <v>62.70096463022508</v>
      </c>
      <c r="Y49" s="25">
        <f t="shared" si="21"/>
        <v>55.925999999999995</v>
      </c>
      <c r="Z49" s="34">
        <f t="shared" si="22"/>
        <v>210.43165467625897</v>
      </c>
      <c r="AA49" s="21">
        <f t="shared" si="23"/>
        <v>113111122.41</v>
      </c>
      <c r="AB49" s="21">
        <f t="shared" si="59"/>
        <v>123672100.5</v>
      </c>
      <c r="AC49" s="20">
        <f t="shared" si="60"/>
        <v>87.75</v>
      </c>
      <c r="AD49" s="26">
        <f t="shared" si="24"/>
        <v>169666683.61500001</v>
      </c>
      <c r="AE49" s="21">
        <f t="shared" si="61"/>
        <v>132553162.37942122</v>
      </c>
      <c r="AF49" s="21">
        <f t="shared" si="25"/>
        <v>161.75161115075454</v>
      </c>
      <c r="AG49" s="21">
        <f t="shared" si="62"/>
        <v>176.85406248346536</v>
      </c>
      <c r="AH49" s="21">
        <f t="shared" si="26"/>
        <v>173.36721452385265</v>
      </c>
      <c r="AI49" s="21">
        <f t="shared" si="63"/>
        <v>189.55419344422867</v>
      </c>
      <c r="AJ49" s="21">
        <f t="shared" si="27"/>
        <v>169.19624597359262</v>
      </c>
      <c r="AK49" s="21">
        <f t="shared" si="28"/>
        <v>184.99378920864578</v>
      </c>
      <c r="AL49" s="21">
        <f t="shared" si="29"/>
        <v>636.16569238656598</v>
      </c>
      <c r="AM49" s="21">
        <f t="shared" si="30"/>
        <v>183.80864903494836</v>
      </c>
      <c r="AN49" s="21">
        <f t="shared" si="64"/>
        <v>200.97052554939245</v>
      </c>
      <c r="AO49" s="21">
        <f t="shared" si="31"/>
        <v>197.00819832255985</v>
      </c>
      <c r="AP49" s="27">
        <f t="shared" si="65"/>
        <v>215.40249255025984</v>
      </c>
      <c r="AQ49" s="27">
        <f t="shared" si="32"/>
        <v>192.26846133362801</v>
      </c>
      <c r="AR49" s="27">
        <f t="shared" si="33"/>
        <v>210.22021500982476</v>
      </c>
      <c r="AS49" s="27">
        <f t="shared" si="66"/>
        <v>722.9155595301886</v>
      </c>
      <c r="AT49" s="28">
        <v>547</v>
      </c>
      <c r="AU49" s="29">
        <f t="shared" si="34"/>
        <v>0.36016124007780592</v>
      </c>
      <c r="AV49" s="29">
        <f t="shared" si="67"/>
        <v>0.39378883464398506</v>
      </c>
      <c r="AW49" s="29">
        <f t="shared" si="35"/>
        <v>0.3514962730048044</v>
      </c>
      <c r="AX49" s="29">
        <f t="shared" si="68"/>
        <v>0.3843148354841403</v>
      </c>
      <c r="AY49" s="37">
        <f t="shared" si="36"/>
        <v>1.3216006572763961</v>
      </c>
      <c r="AZ49" s="27">
        <f t="shared" si="37"/>
        <v>354.73153866637199</v>
      </c>
      <c r="BA49" s="27">
        <f t="shared" si="38"/>
        <v>382.9</v>
      </c>
      <c r="BB49" s="27">
        <f t="shared" si="39"/>
        <v>-28.168461333627988</v>
      </c>
      <c r="BC49" s="30">
        <f t="shared" si="40"/>
        <v>-5.1496273004804367E-2</v>
      </c>
      <c r="BD49" s="27">
        <f t="shared" si="41"/>
        <v>-0.46032562452903175</v>
      </c>
      <c r="BE49" s="31">
        <f t="shared" si="42"/>
        <v>-0.43730934330258014</v>
      </c>
      <c r="BF49" s="31">
        <f t="shared" si="43"/>
        <v>-0.43840535669431596</v>
      </c>
      <c r="BG49" s="31">
        <f t="shared" si="69"/>
        <v>-0.69746306746822995</v>
      </c>
      <c r="BK49" s="28"/>
      <c r="BM49" s="32">
        <v>66</v>
      </c>
      <c r="BN49" s="38">
        <f t="shared" si="70"/>
        <v>-0.34</v>
      </c>
      <c r="BO49" s="28"/>
      <c r="BP49" s="28"/>
      <c r="BQ49" s="28"/>
      <c r="BR49" s="33">
        <f t="shared" si="71"/>
        <v>-0.69746306746822995</v>
      </c>
    </row>
    <row r="50" spans="1:70" s="32" customFormat="1" x14ac:dyDescent="0.25">
      <c r="A50" s="20" t="s">
        <v>96</v>
      </c>
      <c r="B50" s="20"/>
      <c r="C50" s="20"/>
      <c r="D50" s="20"/>
      <c r="E50" s="20"/>
      <c r="F50" s="21">
        <v>850891</v>
      </c>
      <c r="G50" s="21">
        <v>699289</v>
      </c>
      <c r="H50" s="21">
        <f t="shared" si="55"/>
        <v>615374.31999999995</v>
      </c>
      <c r="I50" s="22">
        <v>2669052</v>
      </c>
      <c r="J50" s="22">
        <f t="shared" si="15"/>
        <v>1752974.68</v>
      </c>
      <c r="K50" s="23">
        <f t="shared" si="1"/>
        <v>0.82</v>
      </c>
      <c r="L50" s="22">
        <v>2137774</v>
      </c>
      <c r="M50" s="23">
        <f t="shared" si="16"/>
        <v>0.80094880129723967</v>
      </c>
      <c r="N50" s="36"/>
      <c r="O50" s="36"/>
      <c r="P50" s="36">
        <v>200000</v>
      </c>
      <c r="Q50" s="22">
        <f t="shared" si="17"/>
        <v>1952974.68</v>
      </c>
      <c r="R50" s="22">
        <f t="shared" si="18"/>
        <v>2337774</v>
      </c>
      <c r="S50" s="22">
        <f t="shared" si="19"/>
        <v>2.7928005159526319</v>
      </c>
      <c r="T50" s="22">
        <f t="shared" si="20"/>
        <v>3.173636949946173</v>
      </c>
      <c r="U50" s="22">
        <f t="shared" si="56"/>
        <v>3.0570679647470502</v>
      </c>
      <c r="V50" s="22">
        <f t="shared" si="57"/>
        <v>3.4739408690307392</v>
      </c>
      <c r="W50" s="20">
        <v>70.599999999999994</v>
      </c>
      <c r="X50" s="25">
        <f t="shared" si="58"/>
        <v>75.669882100750257</v>
      </c>
      <c r="Y50" s="25">
        <f t="shared" si="21"/>
        <v>67.493599999999986</v>
      </c>
      <c r="Z50" s="34">
        <f t="shared" si="22"/>
        <v>253.95683453237405</v>
      </c>
      <c r="AA50" s="21">
        <f t="shared" si="23"/>
        <v>137880012.40799999</v>
      </c>
      <c r="AB50" s="21">
        <f t="shared" si="59"/>
        <v>150926844.39999998</v>
      </c>
      <c r="AC50" s="20">
        <f t="shared" si="60"/>
        <v>105.89999999999999</v>
      </c>
      <c r="AD50" s="26">
        <f t="shared" si="24"/>
        <v>206820018.61199999</v>
      </c>
      <c r="AE50" s="21">
        <f t="shared" si="61"/>
        <v>161765106.53804928</v>
      </c>
      <c r="AF50" s="21">
        <f t="shared" si="25"/>
        <v>197.17171642625581</v>
      </c>
      <c r="AG50" s="21">
        <f t="shared" si="62"/>
        <v>215.8289983111417</v>
      </c>
      <c r="AH50" s="21">
        <f t="shared" si="26"/>
        <v>211.33088577305017</v>
      </c>
      <c r="AI50" s="21">
        <f t="shared" si="63"/>
        <v>231.32797246638981</v>
      </c>
      <c r="AJ50" s="21">
        <f t="shared" si="27"/>
        <v>206.24656529943078</v>
      </c>
      <c r="AK50" s="21">
        <f t="shared" si="28"/>
        <v>225.76255053466707</v>
      </c>
      <c r="AL50" s="21">
        <f t="shared" si="29"/>
        <v>776.36330327748806</v>
      </c>
      <c r="AM50" s="21">
        <f t="shared" si="30"/>
        <v>224.0587686661998</v>
      </c>
      <c r="AN50" s="21">
        <f t="shared" si="64"/>
        <v>245.26022535357015</v>
      </c>
      <c r="AO50" s="21">
        <f t="shared" si="31"/>
        <v>240.14873383301156</v>
      </c>
      <c r="AP50" s="27">
        <f t="shared" si="65"/>
        <v>262.87269598453389</v>
      </c>
      <c r="AQ50" s="27">
        <f t="shared" si="32"/>
        <v>234.37109693117134</v>
      </c>
      <c r="AR50" s="27">
        <f t="shared" si="33"/>
        <v>256.54835288030353</v>
      </c>
      <c r="AS50" s="27">
        <f t="shared" si="66"/>
        <v>882.23102645169115</v>
      </c>
      <c r="AT50" s="28">
        <v>547</v>
      </c>
      <c r="AU50" s="29">
        <f t="shared" si="34"/>
        <v>0.43902876386290962</v>
      </c>
      <c r="AV50" s="29">
        <f t="shared" si="67"/>
        <v>0.4805716562788554</v>
      </c>
      <c r="AW50" s="29">
        <f t="shared" si="35"/>
        <v>0.42846635636411579</v>
      </c>
      <c r="AX50" s="29">
        <f t="shared" si="68"/>
        <v>0.46900978588720937</v>
      </c>
      <c r="AY50" s="37">
        <f t="shared" si="36"/>
        <v>1.6128537960725615</v>
      </c>
      <c r="AZ50" s="27">
        <f t="shared" si="37"/>
        <v>312.62890306882866</v>
      </c>
      <c r="BA50" s="27">
        <f t="shared" si="38"/>
        <v>382.9</v>
      </c>
      <c r="BB50" s="27">
        <f t="shared" si="39"/>
        <v>-70.271096931171314</v>
      </c>
      <c r="BC50" s="30">
        <f t="shared" si="40"/>
        <v>-0.12846635636411574</v>
      </c>
      <c r="BD50" s="27">
        <f t="shared" si="41"/>
        <v>-0.95154629838809879</v>
      </c>
      <c r="BE50" s="31">
        <f t="shared" si="42"/>
        <v>-0.90396898346869381</v>
      </c>
      <c r="BF50" s="31">
        <f t="shared" si="43"/>
        <v>-0.90623456989342743</v>
      </c>
      <c r="BG50" s="31">
        <f t="shared" si="69"/>
        <v>-1.4417368157395436</v>
      </c>
      <c r="BK50" s="28"/>
      <c r="BM50" s="32">
        <v>66</v>
      </c>
      <c r="BN50" s="38">
        <f t="shared" si="70"/>
        <v>-0.34</v>
      </c>
      <c r="BO50" s="28"/>
      <c r="BP50" s="28"/>
      <c r="BQ50" s="28"/>
      <c r="BR50" s="33">
        <f t="shared" si="71"/>
        <v>-1.4417368157395436</v>
      </c>
    </row>
    <row r="51" spans="1:70" s="32" customFormat="1" x14ac:dyDescent="0.25">
      <c r="A51" s="20" t="s">
        <v>97</v>
      </c>
      <c r="B51" s="20"/>
      <c r="C51" s="20"/>
      <c r="D51" s="20"/>
      <c r="E51" s="20"/>
      <c r="F51" s="21">
        <v>850891</v>
      </c>
      <c r="G51" s="21">
        <v>676670</v>
      </c>
      <c r="H51" s="21">
        <f t="shared" si="55"/>
        <v>595469.6</v>
      </c>
      <c r="I51" s="22">
        <v>2644257</v>
      </c>
      <c r="J51" s="22">
        <f t="shared" si="15"/>
        <v>1686180.76</v>
      </c>
      <c r="K51" s="23">
        <f t="shared" si="1"/>
        <v>0.82</v>
      </c>
      <c r="L51" s="22">
        <v>2056318</v>
      </c>
      <c r="M51" s="23">
        <f t="shared" si="16"/>
        <v>0.77765436566869262</v>
      </c>
      <c r="N51" s="36"/>
      <c r="O51" s="36"/>
      <c r="P51" s="36">
        <v>200000</v>
      </c>
      <c r="Q51" s="22">
        <f t="shared" si="17"/>
        <v>1886180.76</v>
      </c>
      <c r="R51" s="22">
        <f t="shared" si="18"/>
        <v>2256318</v>
      </c>
      <c r="S51" s="22">
        <f t="shared" si="19"/>
        <v>2.7874455199728079</v>
      </c>
      <c r="T51" s="22">
        <f t="shared" si="20"/>
        <v>3.1675517272418272</v>
      </c>
      <c r="U51" s="22">
        <f t="shared" si="56"/>
        <v>3.038878626213664</v>
      </c>
      <c r="V51" s="22">
        <f t="shared" si="57"/>
        <v>3.4532711661518909</v>
      </c>
      <c r="W51" s="20">
        <v>64.900000000000006</v>
      </c>
      <c r="X51" s="25">
        <f t="shared" si="58"/>
        <v>69.560557341907824</v>
      </c>
      <c r="Y51" s="25">
        <f t="shared" si="21"/>
        <v>62.044400000000003</v>
      </c>
      <c r="Z51" s="34">
        <f t="shared" si="22"/>
        <v>233.45323741007195</v>
      </c>
      <c r="AA51" s="21">
        <f t="shared" si="23"/>
        <v>122413131.32400002</v>
      </c>
      <c r="AB51" s="21">
        <f t="shared" si="59"/>
        <v>133455038.20000002</v>
      </c>
      <c r="AC51" s="20">
        <f t="shared" si="60"/>
        <v>97.350000000000009</v>
      </c>
      <c r="AD51" s="26">
        <f t="shared" si="24"/>
        <v>183619696.98600003</v>
      </c>
      <c r="AE51" s="21">
        <f t="shared" si="61"/>
        <v>143038626.15219721</v>
      </c>
      <c r="AF51" s="21">
        <f t="shared" si="25"/>
        <v>180.90521424623526</v>
      </c>
      <c r="AG51" s="21">
        <f t="shared" si="62"/>
        <v>197.22322284126682</v>
      </c>
      <c r="AH51" s="21">
        <f t="shared" si="26"/>
        <v>193.8962639295126</v>
      </c>
      <c r="AI51" s="21">
        <f t="shared" si="63"/>
        <v>211.38609093383366</v>
      </c>
      <c r="AJ51" s="21">
        <f t="shared" si="27"/>
        <v>189.23139565505781</v>
      </c>
      <c r="AK51" s="21">
        <f t="shared" si="28"/>
        <v>206.30044230258036</v>
      </c>
      <c r="AL51" s="21">
        <f t="shared" si="29"/>
        <v>709.43605338585178</v>
      </c>
      <c r="AM51" s="21">
        <f t="shared" si="30"/>
        <v>205.57410709799461</v>
      </c>
      <c r="AN51" s="21">
        <f t="shared" si="64"/>
        <v>224.11729868325776</v>
      </c>
      <c r="AO51" s="21">
        <f t="shared" si="31"/>
        <v>220.33666355626431</v>
      </c>
      <c r="AP51" s="27">
        <f t="shared" si="65"/>
        <v>240.21146697026555</v>
      </c>
      <c r="AQ51" s="27">
        <f t="shared" si="32"/>
        <v>215.0356768807475</v>
      </c>
      <c r="AR51" s="27">
        <f t="shared" si="33"/>
        <v>234.4323207983868</v>
      </c>
      <c r="AS51" s="27">
        <f t="shared" si="66"/>
        <v>806.17733339301344</v>
      </c>
      <c r="AT51" s="28">
        <v>547</v>
      </c>
      <c r="AU51" s="29">
        <f t="shared" si="34"/>
        <v>0.40280925695843567</v>
      </c>
      <c r="AV51" s="29">
        <f t="shared" si="67"/>
        <v>0.43914344967141783</v>
      </c>
      <c r="AW51" s="29">
        <f t="shared" si="35"/>
        <v>0.39311823927010514</v>
      </c>
      <c r="AX51" s="29">
        <f t="shared" si="68"/>
        <v>0.42857828299522266</v>
      </c>
      <c r="AY51" s="37">
        <f t="shared" si="36"/>
        <v>1.4738159659835712</v>
      </c>
      <c r="AZ51" s="27">
        <f t="shared" si="37"/>
        <v>331.96432311925253</v>
      </c>
      <c r="BA51" s="27">
        <f t="shared" si="38"/>
        <v>382.9</v>
      </c>
      <c r="BB51" s="27">
        <f t="shared" si="39"/>
        <v>-50.935676880747451</v>
      </c>
      <c r="BC51" s="30">
        <f t="shared" si="40"/>
        <v>-9.3118239270105027E-2</v>
      </c>
      <c r="BD51" s="27">
        <f t="shared" si="41"/>
        <v>-0.75030057161778974</v>
      </c>
      <c r="BE51" s="31">
        <f t="shared" si="42"/>
        <v>-0.71278554303690023</v>
      </c>
      <c r="BF51" s="31">
        <f t="shared" si="43"/>
        <v>-0.71457197296932351</v>
      </c>
      <c r="BG51" s="31">
        <f t="shared" si="69"/>
        <v>-1.1368190479057421</v>
      </c>
      <c r="BK51" s="28"/>
      <c r="BM51" s="32">
        <v>66</v>
      </c>
      <c r="BN51" s="38">
        <f t="shared" si="70"/>
        <v>-0.34</v>
      </c>
      <c r="BO51" s="28"/>
      <c r="BP51" s="28"/>
      <c r="BQ51" s="28"/>
      <c r="BR51" s="33">
        <f t="shared" si="71"/>
        <v>-1.1368190479057421</v>
      </c>
    </row>
    <row r="52" spans="1:70" s="32" customFormat="1" x14ac:dyDescent="0.25">
      <c r="A52" s="20" t="s">
        <v>98</v>
      </c>
      <c r="B52" s="20"/>
      <c r="C52" s="20"/>
      <c r="D52" s="20"/>
      <c r="E52" s="20"/>
      <c r="F52" s="21">
        <v>1269216</v>
      </c>
      <c r="G52" s="21">
        <v>676670</v>
      </c>
      <c r="H52" s="21">
        <f t="shared" si="55"/>
        <v>595469.6</v>
      </c>
      <c r="I52" s="22">
        <v>2766908</v>
      </c>
      <c r="J52" s="22">
        <f t="shared" si="15"/>
        <v>1778081.44</v>
      </c>
      <c r="K52" s="23">
        <f t="shared" si="1"/>
        <v>0.82</v>
      </c>
      <c r="L52" s="22">
        <v>2168392</v>
      </c>
      <c r="M52" s="23">
        <f t="shared" si="16"/>
        <v>0.78368778434266695</v>
      </c>
      <c r="N52" s="36"/>
      <c r="O52" s="36"/>
      <c r="P52" s="36">
        <v>200000</v>
      </c>
      <c r="Q52" s="22">
        <f t="shared" si="17"/>
        <v>1978081.44</v>
      </c>
      <c r="R52" s="22">
        <f t="shared" si="18"/>
        <v>2368392</v>
      </c>
      <c r="S52" s="22">
        <f t="shared" si="19"/>
        <v>2.923258663750425</v>
      </c>
      <c r="T52" s="22">
        <f t="shared" si="20"/>
        <v>3.3218848451709375</v>
      </c>
      <c r="U52" s="22">
        <f t="shared" si="56"/>
        <v>3.2045044113083185</v>
      </c>
      <c r="V52" s="22">
        <f t="shared" si="57"/>
        <v>3.6414822855776352</v>
      </c>
      <c r="W52" s="20">
        <v>61.5</v>
      </c>
      <c r="X52" s="25">
        <f t="shared" si="58"/>
        <v>65.916398713826368</v>
      </c>
      <c r="Y52" s="25">
        <f t="shared" si="21"/>
        <v>58.793999999999997</v>
      </c>
      <c r="Z52" s="34">
        <f t="shared" si="22"/>
        <v>221.22302158273379</v>
      </c>
      <c r="AA52" s="21">
        <f t="shared" si="23"/>
        <v>121652008.56</v>
      </c>
      <c r="AB52" s="21">
        <f t="shared" si="59"/>
        <v>133356108</v>
      </c>
      <c r="AC52" s="20">
        <f t="shared" si="60"/>
        <v>92.25</v>
      </c>
      <c r="AD52" s="26">
        <f t="shared" si="24"/>
        <v>182478012.84</v>
      </c>
      <c r="AE52" s="21">
        <f t="shared" si="61"/>
        <v>142932591.63987139</v>
      </c>
      <c r="AF52" s="21">
        <f t="shared" si="25"/>
        <v>179.78040782065113</v>
      </c>
      <c r="AG52" s="21">
        <f t="shared" si="62"/>
        <v>197.07702129546161</v>
      </c>
      <c r="AH52" s="21">
        <f t="shared" si="26"/>
        <v>192.69068362342028</v>
      </c>
      <c r="AI52" s="21">
        <f t="shared" si="63"/>
        <v>211.22939045601458</v>
      </c>
      <c r="AJ52" s="21">
        <f t="shared" si="27"/>
        <v>188.05481989607861</v>
      </c>
      <c r="AK52" s="21">
        <f t="shared" si="28"/>
        <v>206.14751181533643</v>
      </c>
      <c r="AL52" s="21">
        <f t="shared" si="29"/>
        <v>708.9101485448258</v>
      </c>
      <c r="AM52" s="21">
        <f t="shared" si="30"/>
        <v>204.29591797801265</v>
      </c>
      <c r="AN52" s="21">
        <f t="shared" si="64"/>
        <v>223.95116056302456</v>
      </c>
      <c r="AO52" s="21">
        <f t="shared" si="31"/>
        <v>218.96668593570487</v>
      </c>
      <c r="AP52" s="27">
        <f t="shared" si="65"/>
        <v>240.03339824547112</v>
      </c>
      <c r="AQ52" s="27">
        <f t="shared" si="32"/>
        <v>213.69865897281659</v>
      </c>
      <c r="AR52" s="27">
        <f t="shared" si="33"/>
        <v>234.2585361537914</v>
      </c>
      <c r="AS52" s="27">
        <f t="shared" si="66"/>
        <v>805.57971425548396</v>
      </c>
      <c r="AT52" s="28">
        <v>547</v>
      </c>
      <c r="AU52" s="29">
        <f t="shared" si="34"/>
        <v>0.40030472748757745</v>
      </c>
      <c r="AV52" s="29">
        <f t="shared" si="67"/>
        <v>0.43881791269738779</v>
      </c>
      <c r="AW52" s="29">
        <f t="shared" si="35"/>
        <v>0.39067396521538683</v>
      </c>
      <c r="AX52" s="29">
        <f t="shared" si="68"/>
        <v>0.4282605779776808</v>
      </c>
      <c r="AY52" s="37">
        <f t="shared" si="36"/>
        <v>1.4727234264268445</v>
      </c>
      <c r="AZ52" s="27">
        <f t="shared" si="37"/>
        <v>333.30134102718341</v>
      </c>
      <c r="BA52" s="27">
        <f t="shared" si="38"/>
        <v>382.9</v>
      </c>
      <c r="BB52" s="27">
        <f t="shared" si="39"/>
        <v>-49.598658972816565</v>
      </c>
      <c r="BC52" s="30">
        <f t="shared" si="40"/>
        <v>-9.0673965215386773E-2</v>
      </c>
      <c r="BD52" s="27">
        <f t="shared" si="41"/>
        <v>-0.7709970402928884</v>
      </c>
      <c r="BE52" s="31">
        <f t="shared" si="42"/>
        <v>-0.73244718827824395</v>
      </c>
      <c r="BF52" s="31">
        <f t="shared" si="43"/>
        <v>-0.73428289551703652</v>
      </c>
      <c r="BG52" s="31">
        <f t="shared" si="69"/>
        <v>-1.0859113243561809</v>
      </c>
      <c r="BK52" s="28"/>
      <c r="BM52" s="32">
        <v>71</v>
      </c>
      <c r="BN52" s="38">
        <f t="shared" si="70"/>
        <v>-0.28999999999999998</v>
      </c>
      <c r="BO52" s="28"/>
      <c r="BP52" s="28"/>
      <c r="BQ52" s="28"/>
      <c r="BR52" s="33">
        <f t="shared" si="71"/>
        <v>-1.0859113243561809</v>
      </c>
    </row>
    <row r="53" spans="1:70" s="32" customFormat="1" x14ac:dyDescent="0.25">
      <c r="A53" s="20" t="s">
        <v>99</v>
      </c>
      <c r="B53" s="20"/>
      <c r="C53" s="20"/>
      <c r="D53" s="20"/>
      <c r="E53" s="20"/>
      <c r="F53" s="21">
        <v>1269216</v>
      </c>
      <c r="G53" s="21">
        <v>676670</v>
      </c>
      <c r="H53" s="21">
        <f t="shared" si="55"/>
        <v>595469.6</v>
      </c>
      <c r="I53" s="22">
        <v>2835398</v>
      </c>
      <c r="J53" s="22">
        <f t="shared" si="15"/>
        <v>1857567.3199999998</v>
      </c>
      <c r="K53" s="23">
        <f t="shared" si="1"/>
        <v>0.82</v>
      </c>
      <c r="L53" s="22">
        <v>2265326</v>
      </c>
      <c r="M53" s="23">
        <f t="shared" si="16"/>
        <v>0.79894462787940179</v>
      </c>
      <c r="N53" s="36"/>
      <c r="O53" s="36"/>
      <c r="P53" s="36">
        <v>200000</v>
      </c>
      <c r="Q53" s="22">
        <f t="shared" si="17"/>
        <v>2057567.3199999998</v>
      </c>
      <c r="R53" s="22">
        <f t="shared" si="18"/>
        <v>2465326</v>
      </c>
      <c r="S53" s="22">
        <f t="shared" si="19"/>
        <v>3.0407249028329906</v>
      </c>
      <c r="T53" s="22">
        <f t="shared" si="20"/>
        <v>3.4553692077647624</v>
      </c>
      <c r="U53" s="22">
        <f t="shared" si="56"/>
        <v>3.3477559223846187</v>
      </c>
      <c r="V53" s="22">
        <f t="shared" si="57"/>
        <v>3.8042680936188851</v>
      </c>
      <c r="W53" s="20">
        <v>60</v>
      </c>
      <c r="X53" s="25">
        <f t="shared" si="58"/>
        <v>64.308681672025713</v>
      </c>
      <c r="Y53" s="25">
        <f t="shared" si="21"/>
        <v>57.36</v>
      </c>
      <c r="Z53" s="34">
        <f t="shared" si="22"/>
        <v>215.82733812949638</v>
      </c>
      <c r="AA53" s="21">
        <f t="shared" si="23"/>
        <v>123454039.19999999</v>
      </c>
      <c r="AB53" s="21">
        <f t="shared" si="59"/>
        <v>135919560</v>
      </c>
      <c r="AC53" s="20">
        <f t="shared" si="60"/>
        <v>90</v>
      </c>
      <c r="AD53" s="26">
        <f t="shared" si="24"/>
        <v>185181058.79999998</v>
      </c>
      <c r="AE53" s="21">
        <f t="shared" si="61"/>
        <v>145680128.61736333</v>
      </c>
      <c r="AF53" s="21">
        <f t="shared" si="25"/>
        <v>182.44349416997943</v>
      </c>
      <c r="AG53" s="21">
        <f t="shared" si="62"/>
        <v>200.86535534307714</v>
      </c>
      <c r="AH53" s="21">
        <f t="shared" si="26"/>
        <v>195.54500982848813</v>
      </c>
      <c r="AI53" s="21">
        <f t="shared" si="63"/>
        <v>215.28976992827131</v>
      </c>
      <c r="AJ53" s="21">
        <f t="shared" si="27"/>
        <v>190.84047507320025</v>
      </c>
      <c r="AK53" s="21">
        <f t="shared" si="28"/>
        <v>210.11020433376271</v>
      </c>
      <c r="AL53" s="21">
        <f t="shared" si="29"/>
        <v>722.53724943552925</v>
      </c>
      <c r="AM53" s="21">
        <f t="shared" si="30"/>
        <v>207.32215246588572</v>
      </c>
      <c r="AN53" s="21">
        <f t="shared" si="64"/>
        <v>228.2560856171331</v>
      </c>
      <c r="AO53" s="21">
        <f t="shared" si="31"/>
        <v>222.21023844146379</v>
      </c>
      <c r="AP53" s="27">
        <f t="shared" si="65"/>
        <v>244.64746582758102</v>
      </c>
      <c r="AQ53" s="27">
        <f t="shared" si="32"/>
        <v>216.86417621954575</v>
      </c>
      <c r="AR53" s="27">
        <f t="shared" si="33"/>
        <v>238.76159583382125</v>
      </c>
      <c r="AS53" s="27">
        <f t="shared" si="66"/>
        <v>821.0650561767377</v>
      </c>
      <c r="AT53" s="28">
        <v>547</v>
      </c>
      <c r="AU53" s="29">
        <f t="shared" si="34"/>
        <v>0.40623443956391919</v>
      </c>
      <c r="AV53" s="29">
        <f t="shared" si="67"/>
        <v>0.44725313679630901</v>
      </c>
      <c r="AW53" s="29">
        <f t="shared" si="35"/>
        <v>0.39646101685474544</v>
      </c>
      <c r="AX53" s="29">
        <f t="shared" si="68"/>
        <v>0.43649286258468234</v>
      </c>
      <c r="AY53" s="37">
        <f t="shared" si="36"/>
        <v>1.5010330094638715</v>
      </c>
      <c r="AZ53" s="27">
        <f t="shared" si="37"/>
        <v>330.13582378045425</v>
      </c>
      <c r="BA53" s="27">
        <f t="shared" si="38"/>
        <v>382.9</v>
      </c>
      <c r="BB53" s="27">
        <f t="shared" si="39"/>
        <v>-52.764176219545732</v>
      </c>
      <c r="BC53" s="30">
        <f t="shared" si="40"/>
        <v>-9.6461016854745396E-2</v>
      </c>
      <c r="BD53" s="27">
        <f t="shared" si="41"/>
        <v>-0.84070920776476199</v>
      </c>
      <c r="BE53" s="31">
        <f t="shared" si="42"/>
        <v>-0.79867374737652386</v>
      </c>
      <c r="BF53" s="31">
        <f t="shared" si="43"/>
        <v>-0.80067543596643997</v>
      </c>
      <c r="BG53" s="31">
        <f t="shared" si="69"/>
        <v>-1.1061963260062657</v>
      </c>
      <c r="BK53" s="28"/>
      <c r="BM53" s="32">
        <v>76</v>
      </c>
      <c r="BN53" s="38">
        <f t="shared" si="70"/>
        <v>-0.24</v>
      </c>
      <c r="BO53" s="28"/>
      <c r="BP53" s="28"/>
      <c r="BQ53" s="28"/>
      <c r="BR53" s="33">
        <f t="shared" si="71"/>
        <v>-1.1061963260062657</v>
      </c>
    </row>
    <row r="54" spans="1:70" s="32" customFormat="1" x14ac:dyDescent="0.25">
      <c r="A54" s="20" t="s">
        <v>100</v>
      </c>
      <c r="B54" s="20"/>
      <c r="C54" s="20"/>
      <c r="D54" s="20"/>
      <c r="E54" s="20"/>
      <c r="F54" s="21">
        <v>1269216</v>
      </c>
      <c r="G54" s="21">
        <v>676670</v>
      </c>
      <c r="H54" s="21">
        <f t="shared" si="55"/>
        <v>595469.6</v>
      </c>
      <c r="I54" s="22">
        <v>2665458</v>
      </c>
      <c r="J54" s="22">
        <f t="shared" si="15"/>
        <v>1705368.76</v>
      </c>
      <c r="K54" s="23">
        <f t="shared" si="1"/>
        <v>0.82</v>
      </c>
      <c r="L54" s="22">
        <v>2079718</v>
      </c>
      <c r="M54" s="23">
        <f t="shared" si="16"/>
        <v>0.78024789735947819</v>
      </c>
      <c r="N54" s="36"/>
      <c r="O54" s="36"/>
      <c r="P54" s="36">
        <v>200000</v>
      </c>
      <c r="Q54" s="22">
        <f t="shared" si="17"/>
        <v>1905368.76</v>
      </c>
      <c r="R54" s="22">
        <f t="shared" si="18"/>
        <v>2279718</v>
      </c>
      <c r="S54" s="22">
        <f t="shared" si="19"/>
        <v>2.8158020305318692</v>
      </c>
      <c r="T54" s="22">
        <f t="shared" si="20"/>
        <v>3.199775034695306</v>
      </c>
      <c r="U54" s="22">
        <f t="shared" si="56"/>
        <v>3.0734597366515435</v>
      </c>
      <c r="V54" s="22">
        <f t="shared" si="57"/>
        <v>3.4925678825585722</v>
      </c>
      <c r="W54" s="20">
        <v>45.7</v>
      </c>
      <c r="X54" s="25">
        <f t="shared" si="58"/>
        <v>48.981779206859592</v>
      </c>
      <c r="Y54" s="25">
        <f t="shared" si="21"/>
        <v>43.6892</v>
      </c>
      <c r="Z54" s="34">
        <f t="shared" si="22"/>
        <v>164.38848920863308</v>
      </c>
      <c r="AA54" s="21">
        <f t="shared" si="23"/>
        <v>87075352.332000002</v>
      </c>
      <c r="AB54" s="21">
        <f t="shared" si="59"/>
        <v>95043112.600000009</v>
      </c>
      <c r="AC54" s="20">
        <f t="shared" si="60"/>
        <v>68.550000000000011</v>
      </c>
      <c r="AD54" s="26">
        <f t="shared" si="24"/>
        <v>130613028.49800003</v>
      </c>
      <c r="AE54" s="21">
        <f t="shared" si="61"/>
        <v>101868287.88853161</v>
      </c>
      <c r="AF54" s="21">
        <f t="shared" si="25"/>
        <v>128.68215279530642</v>
      </c>
      <c r="AG54" s="21">
        <f t="shared" si="62"/>
        <v>140.45710996497556</v>
      </c>
      <c r="AH54" s="21">
        <f t="shared" si="26"/>
        <v>137.92299334973893</v>
      </c>
      <c r="AI54" s="21">
        <f t="shared" si="63"/>
        <v>150.54352622183873</v>
      </c>
      <c r="AJ54" s="21">
        <f t="shared" si="27"/>
        <v>134.60476233818665</v>
      </c>
      <c r="AK54" s="21">
        <f t="shared" si="28"/>
        <v>146.92166314327989</v>
      </c>
      <c r="AL54" s="21">
        <f t="shared" si="29"/>
        <v>505.24140275171061</v>
      </c>
      <c r="AM54" s="21">
        <f t="shared" si="30"/>
        <v>146.22971908557548</v>
      </c>
      <c r="AN54" s="21">
        <f t="shared" si="64"/>
        <v>159.61035223292677</v>
      </c>
      <c r="AO54" s="21">
        <f t="shared" si="31"/>
        <v>156.73067426106695</v>
      </c>
      <c r="AP54" s="27">
        <f t="shared" si="65"/>
        <v>171.07218888845313</v>
      </c>
      <c r="AQ54" s="27">
        <f t="shared" si="32"/>
        <v>152.95995720248482</v>
      </c>
      <c r="AR54" s="27">
        <f t="shared" si="33"/>
        <v>166.95643539009077</v>
      </c>
      <c r="AS54" s="27">
        <f t="shared" si="66"/>
        <v>574.13795767239844</v>
      </c>
      <c r="AT54" s="28">
        <v>547</v>
      </c>
      <c r="AU54" s="29">
        <f t="shared" si="34"/>
        <v>0.28652774087946425</v>
      </c>
      <c r="AV54" s="29">
        <f t="shared" si="67"/>
        <v>0.31274623197157791</v>
      </c>
      <c r="AW54" s="29">
        <f t="shared" si="35"/>
        <v>0.27963429104659016</v>
      </c>
      <c r="AX54" s="29">
        <f t="shared" si="68"/>
        <v>0.30522200254129939</v>
      </c>
      <c r="AY54" s="37">
        <f t="shared" si="36"/>
        <v>1.0496123540628857</v>
      </c>
      <c r="AZ54" s="27">
        <f t="shared" si="37"/>
        <v>394.04004279751518</v>
      </c>
      <c r="BA54" s="27">
        <f t="shared" si="38"/>
        <v>382.9</v>
      </c>
      <c r="BB54" s="27">
        <f t="shared" si="39"/>
        <v>11.140042797515207</v>
      </c>
      <c r="BC54" s="30">
        <f t="shared" si="40"/>
        <v>2.0365708953409885E-2</v>
      </c>
      <c r="BD54" s="27">
        <f t="shared" si="41"/>
        <v>0.23303896968106208</v>
      </c>
      <c r="BE54" s="31">
        <f t="shared" si="42"/>
        <v>0.22138702119700898</v>
      </c>
      <c r="BF54" s="31">
        <f t="shared" si="43"/>
        <v>0.22194187588672579</v>
      </c>
      <c r="BG54" s="31">
        <f t="shared" si="69"/>
        <v>0.32822390095924237</v>
      </c>
      <c r="BK54" s="28"/>
      <c r="BM54" s="32">
        <v>71</v>
      </c>
      <c r="BN54" s="38">
        <f t="shared" si="70"/>
        <v>-0.28999999999999998</v>
      </c>
      <c r="BO54" s="28"/>
      <c r="BP54" s="28"/>
      <c r="BQ54" s="28"/>
      <c r="BR54" s="33">
        <f t="shared" si="71"/>
        <v>0.32822390095924237</v>
      </c>
    </row>
    <row r="55" spans="1:70" s="32" customFormat="1" x14ac:dyDescent="0.25">
      <c r="A55" s="20" t="s">
        <v>101</v>
      </c>
      <c r="B55" s="20"/>
      <c r="C55" s="20"/>
      <c r="D55" s="20"/>
      <c r="E55" s="20"/>
      <c r="F55" s="21">
        <v>1269216</v>
      </c>
      <c r="G55" s="21">
        <v>676670</v>
      </c>
      <c r="H55" s="21">
        <f t="shared" si="55"/>
        <v>595469.6</v>
      </c>
      <c r="I55" s="22">
        <v>2983509</v>
      </c>
      <c r="J55" s="22">
        <f t="shared" si="15"/>
        <v>2017137.68</v>
      </c>
      <c r="K55" s="23">
        <f t="shared" si="1"/>
        <v>0.82</v>
      </c>
      <c r="L55" s="22">
        <v>2459924</v>
      </c>
      <c r="M55" s="23">
        <f t="shared" si="16"/>
        <v>0.8245069815442152</v>
      </c>
      <c r="N55" s="36"/>
      <c r="O55" s="36"/>
      <c r="P55" s="36">
        <v>200000</v>
      </c>
      <c r="Q55" s="22">
        <f t="shared" si="17"/>
        <v>2217137.6799999997</v>
      </c>
      <c r="R55" s="22">
        <f t="shared" si="18"/>
        <v>2659924</v>
      </c>
      <c r="S55" s="22">
        <f t="shared" si="19"/>
        <v>3.27654200718223</v>
      </c>
      <c r="T55" s="22">
        <f t="shared" si="20"/>
        <v>3.7233431899798073</v>
      </c>
      <c r="U55" s="22">
        <f t="shared" si="56"/>
        <v>3.6353377569568623</v>
      </c>
      <c r="V55" s="22">
        <f t="shared" si="57"/>
        <v>4.1310656329055258</v>
      </c>
      <c r="W55" s="20">
        <v>53.6</v>
      </c>
      <c r="X55" s="25">
        <f t="shared" si="58"/>
        <v>57.449088960342976</v>
      </c>
      <c r="Y55" s="25">
        <f t="shared" si="21"/>
        <v>51.241599999999998</v>
      </c>
      <c r="Z55" s="34">
        <f t="shared" si="22"/>
        <v>192.80575539568343</v>
      </c>
      <c r="AA55" s="21">
        <f t="shared" si="23"/>
        <v>118838579.64799999</v>
      </c>
      <c r="AB55" s="21">
        <f t="shared" si="59"/>
        <v>131851926.40000001</v>
      </c>
      <c r="AC55" s="20">
        <f t="shared" si="60"/>
        <v>80.400000000000006</v>
      </c>
      <c r="AD55" s="26">
        <f t="shared" si="24"/>
        <v>178257869.472</v>
      </c>
      <c r="AE55" s="21">
        <f t="shared" si="61"/>
        <v>141320392.71168274</v>
      </c>
      <c r="AF55" s="21">
        <f t="shared" si="25"/>
        <v>175.62265158496754</v>
      </c>
      <c r="AG55" s="21">
        <f t="shared" si="62"/>
        <v>194.85410377288784</v>
      </c>
      <c r="AH55" s="21">
        <f t="shared" si="26"/>
        <v>188.23435325291268</v>
      </c>
      <c r="AI55" s="21">
        <f t="shared" si="63"/>
        <v>208.84684220030849</v>
      </c>
      <c r="AJ55" s="21">
        <f t="shared" si="27"/>
        <v>183.70570249473593</v>
      </c>
      <c r="AK55" s="21">
        <f t="shared" si="28"/>
        <v>203.82228428126345</v>
      </c>
      <c r="AL55" s="21">
        <f t="shared" si="29"/>
        <v>700.91404234851734</v>
      </c>
      <c r="AM55" s="21">
        <f t="shared" si="30"/>
        <v>199.57119498291766</v>
      </c>
      <c r="AN55" s="21">
        <f t="shared" si="64"/>
        <v>221.42511792373617</v>
      </c>
      <c r="AO55" s="21">
        <f t="shared" si="31"/>
        <v>213.90267415103713</v>
      </c>
      <c r="AP55" s="27">
        <f t="shared" si="65"/>
        <v>237.3259570458051</v>
      </c>
      <c r="AQ55" s="27">
        <f t="shared" si="32"/>
        <v>208.75648010765445</v>
      </c>
      <c r="AR55" s="27">
        <f t="shared" si="33"/>
        <v>231.61623213779936</v>
      </c>
      <c r="AS55" s="27">
        <f t="shared" si="66"/>
        <v>796.49322994149691</v>
      </c>
      <c r="AT55" s="28">
        <v>547</v>
      </c>
      <c r="AU55" s="29">
        <f t="shared" si="34"/>
        <v>0.39104693629074427</v>
      </c>
      <c r="AV55" s="29">
        <f t="shared" si="67"/>
        <v>0.43386829441646269</v>
      </c>
      <c r="AW55" s="29">
        <f t="shared" si="35"/>
        <v>0.38163890330466993</v>
      </c>
      <c r="AX55" s="29">
        <f t="shared" si="68"/>
        <v>0.42343004047129684</v>
      </c>
      <c r="AY55" s="37">
        <f t="shared" si="36"/>
        <v>1.4561119377358263</v>
      </c>
      <c r="AZ55" s="27">
        <f t="shared" si="37"/>
        <v>338.24351989234555</v>
      </c>
      <c r="BA55" s="27">
        <f t="shared" si="38"/>
        <v>382.9</v>
      </c>
      <c r="BB55" s="27">
        <f t="shared" si="39"/>
        <v>-44.656480107654431</v>
      </c>
      <c r="BC55" s="30">
        <f t="shared" si="40"/>
        <v>-8.1638903304669899E-2</v>
      </c>
      <c r="BD55" s="27">
        <f t="shared" si="41"/>
        <v>-0.79648498102458276</v>
      </c>
      <c r="BE55" s="31">
        <f t="shared" si="42"/>
        <v>-0.7566607319733536</v>
      </c>
      <c r="BF55" s="31">
        <f t="shared" si="43"/>
        <v>-0.75855712478531689</v>
      </c>
      <c r="BG55" s="31">
        <f t="shared" si="69"/>
        <v>-1.0480065539797141</v>
      </c>
      <c r="BK55" s="28"/>
      <c r="BM55" s="32">
        <v>76</v>
      </c>
      <c r="BN55" s="38">
        <f t="shared" si="70"/>
        <v>-0.24</v>
      </c>
      <c r="BO55" s="28"/>
      <c r="BP55" s="28"/>
      <c r="BQ55" s="28"/>
      <c r="BR55" s="33">
        <f t="shared" si="71"/>
        <v>-1.0480065539797141</v>
      </c>
    </row>
    <row r="56" spans="1:70" s="32" customFormat="1" x14ac:dyDescent="0.25">
      <c r="A56" s="20" t="s">
        <v>102</v>
      </c>
      <c r="B56" s="20"/>
      <c r="C56" s="20"/>
      <c r="D56" s="20"/>
      <c r="E56" s="20"/>
      <c r="F56" s="21">
        <v>1269216</v>
      </c>
      <c r="G56" s="21">
        <v>676670</v>
      </c>
      <c r="H56" s="21">
        <f t="shared" si="55"/>
        <v>595469.6</v>
      </c>
      <c r="I56" s="22">
        <v>3076647</v>
      </c>
      <c r="J56" s="22">
        <f t="shared" si="15"/>
        <v>2048218.14</v>
      </c>
      <c r="K56" s="23">
        <f t="shared" si="1"/>
        <v>0.82</v>
      </c>
      <c r="L56" s="22">
        <v>2497827</v>
      </c>
      <c r="M56" s="23">
        <f t="shared" si="16"/>
        <v>0.81186661973245544</v>
      </c>
      <c r="N56" s="36"/>
      <c r="O56" s="36"/>
      <c r="P56" s="36">
        <v>200000</v>
      </c>
      <c r="Q56" s="22">
        <f t="shared" si="17"/>
        <v>2248218.1399999997</v>
      </c>
      <c r="R56" s="22">
        <f t="shared" si="18"/>
        <v>2697827</v>
      </c>
      <c r="S56" s="22">
        <f t="shared" si="19"/>
        <v>3.3224734952044566</v>
      </c>
      <c r="T56" s="22">
        <f t="shared" si="20"/>
        <v>3.7755380627323372</v>
      </c>
      <c r="U56" s="22">
        <f t="shared" si="56"/>
        <v>3.6913517667400653</v>
      </c>
      <c r="V56" s="22">
        <f t="shared" si="57"/>
        <v>4.1947179167500748</v>
      </c>
      <c r="W56" s="20">
        <v>31.8</v>
      </c>
      <c r="X56" s="25">
        <f t="shared" si="58"/>
        <v>34.083601286173632</v>
      </c>
      <c r="Y56" s="25">
        <f t="shared" si="21"/>
        <v>30.4008</v>
      </c>
      <c r="Z56" s="34">
        <f t="shared" si="22"/>
        <v>114.38848920863309</v>
      </c>
      <c r="AA56" s="21">
        <f t="shared" si="23"/>
        <v>71493336.851999998</v>
      </c>
      <c r="AB56" s="21">
        <f t="shared" si="59"/>
        <v>79430898.600000009</v>
      </c>
      <c r="AC56" s="20">
        <f t="shared" si="60"/>
        <v>47.7</v>
      </c>
      <c r="AD56" s="26">
        <f t="shared" si="24"/>
        <v>107240005.278</v>
      </c>
      <c r="AE56" s="21">
        <f t="shared" si="61"/>
        <v>85134939.549839228</v>
      </c>
      <c r="AF56" s="21">
        <f t="shared" si="25"/>
        <v>105.65465714750174</v>
      </c>
      <c r="AG56" s="21">
        <f t="shared" si="62"/>
        <v>117.38498618233409</v>
      </c>
      <c r="AH56" s="21">
        <f t="shared" si="26"/>
        <v>113.24186189442844</v>
      </c>
      <c r="AI56" s="21">
        <f t="shared" si="63"/>
        <v>125.81456182458101</v>
      </c>
      <c r="AJ56" s="21">
        <f t="shared" si="27"/>
        <v>110.51742379445788</v>
      </c>
      <c r="AK56" s="21">
        <f t="shared" si="28"/>
        <v>122.78764245014027</v>
      </c>
      <c r="AL56" s="21">
        <f t="shared" si="29"/>
        <v>422.24815173501469</v>
      </c>
      <c r="AM56" s="21">
        <f t="shared" si="30"/>
        <v>120.06211039488834</v>
      </c>
      <c r="AN56" s="21">
        <f t="shared" si="64"/>
        <v>133.39202975265238</v>
      </c>
      <c r="AO56" s="21">
        <f t="shared" si="31"/>
        <v>128.68393397094141</v>
      </c>
      <c r="AP56" s="27">
        <f t="shared" si="65"/>
        <v>142.97109298247841</v>
      </c>
      <c r="AQ56" s="27">
        <f t="shared" si="32"/>
        <v>125.58798158461124</v>
      </c>
      <c r="AR56" s="27">
        <f t="shared" si="33"/>
        <v>139.53141187515939</v>
      </c>
      <c r="AS56" s="27">
        <f t="shared" si="66"/>
        <v>479.8274451534258</v>
      </c>
      <c r="AT56" s="28">
        <v>547</v>
      </c>
      <c r="AU56" s="29">
        <f t="shared" si="34"/>
        <v>0.23525399263426217</v>
      </c>
      <c r="AV56" s="29">
        <f t="shared" si="67"/>
        <v>0.26137311331348889</v>
      </c>
      <c r="AW56" s="29">
        <f t="shared" si="35"/>
        <v>0.22959411624243373</v>
      </c>
      <c r="AX56" s="29">
        <f t="shared" si="68"/>
        <v>0.25508484803502629</v>
      </c>
      <c r="AY56" s="37">
        <f t="shared" si="36"/>
        <v>0.87719825439383148</v>
      </c>
      <c r="AZ56" s="27">
        <f t="shared" si="37"/>
        <v>421.41201841538873</v>
      </c>
      <c r="BA56" s="27">
        <f t="shared" si="38"/>
        <v>382.9</v>
      </c>
      <c r="BB56" s="27">
        <f t="shared" si="39"/>
        <v>38.512018415388752</v>
      </c>
      <c r="BC56" s="30">
        <f t="shared" si="40"/>
        <v>7.0405883757566276E-2</v>
      </c>
      <c r="BD56" s="27">
        <f t="shared" si="41"/>
        <v>1.157782691984643</v>
      </c>
      <c r="BE56" s="31">
        <f t="shared" si="42"/>
        <v>1.0998935573854109</v>
      </c>
      <c r="BF56" s="31">
        <f t="shared" si="43"/>
        <v>1.102650182842517</v>
      </c>
      <c r="BG56" s="31">
        <f t="shared" si="69"/>
        <v>1.8377503047375283</v>
      </c>
      <c r="BK56" s="28"/>
      <c r="BM56" s="32">
        <v>63</v>
      </c>
      <c r="BN56" s="38">
        <f t="shared" si="70"/>
        <v>-0.37</v>
      </c>
      <c r="BO56" s="28"/>
      <c r="BP56" s="28"/>
      <c r="BQ56" s="28"/>
      <c r="BR56" s="33">
        <f t="shared" si="71"/>
        <v>1.8377503047375283</v>
      </c>
    </row>
    <row r="57" spans="1:70" s="32" customFormat="1" x14ac:dyDescent="0.25">
      <c r="A57" s="20" t="s">
        <v>103</v>
      </c>
      <c r="B57" s="20"/>
      <c r="C57" s="20"/>
      <c r="D57" s="20"/>
      <c r="E57" s="20"/>
      <c r="F57" s="21">
        <v>1339374</v>
      </c>
      <c r="G57" s="21">
        <v>676670</v>
      </c>
      <c r="H57" s="21">
        <f t="shared" si="55"/>
        <v>595469.6</v>
      </c>
      <c r="I57" s="22">
        <v>3000246</v>
      </c>
      <c r="J57" s="22">
        <f t="shared" si="15"/>
        <v>1986565.6199999999</v>
      </c>
      <c r="K57" s="23">
        <f t="shared" si="1"/>
        <v>0.82</v>
      </c>
      <c r="L57" s="22">
        <v>2422641</v>
      </c>
      <c r="M57" s="23">
        <f t="shared" si="16"/>
        <v>0.80748078657550082</v>
      </c>
      <c r="N57" s="36"/>
      <c r="O57" s="36"/>
      <c r="P57" s="36">
        <v>200000</v>
      </c>
      <c r="Q57" s="22">
        <f t="shared" si="17"/>
        <v>2186565.62</v>
      </c>
      <c r="R57" s="22">
        <f t="shared" si="18"/>
        <v>2622641</v>
      </c>
      <c r="S57" s="22">
        <f t="shared" si="19"/>
        <v>3.2313618455081503</v>
      </c>
      <c r="T57" s="22">
        <f t="shared" si="20"/>
        <v>3.6720020971683529</v>
      </c>
      <c r="U57" s="22">
        <f t="shared" si="56"/>
        <v>3.5802399988177398</v>
      </c>
      <c r="V57" s="22">
        <f t="shared" si="57"/>
        <v>4.0684545441110682</v>
      </c>
      <c r="W57" s="20">
        <v>35.6</v>
      </c>
      <c r="X57" s="25">
        <f t="shared" si="58"/>
        <v>38.156484458735264</v>
      </c>
      <c r="Y57" s="25">
        <f t="shared" si="21"/>
        <v>34.0336</v>
      </c>
      <c r="Z57" s="34">
        <f t="shared" si="22"/>
        <v>128.05755395683454</v>
      </c>
      <c r="AA57" s="21">
        <f t="shared" si="23"/>
        <v>77841736.072000012</v>
      </c>
      <c r="AB57" s="21">
        <f t="shared" si="59"/>
        <v>86246019.600000009</v>
      </c>
      <c r="AC57" s="20">
        <f t="shared" si="60"/>
        <v>53.400000000000006</v>
      </c>
      <c r="AD57" s="26">
        <f t="shared" si="24"/>
        <v>116762604.10800003</v>
      </c>
      <c r="AE57" s="21">
        <f t="shared" si="61"/>
        <v>92439463.665594861</v>
      </c>
      <c r="AF57" s="21">
        <f t="shared" si="25"/>
        <v>115.03648170009016</v>
      </c>
      <c r="AG57" s="21">
        <f t="shared" si="62"/>
        <v>127.45654395791155</v>
      </c>
      <c r="AH57" s="21">
        <f t="shared" si="26"/>
        <v>123.29740803868184</v>
      </c>
      <c r="AI57" s="21">
        <f t="shared" si="63"/>
        <v>136.60937187343146</v>
      </c>
      <c r="AJ57" s="21">
        <f t="shared" si="27"/>
        <v>120.33104780344159</v>
      </c>
      <c r="AK57" s="21">
        <f t="shared" si="28"/>
        <v>133.32274472584891</v>
      </c>
      <c r="AL57" s="21">
        <f t="shared" si="29"/>
        <v>458.47677682701993</v>
      </c>
      <c r="AM57" s="21">
        <f t="shared" si="30"/>
        <v>130.72327465919338</v>
      </c>
      <c r="AN57" s="21">
        <f t="shared" si="64"/>
        <v>144.83698177035404</v>
      </c>
      <c r="AO57" s="21">
        <f t="shared" si="31"/>
        <v>140.11069095304757</v>
      </c>
      <c r="AP57" s="27">
        <f t="shared" si="65"/>
        <v>155.23792258344483</v>
      </c>
      <c r="AQ57" s="27">
        <f t="shared" si="32"/>
        <v>136.73982704936546</v>
      </c>
      <c r="AR57" s="27">
        <f t="shared" si="33"/>
        <v>151.5031190066465</v>
      </c>
      <c r="AS57" s="27">
        <f t="shared" si="66"/>
        <v>520.9963373034318</v>
      </c>
      <c r="AT57" s="28">
        <v>547</v>
      </c>
      <c r="AU57" s="29">
        <f t="shared" si="34"/>
        <v>0.25614385914633925</v>
      </c>
      <c r="AV57" s="29">
        <f t="shared" si="67"/>
        <v>0.28379876157850975</v>
      </c>
      <c r="AW57" s="29">
        <f t="shared" si="35"/>
        <v>0.24998140228403193</v>
      </c>
      <c r="AX57" s="29">
        <f t="shared" si="68"/>
        <v>0.27697096710538666</v>
      </c>
      <c r="AY57" s="37">
        <f t="shared" si="36"/>
        <v>0.95246131134082601</v>
      </c>
      <c r="AZ57" s="27">
        <f t="shared" si="37"/>
        <v>410.26017295063457</v>
      </c>
      <c r="BA57" s="27">
        <f t="shared" si="38"/>
        <v>382.9</v>
      </c>
      <c r="BB57" s="27">
        <f t="shared" si="39"/>
        <v>27.360172950634592</v>
      </c>
      <c r="BC57" s="30">
        <f t="shared" si="40"/>
        <v>5.0018597715968179E-2</v>
      </c>
      <c r="BD57" s="27">
        <f t="shared" si="41"/>
        <v>0.73472823991029956</v>
      </c>
      <c r="BE57" s="31">
        <f t="shared" si="42"/>
        <v>0.69799182791478454</v>
      </c>
      <c r="BF57" s="31">
        <f t="shared" si="43"/>
        <v>0.69974118086695192</v>
      </c>
      <c r="BG57" s="31">
        <f t="shared" si="69"/>
        <v>1.1303511383235378</v>
      </c>
      <c r="BK57" s="28"/>
      <c r="BM57" s="32">
        <v>65</v>
      </c>
      <c r="BN57" s="38">
        <f t="shared" si="70"/>
        <v>-0.35</v>
      </c>
      <c r="BO57" s="28"/>
      <c r="BP57" s="28"/>
      <c r="BQ57" s="28"/>
      <c r="BR57" s="33">
        <f t="shared" si="71"/>
        <v>1.1303511383235378</v>
      </c>
    </row>
    <row r="58" spans="1:70" s="32" customFormat="1" x14ac:dyDescent="0.25">
      <c r="A58" s="20" t="s">
        <v>104</v>
      </c>
      <c r="B58" s="20"/>
      <c r="C58" s="20"/>
      <c r="D58" s="20"/>
      <c r="E58" s="20"/>
      <c r="F58" s="21">
        <v>1339374</v>
      </c>
      <c r="G58" s="21">
        <v>676670</v>
      </c>
      <c r="H58" s="21">
        <f t="shared" si="55"/>
        <v>595469.6</v>
      </c>
      <c r="I58" s="22">
        <v>3388353</v>
      </c>
      <c r="J58" s="22">
        <f t="shared" si="15"/>
        <v>2316039.1599999997</v>
      </c>
      <c r="K58" s="23">
        <f t="shared" si="1"/>
        <v>0.81999999999999984</v>
      </c>
      <c r="L58" s="22">
        <v>2824438</v>
      </c>
      <c r="M58" s="23">
        <f t="shared" si="16"/>
        <v>0.83357253509300833</v>
      </c>
      <c r="N58" s="36"/>
      <c r="O58" s="36"/>
      <c r="P58" s="36"/>
      <c r="Q58" s="22"/>
      <c r="R58" s="22"/>
      <c r="S58" s="22">
        <f>J58/H58</f>
        <v>3.8894330793713059</v>
      </c>
      <c r="T58" s="22">
        <f>J58/H58</f>
        <v>3.8894330793713059</v>
      </c>
      <c r="U58" s="22">
        <f t="shared" si="56"/>
        <v>4.1740257437155481</v>
      </c>
      <c r="V58" s="22">
        <f t="shared" si="57"/>
        <v>4.7432110724040326</v>
      </c>
      <c r="W58" s="20">
        <v>32.5</v>
      </c>
      <c r="X58" s="25">
        <f t="shared" si="58"/>
        <v>34.833869239013929</v>
      </c>
      <c r="Y58" s="25">
        <f t="shared" si="21"/>
        <v>31.07</v>
      </c>
      <c r="Z58" s="34">
        <f t="shared" si="22"/>
        <v>116.90647482014387</v>
      </c>
      <c r="AA58" s="21">
        <f>W58*J58</f>
        <v>75271272.699999988</v>
      </c>
      <c r="AB58" s="21">
        <f t="shared" si="59"/>
        <v>91794235</v>
      </c>
      <c r="AC58" s="20">
        <f t="shared" si="60"/>
        <v>48.75</v>
      </c>
      <c r="AD58" s="26">
        <f>AC58*J58</f>
        <v>112906909.04999998</v>
      </c>
      <c r="AE58" s="21">
        <f t="shared" si="61"/>
        <v>98386103.965702027</v>
      </c>
      <c r="AF58" s="21">
        <f t="shared" si="25"/>
        <v>111.23778607001934</v>
      </c>
      <c r="AG58" s="21">
        <f t="shared" si="62"/>
        <v>135.65583667075532</v>
      </c>
      <c r="AH58" s="21">
        <f t="shared" si="26"/>
        <v>119.22592290462951</v>
      </c>
      <c r="AI58" s="21">
        <f t="shared" si="63"/>
        <v>145.39746695686529</v>
      </c>
      <c r="AJ58" s="21">
        <f t="shared" si="27"/>
        <v>116.35751680964367</v>
      </c>
      <c r="AK58" s="21">
        <f t="shared" si="28"/>
        <v>141.89941074346791</v>
      </c>
      <c r="AL58" s="21">
        <f t="shared" si="29"/>
        <v>487.97063550631407</v>
      </c>
      <c r="AM58" s="21">
        <f t="shared" si="30"/>
        <v>126.40657507956743</v>
      </c>
      <c r="AN58" s="21">
        <f t="shared" si="64"/>
        <v>154.15435985313104</v>
      </c>
      <c r="AO58" s="21">
        <f t="shared" si="31"/>
        <v>135.48400330071536</v>
      </c>
      <c r="AP58" s="27">
        <f t="shared" si="65"/>
        <v>165.22439426916509</v>
      </c>
      <c r="AQ58" s="27">
        <f t="shared" si="32"/>
        <v>132.22445092004963</v>
      </c>
      <c r="AR58" s="27">
        <f t="shared" si="33"/>
        <v>161.24933039030444</v>
      </c>
      <c r="AS58" s="27">
        <f t="shared" si="66"/>
        <v>554.5120858026296</v>
      </c>
      <c r="AT58" s="28">
        <v>547</v>
      </c>
      <c r="AU58" s="29">
        <f t="shared" si="34"/>
        <v>0.24768556362105185</v>
      </c>
      <c r="AV58" s="29">
        <f t="shared" si="67"/>
        <v>0.30205556539152667</v>
      </c>
      <c r="AW58" s="29">
        <f t="shared" si="35"/>
        <v>0.24172660131636131</v>
      </c>
      <c r="AX58" s="29">
        <f t="shared" si="68"/>
        <v>0.29478853819068451</v>
      </c>
      <c r="AY58" s="37">
        <f t="shared" si="36"/>
        <v>1.0137332464399078</v>
      </c>
      <c r="AZ58" s="27">
        <f t="shared" si="37"/>
        <v>414.77554907995034</v>
      </c>
      <c r="BA58" s="27">
        <f t="shared" si="38"/>
        <v>382.9</v>
      </c>
      <c r="BB58" s="27">
        <f t="shared" si="39"/>
        <v>31.87554907995036</v>
      </c>
      <c r="BC58" s="30">
        <f t="shared" si="40"/>
        <v>5.8273398683638684E-2</v>
      </c>
      <c r="BD58" s="27">
        <f t="shared" si="41"/>
        <v>0.93763153601330906</v>
      </c>
      <c r="BE58" s="31">
        <f t="shared" si="42"/>
        <v>0.89074995921264355</v>
      </c>
      <c r="BF58" s="31">
        <f t="shared" si="43"/>
        <v>0.89298241525077049</v>
      </c>
      <c r="BG58" s="31">
        <f t="shared" si="69"/>
        <v>1.3588862840772595</v>
      </c>
      <c r="BK58" s="28"/>
      <c r="BM58" s="32">
        <v>69</v>
      </c>
      <c r="BN58" s="38">
        <f t="shared" si="70"/>
        <v>-0.31</v>
      </c>
      <c r="BO58" s="28"/>
      <c r="BP58" s="28"/>
      <c r="BQ58" s="28"/>
      <c r="BR58" s="33">
        <f t="shared" si="71"/>
        <v>1.3588862840772595</v>
      </c>
    </row>
    <row r="59" spans="1:70" s="32" customFormat="1" x14ac:dyDescent="0.25">
      <c r="A59" s="20" t="s">
        <v>105</v>
      </c>
      <c r="B59" s="20"/>
      <c r="C59" s="20"/>
      <c r="D59" s="20"/>
      <c r="E59" s="20"/>
      <c r="F59" s="21">
        <v>1339374</v>
      </c>
      <c r="G59" s="21">
        <v>676670</v>
      </c>
      <c r="H59" s="21">
        <f t="shared" si="55"/>
        <v>595469.6</v>
      </c>
      <c r="I59" s="22">
        <v>3750079</v>
      </c>
      <c r="J59" s="22">
        <f t="shared" si="15"/>
        <v>2595782.98</v>
      </c>
      <c r="K59" s="23">
        <f t="shared" si="1"/>
        <v>0.82</v>
      </c>
      <c r="L59" s="22">
        <v>3165589</v>
      </c>
      <c r="M59" s="23">
        <f t="shared" si="16"/>
        <v>0.84413928346576161</v>
      </c>
      <c r="N59" s="36"/>
      <c r="O59" s="36"/>
      <c r="P59" s="36"/>
      <c r="Q59" s="22"/>
      <c r="R59" s="22"/>
      <c r="S59" s="22">
        <f t="shared" ref="S59:S122" si="72">J59/H59</f>
        <v>4.359219983690183</v>
      </c>
      <c r="T59" s="22">
        <f t="shared" ref="T59:T122" si="73">J59/H59</f>
        <v>4.359219983690183</v>
      </c>
      <c r="U59" s="22">
        <f t="shared" si="56"/>
        <v>4.6781872995699532</v>
      </c>
      <c r="V59" s="22">
        <f t="shared" si="57"/>
        <v>5.3161219313294925</v>
      </c>
      <c r="W59" s="20">
        <v>27.6</v>
      </c>
      <c r="X59" s="25">
        <f t="shared" si="58"/>
        <v>29.581993569131832</v>
      </c>
      <c r="Y59" s="25">
        <f t="shared" si="21"/>
        <v>26.3856</v>
      </c>
      <c r="Z59" s="34">
        <f t="shared" si="22"/>
        <v>99.280575539568346</v>
      </c>
      <c r="AA59" s="21">
        <f>W59*J59</f>
        <v>71643610.247999996</v>
      </c>
      <c r="AB59" s="21">
        <f t="shared" si="59"/>
        <v>87370256.400000006</v>
      </c>
      <c r="AC59" s="20">
        <f t="shared" si="60"/>
        <v>41.400000000000006</v>
      </c>
      <c r="AD59" s="26">
        <f t="shared" ref="AD59:AD122" si="74">AC59*J59</f>
        <v>107465415.37200001</v>
      </c>
      <c r="AE59" s="21">
        <f t="shared" si="61"/>
        <v>93644433.44051446</v>
      </c>
      <c r="AF59" s="21">
        <f t="shared" si="25"/>
        <v>105.87673496386716</v>
      </c>
      <c r="AG59" s="21">
        <f t="shared" si="62"/>
        <v>129.1179694681307</v>
      </c>
      <c r="AH59" s="21">
        <f t="shared" si="26"/>
        <v>113.47988742107948</v>
      </c>
      <c r="AI59" s="21">
        <f t="shared" si="63"/>
        <v>138.39010661107255</v>
      </c>
      <c r="AJ59" s="21">
        <f t="shared" si="27"/>
        <v>110.74972276555143</v>
      </c>
      <c r="AK59" s="21">
        <f t="shared" si="28"/>
        <v>135.06063751896517</v>
      </c>
      <c r="AL59" s="21">
        <f t="shared" si="29"/>
        <v>464.45312758320392</v>
      </c>
      <c r="AM59" s="21">
        <f t="shared" si="30"/>
        <v>120.31447154984906</v>
      </c>
      <c r="AN59" s="21">
        <f t="shared" si="64"/>
        <v>146.724965304694</v>
      </c>
      <c r="AO59" s="21">
        <f t="shared" si="31"/>
        <v>128.95441752395396</v>
      </c>
      <c r="AP59" s="27">
        <f t="shared" si="65"/>
        <v>157.26148478530973</v>
      </c>
      <c r="AQ59" s="27">
        <f t="shared" si="32"/>
        <v>125.85195768812663</v>
      </c>
      <c r="AR59" s="27">
        <f t="shared" si="33"/>
        <v>153.47799718064226</v>
      </c>
      <c r="AS59" s="27">
        <f t="shared" si="66"/>
        <v>527.78764498091357</v>
      </c>
      <c r="AT59" s="28">
        <v>547</v>
      </c>
      <c r="AU59" s="29">
        <f t="shared" si="34"/>
        <v>0.23574847810594873</v>
      </c>
      <c r="AV59" s="29">
        <f t="shared" si="67"/>
        <v>0.28749814403164486</v>
      </c>
      <c r="AW59" s="29">
        <f t="shared" si="35"/>
        <v>0.23007670509712363</v>
      </c>
      <c r="AX59" s="29">
        <f t="shared" si="68"/>
        <v>0.28058134767941911</v>
      </c>
      <c r="AY59" s="37">
        <f t="shared" si="36"/>
        <v>0.96487686468174327</v>
      </c>
      <c r="AZ59" s="27">
        <f t="shared" si="37"/>
        <v>421.14804231187338</v>
      </c>
      <c r="BA59" s="27">
        <f t="shared" si="38"/>
        <v>382.9</v>
      </c>
      <c r="BB59" s="27">
        <f t="shared" si="39"/>
        <v>38.248042311873405</v>
      </c>
      <c r="BC59" s="30">
        <f t="shared" si="40"/>
        <v>6.9923294902876423E-2</v>
      </c>
      <c r="BD59" s="27">
        <f t="shared" si="41"/>
        <v>1.3248234945706874</v>
      </c>
      <c r="BE59" s="31">
        <f t="shared" si="42"/>
        <v>1.2585823198421531</v>
      </c>
      <c r="BF59" s="31">
        <f t="shared" si="43"/>
        <v>1.2617366614958927</v>
      </c>
      <c r="BG59" s="31">
        <f t="shared" si="69"/>
        <v>1.892604992243839</v>
      </c>
      <c r="BK59" s="28"/>
      <c r="BM59" s="32">
        <v>70</v>
      </c>
      <c r="BN59" s="38">
        <f t="shared" si="70"/>
        <v>-0.3</v>
      </c>
      <c r="BO59" s="28"/>
      <c r="BP59" s="28"/>
      <c r="BQ59" s="28"/>
      <c r="BR59" s="33">
        <f t="shared" si="71"/>
        <v>1.892604992243839</v>
      </c>
    </row>
    <row r="60" spans="1:70" s="32" customFormat="1" x14ac:dyDescent="0.25">
      <c r="A60" s="20" t="s">
        <v>106</v>
      </c>
      <c r="B60" s="20"/>
      <c r="C60" s="20"/>
      <c r="D60" s="20"/>
      <c r="E60" s="20"/>
      <c r="F60" s="21">
        <v>1339374</v>
      </c>
      <c r="G60" s="21">
        <v>676670</v>
      </c>
      <c r="H60" s="21">
        <f t="shared" si="55"/>
        <v>595469.6</v>
      </c>
      <c r="I60" s="22">
        <v>3310385</v>
      </c>
      <c r="J60" s="22">
        <f t="shared" si="15"/>
        <v>2139774.42</v>
      </c>
      <c r="K60" s="23">
        <f t="shared" si="1"/>
        <v>0.82</v>
      </c>
      <c r="L60" s="22">
        <v>2609481</v>
      </c>
      <c r="M60" s="23">
        <f t="shared" si="16"/>
        <v>0.78827115275111503</v>
      </c>
      <c r="N60" s="36"/>
      <c r="O60" s="36"/>
      <c r="P60" s="36"/>
      <c r="Q60" s="20"/>
      <c r="R60" s="20"/>
      <c r="S60" s="22">
        <f t="shared" si="72"/>
        <v>3.5934234426073135</v>
      </c>
      <c r="T60" s="22">
        <f t="shared" si="73"/>
        <v>3.5934234426073135</v>
      </c>
      <c r="U60" s="22">
        <f t="shared" si="56"/>
        <v>3.856356865237117</v>
      </c>
      <c r="V60" s="22">
        <f t="shared" si="57"/>
        <v>4.3822237104967243</v>
      </c>
      <c r="W60" s="20">
        <v>37.200000000000003</v>
      </c>
      <c r="X60" s="25">
        <f t="shared" si="58"/>
        <v>39.871382636655952</v>
      </c>
      <c r="Y60" s="25">
        <f t="shared" si="21"/>
        <v>35.563200000000002</v>
      </c>
      <c r="Z60" s="34">
        <f t="shared" si="22"/>
        <v>133.81294964028777</v>
      </c>
      <c r="AA60" s="21">
        <f t="shared" ref="AA60:AA123" si="75">W60*J60</f>
        <v>79599608.42400001</v>
      </c>
      <c r="AB60" s="21">
        <f t="shared" si="59"/>
        <v>97072693.200000003</v>
      </c>
      <c r="AC60" s="20">
        <f t="shared" si="60"/>
        <v>55.800000000000004</v>
      </c>
      <c r="AD60" s="26">
        <f t="shared" si="74"/>
        <v>119399412.63600001</v>
      </c>
      <c r="AE60" s="21">
        <f t="shared" si="61"/>
        <v>104043615.43408361</v>
      </c>
      <c r="AF60" s="21">
        <f t="shared" si="25"/>
        <v>117.63430981719303</v>
      </c>
      <c r="AG60" s="21">
        <f t="shared" si="62"/>
        <v>143.45647538682076</v>
      </c>
      <c r="AH60" s="21">
        <f t="shared" si="26"/>
        <v>126.0817897290386</v>
      </c>
      <c r="AI60" s="21">
        <f t="shared" si="63"/>
        <v>153.75828015736414</v>
      </c>
      <c r="AJ60" s="21">
        <f t="shared" si="27"/>
        <v>123.04844123137346</v>
      </c>
      <c r="AK60" s="21">
        <f t="shared" si="28"/>
        <v>150.05907467240667</v>
      </c>
      <c r="AL60" s="21">
        <f t="shared" si="29"/>
        <v>516.03048700295233</v>
      </c>
      <c r="AM60" s="21">
        <f t="shared" si="30"/>
        <v>133.6753520649921</v>
      </c>
      <c r="AN60" s="21">
        <f t="shared" si="64"/>
        <v>163.01872203047813</v>
      </c>
      <c r="AO60" s="21">
        <f t="shared" si="31"/>
        <v>143.27476105572572</v>
      </c>
      <c r="AP60" s="27">
        <f t="shared" si="65"/>
        <v>174.72531836064107</v>
      </c>
      <c r="AQ60" s="27">
        <f t="shared" si="32"/>
        <v>139.82777412656077</v>
      </c>
      <c r="AR60" s="27">
        <f t="shared" si="33"/>
        <v>170.52167576409846</v>
      </c>
      <c r="AS60" s="27">
        <f t="shared" si="66"/>
        <v>586.39828068517306</v>
      </c>
      <c r="AT60" s="28">
        <v>547</v>
      </c>
      <c r="AU60" s="29">
        <f t="shared" si="34"/>
        <v>0.26192826518414208</v>
      </c>
      <c r="AV60" s="29">
        <f t="shared" si="67"/>
        <v>0.31942471363919756</v>
      </c>
      <c r="AW60" s="29">
        <f t="shared" si="35"/>
        <v>0.25562664374142735</v>
      </c>
      <c r="AX60" s="29">
        <f t="shared" si="68"/>
        <v>0.31173980944076501</v>
      </c>
      <c r="AY60" s="37">
        <f t="shared" si="36"/>
        <v>1.0720261072855084</v>
      </c>
      <c r="AZ60" s="27">
        <f t="shared" si="37"/>
        <v>407.17222587343923</v>
      </c>
      <c r="BA60" s="27">
        <f t="shared" si="38"/>
        <v>382.9</v>
      </c>
      <c r="BB60" s="27">
        <f t="shared" si="39"/>
        <v>24.272225873439254</v>
      </c>
      <c r="BC60" s="30">
        <f t="shared" si="40"/>
        <v>4.4373356258572673E-2</v>
      </c>
      <c r="BD60" s="27">
        <f t="shared" si="41"/>
        <v>0.62377010577978298</v>
      </c>
      <c r="BE60" s="31">
        <f t="shared" si="42"/>
        <v>0.59258160049079378</v>
      </c>
      <c r="BF60" s="31">
        <f t="shared" si="43"/>
        <v>0.59406676740931708</v>
      </c>
      <c r="BG60" s="31">
        <f t="shared" si="69"/>
        <v>0.77971263222472875</v>
      </c>
      <c r="BK60" s="28"/>
      <c r="BM60" s="32">
        <v>80</v>
      </c>
      <c r="BN60" s="38">
        <f t="shared" si="70"/>
        <v>-0.2</v>
      </c>
      <c r="BO60" s="28"/>
      <c r="BP60" s="28"/>
      <c r="BQ60" s="28"/>
      <c r="BR60" s="33">
        <f t="shared" si="71"/>
        <v>0.77971263222472875</v>
      </c>
    </row>
    <row r="61" spans="1:70" s="32" customFormat="1" x14ac:dyDescent="0.25">
      <c r="A61" s="20" t="s">
        <v>107</v>
      </c>
      <c r="B61" s="20"/>
      <c r="C61" s="20"/>
      <c r="D61" s="20"/>
      <c r="E61" s="20"/>
      <c r="F61" s="21">
        <v>1339374</v>
      </c>
      <c r="G61" s="21">
        <v>930775</v>
      </c>
      <c r="H61" s="21">
        <f t="shared" si="55"/>
        <v>819082</v>
      </c>
      <c r="I61" s="22">
        <v>3588986</v>
      </c>
      <c r="J61" s="22">
        <f t="shared" si="15"/>
        <v>1976509.96</v>
      </c>
      <c r="K61" s="23">
        <f t="shared" si="1"/>
        <v>0.82</v>
      </c>
      <c r="L61" s="22">
        <v>2410378</v>
      </c>
      <c r="M61" s="23">
        <f t="shared" si="16"/>
        <v>0.67160418012218492</v>
      </c>
      <c r="N61" s="36"/>
      <c r="O61" s="36"/>
      <c r="P61" s="36"/>
      <c r="Q61" s="20"/>
      <c r="R61" s="20"/>
      <c r="S61" s="22">
        <f t="shared" si="72"/>
        <v>2.4130794718965864</v>
      </c>
      <c r="T61" s="22">
        <f t="shared" si="73"/>
        <v>2.4130794718965864</v>
      </c>
      <c r="U61" s="22">
        <f t="shared" si="56"/>
        <v>2.589646262523166</v>
      </c>
      <c r="V61" s="22">
        <f t="shared" si="57"/>
        <v>2.9427798437763251</v>
      </c>
      <c r="W61" s="20">
        <v>25.9</v>
      </c>
      <c r="X61" s="25">
        <f t="shared" si="58"/>
        <v>27.7599142550911</v>
      </c>
      <c r="Y61" s="25">
        <f t="shared" si="21"/>
        <v>24.760399999999997</v>
      </c>
      <c r="Z61" s="34">
        <f t="shared" si="22"/>
        <v>93.165467625899268</v>
      </c>
      <c r="AA61" s="21">
        <f t="shared" si="75"/>
        <v>51191607.963999994</v>
      </c>
      <c r="AB61" s="21">
        <f t="shared" si="59"/>
        <v>62428790.199999996</v>
      </c>
      <c r="AC61" s="20">
        <f t="shared" si="60"/>
        <v>38.849999999999994</v>
      </c>
      <c r="AD61" s="26">
        <f t="shared" si="74"/>
        <v>76787411.94599998</v>
      </c>
      <c r="AE61" s="21">
        <f t="shared" si="61"/>
        <v>66911886.602357976</v>
      </c>
      <c r="AF61" s="21">
        <f t="shared" si="25"/>
        <v>54.998907323466995</v>
      </c>
      <c r="AG61" s="21">
        <f t="shared" si="62"/>
        <v>67.071838199349997</v>
      </c>
      <c r="AH61" s="21">
        <f t="shared" si="26"/>
        <v>58.948453722901384</v>
      </c>
      <c r="AI61" s="21">
        <f t="shared" si="63"/>
        <v>71.888358198660228</v>
      </c>
      <c r="AJ61" s="21">
        <f t="shared" si="27"/>
        <v>57.530237786053341</v>
      </c>
      <c r="AK61" s="21">
        <f t="shared" si="28"/>
        <v>70.158826568357739</v>
      </c>
      <c r="AL61" s="21">
        <f t="shared" si="29"/>
        <v>241.26560503363305</v>
      </c>
      <c r="AM61" s="21">
        <f t="shared" si="30"/>
        <v>62.498758322121589</v>
      </c>
      <c r="AN61" s="21">
        <f t="shared" si="64"/>
        <v>76.217997953806815</v>
      </c>
      <c r="AO61" s="21">
        <f t="shared" si="31"/>
        <v>66.986879230569755</v>
      </c>
      <c r="AP61" s="27">
        <f t="shared" si="65"/>
        <v>81.691316134841173</v>
      </c>
      <c r="AQ61" s="27">
        <f t="shared" si="32"/>
        <v>65.375270211424265</v>
      </c>
      <c r="AR61" s="27">
        <f t="shared" si="33"/>
        <v>79.725939282224701</v>
      </c>
      <c r="AS61" s="27">
        <f t="shared" si="66"/>
        <v>274.16546026549213</v>
      </c>
      <c r="AT61" s="28">
        <v>547</v>
      </c>
      <c r="AU61" s="29">
        <f t="shared" si="34"/>
        <v>0.12246230206685513</v>
      </c>
      <c r="AV61" s="29">
        <f t="shared" si="67"/>
        <v>0.14934427081323798</v>
      </c>
      <c r="AW61" s="29">
        <f t="shared" si="35"/>
        <v>0.11951603329328019</v>
      </c>
      <c r="AX61" s="29">
        <f t="shared" si="68"/>
        <v>0.1457512601137563</v>
      </c>
      <c r="AY61" s="37">
        <f t="shared" si="36"/>
        <v>0.50121656355665833</v>
      </c>
      <c r="AZ61" s="27">
        <f t="shared" si="37"/>
        <v>481.62472978857573</v>
      </c>
      <c r="BA61" s="27">
        <f t="shared" si="38"/>
        <v>382.9</v>
      </c>
      <c r="BB61" s="27">
        <f t="shared" si="39"/>
        <v>98.724729788575758</v>
      </c>
      <c r="BC61" s="30">
        <f t="shared" si="40"/>
        <v>0.18048396670671984</v>
      </c>
      <c r="BD61" s="27">
        <f t="shared" si="41"/>
        <v>3.6440479412308271</v>
      </c>
      <c r="BE61" s="31">
        <f t="shared" si="42"/>
        <v>3.4618455441692859</v>
      </c>
      <c r="BF61" s="31">
        <f t="shared" si="43"/>
        <v>3.4705218487912637</v>
      </c>
      <c r="BG61" s="31">
        <f t="shared" si="69"/>
        <v>4.0489421569231414</v>
      </c>
      <c r="BK61" s="28"/>
      <c r="BM61" s="32">
        <v>90</v>
      </c>
      <c r="BN61" s="38">
        <f t="shared" si="70"/>
        <v>-0.1</v>
      </c>
      <c r="BO61" s="28"/>
      <c r="BP61" s="28"/>
      <c r="BQ61" s="28"/>
      <c r="BR61" s="33">
        <f>BG61</f>
        <v>4.0489421569231414</v>
      </c>
    </row>
    <row r="62" spans="1:70" s="32" customFormat="1" x14ac:dyDescent="0.25">
      <c r="A62" s="20" t="s">
        <v>108</v>
      </c>
      <c r="B62" s="20"/>
      <c r="C62" s="20"/>
      <c r="D62" s="20"/>
      <c r="E62" s="20"/>
      <c r="F62" s="21">
        <v>1370221</v>
      </c>
      <c r="G62" s="21">
        <v>760597</v>
      </c>
      <c r="H62" s="21">
        <f t="shared" si="55"/>
        <v>669325.36</v>
      </c>
      <c r="I62" s="22">
        <v>3903095</v>
      </c>
      <c r="J62" s="22">
        <f t="shared" si="15"/>
        <v>2280817.6999999997</v>
      </c>
      <c r="K62" s="23">
        <f t="shared" si="1"/>
        <v>0.82</v>
      </c>
      <c r="L62" s="22">
        <v>2781485</v>
      </c>
      <c r="M62" s="23">
        <f t="shared" si="16"/>
        <v>0.71263574163580445</v>
      </c>
      <c r="N62" s="36"/>
      <c r="O62" s="36"/>
      <c r="P62" s="36"/>
      <c r="Q62" s="20"/>
      <c r="R62" s="20"/>
      <c r="S62" s="22">
        <f t="shared" si="72"/>
        <v>3.4076367583024192</v>
      </c>
      <c r="T62" s="22">
        <f t="shared" si="73"/>
        <v>3.4076367583024192</v>
      </c>
      <c r="U62" s="22">
        <f t="shared" si="56"/>
        <v>3.6569760333001575</v>
      </c>
      <c r="V62" s="22">
        <f t="shared" si="57"/>
        <v>4.1556545832956342</v>
      </c>
      <c r="W62" s="20">
        <v>29.8</v>
      </c>
      <c r="X62" s="25">
        <f t="shared" si="58"/>
        <v>31.939978563772776</v>
      </c>
      <c r="Y62" s="25">
        <f t="shared" si="21"/>
        <v>28.488800000000001</v>
      </c>
      <c r="Z62" s="34">
        <f t="shared" si="22"/>
        <v>107.19424460431654</v>
      </c>
      <c r="AA62" s="21">
        <f t="shared" si="75"/>
        <v>67968367.459999993</v>
      </c>
      <c r="AB62" s="21">
        <f t="shared" si="59"/>
        <v>82888253</v>
      </c>
      <c r="AC62" s="20">
        <f t="shared" si="60"/>
        <v>44.7</v>
      </c>
      <c r="AD62" s="26">
        <f t="shared" si="74"/>
        <v>101952551.19</v>
      </c>
      <c r="AE62" s="21">
        <f t="shared" si="61"/>
        <v>88840571.27545552</v>
      </c>
      <c r="AF62" s="21">
        <f t="shared" si="25"/>
        <v>89.361866349722646</v>
      </c>
      <c r="AG62" s="21">
        <f t="shared" si="62"/>
        <v>108.97788579234469</v>
      </c>
      <c r="AH62" s="21">
        <f t="shared" si="26"/>
        <v>95.779063611707016</v>
      </c>
      <c r="AI62" s="21">
        <f t="shared" si="63"/>
        <v>116.80373611183782</v>
      </c>
      <c r="AJ62" s="21">
        <f t="shared" si="27"/>
        <v>93.474755595944188</v>
      </c>
      <c r="AK62" s="21">
        <f t="shared" si="28"/>
        <v>113.9936043852978</v>
      </c>
      <c r="AL62" s="21">
        <f t="shared" si="29"/>
        <v>392.00678342570029</v>
      </c>
      <c r="AM62" s="21">
        <f t="shared" si="30"/>
        <v>101.5475753974121</v>
      </c>
      <c r="AN62" s="21">
        <f t="shared" si="64"/>
        <v>123.83850658220989</v>
      </c>
      <c r="AO62" s="21">
        <f t="shared" si="31"/>
        <v>108.83984501330343</v>
      </c>
      <c r="AP62" s="27">
        <f t="shared" si="65"/>
        <v>132.73151830890663</v>
      </c>
      <c r="AQ62" s="27">
        <f t="shared" si="32"/>
        <v>106.22131317720931</v>
      </c>
      <c r="AR62" s="27">
        <f t="shared" si="33"/>
        <v>129.53818680147478</v>
      </c>
      <c r="AS62" s="27">
        <f t="shared" si="66"/>
        <v>445.46225389284126</v>
      </c>
      <c r="AT62" s="28">
        <v>547</v>
      </c>
      <c r="AU62" s="29">
        <f t="shared" si="34"/>
        <v>0.19897595066417445</v>
      </c>
      <c r="AV62" s="29">
        <f t="shared" si="67"/>
        <v>0.24265359837094447</v>
      </c>
      <c r="AW62" s="29">
        <f t="shared" si="35"/>
        <v>0.1941888723532163</v>
      </c>
      <c r="AX62" s="29">
        <f t="shared" si="68"/>
        <v>0.23681569799172719</v>
      </c>
      <c r="AY62" s="37">
        <f t="shared" si="36"/>
        <v>0.81437340748234233</v>
      </c>
      <c r="AZ62" s="27">
        <f t="shared" si="37"/>
        <v>440.77868682279069</v>
      </c>
      <c r="BA62" s="27">
        <f t="shared" si="38"/>
        <v>382.9</v>
      </c>
      <c r="BB62" s="27">
        <f t="shared" si="39"/>
        <v>57.878686822790712</v>
      </c>
      <c r="BC62" s="30">
        <f t="shared" si="40"/>
        <v>0.10581112764678376</v>
      </c>
      <c r="BD62" s="27">
        <f t="shared" si="41"/>
        <v>1.8567793490801316</v>
      </c>
      <c r="BE62" s="31">
        <f t="shared" ref="BE62:BE71" si="76">BD62-(BD62*1.7)</f>
        <v>-1.2997455443560921</v>
      </c>
      <c r="BF62" s="31">
        <f t="shared" si="43"/>
        <v>1.7683612848382206</v>
      </c>
      <c r="BG62" s="31">
        <f t="shared" si="69"/>
        <v>2.0862689315507095</v>
      </c>
      <c r="BK62" s="28">
        <v>97</v>
      </c>
      <c r="BL62" s="38">
        <f>(BK62-100)/100</f>
        <v>-0.03</v>
      </c>
      <c r="BM62" s="32">
        <v>89</v>
      </c>
      <c r="BN62" s="38">
        <f t="shared" si="70"/>
        <v>-0.11</v>
      </c>
      <c r="BO62" s="28">
        <v>15.9</v>
      </c>
      <c r="BP62" s="30">
        <f>(BO62-100)/100</f>
        <v>-0.84099999999999997</v>
      </c>
      <c r="BQ62" s="28">
        <v>97</v>
      </c>
      <c r="BR62" s="33">
        <f>BD62/BQ62*100</f>
        <v>1.9142055145155996</v>
      </c>
    </row>
    <row r="63" spans="1:70" s="32" customFormat="1" x14ac:dyDescent="0.25">
      <c r="A63" s="20" t="s">
        <v>109</v>
      </c>
      <c r="B63" s="20"/>
      <c r="C63" s="20"/>
      <c r="D63" s="20"/>
      <c r="E63" s="20"/>
      <c r="F63" s="21">
        <v>1370221</v>
      </c>
      <c r="G63" s="21">
        <v>760597</v>
      </c>
      <c r="H63" s="21">
        <f t="shared" si="55"/>
        <v>669325.36</v>
      </c>
      <c r="I63" s="22">
        <v>3873472</v>
      </c>
      <c r="J63" s="22">
        <f t="shared" si="15"/>
        <v>2401593.04</v>
      </c>
      <c r="K63" s="23">
        <f t="shared" si="1"/>
        <v>0.82000000000000006</v>
      </c>
      <c r="L63" s="22">
        <v>2928772</v>
      </c>
      <c r="M63" s="23">
        <f t="shared" si="16"/>
        <v>0.75611028038927353</v>
      </c>
      <c r="N63" s="36"/>
      <c r="O63" s="36"/>
      <c r="P63" s="36"/>
      <c r="Q63" s="20"/>
      <c r="R63" s="20"/>
      <c r="S63" s="22">
        <f t="shared" si="72"/>
        <v>3.5880801528273185</v>
      </c>
      <c r="T63" s="22">
        <f t="shared" si="73"/>
        <v>3.5880801528273185</v>
      </c>
      <c r="U63" s="22">
        <f t="shared" si="56"/>
        <v>3.8506226030341955</v>
      </c>
      <c r="V63" s="22">
        <f t="shared" si="57"/>
        <v>4.3757075034479493</v>
      </c>
      <c r="W63" s="20">
        <v>25.5</v>
      </c>
      <c r="X63" s="25">
        <f t="shared" si="58"/>
        <v>27.331189710610932</v>
      </c>
      <c r="Y63" s="25">
        <f t="shared" si="21"/>
        <v>24.378</v>
      </c>
      <c r="Z63" s="34">
        <f t="shared" si="22"/>
        <v>91.72661870503596</v>
      </c>
      <c r="AA63" s="21">
        <f t="shared" si="75"/>
        <v>61240622.520000003</v>
      </c>
      <c r="AB63" s="21">
        <f t="shared" si="59"/>
        <v>74683686</v>
      </c>
      <c r="AC63" s="20">
        <f t="shared" si="60"/>
        <v>38.25</v>
      </c>
      <c r="AD63" s="26">
        <f t="shared" si="74"/>
        <v>91860933.780000001</v>
      </c>
      <c r="AE63" s="21">
        <f t="shared" si="61"/>
        <v>80046823.151125401</v>
      </c>
      <c r="AF63" s="21">
        <f t="shared" si="25"/>
        <v>80.516518629445031</v>
      </c>
      <c r="AG63" s="21">
        <f t="shared" si="62"/>
        <v>98.190876377371978</v>
      </c>
      <c r="AH63" s="21">
        <f t="shared" si="26"/>
        <v>86.298519431345156</v>
      </c>
      <c r="AI63" s="21">
        <f t="shared" si="63"/>
        <v>105.24209686749407</v>
      </c>
      <c r="AJ63" s="21">
        <f t="shared" si="27"/>
        <v>84.222299821595229</v>
      </c>
      <c r="AK63" s="21">
        <f t="shared" si="28"/>
        <v>102.7101217336527</v>
      </c>
      <c r="AL63" s="21">
        <f t="shared" si="29"/>
        <v>353.20459128551067</v>
      </c>
      <c r="AM63" s="21">
        <f t="shared" si="30"/>
        <v>91.496043897096627</v>
      </c>
      <c r="AN63" s="21">
        <f t="shared" si="64"/>
        <v>111.58054133792271</v>
      </c>
      <c r="AO63" s="21">
        <f t="shared" si="31"/>
        <v>98.066499353801305</v>
      </c>
      <c r="AP63" s="27">
        <f t="shared" si="65"/>
        <v>119.59329189487964</v>
      </c>
      <c r="AQ63" s="27">
        <f t="shared" si="32"/>
        <v>95.707158888176394</v>
      </c>
      <c r="AR63" s="27">
        <f t="shared" si="33"/>
        <v>116.71604742460535</v>
      </c>
      <c r="AS63" s="27">
        <f t="shared" si="66"/>
        <v>401.36885373353488</v>
      </c>
      <c r="AT63" s="28">
        <v>547</v>
      </c>
      <c r="AU63" s="29">
        <f t="shared" si="34"/>
        <v>0.17928062039086162</v>
      </c>
      <c r="AV63" s="29">
        <f t="shared" si="67"/>
        <v>0.21863490291568491</v>
      </c>
      <c r="AW63" s="29">
        <f t="shared" si="35"/>
        <v>0.17496738370781792</v>
      </c>
      <c r="AX63" s="29">
        <f t="shared" si="68"/>
        <v>0.21337485818026572</v>
      </c>
      <c r="AY63" s="37">
        <f t="shared" si="36"/>
        <v>0.73376390079256837</v>
      </c>
      <c r="AZ63" s="27">
        <f t="shared" si="37"/>
        <v>451.29284111182358</v>
      </c>
      <c r="BA63" s="27">
        <f t="shared" si="38"/>
        <v>382.9</v>
      </c>
      <c r="BB63" s="27">
        <f t="shared" si="39"/>
        <v>68.3928411118236</v>
      </c>
      <c r="BC63" s="30">
        <f t="shared" si="40"/>
        <v>0.1250326162921821</v>
      </c>
      <c r="BD63" s="27">
        <f t="shared" si="41"/>
        <v>2.5640610236432688</v>
      </c>
      <c r="BE63" s="31">
        <f t="shared" si="76"/>
        <v>-1.794842716550288</v>
      </c>
      <c r="BF63" s="31">
        <f t="shared" si="43"/>
        <v>2.4419628796602559</v>
      </c>
      <c r="BG63" s="31">
        <f t="shared" si="69"/>
        <v>3.0524535995753199</v>
      </c>
      <c r="BK63" s="28">
        <v>91</v>
      </c>
      <c r="BL63" s="38">
        <f t="shared" ref="BL63:BL118" si="77">(BK63-100)/100</f>
        <v>-0.09</v>
      </c>
      <c r="BM63" s="32">
        <v>84</v>
      </c>
      <c r="BN63" s="38">
        <f t="shared" si="70"/>
        <v>-0.16</v>
      </c>
      <c r="BO63" s="28">
        <v>15.5</v>
      </c>
      <c r="BP63" s="30">
        <f t="shared" ref="BP63:BP126" si="78">(BO63-100)/100</f>
        <v>-0.84499999999999997</v>
      </c>
      <c r="BQ63" s="28">
        <v>81</v>
      </c>
      <c r="BR63" s="33">
        <f t="shared" ref="BR63:BR126" si="79">BD63/BQ63*100</f>
        <v>3.1655074365966285</v>
      </c>
    </row>
    <row r="64" spans="1:70" s="32" customFormat="1" x14ac:dyDescent="0.25">
      <c r="A64" s="20" t="s">
        <v>110</v>
      </c>
      <c r="B64" s="20"/>
      <c r="C64" s="20"/>
      <c r="D64" s="20"/>
      <c r="E64" s="20"/>
      <c r="F64" s="21">
        <v>1370221</v>
      </c>
      <c r="G64" s="21">
        <v>760597</v>
      </c>
      <c r="H64" s="21">
        <f t="shared" si="55"/>
        <v>669325.36</v>
      </c>
      <c r="I64" s="22">
        <v>3855159</v>
      </c>
      <c r="J64" s="22">
        <f t="shared" si="15"/>
        <v>2326069.4</v>
      </c>
      <c r="K64" s="23">
        <f t="shared" si="1"/>
        <v>0.82</v>
      </c>
      <c r="L64" s="22">
        <v>2836670</v>
      </c>
      <c r="M64" s="23">
        <f t="shared" si="16"/>
        <v>0.73581141530089944</v>
      </c>
      <c r="N64" s="36"/>
      <c r="O64" s="36"/>
      <c r="P64" s="36"/>
      <c r="Q64" s="20"/>
      <c r="R64" s="20"/>
      <c r="S64" s="22">
        <f t="shared" si="72"/>
        <v>3.4752446851856922</v>
      </c>
      <c r="T64" s="22">
        <f t="shared" si="73"/>
        <v>3.4752446851856922</v>
      </c>
      <c r="U64" s="22">
        <f t="shared" si="56"/>
        <v>3.729530881662694</v>
      </c>
      <c r="V64" s="22">
        <f t="shared" si="57"/>
        <v>4.238103274616698</v>
      </c>
      <c r="W64" s="20">
        <v>28.1</v>
      </c>
      <c r="X64" s="25">
        <f t="shared" si="58"/>
        <v>30.117899249732048</v>
      </c>
      <c r="Y64" s="25">
        <f t="shared" si="21"/>
        <v>26.863600000000002</v>
      </c>
      <c r="Z64" s="34">
        <f t="shared" si="22"/>
        <v>101.07913669064747</v>
      </c>
      <c r="AA64" s="21">
        <f t="shared" si="75"/>
        <v>65362550.140000001</v>
      </c>
      <c r="AB64" s="21">
        <f t="shared" si="59"/>
        <v>79710427</v>
      </c>
      <c r="AC64" s="20">
        <f t="shared" si="60"/>
        <v>42.150000000000006</v>
      </c>
      <c r="AD64" s="26">
        <f t="shared" si="74"/>
        <v>98043825.210000008</v>
      </c>
      <c r="AE64" s="21">
        <f t="shared" si="61"/>
        <v>85434541.264737412</v>
      </c>
      <c r="AF64" s="21">
        <f t="shared" si="25"/>
        <v>85.9358505752718</v>
      </c>
      <c r="AG64" s="21">
        <f t="shared" si="62"/>
        <v>104.7998177747217</v>
      </c>
      <c r="AH64" s="21">
        <f t="shared" si="26"/>
        <v>92.107020980998712</v>
      </c>
      <c r="AI64" s="21">
        <f t="shared" si="63"/>
        <v>112.32563534268135</v>
      </c>
      <c r="AJ64" s="21">
        <f t="shared" si="27"/>
        <v>89.8910570871044</v>
      </c>
      <c r="AK64" s="21">
        <f t="shared" si="28"/>
        <v>109.6232403501273</v>
      </c>
      <c r="AL64" s="21">
        <f t="shared" si="29"/>
        <v>376.97776177957445</v>
      </c>
      <c r="AM64" s="21">
        <f t="shared" si="30"/>
        <v>97.654375653717949</v>
      </c>
      <c r="AN64" s="21">
        <f t="shared" si="64"/>
        <v>119.09070201672921</v>
      </c>
      <c r="AO64" s="21">
        <f t="shared" si="31"/>
        <v>104.66706929658943</v>
      </c>
      <c r="AP64" s="27">
        <f t="shared" si="65"/>
        <v>127.64276743486516</v>
      </c>
      <c r="AQ64" s="27">
        <f t="shared" si="32"/>
        <v>102.14892850807317</v>
      </c>
      <c r="AR64" s="27">
        <f t="shared" si="33"/>
        <v>124.57186403423557</v>
      </c>
      <c r="AS64" s="27">
        <f t="shared" si="66"/>
        <v>428.38382020406186</v>
      </c>
      <c r="AT64" s="28">
        <v>547</v>
      </c>
      <c r="AU64" s="29">
        <f t="shared" si="34"/>
        <v>0.19134747586213791</v>
      </c>
      <c r="AV64" s="29">
        <f t="shared" si="67"/>
        <v>0.23335058031968037</v>
      </c>
      <c r="AW64" s="29">
        <f t="shared" si="35"/>
        <v>0.18674392780269317</v>
      </c>
      <c r="AX64" s="29">
        <f t="shared" si="68"/>
        <v>0.22773649732035753</v>
      </c>
      <c r="AY64" s="37">
        <f t="shared" si="36"/>
        <v>0.78315140805130135</v>
      </c>
      <c r="AZ64" s="27">
        <f t="shared" si="37"/>
        <v>444.85107149192686</v>
      </c>
      <c r="BA64" s="27">
        <f t="shared" si="38"/>
        <v>382.9</v>
      </c>
      <c r="BB64" s="27">
        <f t="shared" si="39"/>
        <v>61.951071491926882</v>
      </c>
      <c r="BC64" s="30">
        <f t="shared" si="40"/>
        <v>0.11325607219730692</v>
      </c>
      <c r="BD64" s="27">
        <f t="shared" si="41"/>
        <v>2.1076592294050567</v>
      </c>
      <c r="BE64" s="31">
        <f t="shared" si="76"/>
        <v>-1.4753614605835397</v>
      </c>
      <c r="BF64" s="31">
        <f t="shared" si="43"/>
        <v>2.0072945041952921</v>
      </c>
      <c r="BG64" s="31">
        <f t="shared" si="69"/>
        <v>2.4795990934177139</v>
      </c>
      <c r="BK64" s="28">
        <v>86</v>
      </c>
      <c r="BL64" s="38">
        <f t="shared" si="77"/>
        <v>-0.14000000000000001</v>
      </c>
      <c r="BM64" s="32">
        <v>85</v>
      </c>
      <c r="BN64" s="38">
        <f t="shared" si="70"/>
        <v>-0.15</v>
      </c>
      <c r="BO64" s="28">
        <v>17.100000000000001</v>
      </c>
      <c r="BP64" s="30">
        <f t="shared" si="78"/>
        <v>-0.82900000000000007</v>
      </c>
      <c r="BQ64" s="28">
        <v>88</v>
      </c>
      <c r="BR64" s="33">
        <f t="shared" si="79"/>
        <v>2.3950673061421099</v>
      </c>
    </row>
    <row r="65" spans="1:70" s="32" customFormat="1" x14ac:dyDescent="0.25">
      <c r="A65" s="20" t="s">
        <v>111</v>
      </c>
      <c r="B65" s="20"/>
      <c r="C65" s="20"/>
      <c r="D65" s="20"/>
      <c r="E65" s="20"/>
      <c r="F65" s="21">
        <v>1370221</v>
      </c>
      <c r="G65" s="21">
        <v>760597</v>
      </c>
      <c r="H65" s="21">
        <f t="shared" si="55"/>
        <v>669325.36</v>
      </c>
      <c r="I65" s="22">
        <v>3530912</v>
      </c>
      <c r="J65" s="22">
        <f t="shared" si="15"/>
        <v>2044992.2599999998</v>
      </c>
      <c r="K65" s="23">
        <f t="shared" si="1"/>
        <v>0.82</v>
      </c>
      <c r="L65" s="22">
        <v>2493893</v>
      </c>
      <c r="M65" s="23">
        <f t="shared" si="16"/>
        <v>0.70630279089368408</v>
      </c>
      <c r="N65" s="36"/>
      <c r="O65" s="36"/>
      <c r="P65" s="36"/>
      <c r="Q65" s="20"/>
      <c r="R65" s="20"/>
      <c r="S65" s="22">
        <f t="shared" si="72"/>
        <v>3.0553037165661849</v>
      </c>
      <c r="T65" s="22">
        <f t="shared" si="73"/>
        <v>3.0553037165661849</v>
      </c>
      <c r="U65" s="22">
        <f t="shared" si="56"/>
        <v>3.2788625250954184</v>
      </c>
      <c r="V65" s="22">
        <f t="shared" si="57"/>
        <v>3.7259801421538845</v>
      </c>
      <c r="W65" s="20">
        <v>20.100000000000001</v>
      </c>
      <c r="X65" s="25">
        <f t="shared" si="58"/>
        <v>21.543408360128616</v>
      </c>
      <c r="Y65" s="25">
        <f t="shared" si="21"/>
        <v>19.215600000000002</v>
      </c>
      <c r="Z65" s="34">
        <f t="shared" si="22"/>
        <v>72.302158273381295</v>
      </c>
      <c r="AA65" s="21">
        <f t="shared" si="75"/>
        <v>41104344.425999999</v>
      </c>
      <c r="AB65" s="21">
        <f t="shared" si="59"/>
        <v>50127249.300000004</v>
      </c>
      <c r="AC65" s="20">
        <f t="shared" si="60"/>
        <v>30.150000000000002</v>
      </c>
      <c r="AD65" s="26">
        <f t="shared" si="74"/>
        <v>61656516.638999999</v>
      </c>
      <c r="AE65" s="21">
        <f t="shared" si="61"/>
        <v>53726955.305466235</v>
      </c>
      <c r="AF65" s="21">
        <f t="shared" si="25"/>
        <v>54.042212138622688</v>
      </c>
      <c r="AG65" s="21">
        <f t="shared" si="62"/>
        <v>65.90513675441791</v>
      </c>
      <c r="AH65" s="21">
        <f t="shared" si="26"/>
        <v>57.923056954579515</v>
      </c>
      <c r="AI65" s="21">
        <f t="shared" si="63"/>
        <v>70.637874334853066</v>
      </c>
      <c r="AJ65" s="21">
        <f t="shared" si="27"/>
        <v>56.529510605253861</v>
      </c>
      <c r="AK65" s="21">
        <f t="shared" si="28"/>
        <v>68.93842756738276</v>
      </c>
      <c r="AL65" s="21">
        <f t="shared" si="29"/>
        <v>237.06883724610756</v>
      </c>
      <c r="AM65" s="21">
        <f t="shared" si="30"/>
        <v>61.411604702980327</v>
      </c>
      <c r="AN65" s="21">
        <f t="shared" si="64"/>
        <v>74.892200857293091</v>
      </c>
      <c r="AO65" s="21">
        <f t="shared" si="31"/>
        <v>65.821655630203992</v>
      </c>
      <c r="AP65" s="27">
        <f t="shared" si="65"/>
        <v>80.270311744151215</v>
      </c>
      <c r="AQ65" s="27">
        <f t="shared" si="32"/>
        <v>64.238080233243025</v>
      </c>
      <c r="AR65" s="27">
        <f t="shared" si="33"/>
        <v>78.339122235662231</v>
      </c>
      <c r="AS65" s="27">
        <f t="shared" si="66"/>
        <v>269.39640596148593</v>
      </c>
      <c r="AT65" s="28">
        <v>547</v>
      </c>
      <c r="AU65" s="29">
        <f t="shared" si="34"/>
        <v>0.12033209438794149</v>
      </c>
      <c r="AV65" s="29">
        <f t="shared" si="67"/>
        <v>0.14674645657066035</v>
      </c>
      <c r="AW65" s="29">
        <f t="shared" si="35"/>
        <v>0.11743707538070022</v>
      </c>
      <c r="AX65" s="29">
        <f t="shared" si="68"/>
        <v>0.14321594558621981</v>
      </c>
      <c r="AY65" s="37">
        <f t="shared" si="36"/>
        <v>0.49249799992959037</v>
      </c>
      <c r="AZ65" s="27">
        <f t="shared" si="37"/>
        <v>482.76191976675699</v>
      </c>
      <c r="BA65" s="27">
        <f t="shared" si="38"/>
        <v>382.9</v>
      </c>
      <c r="BB65" s="27">
        <f t="shared" si="39"/>
        <v>99.861919766757012</v>
      </c>
      <c r="BC65" s="30">
        <f t="shared" si="40"/>
        <v>0.18256292461929985</v>
      </c>
      <c r="BD65" s="27">
        <f t="shared" si="41"/>
        <v>4.7496515073144128</v>
      </c>
      <c r="BE65" s="31">
        <f t="shared" si="76"/>
        <v>-3.3247560551200888</v>
      </c>
      <c r="BF65" s="31">
        <f t="shared" si="43"/>
        <v>4.5234776260137259</v>
      </c>
      <c r="BG65" s="31">
        <f t="shared" si="69"/>
        <v>4.8965479456849614</v>
      </c>
      <c r="BK65" s="28">
        <v>105</v>
      </c>
      <c r="BL65" s="38">
        <f t="shared" si="77"/>
        <v>0.05</v>
      </c>
      <c r="BM65" s="32">
        <v>97</v>
      </c>
      <c r="BN65" s="38">
        <f t="shared" si="70"/>
        <v>-0.03</v>
      </c>
      <c r="BO65" s="28">
        <v>22.9</v>
      </c>
      <c r="BP65" s="30">
        <f t="shared" si="78"/>
        <v>-0.77099999999999991</v>
      </c>
      <c r="BQ65" s="28">
        <v>105</v>
      </c>
      <c r="BR65" s="33">
        <f t="shared" si="79"/>
        <v>4.5234776260137259</v>
      </c>
    </row>
    <row r="66" spans="1:70" s="32" customFormat="1" x14ac:dyDescent="0.25">
      <c r="A66" s="20" t="s">
        <v>112</v>
      </c>
      <c r="B66" s="20"/>
      <c r="C66" s="20"/>
      <c r="D66" s="20"/>
      <c r="E66" s="20"/>
      <c r="F66" s="21">
        <v>1370221</v>
      </c>
      <c r="G66" s="21">
        <v>1299981</v>
      </c>
      <c r="H66" s="21">
        <f t="shared" ref="H66:H78" si="80">G66*0.88</f>
        <v>1143983.28</v>
      </c>
      <c r="I66" s="22">
        <v>3853161</v>
      </c>
      <c r="J66" s="22">
        <f t="shared" si="15"/>
        <v>2352965.4</v>
      </c>
      <c r="K66" s="23">
        <f t="shared" ref="K66:K77" si="81">J66/L66</f>
        <v>0.82</v>
      </c>
      <c r="L66" s="22">
        <v>2869470</v>
      </c>
      <c r="M66" s="23">
        <f t="shared" si="16"/>
        <v>0.74470545092717377</v>
      </c>
      <c r="N66" s="36"/>
      <c r="O66" s="36"/>
      <c r="P66" s="36"/>
      <c r="Q66" s="20"/>
      <c r="R66" s="20"/>
      <c r="S66" s="22">
        <f t="shared" si="72"/>
        <v>2.0568179982490653</v>
      </c>
      <c r="T66" s="22">
        <f t="shared" si="73"/>
        <v>2.0568179982490653</v>
      </c>
      <c r="U66" s="22">
        <f t="shared" ref="U66:U77" si="82">L66/G66</f>
        <v>2.2073168761697288</v>
      </c>
      <c r="V66" s="22">
        <f t="shared" ref="V66:V97" si="83">L66/H66</f>
        <v>2.5083146320110554</v>
      </c>
      <c r="W66" s="20">
        <v>19.100000000000001</v>
      </c>
      <c r="X66" s="25">
        <f t="shared" si="58"/>
        <v>20.471596998928188</v>
      </c>
      <c r="Y66" s="25">
        <f t="shared" si="21"/>
        <v>18.259599999999999</v>
      </c>
      <c r="Z66" s="34">
        <f t="shared" si="22"/>
        <v>68.705035971223026</v>
      </c>
      <c r="AA66" s="21">
        <f t="shared" si="75"/>
        <v>44941639.140000001</v>
      </c>
      <c r="AB66" s="21">
        <f t="shared" si="59"/>
        <v>54806877.000000007</v>
      </c>
      <c r="AC66" s="20">
        <f t="shared" si="60"/>
        <v>28.650000000000002</v>
      </c>
      <c r="AD66" s="26">
        <f t="shared" si="74"/>
        <v>67412458.710000008</v>
      </c>
      <c r="AE66" s="21">
        <f t="shared" si="61"/>
        <v>58742633.440514468</v>
      </c>
      <c r="AF66" s="21">
        <f t="shared" si="25"/>
        <v>34.570996914570287</v>
      </c>
      <c r="AG66" s="21">
        <f t="shared" si="62"/>
        <v>42.159752334841819</v>
      </c>
      <c r="AH66" s="21">
        <f t="shared" si="26"/>
        <v>37.053587261061402</v>
      </c>
      <c r="AI66" s="21">
        <f t="shared" si="63"/>
        <v>45.187301537879762</v>
      </c>
      <c r="AJ66" s="21">
        <f t="shared" si="27"/>
        <v>36.162130663776452</v>
      </c>
      <c r="AK66" s="21">
        <f t="shared" si="28"/>
        <v>44.10015934606885</v>
      </c>
      <c r="AL66" s="21">
        <f t="shared" si="29"/>
        <v>151.65378537712883</v>
      </c>
      <c r="AM66" s="21">
        <f t="shared" si="30"/>
        <v>39.285223766557145</v>
      </c>
      <c r="AN66" s="21">
        <f t="shared" si="64"/>
        <v>47.908809471411161</v>
      </c>
      <c r="AO66" s="21">
        <f t="shared" si="31"/>
        <v>42.106349160297043</v>
      </c>
      <c r="AP66" s="27">
        <f t="shared" si="65"/>
        <v>51.349206293045185</v>
      </c>
      <c r="AQ66" s="27">
        <f t="shared" si="32"/>
        <v>41.093330299745972</v>
      </c>
      <c r="AR66" s="27">
        <f t="shared" si="33"/>
        <v>50.113817438714605</v>
      </c>
      <c r="AS66" s="27">
        <f t="shared" si="66"/>
        <v>172.3338470194646</v>
      </c>
      <c r="AT66" s="28">
        <v>547</v>
      </c>
      <c r="AU66" s="29">
        <f t="shared" si="34"/>
        <v>7.6976872322298065E-2</v>
      </c>
      <c r="AV66" s="29">
        <f t="shared" si="67"/>
        <v>9.387423453938791E-2</v>
      </c>
      <c r="AW66" s="29">
        <f t="shared" si="35"/>
        <v>7.5124918281071248E-2</v>
      </c>
      <c r="AX66" s="29">
        <f t="shared" si="68"/>
        <v>9.1615754001306407E-2</v>
      </c>
      <c r="AY66" s="37">
        <f t="shared" si="36"/>
        <v>0.31505273678147094</v>
      </c>
      <c r="AZ66" s="27">
        <f t="shared" si="37"/>
        <v>505.90666970025404</v>
      </c>
      <c r="BA66" s="27">
        <f t="shared" si="38"/>
        <v>382.9</v>
      </c>
      <c r="BB66" s="27">
        <f t="shared" si="39"/>
        <v>123.00666970025406</v>
      </c>
      <c r="BC66" s="30">
        <f t="shared" si="40"/>
        <v>0.22487508171892881</v>
      </c>
      <c r="BD66" s="27">
        <f t="shared" si="41"/>
        <v>6.1567736247875855</v>
      </c>
      <c r="BE66" s="31">
        <f t="shared" si="76"/>
        <v>-4.3097415373513099</v>
      </c>
      <c r="BF66" s="31">
        <f t="shared" si="43"/>
        <v>5.863593928369129</v>
      </c>
      <c r="BG66" s="31">
        <f t="shared" si="69"/>
        <v>5.6484161695298951</v>
      </c>
      <c r="BK66" s="28">
        <v>120</v>
      </c>
      <c r="BL66" s="38">
        <f t="shared" si="77"/>
        <v>0.2</v>
      </c>
      <c r="BM66" s="32">
        <v>109</v>
      </c>
      <c r="BN66" s="38">
        <f t="shared" si="70"/>
        <v>0.09</v>
      </c>
      <c r="BO66" s="28">
        <v>22.1</v>
      </c>
      <c r="BP66" s="30">
        <f t="shared" si="78"/>
        <v>-0.77900000000000003</v>
      </c>
      <c r="BQ66" s="28">
        <v>120</v>
      </c>
      <c r="BR66" s="33">
        <f t="shared" si="79"/>
        <v>5.1306446873229872</v>
      </c>
    </row>
    <row r="67" spans="1:70" s="32" customFormat="1" x14ac:dyDescent="0.25">
      <c r="A67" s="20" t="s">
        <v>113</v>
      </c>
      <c r="B67" s="20"/>
      <c r="C67" s="20"/>
      <c r="D67" s="20"/>
      <c r="E67" s="20"/>
      <c r="F67" s="21">
        <v>1521168</v>
      </c>
      <c r="G67" s="21">
        <v>1307173</v>
      </c>
      <c r="H67" s="21">
        <f t="shared" si="80"/>
        <v>1150312.24</v>
      </c>
      <c r="I67" s="22">
        <v>4159550</v>
      </c>
      <c r="J67" s="22">
        <v>2567267</v>
      </c>
      <c r="K67" s="23">
        <f t="shared" si="81"/>
        <v>0.84281287035425978</v>
      </c>
      <c r="L67" s="22">
        <v>3046070</v>
      </c>
      <c r="M67" s="23">
        <f t="shared" ref="M67:M130" si="84">L67/I67</f>
        <v>0.73230758134894403</v>
      </c>
      <c r="N67" s="36"/>
      <c r="O67" s="36"/>
      <c r="P67" s="36"/>
      <c r="Q67" s="20"/>
      <c r="R67" s="20"/>
      <c r="S67" s="22">
        <f t="shared" si="72"/>
        <v>2.231800124112389</v>
      </c>
      <c r="T67" s="22">
        <f t="shared" si="73"/>
        <v>2.231800124112389</v>
      </c>
      <c r="U67" s="22">
        <f t="shared" si="82"/>
        <v>2.3302730396053164</v>
      </c>
      <c r="V67" s="22">
        <f t="shared" si="83"/>
        <v>2.6480375450060412</v>
      </c>
      <c r="W67" s="20">
        <v>17.600000000000001</v>
      </c>
      <c r="X67" s="25">
        <f t="shared" si="58"/>
        <v>18.863879957127548</v>
      </c>
      <c r="Y67" s="25">
        <f t="shared" ref="Y67:Y130" si="85">W67*0.956</f>
        <v>16.825600000000001</v>
      </c>
      <c r="Z67" s="34">
        <f>W67/0.278</f>
        <v>63.309352517985609</v>
      </c>
      <c r="AA67" s="21">
        <f t="shared" si="75"/>
        <v>45183899.200000003</v>
      </c>
      <c r="AB67" s="21">
        <f t="shared" si="59"/>
        <v>53610832.000000007</v>
      </c>
      <c r="AC67" s="20">
        <f t="shared" si="60"/>
        <v>26.400000000000002</v>
      </c>
      <c r="AD67" s="26">
        <f t="shared" si="74"/>
        <v>67775848.800000012</v>
      </c>
      <c r="AE67" s="21">
        <f t="shared" si="61"/>
        <v>57460698.821007513</v>
      </c>
      <c r="AF67" s="21">
        <f t="shared" ref="AF67:AF130" si="86">AA67/G67</f>
        <v>34.566120322252679</v>
      </c>
      <c r="AG67" s="21">
        <f t="shared" si="62"/>
        <v>41.01280549705357</v>
      </c>
      <c r="AH67" s="21">
        <f t="shared" ref="AH67:AH130" si="87">AF67/0.933</f>
        <v>37.048360474011446</v>
      </c>
      <c r="AI67" s="21">
        <f t="shared" si="63"/>
        <v>43.957990886445408</v>
      </c>
      <c r="AJ67" s="21">
        <f t="shared" ref="AJ67:AJ130" si="88">AF67/0.956</f>
        <v>36.157029625787324</v>
      </c>
      <c r="AK67" s="21">
        <f t="shared" ref="AK67:AK130" si="89">AG67/0.956</f>
        <v>42.900424160097877</v>
      </c>
      <c r="AL67" s="21">
        <f t="shared" ref="AL67:AL81" si="90">AG67/0.278</f>
        <v>147.52807732753081</v>
      </c>
      <c r="AM67" s="21">
        <f t="shared" ref="AM67:AM130" si="91">AA67/H67</f>
        <v>39.279682184378046</v>
      </c>
      <c r="AN67" s="21">
        <f t="shared" si="64"/>
        <v>46.605460792106328</v>
      </c>
      <c r="AO67" s="21">
        <f t="shared" ref="AO67:AO130" si="92">AM67/0.933</f>
        <v>42.100409629558463</v>
      </c>
      <c r="AP67" s="27">
        <f t="shared" si="65"/>
        <v>49.952262370960689</v>
      </c>
      <c r="AQ67" s="27">
        <f t="shared" ref="AQ67:AQ130" si="93">AM67/0.956</f>
        <v>41.087533665667415</v>
      </c>
      <c r="AR67" s="27">
        <f t="shared" ref="AR67:AR130" si="94">AN67/0.956</f>
        <v>48.750482000111226</v>
      </c>
      <c r="AS67" s="27">
        <f t="shared" si="66"/>
        <v>167.64554241764864</v>
      </c>
      <c r="AT67" s="28">
        <v>547</v>
      </c>
      <c r="AU67" s="29">
        <f t="shared" ref="AU67:AU130" si="95">AO67/AT67</f>
        <v>7.6966013948004508E-2</v>
      </c>
      <c r="AV67" s="29">
        <f t="shared" si="67"/>
        <v>9.1320406528264508E-2</v>
      </c>
      <c r="AW67" s="29">
        <f t="shared" ref="AW67:AW130" si="96">AQ67/AT67</f>
        <v>7.511432114381611E-2</v>
      </c>
      <c r="AX67" s="29">
        <f t="shared" si="68"/>
        <v>8.9123367459069888E-2</v>
      </c>
      <c r="AY67" s="37">
        <f t="shared" ref="AY67:AY83" si="97">AS67/AT67</f>
        <v>0.3064817960103266</v>
      </c>
      <c r="AZ67" s="27">
        <f t="shared" ref="AZ67:AZ130" si="98">AT67-AQ67</f>
        <v>505.91246633433258</v>
      </c>
      <c r="BA67" s="27">
        <f t="shared" ref="BA67:BA130" si="99">(AT67*0.7)</f>
        <v>382.9</v>
      </c>
      <c r="BB67" s="27">
        <f t="shared" ref="BB67:BB130" si="100">AZ67-BA67</f>
        <v>123.0124663343326</v>
      </c>
      <c r="BC67" s="30">
        <f t="shared" ref="BC67:BC130" si="101">BB67/AT67</f>
        <v>0.22488567885618391</v>
      </c>
      <c r="BD67" s="27">
        <f t="shared" ref="BD67:BD130" si="102">(BB67*0.956)/W67</f>
        <v>6.6818135122512476</v>
      </c>
      <c r="BE67" s="31">
        <f t="shared" si="76"/>
        <v>-4.6772694585758732</v>
      </c>
      <c r="BF67" s="31">
        <f t="shared" ref="BF67:BF130" si="103">BD67/(1+0.05)</f>
        <v>6.3636319164297594</v>
      </c>
      <c r="BG67" s="31">
        <f t="shared" si="69"/>
        <v>5.1398565478855751</v>
      </c>
      <c r="BK67" s="28">
        <v>137</v>
      </c>
      <c r="BL67" s="38">
        <f t="shared" si="77"/>
        <v>0.37</v>
      </c>
      <c r="BM67" s="32">
        <v>130</v>
      </c>
      <c r="BN67" s="38">
        <f t="shared" si="70"/>
        <v>0.3</v>
      </c>
      <c r="BO67" s="28">
        <v>28.7</v>
      </c>
      <c r="BP67" s="30">
        <f t="shared" si="78"/>
        <v>-0.71299999999999997</v>
      </c>
      <c r="BQ67" s="28">
        <v>137</v>
      </c>
      <c r="BR67" s="33">
        <f t="shared" si="79"/>
        <v>4.8772361403293782</v>
      </c>
    </row>
    <row r="68" spans="1:70" s="32" customFormat="1" x14ac:dyDescent="0.25">
      <c r="A68" s="20" t="s">
        <v>114</v>
      </c>
      <c r="B68" s="20"/>
      <c r="C68" s="20"/>
      <c r="D68" s="20"/>
      <c r="E68" s="20"/>
      <c r="F68" s="21">
        <v>1521168</v>
      </c>
      <c r="G68" s="21">
        <v>1295074</v>
      </c>
      <c r="H68" s="21">
        <f t="shared" si="80"/>
        <v>1139665.1200000001</v>
      </c>
      <c r="I68" s="22">
        <v>4038723</v>
      </c>
      <c r="J68" s="22">
        <v>2558573</v>
      </c>
      <c r="K68" s="23">
        <f t="shared" si="81"/>
        <v>0.88099093760448233</v>
      </c>
      <c r="L68" s="22">
        <v>2904199</v>
      </c>
      <c r="M68" s="23">
        <f t="shared" si="84"/>
        <v>0.71908843463639371</v>
      </c>
      <c r="N68" s="36"/>
      <c r="O68" s="36"/>
      <c r="P68" s="36"/>
      <c r="Q68" s="20"/>
      <c r="R68" s="20"/>
      <c r="S68" s="22">
        <f t="shared" si="72"/>
        <v>2.2450217656920128</v>
      </c>
      <c r="T68" s="22">
        <f t="shared" si="73"/>
        <v>2.2450217656920128</v>
      </c>
      <c r="U68" s="22">
        <f t="shared" si="82"/>
        <v>2.2424965677636952</v>
      </c>
      <c r="V68" s="22">
        <f t="shared" si="83"/>
        <v>2.5482915542769264</v>
      </c>
      <c r="W68" s="20">
        <v>23.6</v>
      </c>
      <c r="X68" s="25">
        <f t="shared" si="58"/>
        <v>25.29474812433012</v>
      </c>
      <c r="Y68" s="25">
        <f t="shared" si="85"/>
        <v>22.561600000000002</v>
      </c>
      <c r="Z68" s="34">
        <f>W68/0.278</f>
        <v>84.892086330935243</v>
      </c>
      <c r="AA68" s="21">
        <f t="shared" si="75"/>
        <v>60382322.800000004</v>
      </c>
      <c r="AB68" s="21">
        <f t="shared" si="59"/>
        <v>68539096.400000006</v>
      </c>
      <c r="AC68" s="20">
        <f t="shared" si="60"/>
        <v>35.400000000000006</v>
      </c>
      <c r="AD68" s="26">
        <f t="shared" si="74"/>
        <v>90573484.200000018</v>
      </c>
      <c r="AE68" s="21">
        <f t="shared" si="61"/>
        <v>73460982.207931414</v>
      </c>
      <c r="AF68" s="21">
        <f t="shared" si="86"/>
        <v>46.624612029891729</v>
      </c>
      <c r="AG68" s="21">
        <f t="shared" si="62"/>
        <v>52.922918999223214</v>
      </c>
      <c r="AH68" s="21">
        <f t="shared" si="87"/>
        <v>49.972788885200139</v>
      </c>
      <c r="AI68" s="21">
        <f t="shared" si="63"/>
        <v>56.723385851257461</v>
      </c>
      <c r="AJ68" s="21">
        <f t="shared" si="88"/>
        <v>48.770514675618962</v>
      </c>
      <c r="AK68" s="21">
        <f t="shared" si="89"/>
        <v>55.358701882032655</v>
      </c>
      <c r="AL68" s="21">
        <f t="shared" si="90"/>
        <v>190.3702122274216</v>
      </c>
      <c r="AM68" s="21">
        <f t="shared" si="91"/>
        <v>52.982513670331507</v>
      </c>
      <c r="AN68" s="21">
        <f t="shared" si="64"/>
        <v>60.139680680935463</v>
      </c>
      <c r="AO68" s="21">
        <f t="shared" si="92"/>
        <v>56.787260096818329</v>
      </c>
      <c r="AP68" s="27">
        <f t="shared" si="65"/>
        <v>64.458393012792556</v>
      </c>
      <c r="AQ68" s="27">
        <f t="shared" si="93"/>
        <v>55.421039404112456</v>
      </c>
      <c r="AR68" s="27">
        <f t="shared" si="94"/>
        <v>62.907615775037101</v>
      </c>
      <c r="AS68" s="27">
        <f t="shared" si="66"/>
        <v>216.32978662207</v>
      </c>
      <c r="AT68" s="28">
        <v>547</v>
      </c>
      <c r="AU68" s="29">
        <f t="shared" si="95"/>
        <v>0.1038158319868708</v>
      </c>
      <c r="AV68" s="29">
        <f t="shared" si="67"/>
        <v>0.11783984097402661</v>
      </c>
      <c r="AW68" s="29">
        <f t="shared" si="96"/>
        <v>0.10131817075706116</v>
      </c>
      <c r="AX68" s="29">
        <f t="shared" si="68"/>
        <v>0.11500478203845906</v>
      </c>
      <c r="AY68" s="37">
        <f t="shared" si="97"/>
        <v>0.39548407060707497</v>
      </c>
      <c r="AZ68" s="27">
        <f t="shared" si="98"/>
        <v>491.57896059588757</v>
      </c>
      <c r="BA68" s="27">
        <f t="shared" si="99"/>
        <v>382.9</v>
      </c>
      <c r="BB68" s="27">
        <f t="shared" si="100"/>
        <v>108.67896059588759</v>
      </c>
      <c r="BC68" s="30">
        <f t="shared" si="101"/>
        <v>0.19868182924293892</v>
      </c>
      <c r="BD68" s="27">
        <f t="shared" si="102"/>
        <v>4.40241891227409</v>
      </c>
      <c r="BE68" s="31">
        <f t="shared" si="76"/>
        <v>-3.0816932385918632</v>
      </c>
      <c r="BF68" s="31">
        <f t="shared" si="103"/>
        <v>4.1927799164515145</v>
      </c>
      <c r="BG68" s="31">
        <f t="shared" si="69"/>
        <v>3.5503378324791051</v>
      </c>
      <c r="BK68" s="28">
        <v>133</v>
      </c>
      <c r="BL68" s="38">
        <f t="shared" si="77"/>
        <v>0.33</v>
      </c>
      <c r="BM68" s="32">
        <v>124</v>
      </c>
      <c r="BN68" s="38">
        <f t="shared" si="70"/>
        <v>0.24</v>
      </c>
      <c r="BO68" s="28">
        <v>22.8</v>
      </c>
      <c r="BP68" s="30">
        <f t="shared" si="78"/>
        <v>-0.77200000000000002</v>
      </c>
      <c r="BQ68" s="28">
        <v>133</v>
      </c>
      <c r="BR68" s="33">
        <f t="shared" si="79"/>
        <v>3.3100894077248797</v>
      </c>
    </row>
    <row r="69" spans="1:70" s="32" customFormat="1" x14ac:dyDescent="0.25">
      <c r="A69" s="20" t="s">
        <v>115</v>
      </c>
      <c r="B69" s="20"/>
      <c r="C69" s="20"/>
      <c r="D69" s="20"/>
      <c r="E69" s="20"/>
      <c r="F69" s="21">
        <v>1521168</v>
      </c>
      <c r="G69" s="21">
        <v>1295784</v>
      </c>
      <c r="H69" s="21">
        <f t="shared" si="80"/>
        <v>1140289.92</v>
      </c>
      <c r="I69" s="22">
        <v>4219308</v>
      </c>
      <c r="J69" s="22">
        <v>2681102</v>
      </c>
      <c r="K69" s="23">
        <f t="shared" si="81"/>
        <v>0.88471637190992136</v>
      </c>
      <c r="L69" s="22">
        <v>3030465</v>
      </c>
      <c r="M69" s="23">
        <f t="shared" si="84"/>
        <v>0.71823744557164348</v>
      </c>
      <c r="N69" s="36"/>
      <c r="O69" s="36"/>
      <c r="P69" s="36"/>
      <c r="Q69" s="20"/>
      <c r="R69" s="20"/>
      <c r="S69" s="22">
        <f t="shared" si="72"/>
        <v>2.3512459006916417</v>
      </c>
      <c r="T69" s="22">
        <f t="shared" si="73"/>
        <v>2.3512459006916417</v>
      </c>
      <c r="U69" s="22">
        <f t="shared" si="82"/>
        <v>2.3387115445166788</v>
      </c>
      <c r="V69" s="22">
        <f t="shared" si="83"/>
        <v>2.6576267551325894</v>
      </c>
      <c r="W69" s="20">
        <v>24.2</v>
      </c>
      <c r="X69" s="25">
        <f t="shared" si="58"/>
        <v>25.937834941050372</v>
      </c>
      <c r="Y69" s="25">
        <f t="shared" si="85"/>
        <v>23.135199999999998</v>
      </c>
      <c r="Z69" s="34">
        <f>W69/0.278</f>
        <v>87.050359712230204</v>
      </c>
      <c r="AA69" s="21">
        <f t="shared" si="75"/>
        <v>64882668.399999999</v>
      </c>
      <c r="AB69" s="21">
        <f t="shared" si="59"/>
        <v>73337253</v>
      </c>
      <c r="AC69" s="20">
        <f t="shared" si="60"/>
        <v>36.299999999999997</v>
      </c>
      <c r="AD69" s="26">
        <f t="shared" si="74"/>
        <v>97324002.599999994</v>
      </c>
      <c r="AE69" s="21">
        <f t="shared" si="61"/>
        <v>78603700.964630216</v>
      </c>
      <c r="AF69" s="21">
        <f t="shared" si="86"/>
        <v>50.072132701129199</v>
      </c>
      <c r="AG69" s="21">
        <f t="shared" si="62"/>
        <v>56.596819377303625</v>
      </c>
      <c r="AH69" s="21">
        <f t="shared" si="87"/>
        <v>53.667880708605786</v>
      </c>
      <c r="AI69" s="21">
        <f t="shared" si="63"/>
        <v>60.661114016402593</v>
      </c>
      <c r="AJ69" s="21">
        <f t="shared" si="88"/>
        <v>52.376707846369456</v>
      </c>
      <c r="AK69" s="21">
        <f t="shared" si="89"/>
        <v>59.20169390931342</v>
      </c>
      <c r="AL69" s="21">
        <f t="shared" si="90"/>
        <v>203.58568121332237</v>
      </c>
      <c r="AM69" s="21">
        <f t="shared" si="91"/>
        <v>56.900150796737734</v>
      </c>
      <c r="AN69" s="21">
        <f t="shared" si="64"/>
        <v>64.314567474208673</v>
      </c>
      <c r="AO69" s="21">
        <f t="shared" si="92"/>
        <v>60.986228077961123</v>
      </c>
      <c r="AP69" s="27">
        <f t="shared" si="65"/>
        <v>68.933084109548417</v>
      </c>
      <c r="AQ69" s="27">
        <f t="shared" si="93"/>
        <v>59.518986189056207</v>
      </c>
      <c r="AR69" s="27">
        <f t="shared" si="94"/>
        <v>67.27465216967434</v>
      </c>
      <c r="AS69" s="27">
        <f t="shared" si="66"/>
        <v>231.34736501513908</v>
      </c>
      <c r="AT69" s="28">
        <v>547</v>
      </c>
      <c r="AU69" s="29">
        <f t="shared" si="95"/>
        <v>0.11149219027049566</v>
      </c>
      <c r="AV69" s="29">
        <f t="shared" si="67"/>
        <v>0.12602026345438466</v>
      </c>
      <c r="AW69" s="29">
        <f t="shared" si="96"/>
        <v>0.10880984678072433</v>
      </c>
      <c r="AX69" s="29">
        <f t="shared" si="68"/>
        <v>0.12298839519136077</v>
      </c>
      <c r="AY69" s="37">
        <f t="shared" si="97"/>
        <v>0.42293851008252115</v>
      </c>
      <c r="AZ69" s="27">
        <f t="shared" si="98"/>
        <v>487.48101381094381</v>
      </c>
      <c r="BA69" s="27">
        <f t="shared" si="99"/>
        <v>382.9</v>
      </c>
      <c r="BB69" s="27">
        <f t="shared" si="100"/>
        <v>104.58101381094383</v>
      </c>
      <c r="BC69" s="30">
        <f t="shared" si="101"/>
        <v>0.19119015321927574</v>
      </c>
      <c r="BD69" s="27">
        <f t="shared" si="102"/>
        <v>4.131382198481913</v>
      </c>
      <c r="BE69" s="31">
        <f t="shared" si="76"/>
        <v>-2.8919675389373385</v>
      </c>
      <c r="BF69" s="31">
        <f t="shared" si="103"/>
        <v>3.9346497128399172</v>
      </c>
      <c r="BG69" s="31">
        <f t="shared" si="69"/>
        <v>3.8611048583943113</v>
      </c>
      <c r="BK69" s="28">
        <v>116</v>
      </c>
      <c r="BL69" s="38">
        <f t="shared" si="77"/>
        <v>0.16</v>
      </c>
      <c r="BM69" s="32">
        <v>107</v>
      </c>
      <c r="BN69" s="38">
        <f t="shared" si="70"/>
        <v>7.0000000000000007E-2</v>
      </c>
      <c r="BO69" s="28">
        <v>19</v>
      </c>
      <c r="BP69" s="30">
        <f t="shared" si="78"/>
        <v>-0.81</v>
      </c>
      <c r="BQ69" s="28">
        <v>116</v>
      </c>
      <c r="BR69" s="33">
        <f t="shared" si="79"/>
        <v>3.5615363780016494</v>
      </c>
    </row>
    <row r="70" spans="1:70" s="32" customFormat="1" x14ac:dyDescent="0.25">
      <c r="A70" s="20" t="s">
        <v>116</v>
      </c>
      <c r="B70" s="20"/>
      <c r="C70" s="20"/>
      <c r="D70" s="20"/>
      <c r="E70" s="20"/>
      <c r="F70" s="21">
        <v>1521168</v>
      </c>
      <c r="G70" s="21">
        <v>1294971</v>
      </c>
      <c r="H70" s="21">
        <f t="shared" si="80"/>
        <v>1139574.48</v>
      </c>
      <c r="I70" s="22">
        <v>4374241</v>
      </c>
      <c r="J70" s="22">
        <v>2645913</v>
      </c>
      <c r="K70" s="23">
        <f t="shared" si="81"/>
        <v>0.88333427923762342</v>
      </c>
      <c r="L70" s="22">
        <v>2995370</v>
      </c>
      <c r="M70" s="23">
        <f t="shared" si="84"/>
        <v>0.68477479864506785</v>
      </c>
      <c r="N70" s="36"/>
      <c r="O70" s="36"/>
      <c r="P70" s="36"/>
      <c r="Q70" s="20"/>
      <c r="R70" s="20"/>
      <c r="S70" s="22">
        <f t="shared" si="72"/>
        <v>2.3218429742301705</v>
      </c>
      <c r="T70" s="22">
        <f t="shared" si="73"/>
        <v>2.3218429742301705</v>
      </c>
      <c r="U70" s="22">
        <f t="shared" si="82"/>
        <v>2.3130788257034327</v>
      </c>
      <c r="V70" s="22">
        <f t="shared" si="83"/>
        <v>2.6284986655720828</v>
      </c>
      <c r="W70" s="20">
        <v>25</v>
      </c>
      <c r="X70" s="25">
        <f t="shared" si="58"/>
        <v>26.795284030010716</v>
      </c>
      <c r="Y70" s="25">
        <f t="shared" si="85"/>
        <v>23.9</v>
      </c>
      <c r="Z70" s="34">
        <f>W70/0.278</f>
        <v>89.928057553956833</v>
      </c>
      <c r="AA70" s="21">
        <f t="shared" si="75"/>
        <v>66147825</v>
      </c>
      <c r="AB70" s="21">
        <f t="shared" si="59"/>
        <v>74884250</v>
      </c>
      <c r="AC70" s="20">
        <f t="shared" si="60"/>
        <v>37.5</v>
      </c>
      <c r="AD70" s="26">
        <f t="shared" si="74"/>
        <v>99221737.5</v>
      </c>
      <c r="AE70" s="21">
        <f t="shared" si="61"/>
        <v>80261789.924973205</v>
      </c>
      <c r="AF70" s="21">
        <f t="shared" si="86"/>
        <v>51.080545433063755</v>
      </c>
      <c r="AG70" s="21">
        <f t="shared" si="62"/>
        <v>57.82697064258582</v>
      </c>
      <c r="AH70" s="21">
        <f t="shared" si="87"/>
        <v>54.7487089314724</v>
      </c>
      <c r="AI70" s="21">
        <f t="shared" si="63"/>
        <v>61.979604118527135</v>
      </c>
      <c r="AJ70" s="21">
        <f t="shared" si="88"/>
        <v>53.431532879773805</v>
      </c>
      <c r="AK70" s="21">
        <f t="shared" si="89"/>
        <v>60.488463015257139</v>
      </c>
      <c r="AL70" s="21">
        <f t="shared" si="90"/>
        <v>208.01068576469717</v>
      </c>
      <c r="AM70" s="21">
        <f t="shared" si="91"/>
        <v>58.046074355754264</v>
      </c>
      <c r="AN70" s="21">
        <f t="shared" si="64"/>
        <v>65.712466639302065</v>
      </c>
      <c r="AO70" s="21">
        <f t="shared" si="92"/>
        <v>62.214441967582275</v>
      </c>
      <c r="AP70" s="27">
        <f t="shared" si="65"/>
        <v>70.431368316508099</v>
      </c>
      <c r="AQ70" s="27">
        <f t="shared" si="93"/>
        <v>60.717650999742958</v>
      </c>
      <c r="AR70" s="27">
        <f t="shared" si="94"/>
        <v>68.736889790064922</v>
      </c>
      <c r="AS70" s="27">
        <f t="shared" si="66"/>
        <v>236.37577927806495</v>
      </c>
      <c r="AT70" s="28">
        <v>547</v>
      </c>
      <c r="AU70" s="29">
        <f t="shared" si="95"/>
        <v>0.11373755387126558</v>
      </c>
      <c r="AV70" s="29">
        <f t="shared" si="67"/>
        <v>0.12875935706857056</v>
      </c>
      <c r="AW70" s="29">
        <f t="shared" si="96"/>
        <v>0.11100119012750084</v>
      </c>
      <c r="AX70" s="29">
        <f t="shared" si="68"/>
        <v>0.1256615901098079</v>
      </c>
      <c r="AY70" s="37">
        <f t="shared" si="97"/>
        <v>0.43213122354308037</v>
      </c>
      <c r="AZ70" s="27">
        <f t="shared" si="98"/>
        <v>486.28234900025706</v>
      </c>
      <c r="BA70" s="27">
        <f t="shared" si="99"/>
        <v>382.9</v>
      </c>
      <c r="BB70" s="27">
        <f t="shared" si="100"/>
        <v>103.38234900025708</v>
      </c>
      <c r="BC70" s="30">
        <f t="shared" si="101"/>
        <v>0.18899880987249923</v>
      </c>
      <c r="BD70" s="27">
        <f t="shared" si="102"/>
        <v>3.9533410257698307</v>
      </c>
      <c r="BE70" s="31">
        <f t="shared" si="76"/>
        <v>-2.7673387180388813</v>
      </c>
      <c r="BF70" s="31">
        <f t="shared" si="103"/>
        <v>3.7650866912093623</v>
      </c>
      <c r="BG70" s="31">
        <f t="shared" si="69"/>
        <v>3.2672239882395293</v>
      </c>
      <c r="BK70" s="28">
        <v>149</v>
      </c>
      <c r="BL70" s="38">
        <f t="shared" si="77"/>
        <v>0.49</v>
      </c>
      <c r="BM70" s="32">
        <v>121</v>
      </c>
      <c r="BN70" s="38">
        <f t="shared" si="70"/>
        <v>0.21</v>
      </c>
      <c r="BO70" s="28">
        <v>22.8</v>
      </c>
      <c r="BP70" s="30">
        <f t="shared" si="78"/>
        <v>-0.77200000000000002</v>
      </c>
      <c r="BQ70" s="28">
        <v>149</v>
      </c>
      <c r="BR70" s="33">
        <f t="shared" si="79"/>
        <v>2.6532490105837789</v>
      </c>
    </row>
    <row r="71" spans="1:70" s="32" customFormat="1" x14ac:dyDescent="0.25">
      <c r="A71" s="20" t="s">
        <v>117</v>
      </c>
      <c r="B71" s="20"/>
      <c r="C71" s="20"/>
      <c r="D71" s="20"/>
      <c r="E71" s="20"/>
      <c r="F71" s="21">
        <v>1693959</v>
      </c>
      <c r="G71" s="21">
        <v>1297388</v>
      </c>
      <c r="H71" s="21">
        <f t="shared" si="80"/>
        <v>1141701.44</v>
      </c>
      <c r="I71" s="22">
        <v>4274240</v>
      </c>
      <c r="J71" s="22">
        <v>2539885</v>
      </c>
      <c r="K71" s="23">
        <f t="shared" si="81"/>
        <v>0.87714872315553005</v>
      </c>
      <c r="L71" s="22">
        <v>2895615</v>
      </c>
      <c r="M71" s="23">
        <f t="shared" si="84"/>
        <v>0.67745727895485508</v>
      </c>
      <c r="N71" s="36"/>
      <c r="O71" s="36"/>
      <c r="P71" s="36"/>
      <c r="Q71" s="20"/>
      <c r="R71" s="20"/>
      <c r="S71" s="22">
        <f t="shared" si="72"/>
        <v>2.2246490290841714</v>
      </c>
      <c r="T71" s="22">
        <f t="shared" si="73"/>
        <v>2.2246490290841714</v>
      </c>
      <c r="U71" s="22">
        <f t="shared" si="82"/>
        <v>2.2318805168538631</v>
      </c>
      <c r="V71" s="22">
        <f t="shared" si="83"/>
        <v>2.5362278600612083</v>
      </c>
      <c r="W71" s="20">
        <v>26.1</v>
      </c>
      <c r="X71" s="25">
        <f t="shared" si="58"/>
        <v>27.974276527331188</v>
      </c>
      <c r="Y71" s="25">
        <f t="shared" si="85"/>
        <v>24.951599999999999</v>
      </c>
      <c r="Z71" s="25"/>
      <c r="AA71" s="21">
        <f t="shared" si="75"/>
        <v>66290998.5</v>
      </c>
      <c r="AB71" s="21">
        <f t="shared" si="59"/>
        <v>75575551.5</v>
      </c>
      <c r="AC71" s="20">
        <f t="shared" si="60"/>
        <v>39.150000000000006</v>
      </c>
      <c r="AD71" s="26">
        <f t="shared" si="74"/>
        <v>99436497.750000015</v>
      </c>
      <c r="AE71" s="21">
        <f t="shared" si="61"/>
        <v>81002734.726688102</v>
      </c>
      <c r="AF71" s="21">
        <f t="shared" si="86"/>
        <v>51.095738900005244</v>
      </c>
      <c r="AG71" s="21">
        <f t="shared" si="62"/>
        <v>58.252081489885832</v>
      </c>
      <c r="AH71" s="21">
        <f t="shared" si="87"/>
        <v>54.764993461956315</v>
      </c>
      <c r="AI71" s="21">
        <f t="shared" si="63"/>
        <v>62.435242754432828</v>
      </c>
      <c r="AJ71" s="21">
        <f t="shared" si="88"/>
        <v>53.447425627620554</v>
      </c>
      <c r="AK71" s="21">
        <f t="shared" si="89"/>
        <v>60.933139633771795</v>
      </c>
      <c r="AL71" s="21">
        <f t="shared" si="90"/>
        <v>209.53986147440943</v>
      </c>
      <c r="AM71" s="21">
        <f t="shared" si="91"/>
        <v>58.063339659096869</v>
      </c>
      <c r="AN71" s="21">
        <f t="shared" si="64"/>
        <v>66.195547147597537</v>
      </c>
      <c r="AO71" s="21">
        <f t="shared" si="92"/>
        <v>62.232947115859446</v>
      </c>
      <c r="AP71" s="27">
        <f t="shared" si="65"/>
        <v>70.94913949367367</v>
      </c>
      <c r="AQ71" s="27">
        <f t="shared" si="93"/>
        <v>60.735710940477901</v>
      </c>
      <c r="AR71" s="27">
        <f t="shared" si="94"/>
        <v>69.242204129286137</v>
      </c>
      <c r="AS71" s="27">
        <f t="shared" si="66"/>
        <v>238.11347894819255</v>
      </c>
      <c r="AT71" s="28">
        <v>547</v>
      </c>
      <c r="AU71" s="29">
        <f t="shared" si="95"/>
        <v>0.11377138412405749</v>
      </c>
      <c r="AV71" s="29">
        <f t="shared" si="67"/>
        <v>0.129705922291908</v>
      </c>
      <c r="AW71" s="29">
        <f t="shared" si="96"/>
        <v>0.1110342064725373</v>
      </c>
      <c r="AX71" s="29">
        <f t="shared" si="68"/>
        <v>0.12658538232044997</v>
      </c>
      <c r="AY71" s="37">
        <f t="shared" si="97"/>
        <v>0.43530800538974873</v>
      </c>
      <c r="AZ71" s="27">
        <f t="shared" si="98"/>
        <v>486.26428905952207</v>
      </c>
      <c r="BA71" s="27">
        <f t="shared" si="99"/>
        <v>382.9</v>
      </c>
      <c r="BB71" s="27">
        <f t="shared" si="100"/>
        <v>103.36428905952209</v>
      </c>
      <c r="BC71" s="30">
        <f t="shared" si="101"/>
        <v>0.18896579352746271</v>
      </c>
      <c r="BD71" s="27">
        <f t="shared" si="102"/>
        <v>3.786063614593989</v>
      </c>
      <c r="BE71" s="31">
        <f t="shared" si="76"/>
        <v>-2.6502445302157924</v>
      </c>
      <c r="BF71" s="31">
        <f t="shared" si="103"/>
        <v>3.605774871041894</v>
      </c>
      <c r="BG71" s="31">
        <f t="shared" si="69"/>
        <v>3.6404457832634511</v>
      </c>
      <c r="BK71" s="28">
        <v>123</v>
      </c>
      <c r="BL71" s="38">
        <f t="shared" si="77"/>
        <v>0.23</v>
      </c>
      <c r="BM71" s="32">
        <v>104</v>
      </c>
      <c r="BN71" s="38">
        <f t="shared" si="70"/>
        <v>0.04</v>
      </c>
      <c r="BO71" s="28">
        <v>21.7</v>
      </c>
      <c r="BP71" s="30">
        <f t="shared" si="78"/>
        <v>-0.78299999999999992</v>
      </c>
      <c r="BQ71" s="28">
        <v>123</v>
      </c>
      <c r="BR71" s="33">
        <f t="shared" si="79"/>
        <v>3.07810049966991</v>
      </c>
    </row>
    <row r="72" spans="1:70" s="32" customFormat="1" x14ac:dyDescent="0.25">
      <c r="A72" s="20" t="s">
        <v>118</v>
      </c>
      <c r="B72" s="20"/>
      <c r="C72" s="20"/>
      <c r="D72" s="20"/>
      <c r="E72" s="20"/>
      <c r="F72" s="21">
        <v>1693959</v>
      </c>
      <c r="G72" s="21">
        <v>1304553</v>
      </c>
      <c r="H72" s="21">
        <f t="shared" si="80"/>
        <v>1148006.6399999999</v>
      </c>
      <c r="I72" s="22">
        <v>4437793</v>
      </c>
      <c r="J72" s="22">
        <v>2376156</v>
      </c>
      <c r="K72" s="23">
        <f t="shared" si="81"/>
        <v>0.86977956049732308</v>
      </c>
      <c r="L72" s="22">
        <v>2731906</v>
      </c>
      <c r="M72" s="23">
        <f t="shared" si="84"/>
        <v>0.61560014178218769</v>
      </c>
      <c r="N72" s="36"/>
      <c r="O72" s="36"/>
      <c r="P72" s="36"/>
      <c r="Q72" s="20"/>
      <c r="R72" s="20"/>
      <c r="S72" s="22">
        <f t="shared" si="72"/>
        <v>2.0698103279263265</v>
      </c>
      <c r="T72" s="22">
        <f t="shared" si="73"/>
        <v>2.0698103279263265</v>
      </c>
      <c r="U72" s="22">
        <f t="shared" si="82"/>
        <v>2.0941318597251319</v>
      </c>
      <c r="V72" s="22">
        <f t="shared" si="83"/>
        <v>2.3796952951421955</v>
      </c>
      <c r="W72" s="20">
        <v>30.6</v>
      </c>
      <c r="X72" s="25">
        <f t="shared" si="58"/>
        <v>32.79742765273312</v>
      </c>
      <c r="Y72" s="25">
        <f t="shared" si="85"/>
        <v>29.253599999999999</v>
      </c>
      <c r="Z72" s="25"/>
      <c r="AA72" s="21">
        <f t="shared" si="75"/>
        <v>72710373.600000009</v>
      </c>
      <c r="AB72" s="21">
        <f t="shared" si="59"/>
        <v>83596323.600000009</v>
      </c>
      <c r="AC72" s="20">
        <f t="shared" si="60"/>
        <v>45.900000000000006</v>
      </c>
      <c r="AD72" s="26">
        <f t="shared" si="74"/>
        <v>109065560.40000002</v>
      </c>
      <c r="AE72" s="21">
        <f t="shared" si="61"/>
        <v>89599489.389067531</v>
      </c>
      <c r="AF72" s="21">
        <f t="shared" si="86"/>
        <v>55.735852510400122</v>
      </c>
      <c r="AG72" s="21">
        <f t="shared" si="62"/>
        <v>64.080434907589037</v>
      </c>
      <c r="AH72" s="21">
        <f t="shared" si="87"/>
        <v>59.738319946838281</v>
      </c>
      <c r="AI72" s="21">
        <f t="shared" si="63"/>
        <v>68.682138164618465</v>
      </c>
      <c r="AJ72" s="21">
        <f t="shared" si="88"/>
        <v>58.301100952301383</v>
      </c>
      <c r="AK72" s="21">
        <f t="shared" si="89"/>
        <v>67.029743627185184</v>
      </c>
      <c r="AL72" s="21">
        <f t="shared" si="90"/>
        <v>230.50516153809005</v>
      </c>
      <c r="AM72" s="21">
        <f t="shared" si="91"/>
        <v>63.336196034545594</v>
      </c>
      <c r="AN72" s="21">
        <f t="shared" si="64"/>
        <v>72.818676031351188</v>
      </c>
      <c r="AO72" s="21">
        <f t="shared" si="92"/>
        <v>67.884454485043506</v>
      </c>
      <c r="AP72" s="27">
        <f t="shared" si="65"/>
        <v>78.047884277975541</v>
      </c>
      <c r="AQ72" s="27">
        <f t="shared" si="93"/>
        <v>66.251251082160664</v>
      </c>
      <c r="AR72" s="27">
        <f t="shared" si="94"/>
        <v>76.170163212710449</v>
      </c>
      <c r="AS72" s="27">
        <f t="shared" si="66"/>
        <v>261.93768356601146</v>
      </c>
      <c r="AT72" s="28">
        <v>547</v>
      </c>
      <c r="AU72" s="29">
        <f t="shared" si="95"/>
        <v>0.12410320746808685</v>
      </c>
      <c r="AV72" s="29">
        <f t="shared" si="67"/>
        <v>0.14268351787564085</v>
      </c>
      <c r="AW72" s="29">
        <f t="shared" si="96"/>
        <v>0.12111746084490066</v>
      </c>
      <c r="AX72" s="29">
        <f t="shared" si="68"/>
        <v>0.13925075541628967</v>
      </c>
      <c r="AY72" s="37">
        <f t="shared" si="97"/>
        <v>0.47886230999270835</v>
      </c>
      <c r="AZ72" s="27">
        <f t="shared" si="98"/>
        <v>480.74874891783935</v>
      </c>
      <c r="BA72" s="27">
        <f t="shared" si="99"/>
        <v>382.9</v>
      </c>
      <c r="BB72" s="27">
        <f t="shared" si="100"/>
        <v>97.848748917839373</v>
      </c>
      <c r="BC72" s="30">
        <f t="shared" si="101"/>
        <v>0.17888253915509941</v>
      </c>
      <c r="BD72" s="27">
        <f t="shared" si="102"/>
        <v>3.0569739857991642</v>
      </c>
      <c r="BE72" s="31">
        <f t="shared" ref="BE72:BE117" si="104">BD72-(BD72*1.7)</f>
        <v>-2.1398817900594151</v>
      </c>
      <c r="BF72" s="31">
        <f t="shared" si="103"/>
        <v>2.9114037959992038</v>
      </c>
      <c r="BG72" s="31">
        <f t="shared" si="69"/>
        <v>3.5964399832931342</v>
      </c>
      <c r="BK72" s="28">
        <v>92</v>
      </c>
      <c r="BL72" s="38">
        <f t="shared" si="77"/>
        <v>-0.08</v>
      </c>
      <c r="BM72" s="32">
        <v>85</v>
      </c>
      <c r="BN72" s="38">
        <f t="shared" si="70"/>
        <v>-0.15</v>
      </c>
      <c r="BO72" s="28">
        <v>18.3</v>
      </c>
      <c r="BP72" s="30">
        <f t="shared" si="78"/>
        <v>-0.81700000000000006</v>
      </c>
      <c r="BQ72" s="28">
        <v>92</v>
      </c>
      <c r="BR72" s="33">
        <f t="shared" si="79"/>
        <v>3.3227978106512657</v>
      </c>
    </row>
    <row r="73" spans="1:70" s="32" customFormat="1" x14ac:dyDescent="0.25">
      <c r="A73" s="20" t="s">
        <v>119</v>
      </c>
      <c r="B73" s="20"/>
      <c r="C73" s="20"/>
      <c r="D73" s="20"/>
      <c r="E73" s="20"/>
      <c r="F73" s="21">
        <v>1693959</v>
      </c>
      <c r="G73" s="21">
        <v>1304208</v>
      </c>
      <c r="H73" s="21">
        <f t="shared" si="80"/>
        <v>1147703.04</v>
      </c>
      <c r="I73" s="22">
        <v>4585562</v>
      </c>
      <c r="J73" s="22">
        <v>2495186</v>
      </c>
      <c r="K73" s="23">
        <f t="shared" si="81"/>
        <v>0.87491720463927525</v>
      </c>
      <c r="L73" s="22">
        <v>2851911</v>
      </c>
      <c r="M73" s="23">
        <f t="shared" si="84"/>
        <v>0.62193270966568548</v>
      </c>
      <c r="N73" s="36"/>
      <c r="O73" s="36"/>
      <c r="P73" s="36"/>
      <c r="Q73" s="20"/>
      <c r="R73" s="20"/>
      <c r="S73" s="22">
        <f t="shared" si="72"/>
        <v>2.1740693481129054</v>
      </c>
      <c r="T73" s="22">
        <f t="shared" si="73"/>
        <v>2.1740693481129054</v>
      </c>
      <c r="U73" s="22">
        <f t="shared" si="82"/>
        <v>2.1866995141879211</v>
      </c>
      <c r="V73" s="22">
        <f t="shared" si="83"/>
        <v>2.484885811577183</v>
      </c>
      <c r="W73" s="20">
        <v>26.5</v>
      </c>
      <c r="X73" s="25">
        <f t="shared" si="58"/>
        <v>28.40300107181136</v>
      </c>
      <c r="Y73" s="25">
        <f t="shared" si="85"/>
        <v>25.334</v>
      </c>
      <c r="Z73" s="25"/>
      <c r="AA73" s="21">
        <f t="shared" si="75"/>
        <v>66122429</v>
      </c>
      <c r="AB73" s="21">
        <f t="shared" si="59"/>
        <v>75575641.5</v>
      </c>
      <c r="AC73" s="20">
        <f t="shared" si="60"/>
        <v>39.75</v>
      </c>
      <c r="AD73" s="26">
        <f t="shared" si="74"/>
        <v>99183643.5</v>
      </c>
      <c r="AE73" s="21">
        <f t="shared" si="61"/>
        <v>81002831.189710602</v>
      </c>
      <c r="AF73" s="21">
        <f t="shared" si="86"/>
        <v>50.699297197992955</v>
      </c>
      <c r="AG73" s="21">
        <f t="shared" si="62"/>
        <v>57.947537125979906</v>
      </c>
      <c r="AH73" s="21">
        <f t="shared" si="87"/>
        <v>54.340082741685904</v>
      </c>
      <c r="AI73" s="21">
        <f t="shared" si="63"/>
        <v>62.108828645208902</v>
      </c>
      <c r="AJ73" s="21">
        <f t="shared" si="88"/>
        <v>53.03273765480435</v>
      </c>
      <c r="AK73" s="21">
        <f t="shared" si="89"/>
        <v>60.614578583660993</v>
      </c>
      <c r="AL73" s="21">
        <f t="shared" si="90"/>
        <v>208.44437815100684</v>
      </c>
      <c r="AM73" s="21">
        <f t="shared" si="91"/>
        <v>57.612837724991998</v>
      </c>
      <c r="AN73" s="21">
        <f t="shared" si="64"/>
        <v>65.849474006795347</v>
      </c>
      <c r="AO73" s="21">
        <f t="shared" si="92"/>
        <v>61.750094024643083</v>
      </c>
      <c r="AP73" s="27">
        <f t="shared" si="65"/>
        <v>70.578214369555567</v>
      </c>
      <c r="AQ73" s="27">
        <f t="shared" si="93"/>
        <v>60.264474607732218</v>
      </c>
      <c r="AR73" s="27">
        <f t="shared" si="94"/>
        <v>68.880202935978403</v>
      </c>
      <c r="AS73" s="27">
        <f t="shared" si="66"/>
        <v>236.86861153523503</v>
      </c>
      <c r="AT73" s="28">
        <v>547</v>
      </c>
      <c r="AU73" s="29">
        <f t="shared" si="95"/>
        <v>0.11288865452402758</v>
      </c>
      <c r="AV73" s="29">
        <f t="shared" si="67"/>
        <v>0.12902781420394072</v>
      </c>
      <c r="AW73" s="29">
        <f t="shared" si="96"/>
        <v>0.11017271409091813</v>
      </c>
      <c r="AX73" s="29">
        <f t="shared" si="68"/>
        <v>0.12592358854840657</v>
      </c>
      <c r="AY73" s="37">
        <f t="shared" si="97"/>
        <v>0.43303219659092329</v>
      </c>
      <c r="AZ73" s="27">
        <f t="shared" si="98"/>
        <v>486.73552539226779</v>
      </c>
      <c r="BA73" s="27">
        <f t="shared" si="99"/>
        <v>382.9</v>
      </c>
      <c r="BB73" s="27">
        <f t="shared" si="100"/>
        <v>103.83552539226781</v>
      </c>
      <c r="BC73" s="30">
        <f t="shared" si="101"/>
        <v>0.18982728590908193</v>
      </c>
      <c r="BD73" s="27">
        <f t="shared" si="102"/>
        <v>3.7459155575474723</v>
      </c>
      <c r="BE73" s="31">
        <f t="shared" si="104"/>
        <v>-2.6221408902832302</v>
      </c>
      <c r="BF73" s="31">
        <f t="shared" si="103"/>
        <v>3.5675386262356876</v>
      </c>
      <c r="BG73" s="31">
        <f t="shared" si="69"/>
        <v>4.1163907225796406</v>
      </c>
      <c r="BK73" s="28">
        <v>95</v>
      </c>
      <c r="BL73" s="38">
        <f t="shared" si="77"/>
        <v>-0.05</v>
      </c>
      <c r="BM73" s="32">
        <v>91</v>
      </c>
      <c r="BN73" s="38">
        <f t="shared" si="70"/>
        <v>-0.09</v>
      </c>
      <c r="BO73" s="28">
        <v>18.899999999999999</v>
      </c>
      <c r="BP73" s="30">
        <f t="shared" si="78"/>
        <v>-0.81099999999999994</v>
      </c>
      <c r="BQ73" s="28">
        <v>95</v>
      </c>
      <c r="BR73" s="33">
        <f t="shared" si="79"/>
        <v>3.9430690079447079</v>
      </c>
    </row>
    <row r="74" spans="1:70" s="32" customFormat="1" x14ac:dyDescent="0.25">
      <c r="A74" s="20" t="s">
        <v>120</v>
      </c>
      <c r="B74" s="20"/>
      <c r="C74" s="20"/>
      <c r="D74" s="20"/>
      <c r="E74" s="20"/>
      <c r="F74" s="21">
        <v>1693959</v>
      </c>
      <c r="G74" s="21">
        <v>1318709</v>
      </c>
      <c r="H74" s="21">
        <f t="shared" si="80"/>
        <v>1160463.92</v>
      </c>
      <c r="I74" s="22">
        <v>4272873</v>
      </c>
      <c r="J74" s="22">
        <v>2277673</v>
      </c>
      <c r="K74" s="23">
        <f t="shared" si="81"/>
        <v>0.86462631620105035</v>
      </c>
      <c r="L74" s="22">
        <v>2634286</v>
      </c>
      <c r="M74" s="23">
        <f t="shared" si="84"/>
        <v>0.61651399421419728</v>
      </c>
      <c r="N74" s="36"/>
      <c r="O74" s="36"/>
      <c r="P74" s="36"/>
      <c r="Q74" s="20"/>
      <c r="R74" s="20"/>
      <c r="S74" s="22">
        <f t="shared" si="72"/>
        <v>1.9627262517562805</v>
      </c>
      <c r="T74" s="22">
        <f t="shared" si="73"/>
        <v>1.9627262517562805</v>
      </c>
      <c r="U74" s="22">
        <f t="shared" si="82"/>
        <v>1.9976249498562608</v>
      </c>
      <c r="V74" s="22">
        <f t="shared" si="83"/>
        <v>2.2700283521093874</v>
      </c>
      <c r="W74" s="20">
        <v>28.9</v>
      </c>
      <c r="X74" s="25">
        <f t="shared" ref="X74:X105" si="105">W74/0.933</f>
        <v>30.975348338692388</v>
      </c>
      <c r="Y74" s="25">
        <f t="shared" si="85"/>
        <v>27.628399999999999</v>
      </c>
      <c r="Z74" s="25"/>
      <c r="AA74" s="21">
        <f t="shared" si="75"/>
        <v>65824749.699999996</v>
      </c>
      <c r="AB74" s="21">
        <f t="shared" ref="AB74:AB90" si="106">L74*W74</f>
        <v>76130865.399999991</v>
      </c>
      <c r="AC74" s="20">
        <f t="shared" ref="AC74:AC105" si="107">W74*1.5</f>
        <v>43.349999999999994</v>
      </c>
      <c r="AD74" s="26">
        <f t="shared" si="74"/>
        <v>98737124.549999982</v>
      </c>
      <c r="AE74" s="21">
        <f t="shared" ref="AE74:AE107" si="108">X74*L74</f>
        <v>81597926.473740622</v>
      </c>
      <c r="AF74" s="21">
        <f t="shared" si="86"/>
        <v>49.91605403466572</v>
      </c>
      <c r="AG74" s="21">
        <f t="shared" ref="AG74:AG105" si="109">AB74/G74</f>
        <v>57.731361050845933</v>
      </c>
      <c r="AH74" s="21">
        <f t="shared" si="87"/>
        <v>53.500593820649215</v>
      </c>
      <c r="AI74" s="21">
        <f t="shared" ref="AI74:AI105" si="110">AG74/0.933</f>
        <v>61.877128671860589</v>
      </c>
      <c r="AJ74" s="21">
        <f t="shared" si="88"/>
        <v>52.213445642955776</v>
      </c>
      <c r="AK74" s="21">
        <f t="shared" si="89"/>
        <v>60.388452982056421</v>
      </c>
      <c r="AL74" s="21">
        <f t="shared" si="90"/>
        <v>207.66676636994939</v>
      </c>
      <c r="AM74" s="21">
        <f t="shared" si="91"/>
        <v>56.722788675756505</v>
      </c>
      <c r="AN74" s="21">
        <f t="shared" si="64"/>
        <v>65.603819375961294</v>
      </c>
      <c r="AO74" s="21">
        <f t="shared" si="92"/>
        <v>60.796129341646839</v>
      </c>
      <c r="AP74" s="27">
        <f t="shared" ref="AP74:AP81" si="111">AN74/0.933</f>
        <v>70.314918945296128</v>
      </c>
      <c r="AQ74" s="27">
        <f t="shared" si="93"/>
        <v>59.333460957904293</v>
      </c>
      <c r="AR74" s="27">
        <f t="shared" si="94"/>
        <v>68.623242025064116</v>
      </c>
      <c r="AS74" s="27">
        <f t="shared" ref="AS74:AS93" si="112">AN74/0.278</f>
        <v>235.9849617840334</v>
      </c>
      <c r="AT74" s="28">
        <v>547</v>
      </c>
      <c r="AU74" s="29">
        <f t="shared" si="95"/>
        <v>0.11114466058801982</v>
      </c>
      <c r="AV74" s="29">
        <f t="shared" ref="AV74:AV105" si="113">AP74/AT74</f>
        <v>0.12854646973545911</v>
      </c>
      <c r="AW74" s="29">
        <f t="shared" si="96"/>
        <v>0.10847067816801516</v>
      </c>
      <c r="AX74" s="29">
        <f t="shared" ref="AX74:AX105" si="114">AR74/AT74</f>
        <v>0.12545382454307882</v>
      </c>
      <c r="AY74" s="37">
        <f t="shared" si="97"/>
        <v>0.43141674914814149</v>
      </c>
      <c r="AZ74" s="27">
        <f t="shared" si="98"/>
        <v>487.66653904209568</v>
      </c>
      <c r="BA74" s="27">
        <f t="shared" si="99"/>
        <v>382.9</v>
      </c>
      <c r="BB74" s="27">
        <f t="shared" si="100"/>
        <v>104.7665390420957</v>
      </c>
      <c r="BC74" s="30">
        <f t="shared" si="101"/>
        <v>0.19152932183198482</v>
      </c>
      <c r="BD74" s="27">
        <f t="shared" si="102"/>
        <v>3.465633609835415</v>
      </c>
      <c r="BE74" s="31">
        <f t="shared" si="104"/>
        <v>-2.4259435268847906</v>
      </c>
      <c r="BF74" s="31">
        <f t="shared" si="103"/>
        <v>3.3006034379384905</v>
      </c>
      <c r="BG74" s="31">
        <f t="shared" si="69"/>
        <v>3.6100350102452237</v>
      </c>
      <c r="BK74" s="28">
        <v>100</v>
      </c>
      <c r="BL74" s="38">
        <f t="shared" si="77"/>
        <v>0</v>
      </c>
      <c r="BM74" s="32">
        <v>96</v>
      </c>
      <c r="BN74" s="38">
        <f t="shared" si="70"/>
        <v>-0.04</v>
      </c>
      <c r="BO74" s="28">
        <v>19.3</v>
      </c>
      <c r="BP74" s="30">
        <f t="shared" si="78"/>
        <v>-0.80700000000000005</v>
      </c>
      <c r="BQ74" s="28">
        <v>100</v>
      </c>
      <c r="BR74" s="33">
        <f t="shared" si="79"/>
        <v>3.4656336098354146</v>
      </c>
    </row>
    <row r="75" spans="1:70" s="32" customFormat="1" x14ac:dyDescent="0.25">
      <c r="A75" s="20" t="s">
        <v>121</v>
      </c>
      <c r="B75" s="20"/>
      <c r="C75" s="20"/>
      <c r="D75" s="20"/>
      <c r="E75" s="20"/>
      <c r="F75" s="21">
        <v>1693959</v>
      </c>
      <c r="G75" s="21">
        <v>1346402</v>
      </c>
      <c r="H75" s="21">
        <f t="shared" si="80"/>
        <v>1184833.76</v>
      </c>
      <c r="I75" s="22">
        <v>4769797</v>
      </c>
      <c r="J75" s="22">
        <v>2680132</v>
      </c>
      <c r="K75" s="23">
        <f t="shared" si="81"/>
        <v>0.88195484218721931</v>
      </c>
      <c r="L75" s="22">
        <v>3038854</v>
      </c>
      <c r="M75" s="23">
        <f t="shared" si="84"/>
        <v>0.63710342389833363</v>
      </c>
      <c r="N75" s="36"/>
      <c r="O75" s="36"/>
      <c r="P75" s="36"/>
      <c r="Q75" s="20"/>
      <c r="R75" s="20"/>
      <c r="S75" s="22">
        <f t="shared" si="72"/>
        <v>2.2620321014485611</v>
      </c>
      <c r="T75" s="22">
        <f t="shared" si="73"/>
        <v>2.2620321014485611</v>
      </c>
      <c r="U75" s="22">
        <f t="shared" si="82"/>
        <v>2.2570183347915407</v>
      </c>
      <c r="V75" s="22">
        <f t="shared" si="83"/>
        <v>2.5647935622631146</v>
      </c>
      <c r="W75" s="20">
        <v>22.6</v>
      </c>
      <c r="X75" s="25">
        <f t="shared" si="105"/>
        <v>24.222936763129688</v>
      </c>
      <c r="Y75" s="25">
        <f t="shared" si="85"/>
        <v>21.605599999999999</v>
      </c>
      <c r="Z75" s="25"/>
      <c r="AA75" s="21">
        <f t="shared" si="75"/>
        <v>60570983.200000003</v>
      </c>
      <c r="AB75" s="21">
        <f t="shared" si="106"/>
        <v>68678100.400000006</v>
      </c>
      <c r="AC75" s="20">
        <f t="shared" si="107"/>
        <v>33.900000000000006</v>
      </c>
      <c r="AD75" s="26">
        <f t="shared" si="74"/>
        <v>90856474.800000012</v>
      </c>
      <c r="AE75" s="21">
        <f t="shared" si="108"/>
        <v>73609968.274383709</v>
      </c>
      <c r="AF75" s="21">
        <f t="shared" si="86"/>
        <v>44.987294433608987</v>
      </c>
      <c r="AG75" s="21">
        <f t="shared" si="109"/>
        <v>51.008614366288825</v>
      </c>
      <c r="AH75" s="21">
        <f t="shared" si="87"/>
        <v>48.217893283610913</v>
      </c>
      <c r="AI75" s="21">
        <f t="shared" si="110"/>
        <v>54.671612396879766</v>
      </c>
      <c r="AJ75" s="21">
        <f t="shared" si="88"/>
        <v>47.057839365699778</v>
      </c>
      <c r="AK75" s="21">
        <f t="shared" si="89"/>
        <v>53.356291178126391</v>
      </c>
      <c r="AL75" s="21">
        <f t="shared" si="90"/>
        <v>183.48422433916841</v>
      </c>
      <c r="AM75" s="21">
        <f t="shared" si="91"/>
        <v>51.121925492737482</v>
      </c>
      <c r="AN75" s="21">
        <f t="shared" si="64"/>
        <v>57.96433450714639</v>
      </c>
      <c r="AO75" s="21">
        <f t="shared" si="92"/>
        <v>54.793060549557858</v>
      </c>
      <c r="AP75" s="27">
        <f t="shared" si="111"/>
        <v>62.126832269181548</v>
      </c>
      <c r="AQ75" s="27">
        <f t="shared" si="93"/>
        <v>53.474817461022475</v>
      </c>
      <c r="AR75" s="27">
        <f t="shared" si="94"/>
        <v>60.632149066052712</v>
      </c>
      <c r="AS75" s="27">
        <f t="shared" si="112"/>
        <v>208.50480038541866</v>
      </c>
      <c r="AT75" s="28">
        <v>547</v>
      </c>
      <c r="AU75" s="29">
        <f t="shared" si="95"/>
        <v>0.1001701289754257</v>
      </c>
      <c r="AV75" s="29">
        <f t="shared" si="113"/>
        <v>0.11357738988881454</v>
      </c>
      <c r="AW75" s="29">
        <f t="shared" si="96"/>
        <v>9.776017817371567E-2</v>
      </c>
      <c r="AX75" s="29">
        <f t="shared" si="114"/>
        <v>0.11084487946261921</v>
      </c>
      <c r="AY75" s="37">
        <f t="shared" si="97"/>
        <v>0.38117879412325167</v>
      </c>
      <c r="AZ75" s="27">
        <f t="shared" si="98"/>
        <v>493.5251825389775</v>
      </c>
      <c r="BA75" s="27">
        <f t="shared" si="99"/>
        <v>382.9</v>
      </c>
      <c r="BB75" s="27">
        <f t="shared" si="100"/>
        <v>110.62518253897753</v>
      </c>
      <c r="BC75" s="30">
        <f t="shared" si="101"/>
        <v>0.20223982182628433</v>
      </c>
      <c r="BD75" s="27">
        <f t="shared" si="102"/>
        <v>4.6795431197903765</v>
      </c>
      <c r="BE75" s="31">
        <f t="shared" si="104"/>
        <v>-3.2756801838532636</v>
      </c>
      <c r="BF75" s="31">
        <f t="shared" si="103"/>
        <v>4.4567077331336922</v>
      </c>
      <c r="BG75" s="31">
        <f t="shared" si="69"/>
        <v>4.3734047848508188</v>
      </c>
      <c r="BK75" s="28">
        <v>100</v>
      </c>
      <c r="BL75" s="38">
        <f t="shared" si="77"/>
        <v>0</v>
      </c>
      <c r="BM75" s="32">
        <v>107</v>
      </c>
      <c r="BN75" s="38">
        <f t="shared" si="70"/>
        <v>7.0000000000000007E-2</v>
      </c>
      <c r="BO75" s="28">
        <v>22.9</v>
      </c>
      <c r="BP75" s="30">
        <f t="shared" si="78"/>
        <v>-0.77099999999999991</v>
      </c>
      <c r="BQ75" s="28">
        <v>100</v>
      </c>
      <c r="BR75" s="33">
        <f t="shared" si="79"/>
        <v>4.6795431197903765</v>
      </c>
    </row>
    <row r="76" spans="1:70" s="32" customFormat="1" x14ac:dyDescent="0.25">
      <c r="A76" s="20" t="s">
        <v>122</v>
      </c>
      <c r="B76" s="20"/>
      <c r="C76" s="20"/>
      <c r="D76" s="20"/>
      <c r="E76" s="20"/>
      <c r="F76" s="21">
        <v>1693959</v>
      </c>
      <c r="G76" s="21">
        <v>1347677</v>
      </c>
      <c r="H76" s="21">
        <f t="shared" si="80"/>
        <v>1185955.76</v>
      </c>
      <c r="I76" s="22">
        <v>4568636</v>
      </c>
      <c r="J76" s="22">
        <v>2429631</v>
      </c>
      <c r="K76" s="23">
        <f t="shared" si="81"/>
        <v>0.87137267419340958</v>
      </c>
      <c r="L76" s="22">
        <v>2788280</v>
      </c>
      <c r="M76" s="23">
        <f t="shared" si="84"/>
        <v>0.6103090725546968</v>
      </c>
      <c r="N76" s="36"/>
      <c r="O76" s="36"/>
      <c r="P76" s="36"/>
      <c r="Q76" s="20"/>
      <c r="R76" s="20"/>
      <c r="S76" s="22">
        <f t="shared" si="72"/>
        <v>2.0486691678954365</v>
      </c>
      <c r="T76" s="22">
        <f t="shared" si="73"/>
        <v>2.0486691678954365</v>
      </c>
      <c r="U76" s="22">
        <f t="shared" si="82"/>
        <v>2.0689527238351624</v>
      </c>
      <c r="V76" s="22">
        <f t="shared" si="83"/>
        <v>2.3510826407217751</v>
      </c>
      <c r="W76" s="20">
        <v>27.3</v>
      </c>
      <c r="X76" s="25">
        <f t="shared" si="105"/>
        <v>29.260450160771704</v>
      </c>
      <c r="Y76" s="25">
        <f t="shared" si="85"/>
        <v>26.098800000000001</v>
      </c>
      <c r="Z76" s="25"/>
      <c r="AA76" s="21">
        <f t="shared" si="75"/>
        <v>66328926.300000004</v>
      </c>
      <c r="AB76" s="21">
        <f t="shared" si="106"/>
        <v>76120044</v>
      </c>
      <c r="AC76" s="20">
        <f t="shared" si="107"/>
        <v>40.950000000000003</v>
      </c>
      <c r="AD76" s="26">
        <f t="shared" si="74"/>
        <v>99493389.450000003</v>
      </c>
      <c r="AE76" s="21">
        <f t="shared" si="108"/>
        <v>81586327.974276528</v>
      </c>
      <c r="AF76" s="21">
        <f t="shared" si="86"/>
        <v>49.217228089519971</v>
      </c>
      <c r="AG76" s="21">
        <f t="shared" si="109"/>
        <v>56.482409360699933</v>
      </c>
      <c r="AH76" s="21">
        <f t="shared" si="87"/>
        <v>52.75158423314037</v>
      </c>
      <c r="AI76" s="21">
        <f t="shared" si="110"/>
        <v>60.538488060771627</v>
      </c>
      <c r="AJ76" s="21">
        <f t="shared" si="88"/>
        <v>51.482456160585748</v>
      </c>
      <c r="AK76" s="21">
        <f t="shared" si="89"/>
        <v>59.082018159727966</v>
      </c>
      <c r="AL76" s="21">
        <f t="shared" si="90"/>
        <v>203.17413439100693</v>
      </c>
      <c r="AM76" s="21">
        <f t="shared" si="91"/>
        <v>55.92866828354542</v>
      </c>
      <c r="AN76" s="21">
        <f t="shared" si="64"/>
        <v>64.184556091704465</v>
      </c>
      <c r="AO76" s="21">
        <f t="shared" si="92"/>
        <v>59.944982083114056</v>
      </c>
      <c r="AP76" s="27">
        <f t="shared" si="111"/>
        <v>68.793736432695027</v>
      </c>
      <c r="AQ76" s="27">
        <f t="shared" si="93"/>
        <v>58.502791091574707</v>
      </c>
      <c r="AR76" s="27">
        <f t="shared" si="94"/>
        <v>67.138656999690866</v>
      </c>
      <c r="AS76" s="27">
        <f t="shared" si="112"/>
        <v>230.87969817159876</v>
      </c>
      <c r="AT76" s="28">
        <v>547</v>
      </c>
      <c r="AU76" s="29">
        <f t="shared" si="95"/>
        <v>0.10958863269307871</v>
      </c>
      <c r="AV76" s="29">
        <f t="shared" si="113"/>
        <v>0.12576551450218471</v>
      </c>
      <c r="AW76" s="29">
        <f t="shared" si="96"/>
        <v>0.10695208609063017</v>
      </c>
      <c r="AX76" s="29">
        <f t="shared" si="114"/>
        <v>0.12273977513654637</v>
      </c>
      <c r="AY76" s="37">
        <f t="shared" si="97"/>
        <v>0.42208354327531766</v>
      </c>
      <c r="AZ76" s="27">
        <f t="shared" si="98"/>
        <v>488.49720890842531</v>
      </c>
      <c r="BA76" s="27">
        <f t="shared" si="99"/>
        <v>382.9</v>
      </c>
      <c r="BB76" s="27">
        <f t="shared" si="100"/>
        <v>105.59720890842533</v>
      </c>
      <c r="BC76" s="30">
        <f t="shared" si="101"/>
        <v>0.1930479139093699</v>
      </c>
      <c r="BD76" s="27">
        <f t="shared" si="102"/>
        <v>3.6978363266100587</v>
      </c>
      <c r="BE76" s="31">
        <f t="shared" si="104"/>
        <v>-2.5884854286270409</v>
      </c>
      <c r="BF76" s="31">
        <f t="shared" si="103"/>
        <v>3.5217488824857699</v>
      </c>
      <c r="BG76" s="31">
        <f t="shared" si="69"/>
        <v>4.0193873115326726</v>
      </c>
      <c r="BK76" s="28">
        <v>91</v>
      </c>
      <c r="BL76" s="38">
        <f t="shared" si="77"/>
        <v>-0.09</v>
      </c>
      <c r="BM76" s="32">
        <v>92</v>
      </c>
      <c r="BN76" s="38">
        <f t="shared" si="70"/>
        <v>-0.08</v>
      </c>
      <c r="BO76" s="28">
        <v>21</v>
      </c>
      <c r="BP76" s="30">
        <f t="shared" si="78"/>
        <v>-0.79</v>
      </c>
      <c r="BQ76" s="28">
        <v>91</v>
      </c>
      <c r="BR76" s="33">
        <f t="shared" si="79"/>
        <v>4.0635564028681967</v>
      </c>
    </row>
    <row r="77" spans="1:70" s="32" customFormat="1" x14ac:dyDescent="0.25">
      <c r="A77" s="20" t="s">
        <v>123</v>
      </c>
      <c r="B77" s="20"/>
      <c r="C77" s="20"/>
      <c r="D77" s="20"/>
      <c r="E77" s="20"/>
      <c r="F77" s="21">
        <v>1693959</v>
      </c>
      <c r="G77" s="21">
        <v>1373824</v>
      </c>
      <c r="H77" s="21">
        <f t="shared" si="80"/>
        <v>1208965.1200000001</v>
      </c>
      <c r="I77" s="22">
        <v>4127161</v>
      </c>
      <c r="J77" s="22">
        <v>1987875</v>
      </c>
      <c r="K77" s="23">
        <f t="shared" si="81"/>
        <v>0.84669690774341932</v>
      </c>
      <c r="L77" s="22">
        <v>2347800</v>
      </c>
      <c r="M77" s="23">
        <f t="shared" si="84"/>
        <v>0.56886561973230509</v>
      </c>
      <c r="N77" s="36"/>
      <c r="O77" s="36"/>
      <c r="P77" s="36"/>
      <c r="Q77" s="20"/>
      <c r="R77" s="20"/>
      <c r="S77" s="22">
        <f t="shared" si="72"/>
        <v>1.6442782071330559</v>
      </c>
      <c r="T77" s="22">
        <f t="shared" si="73"/>
        <v>1.6442782071330559</v>
      </c>
      <c r="U77" s="22">
        <f t="shared" si="82"/>
        <v>1.7089525295816641</v>
      </c>
      <c r="V77" s="22">
        <f t="shared" si="83"/>
        <v>1.9419915108882544</v>
      </c>
      <c r="W77" s="20">
        <v>17.86</v>
      </c>
      <c r="X77" s="25">
        <f t="shared" si="105"/>
        <v>19.142550911039656</v>
      </c>
      <c r="Y77" s="25">
        <f t="shared" si="85"/>
        <v>17.074159999999999</v>
      </c>
      <c r="Z77" s="25"/>
      <c r="AA77" s="21">
        <f t="shared" si="75"/>
        <v>35503447.5</v>
      </c>
      <c r="AB77" s="21">
        <f t="shared" si="106"/>
        <v>41931708</v>
      </c>
      <c r="AC77" s="20">
        <f t="shared" si="107"/>
        <v>26.79</v>
      </c>
      <c r="AD77" s="26">
        <f t="shared" si="74"/>
        <v>53255171.25</v>
      </c>
      <c r="AE77" s="21">
        <f t="shared" si="108"/>
        <v>44942881.028938904</v>
      </c>
      <c r="AF77" s="21">
        <f t="shared" si="86"/>
        <v>25.842791725868818</v>
      </c>
      <c r="AG77" s="21">
        <f t="shared" si="109"/>
        <v>30.521892178328521</v>
      </c>
      <c r="AH77" s="21">
        <f t="shared" si="87"/>
        <v>27.698597776922632</v>
      </c>
      <c r="AI77" s="21">
        <f t="shared" si="110"/>
        <v>32.713710802067006</v>
      </c>
      <c r="AJ77" s="21">
        <f t="shared" si="88"/>
        <v>27.032208918272822</v>
      </c>
      <c r="AK77" s="21">
        <f t="shared" si="89"/>
        <v>31.92666545850264</v>
      </c>
      <c r="AL77" s="21">
        <f>AG77/0.278</f>
        <v>109.79097905873567</v>
      </c>
      <c r="AM77" s="21">
        <f t="shared" si="91"/>
        <v>29.366808779396379</v>
      </c>
      <c r="AN77" s="21">
        <f>AB77/H77</f>
        <v>34.683968384464222</v>
      </c>
      <c r="AO77" s="21">
        <f t="shared" si="92"/>
        <v>31.475679291957533</v>
      </c>
      <c r="AP77" s="27">
        <f t="shared" si="111"/>
        <v>37.174671365985233</v>
      </c>
      <c r="AQ77" s="27">
        <f t="shared" si="93"/>
        <v>30.718419225310022</v>
      </c>
      <c r="AR77" s="27">
        <f>AN77/0.956</f>
        <v>36.280301657389359</v>
      </c>
      <c r="AS77" s="27">
        <f t="shared" si="112"/>
        <v>124.7624762031087</v>
      </c>
      <c r="AT77" s="28">
        <v>547</v>
      </c>
      <c r="AU77" s="29">
        <f t="shared" si="95"/>
        <v>5.7542375305224013E-2</v>
      </c>
      <c r="AV77" s="29">
        <f t="shared" si="113"/>
        <v>6.7961007981691468E-2</v>
      </c>
      <c r="AW77" s="29">
        <f t="shared" si="96"/>
        <v>5.6157987614826363E-2</v>
      </c>
      <c r="AX77" s="29">
        <f t="shared" si="114"/>
        <v>6.6325962810583838E-2</v>
      </c>
      <c r="AY77" s="37">
        <f t="shared" si="97"/>
        <v>0.22808496563639616</v>
      </c>
      <c r="AZ77" s="27">
        <f t="shared" si="98"/>
        <v>516.28158077468993</v>
      </c>
      <c r="BA77" s="27">
        <f t="shared" si="99"/>
        <v>382.9</v>
      </c>
      <c r="BB77" s="27">
        <f t="shared" si="100"/>
        <v>133.38158077468995</v>
      </c>
      <c r="BC77" s="30">
        <f t="shared" si="101"/>
        <v>0.24384201238517358</v>
      </c>
      <c r="BD77" s="27">
        <f t="shared" si="102"/>
        <v>7.1395739765175588</v>
      </c>
      <c r="BE77" s="31">
        <f t="shared" si="104"/>
        <v>-4.9977017835622917</v>
      </c>
      <c r="BF77" s="31">
        <f t="shared" si="103"/>
        <v>6.7995942633500555</v>
      </c>
      <c r="BG77" s="31">
        <f t="shared" si="69"/>
        <v>7.2852795678750599</v>
      </c>
      <c r="BK77" s="28">
        <v>97</v>
      </c>
      <c r="BL77" s="38">
        <f t="shared" si="77"/>
        <v>-0.03</v>
      </c>
      <c r="BM77" s="32">
        <v>98</v>
      </c>
      <c r="BN77" s="38">
        <f t="shared" si="70"/>
        <v>-0.02</v>
      </c>
      <c r="BO77" s="28">
        <v>19.3</v>
      </c>
      <c r="BP77" s="30">
        <f t="shared" si="78"/>
        <v>-0.80700000000000005</v>
      </c>
      <c r="BQ77" s="28">
        <v>97</v>
      </c>
      <c r="BR77" s="33">
        <f t="shared" si="79"/>
        <v>7.3603855428016063</v>
      </c>
    </row>
    <row r="78" spans="1:70" s="32" customFormat="1" x14ac:dyDescent="0.25">
      <c r="A78" s="20" t="s">
        <v>124</v>
      </c>
      <c r="B78" s="20"/>
      <c r="C78" s="20"/>
      <c r="D78" s="20"/>
      <c r="E78" s="20"/>
      <c r="F78" s="21">
        <v>1693959</v>
      </c>
      <c r="G78" s="21">
        <v>1415149</v>
      </c>
      <c r="H78" s="21">
        <f t="shared" si="80"/>
        <v>1245331.1200000001</v>
      </c>
      <c r="I78" s="22">
        <v>4824219</v>
      </c>
      <c r="J78" s="22">
        <v>2484346</v>
      </c>
      <c r="K78" s="23">
        <f>J78/L78</f>
        <v>0.87318292356741856</v>
      </c>
      <c r="L78" s="22">
        <v>2845161</v>
      </c>
      <c r="M78" s="23">
        <f t="shared" si="84"/>
        <v>0.58976613623883989</v>
      </c>
      <c r="N78" s="36"/>
      <c r="O78" s="36"/>
      <c r="P78" s="36"/>
      <c r="Q78" s="20"/>
      <c r="R78" s="20"/>
      <c r="S78" s="22">
        <f t="shared" si="72"/>
        <v>1.9949280637907769</v>
      </c>
      <c r="T78" s="22">
        <f t="shared" si="73"/>
        <v>1.9949280637907769</v>
      </c>
      <c r="U78" s="22">
        <f>L78/G79</f>
        <v>2.0119856644409966</v>
      </c>
      <c r="V78" s="22">
        <f t="shared" si="83"/>
        <v>2.2846622511127803</v>
      </c>
      <c r="W78" s="20">
        <v>17.239999999999998</v>
      </c>
      <c r="X78" s="25">
        <f t="shared" si="105"/>
        <v>18.478027867095388</v>
      </c>
      <c r="Y78" s="25">
        <f t="shared" si="85"/>
        <v>16.481439999999999</v>
      </c>
      <c r="Z78" s="25"/>
      <c r="AA78" s="21">
        <f t="shared" si="75"/>
        <v>42830125.039999999</v>
      </c>
      <c r="AB78" s="21">
        <f t="shared" si="106"/>
        <v>49050575.639999993</v>
      </c>
      <c r="AC78" s="20">
        <f t="shared" si="107"/>
        <v>25.86</v>
      </c>
      <c r="AD78" s="26">
        <f t="shared" si="74"/>
        <v>64245187.559999995</v>
      </c>
      <c r="AE78" s="21">
        <f t="shared" si="108"/>
        <v>52572964.244372979</v>
      </c>
      <c r="AF78" s="21">
        <f t="shared" si="86"/>
        <v>30.265452641382637</v>
      </c>
      <c r="AG78" s="21">
        <f t="shared" si="109"/>
        <v>34.661067944082205</v>
      </c>
      <c r="AH78" s="21">
        <f t="shared" si="87"/>
        <v>32.438855992907435</v>
      </c>
      <c r="AI78" s="21">
        <f t="shared" si="110"/>
        <v>37.150126413807293</v>
      </c>
      <c r="AJ78" s="21">
        <f t="shared" si="88"/>
        <v>31.6584232650446</v>
      </c>
      <c r="AK78" s="21">
        <f t="shared" si="89"/>
        <v>36.256347221843313</v>
      </c>
      <c r="AL78" s="21">
        <f t="shared" si="90"/>
        <v>124.68010051828131</v>
      </c>
      <c r="AM78" s="21">
        <f t="shared" si="91"/>
        <v>34.392559819752996</v>
      </c>
      <c r="AN78" s="21">
        <f>AB78/H78</f>
        <v>39.387577209184322</v>
      </c>
      <c r="AO78" s="21">
        <f t="shared" si="92"/>
        <v>36.86233635557663</v>
      </c>
      <c r="AP78" s="27">
        <f t="shared" si="111"/>
        <v>42.21605274296283</v>
      </c>
      <c r="AQ78" s="27">
        <f t="shared" si="93"/>
        <v>35.975480983005227</v>
      </c>
      <c r="AR78" s="27">
        <f t="shared" si="94"/>
        <v>41.200394570276487</v>
      </c>
      <c r="AS78" s="27">
        <f t="shared" si="112"/>
        <v>141.68193240713782</v>
      </c>
      <c r="AT78" s="28">
        <v>547</v>
      </c>
      <c r="AU78" s="29">
        <f t="shared" si="95"/>
        <v>6.7390011618970069E-2</v>
      </c>
      <c r="AV78" s="29">
        <f t="shared" si="113"/>
        <v>7.7177427318030775E-2</v>
      </c>
      <c r="AW78" s="29">
        <f t="shared" si="96"/>
        <v>6.5768703808053428E-2</v>
      </c>
      <c r="AX78" s="29">
        <f t="shared" si="114"/>
        <v>7.5320648208914973E-2</v>
      </c>
      <c r="AY78" s="37">
        <f t="shared" si="97"/>
        <v>0.25901632981195216</v>
      </c>
      <c r="AZ78" s="27">
        <f t="shared" si="98"/>
        <v>511.02451901699476</v>
      </c>
      <c r="BA78" s="27">
        <f t="shared" si="99"/>
        <v>382.9</v>
      </c>
      <c r="BB78" s="27">
        <f t="shared" si="100"/>
        <v>128.12451901699478</v>
      </c>
      <c r="BC78" s="30">
        <f t="shared" si="101"/>
        <v>0.23423129619194658</v>
      </c>
      <c r="BD78" s="27">
        <f t="shared" si="102"/>
        <v>7.10481671579159</v>
      </c>
      <c r="BE78" s="31">
        <f t="shared" si="104"/>
        <v>-4.9733717010541119</v>
      </c>
      <c r="BF78" s="31">
        <f t="shared" si="103"/>
        <v>6.7664921102777047</v>
      </c>
      <c r="BG78" s="31">
        <f t="shared" si="69"/>
        <v>5.003392053374359</v>
      </c>
      <c r="BK78" s="28">
        <v>144</v>
      </c>
      <c r="BL78" s="38">
        <f t="shared" si="77"/>
        <v>0.44</v>
      </c>
      <c r="BM78" s="32">
        <v>142</v>
      </c>
      <c r="BN78" s="38">
        <f t="shared" si="70"/>
        <v>0.42</v>
      </c>
      <c r="BO78" s="28">
        <v>25.4</v>
      </c>
      <c r="BP78" s="30">
        <f t="shared" si="78"/>
        <v>-0.746</v>
      </c>
      <c r="BQ78" s="28">
        <v>144</v>
      </c>
      <c r="BR78" s="33">
        <f t="shared" si="79"/>
        <v>4.9339004970774933</v>
      </c>
    </row>
    <row r="79" spans="1:70" s="32" customFormat="1" x14ac:dyDescent="0.25">
      <c r="A79" s="20" t="s">
        <v>125</v>
      </c>
      <c r="B79" s="20"/>
      <c r="C79" s="20"/>
      <c r="D79" s="20"/>
      <c r="E79" s="20"/>
      <c r="F79" s="21">
        <v>1693959</v>
      </c>
      <c r="G79" s="21">
        <v>1414106</v>
      </c>
      <c r="H79" s="21">
        <v>998185</v>
      </c>
      <c r="I79" s="22">
        <v>3234438</v>
      </c>
      <c r="J79" s="22">
        <v>2305456</v>
      </c>
      <c r="K79" s="23">
        <f t="shared" ref="K79:K141" si="115">J79/L79</f>
        <v>0.86468207934223651</v>
      </c>
      <c r="L79" s="22">
        <v>2666247</v>
      </c>
      <c r="M79" s="23">
        <f t="shared" si="84"/>
        <v>0.82433084201954099</v>
      </c>
      <c r="N79" s="36"/>
      <c r="O79" s="36"/>
      <c r="P79" s="36"/>
      <c r="Q79" s="20"/>
      <c r="R79" s="20"/>
      <c r="S79" s="22">
        <f t="shared" si="72"/>
        <v>2.3096480111402196</v>
      </c>
      <c r="T79" s="22">
        <f t="shared" si="73"/>
        <v>2.3096480111402196</v>
      </c>
      <c r="U79" s="22">
        <f>L79/G80</f>
        <v>1.9000797446460984</v>
      </c>
      <c r="V79" s="22">
        <f t="shared" si="83"/>
        <v>2.6710950374930498</v>
      </c>
      <c r="W79" s="20">
        <v>17.37</v>
      </c>
      <c r="X79" s="25">
        <f t="shared" si="105"/>
        <v>18.617363344051448</v>
      </c>
      <c r="Y79" s="25">
        <f t="shared" si="85"/>
        <v>16.605720000000002</v>
      </c>
      <c r="Z79" s="25"/>
      <c r="AA79" s="21">
        <f t="shared" si="75"/>
        <v>40045770.719999999</v>
      </c>
      <c r="AB79" s="21">
        <f t="shared" si="106"/>
        <v>46312710.390000001</v>
      </c>
      <c r="AC79" s="20">
        <f t="shared" si="107"/>
        <v>26.055</v>
      </c>
      <c r="AD79" s="26">
        <f t="shared" si="74"/>
        <v>60068656.079999998</v>
      </c>
      <c r="AE79" s="21">
        <f t="shared" si="108"/>
        <v>49638489.163987137</v>
      </c>
      <c r="AF79" s="21">
        <f t="shared" si="86"/>
        <v>28.318789906838667</v>
      </c>
      <c r="AG79" s="21">
        <f t="shared" si="109"/>
        <v>32.750522513870955</v>
      </c>
      <c r="AH79" s="21">
        <f t="shared" si="87"/>
        <v>30.352400757597714</v>
      </c>
      <c r="AI79" s="21">
        <f t="shared" si="110"/>
        <v>35.10238211561731</v>
      </c>
      <c r="AJ79" s="21">
        <f t="shared" si="88"/>
        <v>29.622165174517434</v>
      </c>
      <c r="AK79" s="21">
        <f t="shared" si="89"/>
        <v>34.257868738358738</v>
      </c>
      <c r="AL79" s="21">
        <f t="shared" si="90"/>
        <v>117.80763494198185</v>
      </c>
      <c r="AM79" s="21">
        <f t="shared" si="91"/>
        <v>40.118585953505608</v>
      </c>
      <c r="AN79" s="21">
        <f>AB79/H79</f>
        <v>46.396920801254275</v>
      </c>
      <c r="AO79" s="21">
        <f t="shared" si="92"/>
        <v>42.999556220263244</v>
      </c>
      <c r="AP79" s="27">
        <f t="shared" si="111"/>
        <v>49.728746839500829</v>
      </c>
      <c r="AQ79" s="27">
        <f t="shared" si="93"/>
        <v>41.96504806852051</v>
      </c>
      <c r="AR79" s="27">
        <f t="shared" si="94"/>
        <v>48.532343934366402</v>
      </c>
      <c r="AS79" s="27">
        <f t="shared" si="112"/>
        <v>166.89539856566284</v>
      </c>
      <c r="AT79" s="28">
        <v>547</v>
      </c>
      <c r="AU79" s="29">
        <f t="shared" si="95"/>
        <v>7.8609791993168643E-2</v>
      </c>
      <c r="AV79" s="29">
        <f t="shared" si="113"/>
        <v>9.0911785812615775E-2</v>
      </c>
      <c r="AW79" s="29">
        <f t="shared" si="96"/>
        <v>7.6718552227642609E-2</v>
      </c>
      <c r="AX79" s="29">
        <f t="shared" si="114"/>
        <v>8.8724577576538219E-2</v>
      </c>
      <c r="AY79" s="37">
        <f t="shared" si="97"/>
        <v>0.30511041785313137</v>
      </c>
      <c r="AZ79" s="27">
        <f t="shared" si="98"/>
        <v>505.0349519314795</v>
      </c>
      <c r="BA79" s="27">
        <f t="shared" si="99"/>
        <v>382.9</v>
      </c>
      <c r="BB79" s="27">
        <f t="shared" si="100"/>
        <v>122.13495193147952</v>
      </c>
      <c r="BC79" s="30">
        <f t="shared" si="101"/>
        <v>0.22328144777235745</v>
      </c>
      <c r="BD79" s="27">
        <f t="shared" si="102"/>
        <v>6.7219927487906972</v>
      </c>
      <c r="BE79" s="31">
        <f t="shared" si="104"/>
        <v>-4.705394924153488</v>
      </c>
      <c r="BF79" s="31">
        <f t="shared" si="103"/>
        <v>6.4018978559911401</v>
      </c>
      <c r="BG79" s="31">
        <f t="shared" si="69"/>
        <v>4.3367695153488368</v>
      </c>
      <c r="BK79" s="28">
        <v>174</v>
      </c>
      <c r="BL79" s="38">
        <f t="shared" si="77"/>
        <v>0.74</v>
      </c>
      <c r="BM79" s="32">
        <v>155</v>
      </c>
      <c r="BN79" s="38">
        <f t="shared" si="70"/>
        <v>0.55000000000000004</v>
      </c>
      <c r="BO79" s="28">
        <v>28.2</v>
      </c>
      <c r="BP79" s="30">
        <f t="shared" si="78"/>
        <v>-0.71799999999999997</v>
      </c>
      <c r="BQ79" s="28">
        <v>174</v>
      </c>
      <c r="BR79" s="33">
        <f t="shared" si="79"/>
        <v>3.8632142234429296</v>
      </c>
    </row>
    <row r="80" spans="1:70" s="32" customFormat="1" x14ac:dyDescent="0.25">
      <c r="A80" s="20" t="s">
        <v>126</v>
      </c>
      <c r="B80" s="20"/>
      <c r="C80" s="20"/>
      <c r="D80" s="20"/>
      <c r="E80" s="20"/>
      <c r="F80" s="21">
        <v>1693959</v>
      </c>
      <c r="G80" s="21">
        <v>1403229</v>
      </c>
      <c r="H80" s="21">
        <v>946864</v>
      </c>
      <c r="I80" s="22">
        <f>L80/0.7</f>
        <v>3799634.2857142859</v>
      </c>
      <c r="J80" s="22">
        <v>2464572</v>
      </c>
      <c r="K80" s="23">
        <f t="shared" si="115"/>
        <v>0.92662000553436719</v>
      </c>
      <c r="L80" s="22">
        <v>2659744</v>
      </c>
      <c r="M80" s="23">
        <f t="shared" si="84"/>
        <v>0.7</v>
      </c>
      <c r="N80" s="36"/>
      <c r="O80" s="36"/>
      <c r="P80" s="36"/>
      <c r="Q80" s="20"/>
      <c r="R80" s="20"/>
      <c r="S80" s="22">
        <f t="shared" si="72"/>
        <v>2.6028785548927829</v>
      </c>
      <c r="T80" s="22">
        <f t="shared" si="73"/>
        <v>2.6028785548927829</v>
      </c>
      <c r="U80" s="22">
        <f t="shared" ref="U80:U107" si="116">L80/G80</f>
        <v>1.8954454333540711</v>
      </c>
      <c r="V80" s="22">
        <f t="shared" si="83"/>
        <v>2.8090031937004682</v>
      </c>
      <c r="W80" s="20">
        <v>23.5</v>
      </c>
      <c r="X80" s="25">
        <f t="shared" si="105"/>
        <v>25.187566988210072</v>
      </c>
      <c r="Y80" s="25">
        <f t="shared" si="85"/>
        <v>22.465999999999998</v>
      </c>
      <c r="Z80" s="25"/>
      <c r="AA80" s="21">
        <f t="shared" si="75"/>
        <v>57917442</v>
      </c>
      <c r="AB80" s="21">
        <f t="shared" si="106"/>
        <v>62503984</v>
      </c>
      <c r="AC80" s="20">
        <f t="shared" si="107"/>
        <v>35.25</v>
      </c>
      <c r="AD80" s="26">
        <f t="shared" si="74"/>
        <v>86876163</v>
      </c>
      <c r="AE80" s="21">
        <f t="shared" si="108"/>
        <v>66992480.171489812</v>
      </c>
      <c r="AF80" s="21">
        <f t="shared" si="86"/>
        <v>41.274404961699055</v>
      </c>
      <c r="AG80" s="21">
        <f t="shared" si="109"/>
        <v>44.54296768382067</v>
      </c>
      <c r="AH80" s="21">
        <f t="shared" si="87"/>
        <v>44.238376164736394</v>
      </c>
      <c r="AI80" s="21">
        <f t="shared" si="110"/>
        <v>47.74165882510254</v>
      </c>
      <c r="AJ80" s="21">
        <f t="shared" si="88"/>
        <v>43.174063767467629</v>
      </c>
      <c r="AK80" s="21">
        <f t="shared" si="89"/>
        <v>46.593062430774765</v>
      </c>
      <c r="AL80" s="21">
        <f t="shared" si="90"/>
        <v>160.22650245978656</v>
      </c>
      <c r="AM80" s="21">
        <f t="shared" si="91"/>
        <v>61.167646039980397</v>
      </c>
      <c r="AN80" s="21">
        <f>AB80/H80</f>
        <v>66.011575051961003</v>
      </c>
      <c r="AO80" s="21">
        <f t="shared" si="92"/>
        <v>65.560177963537399</v>
      </c>
      <c r="AP80" s="27">
        <f t="shared" si="111"/>
        <v>70.75195611142658</v>
      </c>
      <c r="AQ80" s="27">
        <f t="shared" si="93"/>
        <v>63.982893347259832</v>
      </c>
      <c r="AR80" s="27">
        <f t="shared" si="94"/>
        <v>69.049764698703981</v>
      </c>
      <c r="AS80" s="27">
        <f t="shared" si="112"/>
        <v>237.45170882000357</v>
      </c>
      <c r="AT80" s="28">
        <v>547</v>
      </c>
      <c r="AU80" s="29">
        <f t="shared" si="95"/>
        <v>0.11985407305948337</v>
      </c>
      <c r="AV80" s="29">
        <f t="shared" si="113"/>
        <v>0.12934544078871404</v>
      </c>
      <c r="AW80" s="29">
        <f t="shared" si="96"/>
        <v>0.11697055456537446</v>
      </c>
      <c r="AX80" s="29">
        <f t="shared" si="114"/>
        <v>0.12623357348940398</v>
      </c>
      <c r="AY80" s="37">
        <f t="shared" si="97"/>
        <v>0.43409818797075606</v>
      </c>
      <c r="AZ80" s="27">
        <f t="shared" si="98"/>
        <v>483.01710665274015</v>
      </c>
      <c r="BA80" s="27">
        <f t="shared" si="99"/>
        <v>382.9</v>
      </c>
      <c r="BB80" s="27">
        <f t="shared" si="100"/>
        <v>100.11710665274018</v>
      </c>
      <c r="BC80" s="30">
        <f t="shared" si="101"/>
        <v>0.18302944543462554</v>
      </c>
      <c r="BD80" s="27">
        <f t="shared" si="102"/>
        <v>4.0728491046816853</v>
      </c>
      <c r="BE80" s="31">
        <f t="shared" si="104"/>
        <v>-2.8509943732771799</v>
      </c>
      <c r="BF80" s="31">
        <f t="shared" si="103"/>
        <v>3.8789039092206523</v>
      </c>
      <c r="BG80" s="31">
        <f t="shared" si="69"/>
        <v>2.9728825581618139</v>
      </c>
      <c r="BK80" s="28">
        <v>160</v>
      </c>
      <c r="BL80" s="38">
        <f t="shared" si="77"/>
        <v>0.6</v>
      </c>
      <c r="BM80" s="32">
        <v>137</v>
      </c>
      <c r="BN80" s="38">
        <f t="shared" si="70"/>
        <v>0.37</v>
      </c>
      <c r="BO80" s="28">
        <v>28.4</v>
      </c>
      <c r="BP80" s="30">
        <f t="shared" si="78"/>
        <v>-0.71599999999999997</v>
      </c>
      <c r="BQ80" s="28">
        <v>160</v>
      </c>
      <c r="BR80" s="33">
        <f t="shared" si="79"/>
        <v>2.5455306904260531</v>
      </c>
    </row>
    <row r="81" spans="1:70" s="32" customFormat="1" x14ac:dyDescent="0.25">
      <c r="A81" s="20" t="s">
        <v>127</v>
      </c>
      <c r="B81" s="20"/>
      <c r="C81" s="20"/>
      <c r="D81" s="20"/>
      <c r="E81" s="20"/>
      <c r="F81" s="21">
        <v>1693959</v>
      </c>
      <c r="G81" s="21">
        <v>1394315</v>
      </c>
      <c r="H81" s="21">
        <f t="shared" ref="H81:H88" si="117">G81*0.88</f>
        <v>1226997.2</v>
      </c>
      <c r="I81" s="22">
        <f t="shared" ref="I81:I93" si="118">L81/0.7</f>
        <v>4538902.8571428573</v>
      </c>
      <c r="J81" s="22">
        <v>2433738</v>
      </c>
      <c r="K81" s="23">
        <f t="shared" si="115"/>
        <v>0.76599316637878501</v>
      </c>
      <c r="L81" s="22">
        <v>3177232</v>
      </c>
      <c r="M81" s="23">
        <f t="shared" si="84"/>
        <v>0.7</v>
      </c>
      <c r="N81" s="36"/>
      <c r="O81" s="36"/>
      <c r="P81" s="36"/>
      <c r="Q81" s="20"/>
      <c r="R81" s="20"/>
      <c r="S81" s="22">
        <f t="shared" si="72"/>
        <v>1.9834910788712476</v>
      </c>
      <c r="T81" s="22">
        <f t="shared" si="73"/>
        <v>1.9834910788712476</v>
      </c>
      <c r="U81" s="22">
        <f t="shared" si="116"/>
        <v>2.2787045968809059</v>
      </c>
      <c r="V81" s="22">
        <f t="shared" si="83"/>
        <v>2.58943704191012</v>
      </c>
      <c r="W81" s="20">
        <v>27.6</v>
      </c>
      <c r="X81" s="25">
        <f t="shared" si="105"/>
        <v>29.581993569131832</v>
      </c>
      <c r="Y81" s="25">
        <f t="shared" si="85"/>
        <v>26.3856</v>
      </c>
      <c r="Z81" s="25"/>
      <c r="AA81" s="21">
        <f t="shared" si="75"/>
        <v>67171168.799999997</v>
      </c>
      <c r="AB81" s="21">
        <f t="shared" si="106"/>
        <v>87691603.200000003</v>
      </c>
      <c r="AC81" s="20">
        <f t="shared" si="107"/>
        <v>41.400000000000006</v>
      </c>
      <c r="AD81" s="26">
        <f t="shared" si="74"/>
        <v>100756753.20000002</v>
      </c>
      <c r="AE81" s="21">
        <f t="shared" si="108"/>
        <v>93988856.591639876</v>
      </c>
      <c r="AF81" s="21">
        <f t="shared" si="86"/>
        <v>48.175031323624857</v>
      </c>
      <c r="AG81" s="21">
        <f t="shared" si="109"/>
        <v>62.892246873912995</v>
      </c>
      <c r="AH81" s="21">
        <f t="shared" si="87"/>
        <v>51.634545898847648</v>
      </c>
      <c r="AI81" s="21">
        <f t="shared" si="110"/>
        <v>67.408624730882096</v>
      </c>
      <c r="AJ81" s="21">
        <f t="shared" si="88"/>
        <v>50.392292179523913</v>
      </c>
      <c r="AK81" s="21">
        <f t="shared" si="89"/>
        <v>65.786869114971751</v>
      </c>
      <c r="AL81" s="21">
        <f t="shared" si="90"/>
        <v>226.23110386299638</v>
      </c>
      <c r="AM81" s="21">
        <f t="shared" si="91"/>
        <v>54.744353776846431</v>
      </c>
      <c r="AN81" s="21">
        <f>AB81/H81</f>
        <v>71.468462356719314</v>
      </c>
      <c r="AO81" s="21">
        <f t="shared" si="92"/>
        <v>58.675620339599604</v>
      </c>
      <c r="AP81" s="27">
        <f t="shared" si="111"/>
        <v>76.600709921456925</v>
      </c>
      <c r="AQ81" s="27">
        <f t="shared" si="93"/>
        <v>57.263968385822629</v>
      </c>
      <c r="AR81" s="27">
        <f t="shared" si="94"/>
        <v>74.757805812467907</v>
      </c>
      <c r="AS81" s="27">
        <f t="shared" si="112"/>
        <v>257.08079984431407</v>
      </c>
      <c r="AT81" s="28">
        <v>547</v>
      </c>
      <c r="AU81" s="29">
        <f t="shared" si="95"/>
        <v>0.10726804449652579</v>
      </c>
      <c r="AV81" s="29">
        <f t="shared" si="113"/>
        <v>0.14003786091674025</v>
      </c>
      <c r="AW81" s="29">
        <f t="shared" si="96"/>
        <v>0.10468732794483113</v>
      </c>
      <c r="AX81" s="29">
        <f t="shared" si="114"/>
        <v>0.13666874920012415</v>
      </c>
      <c r="AY81" s="37">
        <f>AS81/AT81</f>
        <v>0.46998318070258516</v>
      </c>
      <c r="AZ81" s="27">
        <f t="shared" si="98"/>
        <v>489.73603161417736</v>
      </c>
      <c r="BA81" s="27">
        <f t="shared" si="99"/>
        <v>382.9</v>
      </c>
      <c r="BB81" s="27">
        <f t="shared" si="100"/>
        <v>106.83603161417739</v>
      </c>
      <c r="BC81" s="30">
        <f t="shared" si="101"/>
        <v>0.19531267205516889</v>
      </c>
      <c r="BD81" s="27">
        <f t="shared" si="102"/>
        <v>3.7005523993896219</v>
      </c>
      <c r="BE81" s="31">
        <f t="shared" si="104"/>
        <v>-2.5903866795727355</v>
      </c>
      <c r="BF81" s="31">
        <f t="shared" si="103"/>
        <v>3.5243356184663064</v>
      </c>
      <c r="BG81" s="31">
        <f t="shared" si="69"/>
        <v>3.426437406842243</v>
      </c>
      <c r="BK81" s="28">
        <v>118</v>
      </c>
      <c r="BL81" s="38">
        <f t="shared" si="77"/>
        <v>0.18</v>
      </c>
      <c r="BM81" s="32">
        <v>108</v>
      </c>
      <c r="BN81" s="38">
        <f t="shared" si="70"/>
        <v>0.08</v>
      </c>
      <c r="BO81" s="28">
        <v>23.1</v>
      </c>
      <c r="BP81" s="30">
        <f t="shared" si="78"/>
        <v>-0.76900000000000002</v>
      </c>
      <c r="BQ81" s="28">
        <v>118</v>
      </c>
      <c r="BR81" s="33">
        <f t="shared" si="79"/>
        <v>3.1360613554149341</v>
      </c>
    </row>
    <row r="82" spans="1:70" s="32" customFormat="1" x14ac:dyDescent="0.25">
      <c r="A82" s="20" t="s">
        <v>128</v>
      </c>
      <c r="B82" s="20"/>
      <c r="C82" s="20"/>
      <c r="D82" s="20"/>
      <c r="E82" s="20"/>
      <c r="F82" s="21">
        <v>1693959</v>
      </c>
      <c r="G82" s="21">
        <v>1396175</v>
      </c>
      <c r="H82" s="21">
        <f t="shared" si="117"/>
        <v>1228634</v>
      </c>
      <c r="I82" s="22">
        <f t="shared" si="118"/>
        <v>4248614.9825783977</v>
      </c>
      <c r="J82" s="22">
        <v>2438705</v>
      </c>
      <c r="K82" s="23">
        <f t="shared" si="115"/>
        <v>0.82</v>
      </c>
      <c r="L82" s="22">
        <f>J82/0.82</f>
        <v>2974030.487804878</v>
      </c>
      <c r="M82" s="23">
        <f t="shared" si="84"/>
        <v>0.7</v>
      </c>
      <c r="N82" s="36"/>
      <c r="O82" s="36"/>
      <c r="P82" s="36"/>
      <c r="Q82" s="20"/>
      <c r="R82" s="20"/>
      <c r="S82" s="22">
        <f t="shared" si="72"/>
        <v>1.984891350882362</v>
      </c>
      <c r="T82" s="22">
        <f t="shared" si="73"/>
        <v>1.984891350882362</v>
      </c>
      <c r="U82" s="22">
        <f t="shared" si="116"/>
        <v>2.1301273033859496</v>
      </c>
      <c r="V82" s="22">
        <f t="shared" si="83"/>
        <v>2.4205992083931243</v>
      </c>
      <c r="W82" s="20">
        <v>29.37</v>
      </c>
      <c r="X82" s="25">
        <f t="shared" si="105"/>
        <v>31.479099678456592</v>
      </c>
      <c r="Y82" s="25">
        <f t="shared" si="85"/>
        <v>28.077719999999999</v>
      </c>
      <c r="Z82" s="25"/>
      <c r="AA82" s="21">
        <f t="shared" si="75"/>
        <v>71624765.850000009</v>
      </c>
      <c r="AB82" s="21">
        <f t="shared" si="106"/>
        <v>87347275.426829264</v>
      </c>
      <c r="AC82" s="20">
        <f t="shared" si="107"/>
        <v>44.055</v>
      </c>
      <c r="AD82" s="26">
        <f t="shared" si="74"/>
        <v>107437148.77500001</v>
      </c>
      <c r="AE82" s="21">
        <f t="shared" si="108"/>
        <v>93619802.172378644</v>
      </c>
      <c r="AF82" s="21">
        <f t="shared" si="86"/>
        <v>51.300707898365182</v>
      </c>
      <c r="AG82" s="21">
        <f t="shared" si="109"/>
        <v>62.561838900445331</v>
      </c>
      <c r="AH82" s="21">
        <f t="shared" si="87"/>
        <v>54.984681563092366</v>
      </c>
      <c r="AI82" s="21">
        <f t="shared" si="110"/>
        <v>67.054489711088237</v>
      </c>
      <c r="AJ82" s="21">
        <f t="shared" si="88"/>
        <v>53.661828345570278</v>
      </c>
      <c r="AK82" s="21">
        <f t="shared" si="89"/>
        <v>65.441254079963741</v>
      </c>
      <c r="AL82" s="21">
        <f t="shared" ref="AL82:AL93" si="119">AG82/0.278</f>
        <v>225.04258597282492</v>
      </c>
      <c r="AM82" s="21">
        <f t="shared" si="91"/>
        <v>58.296258975414979</v>
      </c>
      <c r="AN82" s="21">
        <f t="shared" ref="AN82:AN93" si="120">AB82/H82</f>
        <v>71.092998750506055</v>
      </c>
      <c r="AO82" s="21">
        <f t="shared" si="92"/>
        <v>62.482592685332236</v>
      </c>
      <c r="AP82" s="27">
        <f t="shared" ref="AP82:AP93" si="121">AN82/0.933</f>
        <v>76.198283762600269</v>
      </c>
      <c r="AQ82" s="27">
        <f t="shared" si="93"/>
        <v>60.979350392693497</v>
      </c>
      <c r="AR82" s="27">
        <f t="shared" ref="AR82:AR93" si="122">AN82/0.956</f>
        <v>74.365061454504243</v>
      </c>
      <c r="AS82" s="27">
        <f t="shared" si="112"/>
        <v>255.73021133275557</v>
      </c>
      <c r="AT82" s="28">
        <v>547</v>
      </c>
      <c r="AU82" s="29">
        <f t="shared" si="95"/>
        <v>0.11422777456185053</v>
      </c>
      <c r="AV82" s="29">
        <f t="shared" si="113"/>
        <v>0.13930216409981769</v>
      </c>
      <c r="AW82" s="29">
        <f t="shared" si="96"/>
        <v>0.11147961680565539</v>
      </c>
      <c r="AX82" s="29">
        <f t="shared" si="114"/>
        <v>0.13595075220201872</v>
      </c>
      <c r="AY82" s="37">
        <f t="shared" si="97"/>
        <v>0.46751409750046724</v>
      </c>
      <c r="AZ82" s="27">
        <f t="shared" si="98"/>
        <v>486.0206496073065</v>
      </c>
      <c r="BA82" s="27">
        <f t="shared" si="99"/>
        <v>382.9</v>
      </c>
      <c r="BB82" s="27">
        <f t="shared" si="100"/>
        <v>103.12064960730652</v>
      </c>
      <c r="BC82" s="30">
        <f t="shared" si="101"/>
        <v>0.18852038319434464</v>
      </c>
      <c r="BD82" s="27">
        <f t="shared" si="102"/>
        <v>3.3565999667887305</v>
      </c>
      <c r="BE82" s="31">
        <f t="shared" si="104"/>
        <v>-2.3496199767521113</v>
      </c>
      <c r="BF82" s="31">
        <f t="shared" si="103"/>
        <v>3.1967618731321243</v>
      </c>
      <c r="BG82" s="31">
        <f t="shared" si="69"/>
        <v>3.6092472761169141</v>
      </c>
      <c r="BK82" s="28">
        <v>96</v>
      </c>
      <c r="BL82" s="38">
        <f t="shared" si="77"/>
        <v>-0.04</v>
      </c>
      <c r="BM82" s="32">
        <v>93</v>
      </c>
      <c r="BN82" s="38">
        <f t="shared" si="70"/>
        <v>-7.0000000000000007E-2</v>
      </c>
      <c r="BO82" s="28">
        <v>19.100000000000001</v>
      </c>
      <c r="BP82" s="30">
        <f t="shared" si="78"/>
        <v>-0.80900000000000005</v>
      </c>
      <c r="BQ82" s="28">
        <v>96</v>
      </c>
      <c r="BR82" s="33">
        <f t="shared" si="79"/>
        <v>3.4964582987382609</v>
      </c>
    </row>
    <row r="83" spans="1:70" s="32" customFormat="1" x14ac:dyDescent="0.25">
      <c r="A83" s="20" t="s">
        <v>129</v>
      </c>
      <c r="B83" s="20"/>
      <c r="C83" s="20"/>
      <c r="D83" s="20"/>
      <c r="E83" s="20"/>
      <c r="F83" s="21">
        <v>1693959</v>
      </c>
      <c r="G83" s="21">
        <v>1402689</v>
      </c>
      <c r="H83" s="21">
        <f t="shared" si="117"/>
        <v>1234366.32</v>
      </c>
      <c r="I83" s="22">
        <f t="shared" si="118"/>
        <v>4438491.2891986072</v>
      </c>
      <c r="J83" s="22">
        <v>2547694</v>
      </c>
      <c r="K83" s="23">
        <f t="shared" si="115"/>
        <v>0.82</v>
      </c>
      <c r="L83" s="22">
        <f t="shared" ref="L83:L93" si="123">J83/0.82</f>
        <v>3106943.9024390248</v>
      </c>
      <c r="M83" s="23">
        <f t="shared" si="84"/>
        <v>0.7</v>
      </c>
      <c r="N83" s="36"/>
      <c r="O83" s="36"/>
      <c r="P83" s="36"/>
      <c r="Q83" s="20"/>
      <c r="R83" s="20"/>
      <c r="S83" s="22">
        <f t="shared" si="72"/>
        <v>2.0639691465334211</v>
      </c>
      <c r="T83" s="22">
        <f t="shared" si="73"/>
        <v>2.0639691465334211</v>
      </c>
      <c r="U83" s="22">
        <f t="shared" si="116"/>
        <v>2.2149912792065987</v>
      </c>
      <c r="V83" s="22">
        <f t="shared" si="83"/>
        <v>2.5170355445529529</v>
      </c>
      <c r="W83" s="20">
        <v>35.49</v>
      </c>
      <c r="X83" s="25">
        <f t="shared" si="105"/>
        <v>38.038585209003216</v>
      </c>
      <c r="Y83" s="25">
        <f t="shared" si="85"/>
        <v>33.928440000000002</v>
      </c>
      <c r="Z83" s="25"/>
      <c r="AA83" s="21">
        <f t="shared" si="75"/>
        <v>90417660.060000002</v>
      </c>
      <c r="AB83" s="21">
        <f t="shared" si="106"/>
        <v>110265439.097561</v>
      </c>
      <c r="AC83" s="20">
        <f t="shared" si="107"/>
        <v>53.234999999999999</v>
      </c>
      <c r="AD83" s="26">
        <f t="shared" si="74"/>
        <v>135626490.09</v>
      </c>
      <c r="AE83" s="21">
        <f t="shared" si="108"/>
        <v>118183750.37251982</v>
      </c>
      <c r="AF83" s="21">
        <f t="shared" si="86"/>
        <v>64.460233209214593</v>
      </c>
      <c r="AG83" s="21">
        <f t="shared" si="109"/>
        <v>78.610040499042199</v>
      </c>
      <c r="AH83" s="21">
        <f t="shared" si="87"/>
        <v>69.089210299265375</v>
      </c>
      <c r="AI83" s="21">
        <f t="shared" si="110"/>
        <v>84.255134511299246</v>
      </c>
      <c r="AJ83" s="21">
        <f t="shared" si="88"/>
        <v>67.427022185370916</v>
      </c>
      <c r="AK83" s="21">
        <f t="shared" si="89"/>
        <v>82.228075835818203</v>
      </c>
      <c r="AL83" s="21">
        <f t="shared" si="119"/>
        <v>282.76992985266975</v>
      </c>
      <c r="AM83" s="21">
        <f t="shared" si="91"/>
        <v>73.250265010471125</v>
      </c>
      <c r="AN83" s="21">
        <f t="shared" si="120"/>
        <v>89.329591476184305</v>
      </c>
      <c r="AO83" s="21">
        <f t="shared" si="92"/>
        <v>78.510466249165191</v>
      </c>
      <c r="AP83" s="27">
        <f t="shared" si="121"/>
        <v>95.744471035567315</v>
      </c>
      <c r="AQ83" s="27">
        <f t="shared" si="93"/>
        <v>76.62161611973967</v>
      </c>
      <c r="AR83" s="27">
        <f t="shared" si="122"/>
        <v>93.440995267975225</v>
      </c>
      <c r="AS83" s="27">
        <f t="shared" si="112"/>
        <v>321.32946574167011</v>
      </c>
      <c r="AT83" s="28">
        <v>547</v>
      </c>
      <c r="AU83" s="29">
        <f t="shared" si="95"/>
        <v>0.14352918875532941</v>
      </c>
      <c r="AV83" s="29">
        <f t="shared" si="113"/>
        <v>0.17503559604308466</v>
      </c>
      <c r="AW83" s="29">
        <f t="shared" si="96"/>
        <v>0.14007608065765936</v>
      </c>
      <c r="AX83" s="29">
        <f t="shared" si="114"/>
        <v>0.17082448860690169</v>
      </c>
      <c r="AY83" s="37">
        <f t="shared" si="97"/>
        <v>0.58743960830287034</v>
      </c>
      <c r="AZ83" s="27">
        <f t="shared" si="98"/>
        <v>470.37838388026034</v>
      </c>
      <c r="BA83" s="27">
        <f t="shared" si="99"/>
        <v>382.9</v>
      </c>
      <c r="BB83" s="27">
        <f t="shared" si="100"/>
        <v>87.478383880260367</v>
      </c>
      <c r="BC83" s="30">
        <f t="shared" si="101"/>
        <v>0.15992391934234071</v>
      </c>
      <c r="BD83" s="27">
        <f t="shared" si="102"/>
        <v>2.3564196953938832</v>
      </c>
      <c r="BE83" s="31">
        <f t="shared" si="104"/>
        <v>-1.6494937867757185</v>
      </c>
      <c r="BF83" s="31">
        <f t="shared" si="103"/>
        <v>2.2442092337084603</v>
      </c>
      <c r="BG83" s="31">
        <f t="shared" si="69"/>
        <v>2.5337846187031001</v>
      </c>
      <c r="BK83" s="28">
        <v>95</v>
      </c>
      <c r="BL83" s="38">
        <f t="shared" si="77"/>
        <v>-0.05</v>
      </c>
      <c r="BM83" s="32">
        <v>93</v>
      </c>
      <c r="BN83" s="38">
        <f t="shared" si="70"/>
        <v>-7.0000000000000007E-2</v>
      </c>
      <c r="BO83" s="28">
        <v>18.3</v>
      </c>
      <c r="BP83" s="30">
        <f t="shared" si="78"/>
        <v>-0.81700000000000006</v>
      </c>
      <c r="BQ83" s="28">
        <v>95</v>
      </c>
      <c r="BR83" s="33">
        <f t="shared" si="79"/>
        <v>2.4804417846251403</v>
      </c>
    </row>
    <row r="84" spans="1:70" s="32" customFormat="1" x14ac:dyDescent="0.25">
      <c r="A84" s="20" t="s">
        <v>130</v>
      </c>
      <c r="B84" s="20"/>
      <c r="C84" s="20"/>
      <c r="D84" s="20"/>
      <c r="E84" s="20"/>
      <c r="F84" s="21">
        <v>1693959</v>
      </c>
      <c r="G84" s="21">
        <v>1408393</v>
      </c>
      <c r="H84" s="21">
        <f t="shared" si="117"/>
        <v>1239385.8400000001</v>
      </c>
      <c r="I84" s="22">
        <f t="shared" si="118"/>
        <v>4496379.7909407672</v>
      </c>
      <c r="J84" s="22">
        <v>2580922</v>
      </c>
      <c r="K84" s="23">
        <f t="shared" si="115"/>
        <v>0.82</v>
      </c>
      <c r="L84" s="22">
        <f t="shared" si="123"/>
        <v>3147465.8536585369</v>
      </c>
      <c r="M84" s="23">
        <f t="shared" si="84"/>
        <v>0.7</v>
      </c>
      <c r="N84" s="36"/>
      <c r="O84" s="36"/>
      <c r="P84" s="36"/>
      <c r="Q84" s="20"/>
      <c r="R84" s="20"/>
      <c r="S84" s="22">
        <f t="shared" si="72"/>
        <v>2.0824201122065422</v>
      </c>
      <c r="T84" s="22">
        <f t="shared" si="73"/>
        <v>2.0824201122065422</v>
      </c>
      <c r="U84" s="22">
        <f t="shared" si="116"/>
        <v>2.234792315538729</v>
      </c>
      <c r="V84" s="22">
        <f t="shared" si="83"/>
        <v>2.5395367222031009</v>
      </c>
      <c r="W84" s="20">
        <v>31.75</v>
      </c>
      <c r="X84" s="25">
        <f t="shared" si="105"/>
        <v>34.030010718113608</v>
      </c>
      <c r="Y84" s="25">
        <f t="shared" si="85"/>
        <v>30.352999999999998</v>
      </c>
      <c r="Z84" s="25"/>
      <c r="AA84" s="21">
        <f t="shared" si="75"/>
        <v>81944273.5</v>
      </c>
      <c r="AB84" s="21">
        <f t="shared" si="106"/>
        <v>99932040.853658542</v>
      </c>
      <c r="AC84" s="20">
        <f t="shared" si="107"/>
        <v>47.625</v>
      </c>
      <c r="AD84" s="26">
        <f t="shared" si="74"/>
        <v>122916410.25</v>
      </c>
      <c r="AE84" s="21">
        <f t="shared" si="108"/>
        <v>107108296.73489662</v>
      </c>
      <c r="AF84" s="21">
        <f t="shared" si="86"/>
        <v>58.182817935050799</v>
      </c>
      <c r="AG84" s="21">
        <f t="shared" si="109"/>
        <v>70.95465601835464</v>
      </c>
      <c r="AH84" s="21">
        <f t="shared" si="87"/>
        <v>62.361005289443511</v>
      </c>
      <c r="AI84" s="21">
        <f t="shared" si="110"/>
        <v>76.050006450540877</v>
      </c>
      <c r="AJ84" s="21">
        <f t="shared" si="88"/>
        <v>60.860688216580336</v>
      </c>
      <c r="AK84" s="21">
        <f t="shared" si="89"/>
        <v>74.220351483634559</v>
      </c>
      <c r="AL84" s="21">
        <f t="shared" si="119"/>
        <v>255.23257560559222</v>
      </c>
      <c r="AM84" s="21">
        <f t="shared" si="91"/>
        <v>66.116838562557717</v>
      </c>
      <c r="AN84" s="21">
        <f t="shared" si="120"/>
        <v>80.630290929948444</v>
      </c>
      <c r="AO84" s="21">
        <f t="shared" si="92"/>
        <v>70.864778738003977</v>
      </c>
      <c r="AP84" s="27">
        <f t="shared" si="121"/>
        <v>86.42046187561462</v>
      </c>
      <c r="AQ84" s="27">
        <f t="shared" si="93"/>
        <v>69.15987297338674</v>
      </c>
      <c r="AR84" s="27">
        <f t="shared" si="122"/>
        <v>84.341308504130168</v>
      </c>
      <c r="AS84" s="27">
        <f t="shared" si="112"/>
        <v>290.03701773362747</v>
      </c>
      <c r="AT84" s="28">
        <v>547</v>
      </c>
      <c r="AU84" s="29">
        <f t="shared" si="95"/>
        <v>0.12955169787569282</v>
      </c>
      <c r="AV84" s="29">
        <f t="shared" si="113"/>
        <v>0.15798987545816201</v>
      </c>
      <c r="AW84" s="29">
        <f t="shared" si="96"/>
        <v>0.12643486832429021</v>
      </c>
      <c r="AX84" s="29">
        <f t="shared" si="114"/>
        <v>0.15418886381010999</v>
      </c>
      <c r="AY84" s="29"/>
      <c r="AZ84" s="27">
        <f t="shared" si="98"/>
        <v>477.84012702661323</v>
      </c>
      <c r="BA84" s="27">
        <f t="shared" si="99"/>
        <v>382.9</v>
      </c>
      <c r="BB84" s="27">
        <f t="shared" si="100"/>
        <v>94.940127026613254</v>
      </c>
      <c r="BC84" s="30">
        <f t="shared" si="101"/>
        <v>0.17356513167570978</v>
      </c>
      <c r="BD84" s="27">
        <f t="shared" si="102"/>
        <v>2.8586696515729848</v>
      </c>
      <c r="BE84" s="31">
        <f t="shared" si="104"/>
        <v>-2.0010687561010894</v>
      </c>
      <c r="BF84" s="31">
        <f t="shared" si="103"/>
        <v>2.7225425253076043</v>
      </c>
      <c r="BG84" s="31">
        <f t="shared" si="69"/>
        <v>2.9777808870551925</v>
      </c>
      <c r="BK84" s="28">
        <v>99</v>
      </c>
      <c r="BL84" s="38">
        <f t="shared" si="77"/>
        <v>-0.01</v>
      </c>
      <c r="BM84" s="32">
        <v>96</v>
      </c>
      <c r="BN84" s="38">
        <f t="shared" si="70"/>
        <v>-0.04</v>
      </c>
      <c r="BO84" s="28">
        <v>18.3</v>
      </c>
      <c r="BP84" s="30">
        <f t="shared" si="78"/>
        <v>-0.81700000000000006</v>
      </c>
      <c r="BQ84" s="28">
        <v>95</v>
      </c>
      <c r="BR84" s="33">
        <f t="shared" si="79"/>
        <v>3.0091259490241948</v>
      </c>
    </row>
    <row r="85" spans="1:70" s="32" customFormat="1" x14ac:dyDescent="0.25">
      <c r="A85" s="20" t="s">
        <v>131</v>
      </c>
      <c r="B85" s="20"/>
      <c r="C85" s="20"/>
      <c r="D85" s="20"/>
      <c r="E85" s="20"/>
      <c r="F85" s="21">
        <v>1693959</v>
      </c>
      <c r="G85" s="21">
        <v>1412076</v>
      </c>
      <c r="H85" s="21">
        <f t="shared" si="117"/>
        <v>1242626.8800000001</v>
      </c>
      <c r="I85" s="22">
        <f t="shared" si="118"/>
        <v>4185935.5400696872</v>
      </c>
      <c r="J85" s="22">
        <v>2402727</v>
      </c>
      <c r="K85" s="23">
        <f t="shared" si="115"/>
        <v>0.82</v>
      </c>
      <c r="L85" s="22">
        <f t="shared" si="123"/>
        <v>2930154.8780487808</v>
      </c>
      <c r="M85" s="23">
        <f t="shared" si="84"/>
        <v>0.7</v>
      </c>
      <c r="N85" s="36"/>
      <c r="O85" s="36"/>
      <c r="P85" s="36"/>
      <c r="Q85" s="20"/>
      <c r="R85" s="20"/>
      <c r="S85" s="22">
        <f t="shared" si="72"/>
        <v>1.9335868543258936</v>
      </c>
      <c r="T85" s="22">
        <f t="shared" si="73"/>
        <v>1.9335868543258936</v>
      </c>
      <c r="U85" s="22">
        <f t="shared" si="116"/>
        <v>2.0750688192765692</v>
      </c>
      <c r="V85" s="22">
        <f t="shared" si="83"/>
        <v>2.3580327491779194</v>
      </c>
      <c r="W85" s="20">
        <v>19.7</v>
      </c>
      <c r="X85" s="25">
        <f t="shared" si="105"/>
        <v>21.114683815648444</v>
      </c>
      <c r="Y85" s="25">
        <f t="shared" si="85"/>
        <v>18.833199999999998</v>
      </c>
      <c r="Z85" s="25"/>
      <c r="AA85" s="21">
        <f t="shared" si="75"/>
        <v>47333721.899999999</v>
      </c>
      <c r="AB85" s="21">
        <f t="shared" si="106"/>
        <v>57724051.097560979</v>
      </c>
      <c r="AC85" s="20">
        <f t="shared" si="107"/>
        <v>29.549999999999997</v>
      </c>
      <c r="AD85" s="26">
        <f t="shared" si="74"/>
        <v>71000582.849999994</v>
      </c>
      <c r="AE85" s="21">
        <f t="shared" si="108"/>
        <v>61869293.780879937</v>
      </c>
      <c r="AF85" s="21">
        <f t="shared" si="86"/>
        <v>33.520661706593692</v>
      </c>
      <c r="AG85" s="21">
        <f t="shared" si="109"/>
        <v>40.87885573974841</v>
      </c>
      <c r="AH85" s="21">
        <f t="shared" si="87"/>
        <v>35.927826052083269</v>
      </c>
      <c r="AI85" s="21">
        <f t="shared" si="110"/>
        <v>43.814422014735698</v>
      </c>
      <c r="AJ85" s="21">
        <f t="shared" si="88"/>
        <v>35.063453667985037</v>
      </c>
      <c r="AK85" s="21">
        <f t="shared" si="89"/>
        <v>42.760309351201265</v>
      </c>
      <c r="AL85" s="21">
        <f t="shared" si="119"/>
        <v>147.04624366815975</v>
      </c>
      <c r="AM85" s="21">
        <f t="shared" si="91"/>
        <v>38.091661030220102</v>
      </c>
      <c r="AN85" s="21">
        <f t="shared" si="120"/>
        <v>46.453245158805011</v>
      </c>
      <c r="AO85" s="21">
        <f t="shared" si="92"/>
        <v>40.827075059185532</v>
      </c>
      <c r="AP85" s="27">
        <f t="shared" si="121"/>
        <v>49.789115925836022</v>
      </c>
      <c r="AQ85" s="27">
        <f t="shared" si="93"/>
        <v>39.844833713619359</v>
      </c>
      <c r="AR85" s="27">
        <f t="shared" si="122"/>
        <v>48.591260626365077</v>
      </c>
      <c r="AS85" s="27">
        <f t="shared" si="112"/>
        <v>167.09800416836333</v>
      </c>
      <c r="AT85" s="28">
        <v>547</v>
      </c>
      <c r="AU85" s="29">
        <f t="shared" si="95"/>
        <v>7.4638162813867523E-2</v>
      </c>
      <c r="AV85" s="29">
        <f t="shared" si="113"/>
        <v>9.1022149773009181E-2</v>
      </c>
      <c r="AW85" s="29">
        <f t="shared" si="96"/>
        <v>7.2842474796379078E-2</v>
      </c>
      <c r="AX85" s="29">
        <f t="shared" si="114"/>
        <v>8.8832286337047678E-2</v>
      </c>
      <c r="AY85" s="29"/>
      <c r="AZ85" s="27">
        <f t="shared" si="98"/>
        <v>507.15516628638062</v>
      </c>
      <c r="BA85" s="27">
        <f t="shared" si="99"/>
        <v>382.9</v>
      </c>
      <c r="BB85" s="27">
        <f t="shared" si="100"/>
        <v>124.25516628638064</v>
      </c>
      <c r="BC85" s="30">
        <f t="shared" si="101"/>
        <v>0.22715752520362092</v>
      </c>
      <c r="BD85" s="27">
        <f t="shared" si="102"/>
        <v>6.0298446177553249</v>
      </c>
      <c r="BE85" s="31">
        <f t="shared" si="104"/>
        <v>-4.2208912324287269</v>
      </c>
      <c r="BF85" s="31">
        <f t="shared" si="103"/>
        <v>5.7427091597669762</v>
      </c>
      <c r="BG85" s="31">
        <f t="shared" si="69"/>
        <v>5.6353688016404906</v>
      </c>
      <c r="BK85" s="28">
        <v>100</v>
      </c>
      <c r="BL85" s="38">
        <f t="shared" si="77"/>
        <v>0</v>
      </c>
      <c r="BM85" s="32">
        <v>107</v>
      </c>
      <c r="BN85" s="38">
        <f t="shared" si="70"/>
        <v>7.0000000000000007E-2</v>
      </c>
      <c r="BO85" s="28">
        <v>21.1</v>
      </c>
      <c r="BP85" s="30">
        <f t="shared" si="78"/>
        <v>-0.78900000000000003</v>
      </c>
      <c r="BQ85" s="28">
        <v>99</v>
      </c>
      <c r="BR85" s="33">
        <f t="shared" si="79"/>
        <v>6.0907521391467929</v>
      </c>
    </row>
    <row r="86" spans="1:70" s="32" customFormat="1" x14ac:dyDescent="0.25">
      <c r="A86" s="20" t="s">
        <v>132</v>
      </c>
      <c r="B86" s="20"/>
      <c r="C86" s="20"/>
      <c r="D86" s="20"/>
      <c r="E86" s="20"/>
      <c r="F86" s="21">
        <v>1693959</v>
      </c>
      <c r="G86" s="21">
        <v>1422812</v>
      </c>
      <c r="H86" s="21">
        <f t="shared" si="117"/>
        <v>1252074.56</v>
      </c>
      <c r="I86" s="22">
        <f t="shared" si="118"/>
        <v>4174454.2857142859</v>
      </c>
      <c r="J86" s="22">
        <v>2544779</v>
      </c>
      <c r="K86" s="23">
        <f t="shared" si="115"/>
        <v>0.87086798000628307</v>
      </c>
      <c r="L86" s="22">
        <v>2922118</v>
      </c>
      <c r="M86" s="23">
        <f t="shared" si="84"/>
        <v>0.7</v>
      </c>
      <c r="N86" s="36"/>
      <c r="O86" s="36"/>
      <c r="P86" s="36"/>
      <c r="Q86" s="22">
        <v>2922118</v>
      </c>
      <c r="R86" s="22"/>
      <c r="S86" s="22">
        <f t="shared" si="72"/>
        <v>2.0324500483421688</v>
      </c>
      <c r="T86" s="22">
        <f t="shared" si="73"/>
        <v>2.0324500483421688</v>
      </c>
      <c r="U86" s="22">
        <f t="shared" si="116"/>
        <v>2.053762549092923</v>
      </c>
      <c r="V86" s="22">
        <f t="shared" si="83"/>
        <v>2.3338210785146853</v>
      </c>
      <c r="W86" s="20">
        <v>22.3</v>
      </c>
      <c r="X86" s="25">
        <f t="shared" si="105"/>
        <v>23.90139335476956</v>
      </c>
      <c r="Y86" s="25">
        <f t="shared" si="85"/>
        <v>21.3188</v>
      </c>
      <c r="Z86" s="25"/>
      <c r="AA86" s="21">
        <f t="shared" si="75"/>
        <v>56748571.700000003</v>
      </c>
      <c r="AB86" s="21">
        <f t="shared" si="106"/>
        <v>65163231.399999999</v>
      </c>
      <c r="AC86" s="20">
        <f t="shared" si="107"/>
        <v>33.450000000000003</v>
      </c>
      <c r="AD86" s="26">
        <f t="shared" si="74"/>
        <v>85122857.550000012</v>
      </c>
      <c r="AE86" s="21">
        <f t="shared" si="108"/>
        <v>69842691.747052521</v>
      </c>
      <c r="AF86" s="21">
        <f t="shared" si="86"/>
        <v>39.88479974866673</v>
      </c>
      <c r="AG86" s="21">
        <f t="shared" si="109"/>
        <v>45.798904844772181</v>
      </c>
      <c r="AH86" s="21">
        <f t="shared" si="87"/>
        <v>42.748981509825001</v>
      </c>
      <c r="AI86" s="21">
        <f t="shared" si="110"/>
        <v>49.087786543164178</v>
      </c>
      <c r="AJ86" s="21">
        <f t="shared" si="88"/>
        <v>41.720501829149299</v>
      </c>
      <c r="AK86" s="21">
        <f t="shared" si="89"/>
        <v>47.906804230933247</v>
      </c>
      <c r="AL86" s="21">
        <f t="shared" si="119"/>
        <v>164.7442620315546</v>
      </c>
      <c r="AM86" s="21">
        <f t="shared" si="91"/>
        <v>45.323636078030368</v>
      </c>
      <c r="AN86" s="21">
        <f t="shared" si="120"/>
        <v>52.044210050877474</v>
      </c>
      <c r="AO86" s="21">
        <f t="shared" si="92"/>
        <v>48.578388079346588</v>
      </c>
      <c r="AP86" s="27">
        <f t="shared" si="121"/>
        <v>55.781575617232015</v>
      </c>
      <c r="AQ86" s="27">
        <f t="shared" si="93"/>
        <v>47.409661169487833</v>
      </c>
      <c r="AR86" s="27">
        <f t="shared" si="122"/>
        <v>54.439550262424142</v>
      </c>
      <c r="AS86" s="27">
        <f t="shared" si="112"/>
        <v>187.20938867222111</v>
      </c>
      <c r="AT86" s="28">
        <v>547</v>
      </c>
      <c r="AU86" s="29">
        <f t="shared" si="95"/>
        <v>8.8808753344326488E-2</v>
      </c>
      <c r="AV86" s="29">
        <f t="shared" si="113"/>
        <v>0.10197728632035104</v>
      </c>
      <c r="AW86" s="29">
        <f t="shared" si="96"/>
        <v>8.6672141077674278E-2</v>
      </c>
      <c r="AX86" s="29">
        <f t="shared" si="114"/>
        <v>9.9523857883773562E-2</v>
      </c>
      <c r="AY86" s="29"/>
      <c r="AZ86" s="27">
        <f t="shared" si="98"/>
        <v>499.59033883051217</v>
      </c>
      <c r="BA86" s="27">
        <f t="shared" si="99"/>
        <v>382.9</v>
      </c>
      <c r="BB86" s="27">
        <f t="shared" si="100"/>
        <v>116.69033883051219</v>
      </c>
      <c r="BC86" s="30">
        <f t="shared" si="101"/>
        <v>0.21332785892232575</v>
      </c>
      <c r="BD86" s="27">
        <f t="shared" si="102"/>
        <v>5.0025095929134373</v>
      </c>
      <c r="BE86" s="31">
        <f t="shared" si="104"/>
        <v>-3.5017567150394058</v>
      </c>
      <c r="BF86" s="31">
        <f t="shared" si="103"/>
        <v>4.7642948503937497</v>
      </c>
      <c r="BG86" s="31">
        <f t="shared" si="69"/>
        <v>4.675242610199474</v>
      </c>
      <c r="BK86" s="28">
        <v>105</v>
      </c>
      <c r="BL86" s="38">
        <f t="shared" si="77"/>
        <v>0.05</v>
      </c>
      <c r="BM86" s="32">
        <v>107</v>
      </c>
      <c r="BN86" s="38">
        <f t="shared" si="70"/>
        <v>7.0000000000000007E-2</v>
      </c>
      <c r="BO86" s="28">
        <v>20.7</v>
      </c>
      <c r="BP86" s="30">
        <f t="shared" si="78"/>
        <v>-0.79299999999999993</v>
      </c>
      <c r="BQ86" s="28">
        <v>100</v>
      </c>
      <c r="BR86" s="33">
        <f t="shared" si="79"/>
        <v>5.0025095929134373</v>
      </c>
    </row>
    <row r="87" spans="1:70" s="32" customFormat="1" x14ac:dyDescent="0.25">
      <c r="A87" s="20" t="s">
        <v>133</v>
      </c>
      <c r="B87" s="20"/>
      <c r="C87" s="20"/>
      <c r="D87" s="20"/>
      <c r="E87" s="20"/>
      <c r="F87" s="21">
        <v>1693959</v>
      </c>
      <c r="G87" s="21">
        <v>1430464</v>
      </c>
      <c r="H87" s="21">
        <f t="shared" si="117"/>
        <v>1258808.3200000001</v>
      </c>
      <c r="I87" s="22">
        <f t="shared" si="118"/>
        <v>4151949.477351917</v>
      </c>
      <c r="J87" s="22">
        <v>2383219</v>
      </c>
      <c r="K87" s="23">
        <f t="shared" si="115"/>
        <v>0.82</v>
      </c>
      <c r="L87" s="22">
        <f t="shared" si="123"/>
        <v>2906364.6341463416</v>
      </c>
      <c r="M87" s="23">
        <f t="shared" si="84"/>
        <v>0.7</v>
      </c>
      <c r="N87" s="36"/>
      <c r="O87" s="36"/>
      <c r="P87" s="36"/>
      <c r="Q87" s="20"/>
      <c r="R87" s="20"/>
      <c r="S87" s="22">
        <f t="shared" si="72"/>
        <v>1.8932342296561877</v>
      </c>
      <c r="T87" s="22">
        <f t="shared" si="73"/>
        <v>1.8932342296561877</v>
      </c>
      <c r="U87" s="22">
        <f t="shared" si="116"/>
        <v>2.0317635635334699</v>
      </c>
      <c r="V87" s="22">
        <f t="shared" si="83"/>
        <v>2.3088222312880338</v>
      </c>
      <c r="W87" s="20">
        <v>27.52</v>
      </c>
      <c r="X87" s="25">
        <f t="shared" si="105"/>
        <v>29.496248660235796</v>
      </c>
      <c r="Y87" s="25">
        <f t="shared" si="85"/>
        <v>26.30912</v>
      </c>
      <c r="Z87" s="25"/>
      <c r="AA87" s="21">
        <f t="shared" si="75"/>
        <v>65586186.880000003</v>
      </c>
      <c r="AB87" s="21">
        <f t="shared" si="106"/>
        <v>79983154.73170732</v>
      </c>
      <c r="AC87" s="20">
        <f t="shared" si="107"/>
        <v>41.28</v>
      </c>
      <c r="AD87" s="26">
        <f t="shared" si="74"/>
        <v>98379280.320000008</v>
      </c>
      <c r="AE87" s="21">
        <f t="shared" si="108"/>
        <v>85726853.946095735</v>
      </c>
      <c r="AF87" s="21">
        <f t="shared" si="86"/>
        <v>45.849589280121698</v>
      </c>
      <c r="AG87" s="21">
        <f t="shared" si="109"/>
        <v>55.914133268441091</v>
      </c>
      <c r="AH87" s="21">
        <f t="shared" si="87"/>
        <v>49.142110696807819</v>
      </c>
      <c r="AI87" s="21">
        <f t="shared" si="110"/>
        <v>59.92940328879002</v>
      </c>
      <c r="AJ87" s="21">
        <f t="shared" si="88"/>
        <v>47.959821422721447</v>
      </c>
      <c r="AK87" s="21">
        <f t="shared" si="89"/>
        <v>58.487587100879807</v>
      </c>
      <c r="AL87" s="21">
        <f t="shared" si="119"/>
        <v>201.12997578575931</v>
      </c>
      <c r="AM87" s="21">
        <f t="shared" si="91"/>
        <v>52.101806000138289</v>
      </c>
      <c r="AN87" s="21">
        <f t="shared" si="120"/>
        <v>63.538787805046695</v>
      </c>
      <c r="AO87" s="21">
        <f t="shared" si="92"/>
        <v>55.843307610008878</v>
      </c>
      <c r="AP87" s="27">
        <f t="shared" si="121"/>
        <v>68.101594646352297</v>
      </c>
      <c r="AQ87" s="27">
        <f t="shared" si="93"/>
        <v>54.499797071274365</v>
      </c>
      <c r="AR87" s="27">
        <f t="shared" si="122"/>
        <v>66.463167160090691</v>
      </c>
      <c r="AS87" s="27">
        <f t="shared" si="112"/>
        <v>228.55679066563556</v>
      </c>
      <c r="AT87" s="28">
        <v>547</v>
      </c>
      <c r="AU87" s="29">
        <f t="shared" si="95"/>
        <v>0.10209014188301441</v>
      </c>
      <c r="AV87" s="29">
        <f t="shared" si="113"/>
        <v>0.12450017302806636</v>
      </c>
      <c r="AW87" s="29">
        <f t="shared" si="96"/>
        <v>9.963399830214692E-2</v>
      </c>
      <c r="AX87" s="29">
        <f t="shared" si="114"/>
        <v>0.12150487597822796</v>
      </c>
      <c r="AY87" s="29"/>
      <c r="AZ87" s="27">
        <f t="shared" si="98"/>
        <v>492.50020292872563</v>
      </c>
      <c r="BA87" s="27">
        <f t="shared" si="99"/>
        <v>382.9</v>
      </c>
      <c r="BB87" s="27">
        <f t="shared" si="100"/>
        <v>109.60020292872565</v>
      </c>
      <c r="BC87" s="30">
        <f t="shared" si="101"/>
        <v>0.2003660016978531</v>
      </c>
      <c r="BD87" s="27">
        <f t="shared" si="102"/>
        <v>3.8073326308089288</v>
      </c>
      <c r="BE87" s="31">
        <f t="shared" si="104"/>
        <v>-2.6651328415662499</v>
      </c>
      <c r="BF87" s="31">
        <f t="shared" si="103"/>
        <v>3.6260310769608846</v>
      </c>
      <c r="BG87" s="31">
        <f t="shared" si="69"/>
        <v>3.6964394473873097</v>
      </c>
      <c r="BK87" s="28">
        <v>117</v>
      </c>
      <c r="BL87" s="38">
        <f t="shared" si="77"/>
        <v>0.17</v>
      </c>
      <c r="BM87" s="32">
        <v>103</v>
      </c>
      <c r="BN87" s="38">
        <f t="shared" si="70"/>
        <v>0.03</v>
      </c>
      <c r="BO87" s="28">
        <v>20.3</v>
      </c>
      <c r="BP87" s="30">
        <f t="shared" si="78"/>
        <v>-0.79700000000000004</v>
      </c>
      <c r="BQ87" s="28">
        <v>105</v>
      </c>
      <c r="BR87" s="33">
        <f t="shared" si="79"/>
        <v>3.6260310769608846</v>
      </c>
    </row>
    <row r="88" spans="1:70" s="32" customFormat="1" x14ac:dyDescent="0.25">
      <c r="A88" s="20" t="s">
        <v>5</v>
      </c>
      <c r="B88" s="20"/>
      <c r="C88" s="20"/>
      <c r="D88" s="20"/>
      <c r="E88" s="20"/>
      <c r="F88" s="21">
        <v>1693959</v>
      </c>
      <c r="G88" s="21">
        <v>1484722</v>
      </c>
      <c r="H88" s="21">
        <f t="shared" si="117"/>
        <v>1306555.3600000001</v>
      </c>
      <c r="I88" s="22">
        <f t="shared" si="118"/>
        <v>4431883.2752613248</v>
      </c>
      <c r="J88" s="22">
        <v>2543901</v>
      </c>
      <c r="K88" s="23">
        <f t="shared" si="115"/>
        <v>0.82</v>
      </c>
      <c r="L88" s="22">
        <f t="shared" si="123"/>
        <v>3102318.2926829271</v>
      </c>
      <c r="M88" s="23">
        <f t="shared" si="84"/>
        <v>0.7</v>
      </c>
      <c r="N88" s="36"/>
      <c r="O88" s="36"/>
      <c r="P88" s="36"/>
      <c r="Q88" s="20"/>
      <c r="R88" s="20"/>
      <c r="S88" s="22">
        <f t="shared" si="72"/>
        <v>1.9470288652751766</v>
      </c>
      <c r="T88" s="22">
        <f t="shared" si="73"/>
        <v>1.9470288652751766</v>
      </c>
      <c r="U88" s="22">
        <f t="shared" si="116"/>
        <v>2.0894943920026288</v>
      </c>
      <c r="V88" s="22">
        <f t="shared" si="83"/>
        <v>2.3744254454575326</v>
      </c>
      <c r="W88" s="20">
        <v>26.41</v>
      </c>
      <c r="X88" s="25">
        <f t="shared" si="105"/>
        <v>28.30653804930332</v>
      </c>
      <c r="Y88" s="25">
        <f t="shared" si="85"/>
        <v>25.247959999999999</v>
      </c>
      <c r="Z88" s="25"/>
      <c r="AA88" s="21">
        <f t="shared" si="75"/>
        <v>67184425.409999996</v>
      </c>
      <c r="AB88" s="21">
        <f t="shared" si="106"/>
        <v>81932226.109756112</v>
      </c>
      <c r="AC88" s="20">
        <f t="shared" si="107"/>
        <v>39.615000000000002</v>
      </c>
      <c r="AD88" s="26">
        <f t="shared" si="74"/>
        <v>100776638.11500001</v>
      </c>
      <c r="AE88" s="21">
        <f t="shared" si="108"/>
        <v>87815890.792878985</v>
      </c>
      <c r="AF88" s="21">
        <f t="shared" si="86"/>
        <v>45.250508452087324</v>
      </c>
      <c r="AG88" s="21">
        <f t="shared" si="109"/>
        <v>55.18354689278943</v>
      </c>
      <c r="AH88" s="21">
        <f t="shared" si="87"/>
        <v>48.500009059043215</v>
      </c>
      <c r="AI88" s="21">
        <f t="shared" si="110"/>
        <v>59.146352511028326</v>
      </c>
      <c r="AJ88" s="21">
        <f t="shared" si="88"/>
        <v>47.333167836911429</v>
      </c>
      <c r="AK88" s="21">
        <f t="shared" si="89"/>
        <v>57.723375410867604</v>
      </c>
      <c r="AL88" s="21">
        <f t="shared" si="119"/>
        <v>198.50196724024974</v>
      </c>
      <c r="AM88" s="21">
        <f t="shared" si="91"/>
        <v>51.421032331917409</v>
      </c>
      <c r="AN88" s="21">
        <f t="shared" si="120"/>
        <v>62.708576014533442</v>
      </c>
      <c r="AO88" s="21">
        <f t="shared" si="92"/>
        <v>55.113646658003653</v>
      </c>
      <c r="AP88" s="27">
        <f t="shared" si="121"/>
        <v>67.211764217077643</v>
      </c>
      <c r="AQ88" s="27">
        <f t="shared" si="93"/>
        <v>53.787690723762985</v>
      </c>
      <c r="AR88" s="27">
        <f t="shared" si="122"/>
        <v>65.594744785076827</v>
      </c>
      <c r="AS88" s="27">
        <f t="shared" si="112"/>
        <v>225.57041731846559</v>
      </c>
      <c r="AT88" s="28">
        <v>547</v>
      </c>
      <c r="AU88" s="29">
        <f t="shared" si="95"/>
        <v>0.10075620961243813</v>
      </c>
      <c r="AV88" s="29">
        <f t="shared" si="113"/>
        <v>0.12287342635663188</v>
      </c>
      <c r="AW88" s="29">
        <f t="shared" si="96"/>
        <v>9.8332158544356466E-2</v>
      </c>
      <c r="AX88" s="29">
        <f t="shared" si="114"/>
        <v>0.11991726651750791</v>
      </c>
      <c r="AY88" s="29"/>
      <c r="AZ88" s="27">
        <f t="shared" si="98"/>
        <v>493.21230927623702</v>
      </c>
      <c r="BA88" s="27">
        <f t="shared" si="99"/>
        <v>382.9</v>
      </c>
      <c r="BB88" s="27">
        <f t="shared" si="100"/>
        <v>110.31230927623704</v>
      </c>
      <c r="BC88" s="30">
        <f t="shared" si="101"/>
        <v>0.20166784145564359</v>
      </c>
      <c r="BD88" s="27">
        <f t="shared" si="102"/>
        <v>3.9931301653950251</v>
      </c>
      <c r="BE88" s="31">
        <f t="shared" si="104"/>
        <v>-2.7951911157765177</v>
      </c>
      <c r="BF88" s="31">
        <f t="shared" si="103"/>
        <v>3.8029811099000237</v>
      </c>
      <c r="BG88" s="31">
        <f t="shared" si="69"/>
        <v>3.8768254032961407</v>
      </c>
      <c r="BK88" s="28">
        <v>123</v>
      </c>
      <c r="BL88" s="38">
        <f t="shared" si="77"/>
        <v>0.23</v>
      </c>
      <c r="BM88" s="32">
        <v>103</v>
      </c>
      <c r="BN88" s="38">
        <f t="shared" si="70"/>
        <v>0.03</v>
      </c>
      <c r="BO88" s="28">
        <v>19.5</v>
      </c>
      <c r="BP88" s="30">
        <f t="shared" si="78"/>
        <v>-0.80500000000000005</v>
      </c>
      <c r="BQ88" s="28">
        <v>117</v>
      </c>
      <c r="BR88" s="33">
        <f t="shared" si="79"/>
        <v>3.4129317652948932</v>
      </c>
    </row>
    <row r="89" spans="1:70" s="32" customFormat="1" x14ac:dyDescent="0.25">
      <c r="A89" s="20" t="s">
        <v>6</v>
      </c>
      <c r="B89" s="20"/>
      <c r="C89" s="20"/>
      <c r="D89" s="20"/>
      <c r="E89" s="20"/>
      <c r="F89" s="21">
        <v>1693959</v>
      </c>
      <c r="G89" s="21">
        <v>1444022</v>
      </c>
      <c r="H89" s="21">
        <f t="shared" ref="H89:H101" si="124">G89*0.88</f>
        <v>1270739.3600000001</v>
      </c>
      <c r="I89" s="22">
        <f t="shared" si="118"/>
        <v>4797602.7874564473</v>
      </c>
      <c r="J89" s="22">
        <v>2753824</v>
      </c>
      <c r="K89" s="23">
        <f t="shared" si="115"/>
        <v>0.82</v>
      </c>
      <c r="L89" s="22">
        <f t="shared" si="123"/>
        <v>3358321.9512195126</v>
      </c>
      <c r="M89" s="23">
        <f t="shared" si="84"/>
        <v>0.7</v>
      </c>
      <c r="N89" s="36"/>
      <c r="O89" s="36"/>
      <c r="P89" s="36"/>
      <c r="Q89" s="20"/>
      <c r="R89" s="20"/>
      <c r="S89" s="22">
        <f t="shared" si="72"/>
        <v>2.1671037245592202</v>
      </c>
      <c r="T89" s="22">
        <f t="shared" si="73"/>
        <v>2.1671037245592202</v>
      </c>
      <c r="U89" s="22">
        <f t="shared" si="116"/>
        <v>2.3256722897708708</v>
      </c>
      <c r="V89" s="22">
        <f t="shared" si="83"/>
        <v>2.6428094201941712</v>
      </c>
      <c r="W89" s="20">
        <v>22.27</v>
      </c>
      <c r="X89" s="25">
        <f t="shared" si="105"/>
        <v>23.869239013933544</v>
      </c>
      <c r="Y89" s="25">
        <f t="shared" si="85"/>
        <v>21.290119999999998</v>
      </c>
      <c r="Z89" s="25"/>
      <c r="AA89" s="21">
        <f t="shared" si="75"/>
        <v>61327660.479999997</v>
      </c>
      <c r="AB89" s="21">
        <f t="shared" si="106"/>
        <v>74789829.853658542</v>
      </c>
      <c r="AC89" s="20">
        <f t="shared" si="107"/>
        <v>33.405000000000001</v>
      </c>
      <c r="AD89" s="26">
        <f t="shared" si="74"/>
        <v>91991490.719999999</v>
      </c>
      <c r="AE89" s="21">
        <f t="shared" si="108"/>
        <v>80160589.33939822</v>
      </c>
      <c r="AF89" s="21">
        <f t="shared" si="86"/>
        <v>42.470031952421778</v>
      </c>
      <c r="AG89" s="21">
        <f t="shared" si="109"/>
        <v>51.792721893197296</v>
      </c>
      <c r="AH89" s="21">
        <f t="shared" si="87"/>
        <v>45.519862757150882</v>
      </c>
      <c r="AI89" s="21">
        <f t="shared" si="110"/>
        <v>55.512027752623034</v>
      </c>
      <c r="AJ89" s="21">
        <f t="shared" si="88"/>
        <v>44.424719615503953</v>
      </c>
      <c r="AK89" s="21">
        <f t="shared" si="89"/>
        <v>54.17648733598044</v>
      </c>
      <c r="AL89" s="21">
        <f t="shared" si="119"/>
        <v>186.30475501150104</v>
      </c>
      <c r="AM89" s="21">
        <f t="shared" si="91"/>
        <v>48.261399945933832</v>
      </c>
      <c r="AN89" s="21">
        <f t="shared" si="120"/>
        <v>58.855365787724189</v>
      </c>
      <c r="AO89" s="21">
        <f t="shared" si="92"/>
        <v>51.727116769489633</v>
      </c>
      <c r="AP89" s="27">
        <f t="shared" si="121"/>
        <v>63.081849718889799</v>
      </c>
      <c r="AQ89" s="27">
        <f t="shared" si="93"/>
        <v>50.48263592670903</v>
      </c>
      <c r="AR89" s="27">
        <f t="shared" si="122"/>
        <v>61.56419015452321</v>
      </c>
      <c r="AS89" s="27">
        <f t="shared" si="112"/>
        <v>211.70994887670571</v>
      </c>
      <c r="AT89" s="28">
        <v>547</v>
      </c>
      <c r="AU89" s="29">
        <f t="shared" si="95"/>
        <v>9.4565112924112682E-2</v>
      </c>
      <c r="AV89" s="29">
        <f t="shared" si="113"/>
        <v>0.11532330844403985</v>
      </c>
      <c r="AW89" s="29">
        <f t="shared" si="96"/>
        <v>9.2290010834934239E-2</v>
      </c>
      <c r="AX89" s="29">
        <f t="shared" si="114"/>
        <v>0.11254879370113932</v>
      </c>
      <c r="AY89" s="29"/>
      <c r="AZ89" s="27">
        <f t="shared" si="98"/>
        <v>496.51736407329099</v>
      </c>
      <c r="BA89" s="27">
        <f t="shared" si="99"/>
        <v>382.9</v>
      </c>
      <c r="BB89" s="27">
        <f t="shared" si="100"/>
        <v>113.61736407329101</v>
      </c>
      <c r="BC89" s="30">
        <f t="shared" si="101"/>
        <v>0.20770998916506583</v>
      </c>
      <c r="BD89" s="27">
        <f t="shared" si="102"/>
        <v>4.8773327370483255</v>
      </c>
      <c r="BE89" s="31">
        <f t="shared" si="104"/>
        <v>-3.414132915933827</v>
      </c>
      <c r="BF89" s="31">
        <f t="shared" si="103"/>
        <v>4.6450787971888809</v>
      </c>
      <c r="BG89" s="31">
        <f t="shared" si="69"/>
        <v>4.3939934568002927</v>
      </c>
      <c r="BK89" s="28">
        <v>119</v>
      </c>
      <c r="BL89" s="38">
        <f t="shared" si="77"/>
        <v>0.19</v>
      </c>
      <c r="BM89" s="32">
        <v>111</v>
      </c>
      <c r="BN89" s="38">
        <f t="shared" si="70"/>
        <v>0.11</v>
      </c>
      <c r="BO89" s="28">
        <v>20.8</v>
      </c>
      <c r="BP89" s="30">
        <f t="shared" si="78"/>
        <v>-0.79200000000000004</v>
      </c>
      <c r="BQ89" s="28">
        <v>123</v>
      </c>
      <c r="BR89" s="33">
        <f t="shared" si="79"/>
        <v>3.9653111683319717</v>
      </c>
    </row>
    <row r="90" spans="1:70" s="32" customFormat="1" x14ac:dyDescent="0.25">
      <c r="A90" s="20" t="s">
        <v>7</v>
      </c>
      <c r="B90" s="20"/>
      <c r="C90" s="20"/>
      <c r="D90" s="20"/>
      <c r="E90" s="20"/>
      <c r="F90" s="21">
        <v>1693959</v>
      </c>
      <c r="G90" s="21">
        <v>1455176</v>
      </c>
      <c r="H90" s="21">
        <f t="shared" si="124"/>
        <v>1280554.8800000001</v>
      </c>
      <c r="I90" s="22">
        <f t="shared" si="118"/>
        <v>4297688.1533101052</v>
      </c>
      <c r="J90" s="22">
        <v>2466873</v>
      </c>
      <c r="K90" s="23">
        <f t="shared" si="115"/>
        <v>0.82</v>
      </c>
      <c r="L90" s="22">
        <f t="shared" si="123"/>
        <v>3008381.7073170734</v>
      </c>
      <c r="M90" s="23">
        <f t="shared" si="84"/>
        <v>0.7</v>
      </c>
      <c r="N90" s="36"/>
      <c r="O90" s="36"/>
      <c r="P90" s="36"/>
      <c r="Q90" s="20"/>
      <c r="R90" s="20"/>
      <c r="S90" s="22">
        <f t="shared" si="72"/>
        <v>1.926409432760898</v>
      </c>
      <c r="T90" s="22">
        <f t="shared" si="73"/>
        <v>1.926409432760898</v>
      </c>
      <c r="U90" s="22">
        <f>L90/G90</f>
        <v>2.067366220523891</v>
      </c>
      <c r="V90" s="22">
        <f t="shared" si="83"/>
        <v>2.3492797960498759</v>
      </c>
      <c r="W90" s="20">
        <v>21.85</v>
      </c>
      <c r="X90" s="25">
        <f t="shared" si="105"/>
        <v>23.419078242229368</v>
      </c>
      <c r="Y90" s="25">
        <f t="shared" si="85"/>
        <v>20.8886</v>
      </c>
      <c r="Z90" s="25"/>
      <c r="AA90" s="21">
        <f t="shared" si="75"/>
        <v>53901175.050000004</v>
      </c>
      <c r="AB90" s="21">
        <f t="shared" si="106"/>
        <v>65733140.304878056</v>
      </c>
      <c r="AC90" s="20">
        <f t="shared" si="107"/>
        <v>32.775000000000006</v>
      </c>
      <c r="AD90" s="26">
        <f t="shared" si="74"/>
        <v>80851762.575000018</v>
      </c>
      <c r="AE90" s="21">
        <f t="shared" si="108"/>
        <v>70453526.58615011</v>
      </c>
      <c r="AF90" s="21">
        <f t="shared" si="86"/>
        <v>37.041000573126553</v>
      </c>
      <c r="AG90" s="21">
        <f t="shared" si="109"/>
        <v>45.171951918447014</v>
      </c>
      <c r="AH90" s="21">
        <f t="shared" si="87"/>
        <v>39.70096524450863</v>
      </c>
      <c r="AI90" s="21">
        <f t="shared" si="110"/>
        <v>48.415811273791007</v>
      </c>
      <c r="AJ90" s="21">
        <f t="shared" si="88"/>
        <v>38.745816499086352</v>
      </c>
      <c r="AK90" s="21">
        <f t="shared" si="89"/>
        <v>47.250995730593111</v>
      </c>
      <c r="AL90" s="21">
        <f t="shared" si="119"/>
        <v>162.48903567786695</v>
      </c>
      <c r="AM90" s="21">
        <f t="shared" si="91"/>
        <v>42.092046105825624</v>
      </c>
      <c r="AN90" s="21">
        <f t="shared" si="120"/>
        <v>51.331763543689789</v>
      </c>
      <c r="AO90" s="21">
        <f t="shared" si="92"/>
        <v>45.114733232396162</v>
      </c>
      <c r="AP90" s="27">
        <f t="shared" si="121"/>
        <v>55.017967356580691</v>
      </c>
      <c r="AQ90" s="27">
        <f t="shared" si="93"/>
        <v>44.029336930779941</v>
      </c>
      <c r="AR90" s="27">
        <f t="shared" si="122"/>
        <v>53.694313330219444</v>
      </c>
      <c r="AS90" s="27">
        <f t="shared" si="112"/>
        <v>184.64663145212154</v>
      </c>
      <c r="AT90" s="28">
        <v>547</v>
      </c>
      <c r="AU90" s="29">
        <f t="shared" si="95"/>
        <v>8.2476660388292794E-2</v>
      </c>
      <c r="AV90" s="29">
        <f t="shared" si="113"/>
        <v>0.10058129315645464</v>
      </c>
      <c r="AW90" s="29">
        <f t="shared" si="96"/>
        <v>8.049238927016443E-2</v>
      </c>
      <c r="AX90" s="29">
        <f t="shared" si="114"/>
        <v>9.8161450329468825E-2</v>
      </c>
      <c r="AY90" s="29"/>
      <c r="AZ90" s="27">
        <f t="shared" si="98"/>
        <v>502.97066306922005</v>
      </c>
      <c r="BA90" s="27">
        <f t="shared" si="99"/>
        <v>382.9</v>
      </c>
      <c r="BB90" s="27">
        <f t="shared" si="100"/>
        <v>120.07066306922007</v>
      </c>
      <c r="BC90" s="30">
        <f t="shared" si="101"/>
        <v>0.2195076107298356</v>
      </c>
      <c r="BD90" s="27">
        <f t="shared" si="102"/>
        <v>5.253434960831779</v>
      </c>
      <c r="BE90" s="31">
        <f t="shared" si="104"/>
        <v>-3.6774044725822446</v>
      </c>
      <c r="BF90" s="31">
        <f t="shared" si="103"/>
        <v>5.0032713912683606</v>
      </c>
      <c r="BG90" s="31">
        <f t="shared" si="69"/>
        <v>4.5288232420963608</v>
      </c>
      <c r="BK90" s="28">
        <v>121</v>
      </c>
      <c r="BL90" s="38">
        <f t="shared" si="77"/>
        <v>0.21</v>
      </c>
      <c r="BM90" s="32">
        <v>116</v>
      </c>
      <c r="BN90" s="38">
        <f t="shared" si="70"/>
        <v>0.16</v>
      </c>
      <c r="BO90" s="28">
        <v>24.1</v>
      </c>
      <c r="BP90" s="30">
        <f t="shared" si="78"/>
        <v>-0.75900000000000001</v>
      </c>
      <c r="BQ90" s="28">
        <v>119</v>
      </c>
      <c r="BR90" s="33">
        <f t="shared" si="79"/>
        <v>4.4146512275897303</v>
      </c>
    </row>
    <row r="91" spans="1:70" s="32" customFormat="1" x14ac:dyDescent="0.25">
      <c r="A91" s="20" t="s">
        <v>8</v>
      </c>
      <c r="B91" s="20"/>
      <c r="C91" s="20"/>
      <c r="D91" s="20"/>
      <c r="E91" s="20"/>
      <c r="F91" s="21">
        <v>1916095</v>
      </c>
      <c r="G91" s="21">
        <v>1459341</v>
      </c>
      <c r="H91" s="21">
        <f t="shared" si="124"/>
        <v>1284220.08</v>
      </c>
      <c r="I91" s="22">
        <f t="shared" si="118"/>
        <v>3634533.1010452965</v>
      </c>
      <c r="J91" s="22">
        <v>2086222</v>
      </c>
      <c r="K91" s="23">
        <f t="shared" si="115"/>
        <v>0.82</v>
      </c>
      <c r="L91" s="22">
        <f t="shared" si="123"/>
        <v>2544173.1707317075</v>
      </c>
      <c r="M91" s="23">
        <f t="shared" si="84"/>
        <v>0.7</v>
      </c>
      <c r="N91" s="36"/>
      <c r="O91" s="36"/>
      <c r="P91" s="36"/>
      <c r="Q91" s="20"/>
      <c r="R91" s="20"/>
      <c r="S91" s="22">
        <f t="shared" si="72"/>
        <v>1.6245050458952486</v>
      </c>
      <c r="T91" s="22">
        <f t="shared" si="73"/>
        <v>1.6245050458952486</v>
      </c>
      <c r="U91" s="22">
        <f t="shared" si="116"/>
        <v>1.7433712687656329</v>
      </c>
      <c r="V91" s="22">
        <f t="shared" si="83"/>
        <v>1.981103714506401</v>
      </c>
      <c r="W91" s="20">
        <v>20.47</v>
      </c>
      <c r="X91" s="25">
        <f t="shared" si="105"/>
        <v>21.939978563772772</v>
      </c>
      <c r="Y91" s="25">
        <f t="shared" si="85"/>
        <v>19.569319999999998</v>
      </c>
      <c r="Z91" s="25"/>
      <c r="AA91" s="21">
        <f t="shared" si="75"/>
        <v>42704964.339999996</v>
      </c>
      <c r="AB91" s="21">
        <f t="shared" ref="AB91:AB113" si="125">L91*W91</f>
        <v>52079224.804878049</v>
      </c>
      <c r="AC91" s="20">
        <f t="shared" si="107"/>
        <v>30.704999999999998</v>
      </c>
      <c r="AD91" s="26">
        <f t="shared" si="74"/>
        <v>64057446.509999998</v>
      </c>
      <c r="AE91" s="21">
        <f t="shared" si="108"/>
        <v>55819104.828379467</v>
      </c>
      <c r="AF91" s="21">
        <f t="shared" si="86"/>
        <v>29.263184094738651</v>
      </c>
      <c r="AG91" s="21">
        <f t="shared" si="109"/>
        <v>35.686809871632505</v>
      </c>
      <c r="AH91" s="21">
        <f t="shared" si="87"/>
        <v>31.364613177640567</v>
      </c>
      <c r="AI91" s="21">
        <f t="shared" si="110"/>
        <v>38.249528265415329</v>
      </c>
      <c r="AJ91" s="21">
        <f t="shared" si="88"/>
        <v>30.610025203701518</v>
      </c>
      <c r="AK91" s="21">
        <f t="shared" si="89"/>
        <v>37.329299028904295</v>
      </c>
      <c r="AL91" s="21">
        <f t="shared" si="119"/>
        <v>128.36981968213129</v>
      </c>
      <c r="AM91" s="21">
        <f t="shared" si="91"/>
        <v>33.253618289475739</v>
      </c>
      <c r="AN91" s="21">
        <f t="shared" si="120"/>
        <v>40.553193035946023</v>
      </c>
      <c r="AO91" s="21">
        <f t="shared" si="92"/>
        <v>35.641605883682459</v>
      </c>
      <c r="AP91" s="27">
        <f t="shared" si="121"/>
        <v>43.465373028881054</v>
      </c>
      <c r="AQ91" s="27">
        <f t="shared" si="93"/>
        <v>34.784119549660815</v>
      </c>
      <c r="AR91" s="27">
        <f t="shared" si="122"/>
        <v>42.41965798739124</v>
      </c>
      <c r="AS91" s="27">
        <f t="shared" si="112"/>
        <v>145.87479509333102</v>
      </c>
      <c r="AT91" s="28">
        <v>547</v>
      </c>
      <c r="AU91" s="29">
        <f t="shared" si="95"/>
        <v>6.5158328854995354E-2</v>
      </c>
      <c r="AV91" s="29">
        <f t="shared" si="113"/>
        <v>7.9461376652433371E-2</v>
      </c>
      <c r="AW91" s="29">
        <f t="shared" si="96"/>
        <v>6.3590712156601129E-2</v>
      </c>
      <c r="AX91" s="29">
        <f t="shared" si="114"/>
        <v>7.7549648971464796E-2</v>
      </c>
      <c r="AY91" s="29"/>
      <c r="AZ91" s="27">
        <f t="shared" si="98"/>
        <v>512.21588045033923</v>
      </c>
      <c r="BA91" s="27">
        <f t="shared" si="99"/>
        <v>382.9</v>
      </c>
      <c r="BB91" s="27">
        <f t="shared" si="100"/>
        <v>129.31588045033925</v>
      </c>
      <c r="BC91" s="30">
        <f t="shared" si="101"/>
        <v>0.23640928784339899</v>
      </c>
      <c r="BD91" s="27">
        <f t="shared" si="102"/>
        <v>6.039373801198062</v>
      </c>
      <c r="BE91" s="31">
        <f t="shared" si="104"/>
        <v>-4.2275616608386439</v>
      </c>
      <c r="BF91" s="31">
        <f t="shared" si="103"/>
        <v>5.7517845725695826</v>
      </c>
      <c r="BG91" s="31">
        <f t="shared" si="69"/>
        <v>5.1181133908458154</v>
      </c>
      <c r="BK91" s="28">
        <v>137</v>
      </c>
      <c r="BL91" s="38">
        <f t="shared" si="77"/>
        <v>0.37</v>
      </c>
      <c r="BM91" s="32">
        <v>118</v>
      </c>
      <c r="BN91" s="38">
        <f t="shared" si="70"/>
        <v>0.18</v>
      </c>
      <c r="BO91" s="28">
        <v>24.5</v>
      </c>
      <c r="BP91" s="30">
        <f t="shared" si="78"/>
        <v>-0.755</v>
      </c>
      <c r="BQ91" s="28">
        <v>121</v>
      </c>
      <c r="BR91" s="33">
        <f t="shared" si="79"/>
        <v>4.991218017519059</v>
      </c>
    </row>
    <row r="92" spans="1:70" s="32" customFormat="1" x14ac:dyDescent="0.25">
      <c r="A92" s="20" t="s">
        <v>9</v>
      </c>
      <c r="B92" s="20"/>
      <c r="C92" s="20"/>
      <c r="D92" s="20"/>
      <c r="E92" s="20"/>
      <c r="F92" s="21">
        <v>1581049</v>
      </c>
      <c r="G92" s="21">
        <v>1463163</v>
      </c>
      <c r="H92" s="21">
        <f t="shared" si="124"/>
        <v>1287583.44</v>
      </c>
      <c r="I92" s="22">
        <f t="shared" si="118"/>
        <v>4627728.2229965162</v>
      </c>
      <c r="J92" s="22">
        <v>2656316</v>
      </c>
      <c r="K92" s="23">
        <f t="shared" si="115"/>
        <v>0.82</v>
      </c>
      <c r="L92" s="22">
        <f t="shared" si="123"/>
        <v>3239409.7560975612</v>
      </c>
      <c r="M92" s="23">
        <f t="shared" si="84"/>
        <v>0.7</v>
      </c>
      <c r="N92" s="36"/>
      <c r="O92" s="36"/>
      <c r="P92" s="36"/>
      <c r="Q92" s="20"/>
      <c r="R92" s="20"/>
      <c r="S92" s="22">
        <f t="shared" si="72"/>
        <v>2.0630243582505225</v>
      </c>
      <c r="T92" s="22">
        <f t="shared" si="73"/>
        <v>2.0630243582505225</v>
      </c>
      <c r="U92" s="22">
        <f t="shared" si="116"/>
        <v>2.2139773600737316</v>
      </c>
      <c r="V92" s="22">
        <f t="shared" si="83"/>
        <v>2.5158833637201496</v>
      </c>
      <c r="W92" s="20">
        <v>20.53</v>
      </c>
      <c r="X92" s="25">
        <f t="shared" si="105"/>
        <v>22.0042872454448</v>
      </c>
      <c r="Y92" s="25">
        <f t="shared" si="85"/>
        <v>19.62668</v>
      </c>
      <c r="Z92" s="25"/>
      <c r="AA92" s="21">
        <f t="shared" si="75"/>
        <v>54534167.480000004</v>
      </c>
      <c r="AB92" s="21">
        <f t="shared" si="125"/>
        <v>66505082.292682938</v>
      </c>
      <c r="AC92" s="20">
        <f t="shared" si="107"/>
        <v>30.795000000000002</v>
      </c>
      <c r="AD92" s="26">
        <f t="shared" si="74"/>
        <v>81801251.219999999</v>
      </c>
      <c r="AE92" s="21">
        <f t="shared" si="108"/>
        <v>71280902.778867021</v>
      </c>
      <c r="AF92" s="21">
        <f t="shared" si="86"/>
        <v>37.271423265897241</v>
      </c>
      <c r="AG92" s="21">
        <f t="shared" si="109"/>
        <v>45.45295520231371</v>
      </c>
      <c r="AH92" s="21">
        <f t="shared" si="87"/>
        <v>39.947934904498645</v>
      </c>
      <c r="AI92" s="21">
        <f t="shared" si="110"/>
        <v>48.716993785973962</v>
      </c>
      <c r="AJ92" s="21">
        <f t="shared" si="88"/>
        <v>38.986844420394604</v>
      </c>
      <c r="AK92" s="21">
        <f t="shared" si="89"/>
        <v>47.54493221999342</v>
      </c>
      <c r="AL92" s="21">
        <f t="shared" si="119"/>
        <v>163.49983885724356</v>
      </c>
      <c r="AM92" s="21">
        <f t="shared" si="91"/>
        <v>42.353890074883232</v>
      </c>
      <c r="AN92" s="21">
        <f t="shared" si="120"/>
        <v>51.651085457174673</v>
      </c>
      <c r="AO92" s="21">
        <f t="shared" si="92"/>
        <v>45.39538057329392</v>
      </c>
      <c r="AP92" s="27">
        <f t="shared" si="121"/>
        <v>55.360220211334052</v>
      </c>
      <c r="AQ92" s="27">
        <f t="shared" si="93"/>
        <v>44.303232295902966</v>
      </c>
      <c r="AR92" s="27">
        <f t="shared" si="122"/>
        <v>54.028332068174343</v>
      </c>
      <c r="AS92" s="27">
        <f t="shared" si="112"/>
        <v>185.79527142868585</v>
      </c>
      <c r="AT92" s="28">
        <v>547</v>
      </c>
      <c r="AU92" s="29">
        <f t="shared" si="95"/>
        <v>8.2989726825034582E-2</v>
      </c>
      <c r="AV92" s="29">
        <f t="shared" si="113"/>
        <v>0.10120698393296902</v>
      </c>
      <c r="AW92" s="29">
        <f t="shared" si="96"/>
        <v>8.0993112058323519E-2</v>
      </c>
      <c r="AX92" s="29">
        <f t="shared" si="114"/>
        <v>9.8772087876004278E-2</v>
      </c>
      <c r="AY92" s="29"/>
      <c r="AZ92" s="27">
        <f t="shared" si="98"/>
        <v>502.69676770409706</v>
      </c>
      <c r="BA92" s="27">
        <f t="shared" si="99"/>
        <v>382.9</v>
      </c>
      <c r="BB92" s="27">
        <f t="shared" si="100"/>
        <v>119.79676770409708</v>
      </c>
      <c r="BC92" s="30">
        <f t="shared" si="101"/>
        <v>0.21900688794167655</v>
      </c>
      <c r="BD92" s="27">
        <f t="shared" si="102"/>
        <v>5.5784564016130931</v>
      </c>
      <c r="BE92" s="31">
        <f t="shared" si="104"/>
        <v>-3.9049194811291654</v>
      </c>
      <c r="BF92" s="31">
        <f t="shared" si="103"/>
        <v>5.3128156205838977</v>
      </c>
      <c r="BG92" s="31">
        <f t="shared" si="69"/>
        <v>4.5353304078155228</v>
      </c>
      <c r="BK92" s="28">
        <v>148</v>
      </c>
      <c r="BL92" s="38">
        <f t="shared" si="77"/>
        <v>0.48</v>
      </c>
      <c r="BM92" s="32">
        <v>123</v>
      </c>
      <c r="BN92" s="38">
        <f t="shared" si="70"/>
        <v>0.23</v>
      </c>
      <c r="BO92" s="28">
        <v>22.9</v>
      </c>
      <c r="BP92" s="30">
        <f t="shared" si="78"/>
        <v>-0.77099999999999991</v>
      </c>
      <c r="BQ92" s="28">
        <v>137</v>
      </c>
      <c r="BR92" s="33">
        <f t="shared" si="79"/>
        <v>4.0718659865789002</v>
      </c>
    </row>
    <row r="93" spans="1:70" s="32" customFormat="1" x14ac:dyDescent="0.25">
      <c r="A93" s="20" t="s">
        <v>10</v>
      </c>
      <c r="B93" s="20"/>
      <c r="C93" s="20"/>
      <c r="D93" s="20"/>
      <c r="E93" s="20"/>
      <c r="F93" s="21"/>
      <c r="G93" s="21">
        <v>1462296</v>
      </c>
      <c r="H93" s="21">
        <f t="shared" si="124"/>
        <v>1286820.48</v>
      </c>
      <c r="I93" s="22">
        <f t="shared" si="118"/>
        <v>3852491.2891986072</v>
      </c>
      <c r="J93" s="22">
        <v>2211330</v>
      </c>
      <c r="K93" s="23">
        <f t="shared" si="115"/>
        <v>0.81999999999999984</v>
      </c>
      <c r="L93" s="22">
        <f t="shared" si="123"/>
        <v>2696743.9024390248</v>
      </c>
      <c r="M93" s="23">
        <f t="shared" si="84"/>
        <v>0.7</v>
      </c>
      <c r="N93" s="36"/>
      <c r="O93" s="36"/>
      <c r="P93" s="36"/>
      <c r="Q93" s="20"/>
      <c r="R93" s="20"/>
      <c r="S93" s="22">
        <f t="shared" si="72"/>
        <v>1.7184448292274614</v>
      </c>
      <c r="T93" s="22">
        <f t="shared" si="73"/>
        <v>1.7184448292274614</v>
      </c>
      <c r="U93" s="22">
        <f t="shared" si="116"/>
        <v>1.8441846947806906</v>
      </c>
      <c r="V93" s="22">
        <f t="shared" si="83"/>
        <v>2.0956644258871484</v>
      </c>
      <c r="W93" s="20">
        <v>18.399999999999999</v>
      </c>
      <c r="X93" s="25">
        <f t="shared" si="105"/>
        <v>19.721329046087885</v>
      </c>
      <c r="Y93" s="25">
        <f t="shared" si="85"/>
        <v>17.590399999999999</v>
      </c>
      <c r="Z93" s="25"/>
      <c r="AA93" s="21">
        <f t="shared" si="75"/>
        <v>40688472</v>
      </c>
      <c r="AB93" s="21">
        <f t="shared" si="125"/>
        <v>49620087.804878049</v>
      </c>
      <c r="AC93" s="20">
        <f t="shared" si="107"/>
        <v>27.599999999999998</v>
      </c>
      <c r="AD93" s="26">
        <f t="shared" si="74"/>
        <v>61032707.999999993</v>
      </c>
      <c r="AE93" s="21">
        <f t="shared" si="108"/>
        <v>53183373.853031129</v>
      </c>
      <c r="AF93" s="21">
        <f t="shared" si="86"/>
        <v>27.825058674851057</v>
      </c>
      <c r="AG93" s="21">
        <f t="shared" si="109"/>
        <v>33.932998383964701</v>
      </c>
      <c r="AH93" s="21">
        <f t="shared" si="87"/>
        <v>29.823214013773907</v>
      </c>
      <c r="AI93" s="21">
        <f t="shared" si="110"/>
        <v>36.369773187529155</v>
      </c>
      <c r="AJ93" s="21">
        <f t="shared" si="88"/>
        <v>29.10570991093207</v>
      </c>
      <c r="AK93" s="21">
        <f t="shared" si="89"/>
        <v>35.494768184063496</v>
      </c>
      <c r="AL93" s="21">
        <f t="shared" si="119"/>
        <v>122.06114526606007</v>
      </c>
      <c r="AM93" s="21">
        <f t="shared" si="91"/>
        <v>31.619384857785292</v>
      </c>
      <c r="AN93" s="21">
        <f t="shared" si="120"/>
        <v>38.560225436323528</v>
      </c>
      <c r="AO93" s="21">
        <f t="shared" si="92"/>
        <v>33.890015924743075</v>
      </c>
      <c r="AP93" s="27">
        <f t="shared" si="121"/>
        <v>41.329287713101316</v>
      </c>
      <c r="AQ93" s="27">
        <f t="shared" si="93"/>
        <v>33.074670353331896</v>
      </c>
      <c r="AR93" s="27">
        <f t="shared" si="122"/>
        <v>40.334963845526701</v>
      </c>
      <c r="AS93" s="27">
        <f t="shared" si="112"/>
        <v>138.70584689325008</v>
      </c>
      <c r="AT93" s="28">
        <v>547</v>
      </c>
      <c r="AU93" s="29">
        <f t="shared" si="95"/>
        <v>6.1956153427318236E-2</v>
      </c>
      <c r="AV93" s="29">
        <f t="shared" si="113"/>
        <v>7.5556284667461268E-2</v>
      </c>
      <c r="AW93" s="29">
        <f t="shared" si="96"/>
        <v>6.0465576514317908E-2</v>
      </c>
      <c r="AX93" s="29">
        <f t="shared" si="114"/>
        <v>7.3738507944290127E-2</v>
      </c>
      <c r="AY93" s="29"/>
      <c r="AZ93" s="27">
        <f t="shared" si="98"/>
        <v>513.92532964666816</v>
      </c>
      <c r="BA93" s="27">
        <f t="shared" si="99"/>
        <v>382.9</v>
      </c>
      <c r="BB93" s="27">
        <f t="shared" si="100"/>
        <v>131.02532964666818</v>
      </c>
      <c r="BC93" s="30">
        <f t="shared" si="101"/>
        <v>0.23953442348568224</v>
      </c>
      <c r="BD93" s="27">
        <f t="shared" si="102"/>
        <v>6.8076203881638468</v>
      </c>
      <c r="BE93" s="31">
        <f t="shared" si="104"/>
        <v>-4.7653342717146918</v>
      </c>
      <c r="BF93" s="31">
        <f t="shared" si="103"/>
        <v>6.4834479887274732</v>
      </c>
      <c r="BG93" s="31">
        <f t="shared" si="69"/>
        <v>4.9330582522926427</v>
      </c>
      <c r="BK93" s="28">
        <v>129</v>
      </c>
      <c r="BL93" s="38">
        <f t="shared" si="77"/>
        <v>0.28999999999999998</v>
      </c>
      <c r="BM93" s="32">
        <v>138</v>
      </c>
      <c r="BN93" s="38">
        <f t="shared" si="70"/>
        <v>0.38</v>
      </c>
      <c r="BO93" s="28">
        <v>26.5</v>
      </c>
      <c r="BP93" s="30">
        <f t="shared" si="78"/>
        <v>-0.73499999999999999</v>
      </c>
      <c r="BQ93" s="28">
        <v>143</v>
      </c>
      <c r="BR93" s="33">
        <f t="shared" si="79"/>
        <v>4.7605736980166764</v>
      </c>
    </row>
    <row r="94" spans="1:70" s="32" customFormat="1" x14ac:dyDescent="0.25">
      <c r="A94" s="20" t="s">
        <v>11</v>
      </c>
      <c r="B94" s="20"/>
      <c r="C94" s="20"/>
      <c r="D94" s="20"/>
      <c r="E94" s="20"/>
      <c r="F94" s="21"/>
      <c r="G94" s="21">
        <v>1464428</v>
      </c>
      <c r="H94" s="21">
        <f t="shared" si="124"/>
        <v>1288696.6399999999</v>
      </c>
      <c r="I94" s="22">
        <v>4350000</v>
      </c>
      <c r="J94" s="22">
        <v>2708975</v>
      </c>
      <c r="K94" s="23">
        <f t="shared" si="115"/>
        <v>0.82621029182663397</v>
      </c>
      <c r="L94" s="22">
        <v>3278796</v>
      </c>
      <c r="M94" s="23">
        <f t="shared" si="84"/>
        <v>0.7537462068965517</v>
      </c>
      <c r="N94" s="36"/>
      <c r="O94" s="36"/>
      <c r="P94" s="36"/>
      <c r="Q94" s="22"/>
      <c r="R94" s="22"/>
      <c r="S94" s="22">
        <f t="shared" si="72"/>
        <v>2.1021044952829242</v>
      </c>
      <c r="T94" s="22">
        <f t="shared" si="73"/>
        <v>2.1021044952829242</v>
      </c>
      <c r="U94" s="22">
        <f t="shared" si="116"/>
        <v>2.2389601946971789</v>
      </c>
      <c r="V94" s="22">
        <f t="shared" si="83"/>
        <v>2.5442729485195215</v>
      </c>
      <c r="W94" s="20">
        <v>17.600000000000001</v>
      </c>
      <c r="X94" s="25">
        <f t="shared" si="105"/>
        <v>18.863879957127548</v>
      </c>
      <c r="Y94" s="25">
        <f t="shared" si="85"/>
        <v>16.825600000000001</v>
      </c>
      <c r="Z94" s="25"/>
      <c r="AA94" s="21">
        <f t="shared" si="75"/>
        <v>47677960.000000007</v>
      </c>
      <c r="AB94" s="21">
        <f t="shared" si="125"/>
        <v>57706809.600000001</v>
      </c>
      <c r="AC94" s="20">
        <f t="shared" si="107"/>
        <v>26.400000000000002</v>
      </c>
      <c r="AD94" s="26">
        <f t="shared" si="74"/>
        <v>71516940</v>
      </c>
      <c r="AE94" s="21">
        <f t="shared" si="108"/>
        <v>61850814.147909977</v>
      </c>
      <c r="AF94" s="21">
        <f t="shared" si="86"/>
        <v>32.557394422941933</v>
      </c>
      <c r="AG94" s="21">
        <f t="shared" si="109"/>
        <v>39.405699426670346</v>
      </c>
      <c r="AH94" s="21">
        <f t="shared" si="87"/>
        <v>34.895385233592634</v>
      </c>
      <c r="AI94" s="21">
        <f t="shared" si="110"/>
        <v>42.235476341554495</v>
      </c>
      <c r="AJ94" s="21">
        <f t="shared" si="88"/>
        <v>34.055851906843024</v>
      </c>
      <c r="AK94" s="21">
        <f t="shared" si="89"/>
        <v>41.219350864717939</v>
      </c>
      <c r="AL94" s="21">
        <f>AG94/0.278</f>
        <v>141.74712023982138</v>
      </c>
      <c r="AM94" s="21">
        <f t="shared" si="91"/>
        <v>36.997039116979472</v>
      </c>
      <c r="AN94" s="21">
        <f t="shared" ref="AN94:AN107" si="126">AB94/H94</f>
        <v>44.779203893943581</v>
      </c>
      <c r="AO94" s="21">
        <f t="shared" si="92"/>
        <v>39.653846856355273</v>
      </c>
      <c r="AP94" s="27">
        <f t="shared" ref="AP94:AP107" si="127">AN94/0.933</f>
        <v>47.994859479039206</v>
      </c>
      <c r="AQ94" s="27">
        <f t="shared" si="93"/>
        <v>38.699831712321625</v>
      </c>
      <c r="AR94" s="27">
        <f t="shared" si="94"/>
        <v>46.840171437179478</v>
      </c>
      <c r="AS94" s="27"/>
      <c r="AT94" s="28">
        <v>547</v>
      </c>
      <c r="AU94" s="29">
        <f t="shared" si="95"/>
        <v>7.2493321492422796E-2</v>
      </c>
      <c r="AV94" s="29">
        <f t="shared" si="113"/>
        <v>8.7741973453453762E-2</v>
      </c>
      <c r="AW94" s="29">
        <f t="shared" si="96"/>
        <v>7.0749235305889627E-2</v>
      </c>
      <c r="AX94" s="29">
        <f t="shared" si="114"/>
        <v>8.5631026393381132E-2</v>
      </c>
      <c r="AY94" s="29"/>
      <c r="AZ94" s="27">
        <f t="shared" si="98"/>
        <v>508.30016828767839</v>
      </c>
      <c r="BA94" s="27">
        <f t="shared" si="99"/>
        <v>382.9</v>
      </c>
      <c r="BB94" s="27">
        <f t="shared" si="100"/>
        <v>125.40016828767841</v>
      </c>
      <c r="BC94" s="30">
        <f t="shared" si="101"/>
        <v>0.22925076469411043</v>
      </c>
      <c r="BD94" s="27">
        <f t="shared" si="102"/>
        <v>6.8115091410807134</v>
      </c>
      <c r="BE94" s="31">
        <f t="shared" si="104"/>
        <v>-4.7680563987564986</v>
      </c>
      <c r="BF94" s="31">
        <f t="shared" si="103"/>
        <v>6.4871515629340122</v>
      </c>
      <c r="BG94" s="31">
        <f t="shared" si="69"/>
        <v>5.1996252985348956</v>
      </c>
      <c r="BK94" s="28">
        <v>114</v>
      </c>
      <c r="BL94" s="38">
        <f t="shared" si="77"/>
        <v>0.14000000000000001</v>
      </c>
      <c r="BM94" s="32">
        <v>131</v>
      </c>
      <c r="BN94" s="38">
        <f t="shared" si="70"/>
        <v>0.31</v>
      </c>
      <c r="BO94" s="28">
        <v>27.3</v>
      </c>
      <c r="BP94" s="30">
        <f t="shared" si="78"/>
        <v>-0.72699999999999998</v>
      </c>
      <c r="BQ94" s="28">
        <v>129</v>
      </c>
      <c r="BR94" s="33">
        <f t="shared" si="79"/>
        <v>5.2802396442486152</v>
      </c>
    </row>
    <row r="95" spans="1:70" s="32" customFormat="1" x14ac:dyDescent="0.25">
      <c r="A95" s="20" t="s">
        <v>12</v>
      </c>
      <c r="B95" s="20"/>
      <c r="C95" s="20"/>
      <c r="D95" s="20"/>
      <c r="E95" s="20"/>
      <c r="F95" s="21"/>
      <c r="G95" s="21">
        <v>1466567</v>
      </c>
      <c r="H95" s="21">
        <f t="shared" si="124"/>
        <v>1290578.96</v>
      </c>
      <c r="I95" s="22">
        <v>4450000</v>
      </c>
      <c r="J95" s="22">
        <v>2419008</v>
      </c>
      <c r="K95" s="23">
        <f t="shared" si="115"/>
        <v>0.72163956922526173</v>
      </c>
      <c r="L95" s="22">
        <v>3352100</v>
      </c>
      <c r="M95" s="23">
        <f t="shared" si="84"/>
        <v>0.75328089887640448</v>
      </c>
      <c r="N95" s="36"/>
      <c r="O95" s="36"/>
      <c r="P95" s="36"/>
      <c r="Q95" s="22"/>
      <c r="R95" s="22"/>
      <c r="S95" s="22">
        <f t="shared" si="72"/>
        <v>1.8743587761573302</v>
      </c>
      <c r="T95" s="22">
        <f t="shared" si="73"/>
        <v>1.8743587761573302</v>
      </c>
      <c r="U95" s="22">
        <f t="shared" si="116"/>
        <v>2.2856780494856355</v>
      </c>
      <c r="V95" s="22">
        <f t="shared" si="83"/>
        <v>2.5973614198700403</v>
      </c>
      <c r="W95" s="20">
        <v>17.600000000000001</v>
      </c>
      <c r="X95" s="25">
        <f t="shared" si="105"/>
        <v>18.863879957127548</v>
      </c>
      <c r="Y95" s="25">
        <f t="shared" si="85"/>
        <v>16.825600000000001</v>
      </c>
      <c r="Z95" s="25"/>
      <c r="AA95" s="21">
        <f t="shared" si="75"/>
        <v>42574540.800000004</v>
      </c>
      <c r="AB95" s="21">
        <f t="shared" si="125"/>
        <v>58996960.000000007</v>
      </c>
      <c r="AC95" s="20">
        <f t="shared" si="107"/>
        <v>26.400000000000002</v>
      </c>
      <c r="AD95" s="26">
        <f t="shared" si="74"/>
        <v>63861811.200000003</v>
      </c>
      <c r="AE95" s="21">
        <f t="shared" si="108"/>
        <v>63233612.00428725</v>
      </c>
      <c r="AF95" s="21">
        <f t="shared" si="86"/>
        <v>29.030068725124732</v>
      </c>
      <c r="AG95" s="21">
        <f t="shared" si="109"/>
        <v>40.227933670947188</v>
      </c>
      <c r="AH95" s="21">
        <f t="shared" si="87"/>
        <v>31.114757476017932</v>
      </c>
      <c r="AI95" s="21">
        <f t="shared" si="110"/>
        <v>43.116756346138466</v>
      </c>
      <c r="AJ95" s="21">
        <f t="shared" si="88"/>
        <v>30.366180674816665</v>
      </c>
      <c r="AK95" s="21">
        <f t="shared" si="89"/>
        <v>42.079428526095384</v>
      </c>
      <c r="AL95" s="21">
        <f t="shared" ref="AL95:AL151" si="128">AG95/0.278</f>
        <v>144.70479737750784</v>
      </c>
      <c r="AM95" s="21">
        <f t="shared" si="91"/>
        <v>32.988714460369017</v>
      </c>
      <c r="AN95" s="21">
        <f t="shared" si="126"/>
        <v>45.713560989712718</v>
      </c>
      <c r="AO95" s="21">
        <f t="shared" si="92"/>
        <v>35.357678950020379</v>
      </c>
      <c r="AP95" s="27">
        <f t="shared" si="127"/>
        <v>48.996314029702802</v>
      </c>
      <c r="AQ95" s="27">
        <f t="shared" si="93"/>
        <v>34.507023494109852</v>
      </c>
      <c r="AR95" s="27">
        <f t="shared" si="94"/>
        <v>47.817532416017492</v>
      </c>
      <c r="AS95" s="27"/>
      <c r="AT95" s="28">
        <v>547</v>
      </c>
      <c r="AU95" s="29">
        <f t="shared" si="95"/>
        <v>6.4639266819050051E-2</v>
      </c>
      <c r="AV95" s="29">
        <f t="shared" si="113"/>
        <v>8.9572786160334192E-2</v>
      </c>
      <c r="AW95" s="29">
        <f t="shared" si="96"/>
        <v>6.3084138014826055E-2</v>
      </c>
      <c r="AX95" s="29">
        <f t="shared" si="114"/>
        <v>8.7417792351037457E-2</v>
      </c>
      <c r="AY95" s="29"/>
      <c r="AZ95" s="27">
        <f t="shared" si="98"/>
        <v>512.49297650589017</v>
      </c>
      <c r="BA95" s="27">
        <f t="shared" si="99"/>
        <v>382.9</v>
      </c>
      <c r="BB95" s="27">
        <f t="shared" si="100"/>
        <v>129.59297650589019</v>
      </c>
      <c r="BC95" s="30">
        <f t="shared" si="101"/>
        <v>0.23691586198517403</v>
      </c>
      <c r="BD95" s="27">
        <f t="shared" si="102"/>
        <v>7.0392548602063068</v>
      </c>
      <c r="BE95" s="31">
        <f t="shared" si="104"/>
        <v>-4.9274784021444136</v>
      </c>
      <c r="BF95" s="31">
        <f t="shared" si="103"/>
        <v>6.7040522478155298</v>
      </c>
      <c r="BG95" s="31">
        <f t="shared" si="69"/>
        <v>5.8175660001705012</v>
      </c>
      <c r="BK95" s="28">
        <v>120</v>
      </c>
      <c r="BL95" s="38">
        <f t="shared" si="77"/>
        <v>0.2</v>
      </c>
      <c r="BM95" s="32">
        <v>121</v>
      </c>
      <c r="BN95" s="38">
        <f t="shared" si="70"/>
        <v>0.21</v>
      </c>
      <c r="BO95" s="28">
        <v>26.3</v>
      </c>
      <c r="BP95" s="30">
        <f t="shared" si="78"/>
        <v>-0.73699999999999999</v>
      </c>
      <c r="BQ95" s="28">
        <v>114</v>
      </c>
      <c r="BR95" s="33">
        <f t="shared" si="79"/>
        <v>6.1747849650932514</v>
      </c>
    </row>
    <row r="96" spans="1:70" s="32" customFormat="1" x14ac:dyDescent="0.25">
      <c r="A96" s="20" t="s">
        <v>13</v>
      </c>
      <c r="B96" s="20"/>
      <c r="C96" s="20"/>
      <c r="D96" s="20"/>
      <c r="E96" s="20"/>
      <c r="F96" s="21"/>
      <c r="G96" s="21">
        <v>1467669</v>
      </c>
      <c r="H96" s="21">
        <f t="shared" si="124"/>
        <v>1291548.72</v>
      </c>
      <c r="I96" s="22">
        <v>4400000</v>
      </c>
      <c r="J96" s="22">
        <v>2663317</v>
      </c>
      <c r="K96" s="23">
        <f t="shared" si="115"/>
        <v>0.82747042603596255</v>
      </c>
      <c r="L96" s="22">
        <v>3218625</v>
      </c>
      <c r="M96" s="23">
        <f t="shared" si="84"/>
        <v>0.73150568181818176</v>
      </c>
      <c r="N96" s="36"/>
      <c r="O96" s="36"/>
      <c r="P96" s="36"/>
      <c r="Q96" s="22"/>
      <c r="R96" s="22"/>
      <c r="S96" s="22">
        <f t="shared" si="72"/>
        <v>2.0621111373948016</v>
      </c>
      <c r="T96" s="22">
        <f t="shared" si="73"/>
        <v>2.0621111373948016</v>
      </c>
      <c r="U96" s="22">
        <f t="shared" si="116"/>
        <v>2.1930183168003139</v>
      </c>
      <c r="V96" s="22">
        <f t="shared" si="83"/>
        <v>2.4920662690912661</v>
      </c>
      <c r="W96" s="20">
        <v>18.7</v>
      </c>
      <c r="X96" s="25">
        <f t="shared" si="105"/>
        <v>20.042872454448016</v>
      </c>
      <c r="Y96" s="25">
        <f t="shared" si="85"/>
        <v>17.877199999999998</v>
      </c>
      <c r="Z96" s="25"/>
      <c r="AA96" s="21">
        <f t="shared" si="75"/>
        <v>49804027.899999999</v>
      </c>
      <c r="AB96" s="21">
        <f t="shared" si="125"/>
        <v>60188287.5</v>
      </c>
      <c r="AC96" s="20">
        <f t="shared" si="107"/>
        <v>28.049999999999997</v>
      </c>
      <c r="AD96" s="26">
        <f t="shared" si="74"/>
        <v>74706041.849999994</v>
      </c>
      <c r="AE96" s="21">
        <f t="shared" si="108"/>
        <v>64510490.353697747</v>
      </c>
      <c r="AF96" s="21">
        <f t="shared" si="86"/>
        <v>33.934100876968856</v>
      </c>
      <c r="AG96" s="21">
        <f t="shared" si="109"/>
        <v>41.00944252416587</v>
      </c>
      <c r="AH96" s="21">
        <f t="shared" si="87"/>
        <v>36.370954852056649</v>
      </c>
      <c r="AI96" s="21">
        <f t="shared" si="110"/>
        <v>43.954386413896962</v>
      </c>
      <c r="AJ96" s="21">
        <f t="shared" si="88"/>
        <v>35.495921419423489</v>
      </c>
      <c r="AK96" s="21">
        <f t="shared" si="89"/>
        <v>42.896906406031249</v>
      </c>
      <c r="AL96" s="21">
        <f t="shared" si="128"/>
        <v>147.51598030275491</v>
      </c>
      <c r="AM96" s="21">
        <f t="shared" si="91"/>
        <v>38.561478269282787</v>
      </c>
      <c r="AN96" s="21">
        <f t="shared" si="126"/>
        <v>46.601639232006676</v>
      </c>
      <c r="AO96" s="21">
        <f t="shared" si="92"/>
        <v>41.330630513700733</v>
      </c>
      <c r="AP96" s="27">
        <f t="shared" si="127"/>
        <v>49.948166379428372</v>
      </c>
      <c r="AQ96" s="27">
        <f t="shared" si="93"/>
        <v>40.336274340253965</v>
      </c>
      <c r="AR96" s="27">
        <f t="shared" si="94"/>
        <v>48.746484552308239</v>
      </c>
      <c r="AS96" s="27"/>
      <c r="AT96" s="28">
        <v>547</v>
      </c>
      <c r="AU96" s="29">
        <f t="shared" si="95"/>
        <v>7.5558739513164039E-2</v>
      </c>
      <c r="AV96" s="29">
        <f t="shared" si="113"/>
        <v>9.1312918426742912E-2</v>
      </c>
      <c r="AW96" s="29">
        <f t="shared" si="96"/>
        <v>7.3740903729897556E-2</v>
      </c>
      <c r="AX96" s="29">
        <f t="shared" si="114"/>
        <v>8.9116059510618351E-2</v>
      </c>
      <c r="AY96" s="29"/>
      <c r="AZ96" s="27">
        <f t="shared" si="98"/>
        <v>506.66372565974604</v>
      </c>
      <c r="BA96" s="27">
        <f t="shared" si="99"/>
        <v>382.9</v>
      </c>
      <c r="BB96" s="27">
        <f t="shared" si="100"/>
        <v>123.76372565974606</v>
      </c>
      <c r="BC96" s="30">
        <f t="shared" si="101"/>
        <v>0.22625909627010249</v>
      </c>
      <c r="BD96" s="27">
        <f t="shared" si="102"/>
        <v>6.3271722850650924</v>
      </c>
      <c r="BE96" s="31">
        <f t="shared" si="104"/>
        <v>-4.4290205995455647</v>
      </c>
      <c r="BF96" s="31">
        <f t="shared" si="103"/>
        <v>6.0258783667286595</v>
      </c>
      <c r="BG96" s="31">
        <f t="shared" si="69"/>
        <v>5.599267508907162</v>
      </c>
      <c r="BK96" s="28">
        <v>155</v>
      </c>
      <c r="BL96" s="38">
        <f t="shared" si="77"/>
        <v>0.55000000000000004</v>
      </c>
      <c r="BM96" s="32">
        <v>113</v>
      </c>
      <c r="BN96" s="38">
        <f t="shared" si="70"/>
        <v>0.13</v>
      </c>
      <c r="BO96" s="28">
        <v>24</v>
      </c>
      <c r="BP96" s="30">
        <f t="shared" si="78"/>
        <v>-0.76</v>
      </c>
      <c r="BQ96" s="28">
        <v>120</v>
      </c>
      <c r="BR96" s="33">
        <f t="shared" si="79"/>
        <v>5.2726435708875776</v>
      </c>
    </row>
    <row r="97" spans="1:70" s="32" customFormat="1" x14ac:dyDescent="0.25">
      <c r="A97" s="20" t="s">
        <v>14</v>
      </c>
      <c r="B97" s="20"/>
      <c r="C97" s="20"/>
      <c r="D97" s="20"/>
      <c r="E97" s="20"/>
      <c r="F97" s="21"/>
      <c r="G97" s="21">
        <v>1471112</v>
      </c>
      <c r="H97" s="21">
        <f t="shared" si="124"/>
        <v>1294578.56</v>
      </c>
      <c r="I97" s="22">
        <v>4650000</v>
      </c>
      <c r="J97" s="22">
        <v>2745227</v>
      </c>
      <c r="K97" s="23">
        <f t="shared" si="115"/>
        <v>0.79333910347089664</v>
      </c>
      <c r="L97" s="22">
        <v>3460345</v>
      </c>
      <c r="M97" s="23">
        <f t="shared" si="84"/>
        <v>0.7441602150537634</v>
      </c>
      <c r="N97" s="36"/>
      <c r="O97" s="36"/>
      <c r="P97" s="36"/>
      <c r="Q97" s="22"/>
      <c r="R97" s="22"/>
      <c r="S97" s="22">
        <f t="shared" si="72"/>
        <v>2.1205565153187766</v>
      </c>
      <c r="T97" s="22">
        <f t="shared" si="73"/>
        <v>2.1205565153187766</v>
      </c>
      <c r="U97" s="22">
        <f t="shared" si="116"/>
        <v>2.3521968415729053</v>
      </c>
      <c r="V97" s="22">
        <f t="shared" si="83"/>
        <v>2.6729509563328469</v>
      </c>
      <c r="W97" s="20">
        <v>19.7</v>
      </c>
      <c r="X97" s="25">
        <f t="shared" si="105"/>
        <v>21.114683815648444</v>
      </c>
      <c r="Y97" s="25">
        <f t="shared" si="85"/>
        <v>18.833199999999998</v>
      </c>
      <c r="Z97" s="25"/>
      <c r="AA97" s="21">
        <f t="shared" si="75"/>
        <v>54080971.899999999</v>
      </c>
      <c r="AB97" s="21">
        <f t="shared" si="125"/>
        <v>68168796.5</v>
      </c>
      <c r="AC97" s="20">
        <f t="shared" si="107"/>
        <v>29.549999999999997</v>
      </c>
      <c r="AD97" s="26">
        <f t="shared" si="74"/>
        <v>81121457.849999994</v>
      </c>
      <c r="AE97" s="21">
        <f t="shared" si="108"/>
        <v>73064090.568060011</v>
      </c>
      <c r="AF97" s="21">
        <f t="shared" si="86"/>
        <v>36.761967749566317</v>
      </c>
      <c r="AG97" s="21">
        <f t="shared" si="109"/>
        <v>46.338277778986239</v>
      </c>
      <c r="AH97" s="21">
        <f t="shared" si="87"/>
        <v>39.401894694068936</v>
      </c>
      <c r="AI97" s="21">
        <f t="shared" si="110"/>
        <v>49.665892581978817</v>
      </c>
      <c r="AJ97" s="21">
        <f t="shared" si="88"/>
        <v>38.453941160634223</v>
      </c>
      <c r="AK97" s="21">
        <f t="shared" si="89"/>
        <v>48.47100186086427</v>
      </c>
      <c r="AL97" s="21">
        <f t="shared" si="128"/>
        <v>166.68445244239652</v>
      </c>
      <c r="AM97" s="21">
        <f t="shared" si="91"/>
        <v>41.774963351779903</v>
      </c>
      <c r="AN97" s="21">
        <f t="shared" si="126"/>
        <v>52.657133839757087</v>
      </c>
      <c r="AO97" s="21">
        <f t="shared" si="92"/>
        <v>44.774880334169239</v>
      </c>
      <c r="AP97" s="27">
        <f t="shared" si="127"/>
        <v>56.4385142977032</v>
      </c>
      <c r="AQ97" s="27">
        <f t="shared" si="93"/>
        <v>43.697660409811618</v>
      </c>
      <c r="AR97" s="27">
        <f t="shared" si="94"/>
        <v>55.080683932800305</v>
      </c>
      <c r="AS97" s="27"/>
      <c r="AT97" s="28">
        <v>547</v>
      </c>
      <c r="AU97" s="29">
        <f t="shared" si="95"/>
        <v>8.185535710085784E-2</v>
      </c>
      <c r="AV97" s="29">
        <f t="shared" si="113"/>
        <v>0.10317827111097477</v>
      </c>
      <c r="AW97" s="29">
        <f t="shared" si="96"/>
        <v>7.9886033655962738E-2</v>
      </c>
      <c r="AX97" s="29">
        <f t="shared" si="114"/>
        <v>0.10069594868884882</v>
      </c>
      <c r="AY97" s="29"/>
      <c r="AZ97" s="27">
        <f t="shared" si="98"/>
        <v>503.30233959018835</v>
      </c>
      <c r="BA97" s="27">
        <f t="shared" si="99"/>
        <v>382.9</v>
      </c>
      <c r="BB97" s="27">
        <f t="shared" si="100"/>
        <v>120.40233959018838</v>
      </c>
      <c r="BC97" s="30">
        <f t="shared" si="101"/>
        <v>0.22011396634403724</v>
      </c>
      <c r="BD97" s="27">
        <f t="shared" si="102"/>
        <v>5.842874956762441</v>
      </c>
      <c r="BE97" s="31">
        <f t="shared" si="104"/>
        <v>-4.0900124697337086</v>
      </c>
      <c r="BF97" s="31">
        <f t="shared" si="103"/>
        <v>5.5646428159642296</v>
      </c>
      <c r="BG97" s="31">
        <f t="shared" si="69"/>
        <v>4.3931390652349185</v>
      </c>
      <c r="BK97" s="28">
        <v>209</v>
      </c>
      <c r="BL97" s="38">
        <f t="shared" si="77"/>
        <v>1.0900000000000001</v>
      </c>
      <c r="BM97" s="32">
        <v>133</v>
      </c>
      <c r="BN97" s="38">
        <f t="shared" si="70"/>
        <v>0.33</v>
      </c>
      <c r="BO97" s="28">
        <v>25.4</v>
      </c>
      <c r="BP97" s="30">
        <f t="shared" si="78"/>
        <v>-0.746</v>
      </c>
      <c r="BQ97" s="28">
        <v>155</v>
      </c>
      <c r="BR97" s="33">
        <f t="shared" si="79"/>
        <v>3.7695967462983488</v>
      </c>
    </row>
    <row r="98" spans="1:70" s="32" customFormat="1" x14ac:dyDescent="0.25">
      <c r="A98" s="20" t="s">
        <v>15</v>
      </c>
      <c r="B98" s="20"/>
      <c r="C98" s="20"/>
      <c r="D98" s="20"/>
      <c r="E98" s="20"/>
      <c r="F98" s="21"/>
      <c r="G98" s="21">
        <v>1471233</v>
      </c>
      <c r="H98" s="21">
        <f t="shared" si="124"/>
        <v>1294685.04</v>
      </c>
      <c r="I98" s="22">
        <v>4850000</v>
      </c>
      <c r="J98" s="22">
        <f>L98*0.82</f>
        <v>2926589.02</v>
      </c>
      <c r="K98" s="23">
        <f t="shared" si="115"/>
        <v>0.82</v>
      </c>
      <c r="L98" s="22">
        <v>3569011</v>
      </c>
      <c r="M98" s="23">
        <f t="shared" si="84"/>
        <v>0.73587855670103097</v>
      </c>
      <c r="N98" s="36"/>
      <c r="O98" s="36"/>
      <c r="P98" s="36"/>
      <c r="Q98" s="22"/>
      <c r="R98" s="22"/>
      <c r="S98" s="22">
        <f t="shared" si="72"/>
        <v>2.2604640739495991</v>
      </c>
      <c r="T98" s="22">
        <f t="shared" si="73"/>
        <v>2.2604640739495991</v>
      </c>
      <c r="U98" s="22">
        <f t="shared" si="116"/>
        <v>2.4258638842385944</v>
      </c>
      <c r="V98" s="22">
        <f t="shared" ref="V98:V107" si="129">L98/H98</f>
        <v>2.7566635048165846</v>
      </c>
      <c r="W98" s="20">
        <v>15.8</v>
      </c>
      <c r="X98" s="25">
        <f t="shared" si="105"/>
        <v>16.934619506966772</v>
      </c>
      <c r="Y98" s="25">
        <f t="shared" si="85"/>
        <v>15.104800000000001</v>
      </c>
      <c r="Z98" s="25"/>
      <c r="AA98" s="21">
        <f t="shared" si="75"/>
        <v>46240106.516000003</v>
      </c>
      <c r="AB98" s="21">
        <f t="shared" si="125"/>
        <v>56390373.800000004</v>
      </c>
      <c r="AC98" s="20">
        <f t="shared" si="107"/>
        <v>23.700000000000003</v>
      </c>
      <c r="AD98" s="26">
        <f t="shared" si="74"/>
        <v>69360159.774000004</v>
      </c>
      <c r="AE98" s="21">
        <f t="shared" si="108"/>
        <v>60439843.301178984</v>
      </c>
      <c r="AF98" s="21">
        <f t="shared" si="86"/>
        <v>31.429492484195229</v>
      </c>
      <c r="AG98" s="21">
        <f t="shared" si="109"/>
        <v>38.328649370969792</v>
      </c>
      <c r="AH98" s="21">
        <f t="shared" si="87"/>
        <v>33.686487121323928</v>
      </c>
      <c r="AI98" s="21">
        <f t="shared" si="110"/>
        <v>41.081081855273084</v>
      </c>
      <c r="AJ98" s="21">
        <f t="shared" si="88"/>
        <v>32.876038163384131</v>
      </c>
      <c r="AK98" s="21">
        <f t="shared" si="89"/>
        <v>40.092729467541623</v>
      </c>
      <c r="AL98" s="21">
        <f t="shared" si="128"/>
        <v>137.87283946392012</v>
      </c>
      <c r="AM98" s="21">
        <f t="shared" si="91"/>
        <v>35.715332368403672</v>
      </c>
      <c r="AN98" s="21">
        <f t="shared" si="126"/>
        <v>43.555283376102039</v>
      </c>
      <c r="AO98" s="21">
        <f t="shared" si="92"/>
        <v>38.280099001504468</v>
      </c>
      <c r="AP98" s="27">
        <f t="shared" si="127"/>
        <v>46.68304756281033</v>
      </c>
      <c r="AQ98" s="27">
        <f t="shared" si="93"/>
        <v>37.359134276572881</v>
      </c>
      <c r="AR98" s="27">
        <f t="shared" si="94"/>
        <v>45.559919849479122</v>
      </c>
      <c r="AS98" s="27"/>
      <c r="AT98" s="28">
        <v>547</v>
      </c>
      <c r="AU98" s="29">
        <f t="shared" si="95"/>
        <v>6.998189945430433E-2</v>
      </c>
      <c r="AV98" s="29">
        <f t="shared" si="113"/>
        <v>8.5343779822322358E-2</v>
      </c>
      <c r="AW98" s="29">
        <f t="shared" si="96"/>
        <v>6.8298234509274011E-2</v>
      </c>
      <c r="AX98" s="29">
        <f t="shared" si="114"/>
        <v>8.3290529889358547E-2</v>
      </c>
      <c r="AY98" s="29"/>
      <c r="AZ98" s="27">
        <f t="shared" si="98"/>
        <v>509.64086572342711</v>
      </c>
      <c r="BA98" s="27">
        <f t="shared" si="99"/>
        <v>382.9</v>
      </c>
      <c r="BB98" s="27">
        <f t="shared" si="100"/>
        <v>126.74086572342713</v>
      </c>
      <c r="BC98" s="30">
        <f t="shared" si="101"/>
        <v>0.23170176549072602</v>
      </c>
      <c r="BD98" s="27">
        <f t="shared" si="102"/>
        <v>7.6686245336453371</v>
      </c>
      <c r="BE98" s="31">
        <f t="shared" si="104"/>
        <v>-5.3680371735517358</v>
      </c>
      <c r="BF98" s="31">
        <f t="shared" si="103"/>
        <v>7.3034519368050823</v>
      </c>
      <c r="BG98" s="31">
        <f t="shared" si="69"/>
        <v>4.4845757506697881</v>
      </c>
      <c r="BK98" s="28">
        <v>139</v>
      </c>
      <c r="BL98" s="38">
        <f t="shared" si="77"/>
        <v>0.39</v>
      </c>
      <c r="BM98" s="32">
        <v>171</v>
      </c>
      <c r="BN98" s="38">
        <f t="shared" si="70"/>
        <v>0.71</v>
      </c>
      <c r="BO98" s="28">
        <v>33.9</v>
      </c>
      <c r="BP98" s="30">
        <f t="shared" si="78"/>
        <v>-0.66099999999999992</v>
      </c>
      <c r="BQ98" s="28">
        <v>209</v>
      </c>
      <c r="BR98" s="33">
        <f t="shared" si="79"/>
        <v>3.6691983414570992</v>
      </c>
    </row>
    <row r="99" spans="1:70" s="32" customFormat="1" x14ac:dyDescent="0.25">
      <c r="A99" s="20" t="s">
        <v>16</v>
      </c>
      <c r="B99" s="20"/>
      <c r="C99" s="20"/>
      <c r="D99" s="20"/>
      <c r="E99" s="20"/>
      <c r="F99" s="21"/>
      <c r="G99" s="21">
        <v>1470764</v>
      </c>
      <c r="H99" s="21">
        <f t="shared" si="124"/>
        <v>1294272.32</v>
      </c>
      <c r="I99" s="22">
        <v>4800000</v>
      </c>
      <c r="J99" s="22">
        <f>L99*0.82</f>
        <v>2790765.86</v>
      </c>
      <c r="K99" s="23">
        <f t="shared" si="115"/>
        <v>0.82</v>
      </c>
      <c r="L99" s="22">
        <v>3403373</v>
      </c>
      <c r="M99" s="23">
        <f t="shared" si="84"/>
        <v>0.70903604166666667</v>
      </c>
      <c r="N99" s="36"/>
      <c r="O99" s="36"/>
      <c r="P99" s="36"/>
      <c r="Q99" s="22"/>
      <c r="R99" s="22"/>
      <c r="S99" s="22">
        <f t="shared" si="72"/>
        <v>2.1562431776335909</v>
      </c>
      <c r="T99" s="22">
        <f t="shared" si="73"/>
        <v>2.1562431776335909</v>
      </c>
      <c r="U99" s="22">
        <f t="shared" si="116"/>
        <v>2.3140170686799513</v>
      </c>
      <c r="V99" s="22">
        <f t="shared" si="129"/>
        <v>2.6295648507726721</v>
      </c>
      <c r="W99" s="20">
        <v>17.7</v>
      </c>
      <c r="X99" s="25">
        <f t="shared" si="105"/>
        <v>18.971061093247588</v>
      </c>
      <c r="Y99" s="25">
        <f t="shared" si="85"/>
        <v>16.921199999999999</v>
      </c>
      <c r="Z99" s="25"/>
      <c r="AA99" s="21">
        <f t="shared" si="75"/>
        <v>49396555.721999995</v>
      </c>
      <c r="AB99" s="21">
        <f t="shared" si="125"/>
        <v>60239702.099999994</v>
      </c>
      <c r="AC99" s="20">
        <f t="shared" si="107"/>
        <v>26.549999999999997</v>
      </c>
      <c r="AD99" s="26">
        <f t="shared" si="74"/>
        <v>74094833.582999989</v>
      </c>
      <c r="AE99" s="21">
        <f t="shared" si="108"/>
        <v>64565597.106109321</v>
      </c>
      <c r="AF99" s="21">
        <f t="shared" si="86"/>
        <v>33.585643734820813</v>
      </c>
      <c r="AG99" s="21">
        <f t="shared" si="109"/>
        <v>40.958102115635135</v>
      </c>
      <c r="AH99" s="21">
        <f t="shared" si="87"/>
        <v>35.997474528210944</v>
      </c>
      <c r="AI99" s="21">
        <f t="shared" si="110"/>
        <v>43.899359180745051</v>
      </c>
      <c r="AJ99" s="21">
        <f t="shared" si="88"/>
        <v>35.131426500858595</v>
      </c>
      <c r="AK99" s="21">
        <f t="shared" si="89"/>
        <v>42.843203049827551</v>
      </c>
      <c r="AL99" s="21">
        <f t="shared" si="128"/>
        <v>147.3313025742271</v>
      </c>
      <c r="AM99" s="21">
        <f t="shared" si="91"/>
        <v>38.165504244114558</v>
      </c>
      <c r="AN99" s="21">
        <f t="shared" si="126"/>
        <v>46.54329785867629</v>
      </c>
      <c r="AO99" s="21">
        <f t="shared" si="92"/>
        <v>40.906221054785163</v>
      </c>
      <c r="AP99" s="27">
        <f t="shared" si="127"/>
        <v>49.885635432664834</v>
      </c>
      <c r="AQ99" s="27">
        <f t="shared" si="93"/>
        <v>39.922075569157492</v>
      </c>
      <c r="AR99" s="27">
        <f t="shared" si="94"/>
        <v>48.685458011167668</v>
      </c>
      <c r="AS99" s="27"/>
      <c r="AT99" s="28">
        <v>547</v>
      </c>
      <c r="AU99" s="29">
        <f t="shared" si="95"/>
        <v>7.4782853847870506E-2</v>
      </c>
      <c r="AV99" s="29">
        <f t="shared" si="113"/>
        <v>9.1198602253500613E-2</v>
      </c>
      <c r="AW99" s="29">
        <f t="shared" si="96"/>
        <v>7.2983684769940577E-2</v>
      </c>
      <c r="AX99" s="29">
        <f t="shared" si="114"/>
        <v>8.9004493621878733E-2</v>
      </c>
      <c r="AY99" s="29"/>
      <c r="AZ99" s="27">
        <f t="shared" si="98"/>
        <v>507.07792443084253</v>
      </c>
      <c r="BA99" s="27">
        <f t="shared" si="99"/>
        <v>382.9</v>
      </c>
      <c r="BB99" s="27">
        <f t="shared" si="100"/>
        <v>124.17792443084255</v>
      </c>
      <c r="BC99" s="30">
        <f t="shared" si="101"/>
        <v>0.22701631523005952</v>
      </c>
      <c r="BD99" s="27">
        <f t="shared" si="102"/>
        <v>6.7070110596545476</v>
      </c>
      <c r="BE99" s="31">
        <f t="shared" si="104"/>
        <v>-4.6949077417581826</v>
      </c>
      <c r="BF99" s="31">
        <f t="shared" si="103"/>
        <v>6.3876295806233783</v>
      </c>
      <c r="BG99" s="31">
        <f t="shared" si="69"/>
        <v>5.1198557707286625</v>
      </c>
      <c r="BI99" s="22">
        <v>2572389</v>
      </c>
      <c r="BK99" s="28">
        <v>137</v>
      </c>
      <c r="BL99" s="38">
        <f t="shared" si="77"/>
        <v>0.37</v>
      </c>
      <c r="BM99" s="32">
        <v>131</v>
      </c>
      <c r="BN99" s="38">
        <f t="shared" si="70"/>
        <v>0.31</v>
      </c>
      <c r="BO99" s="28">
        <v>26.2</v>
      </c>
      <c r="BP99" s="30">
        <f t="shared" si="78"/>
        <v>-0.73799999999999999</v>
      </c>
      <c r="BQ99" s="28">
        <v>139</v>
      </c>
      <c r="BR99" s="33">
        <f t="shared" si="79"/>
        <v>4.8251878127011132</v>
      </c>
    </row>
    <row r="100" spans="1:70" s="32" customFormat="1" x14ac:dyDescent="0.25">
      <c r="A100" s="20" t="s">
        <v>4</v>
      </c>
      <c r="B100" s="20"/>
      <c r="C100" s="20"/>
      <c r="D100" s="20"/>
      <c r="E100" s="20"/>
      <c r="F100" s="21"/>
      <c r="G100" s="21">
        <v>1469761</v>
      </c>
      <c r="H100" s="21">
        <f t="shared" si="124"/>
        <v>1293389.68</v>
      </c>
      <c r="I100" s="22">
        <v>4800000</v>
      </c>
      <c r="J100" s="22">
        <f>L100*0.82</f>
        <v>2855200.6399999997</v>
      </c>
      <c r="K100" s="23">
        <f t="shared" si="115"/>
        <v>0.82</v>
      </c>
      <c r="L100" s="22">
        <v>3481952</v>
      </c>
      <c r="M100" s="23">
        <f t="shared" si="84"/>
        <v>0.72540666666666664</v>
      </c>
      <c r="N100" s="36"/>
      <c r="O100" s="36"/>
      <c r="P100" s="36"/>
      <c r="Q100" s="22"/>
      <c r="R100" s="22"/>
      <c r="S100" s="22">
        <f t="shared" si="72"/>
        <v>2.2075331852037041</v>
      </c>
      <c r="T100" s="22">
        <f t="shared" si="73"/>
        <v>2.2075331852037041</v>
      </c>
      <c r="U100" s="22">
        <f t="shared" si="116"/>
        <v>2.3690600036332436</v>
      </c>
      <c r="V100" s="22">
        <f t="shared" si="129"/>
        <v>2.6921136404923227</v>
      </c>
      <c r="W100" s="20">
        <v>16</v>
      </c>
      <c r="X100" s="25">
        <f t="shared" si="105"/>
        <v>17.14898177920686</v>
      </c>
      <c r="Y100" s="25">
        <f t="shared" si="85"/>
        <v>15.295999999999999</v>
      </c>
      <c r="Z100" s="25"/>
      <c r="AA100" s="21">
        <f t="shared" si="75"/>
        <v>45683210.239999995</v>
      </c>
      <c r="AB100" s="21">
        <f t="shared" si="125"/>
        <v>55711232</v>
      </c>
      <c r="AC100" s="20">
        <f t="shared" si="107"/>
        <v>24</v>
      </c>
      <c r="AD100" s="26">
        <f t="shared" si="74"/>
        <v>68524815.359999985</v>
      </c>
      <c r="AE100" s="21">
        <f t="shared" si="108"/>
        <v>59711931.404072881</v>
      </c>
      <c r="AF100" s="21">
        <f t="shared" si="86"/>
        <v>31.082067247668153</v>
      </c>
      <c r="AG100" s="21">
        <f t="shared" si="109"/>
        <v>37.904960058131898</v>
      </c>
      <c r="AH100" s="21">
        <f t="shared" si="87"/>
        <v>33.314112805646467</v>
      </c>
      <c r="AI100" s="21">
        <f t="shared" si="110"/>
        <v>40.626966836154232</v>
      </c>
      <c r="AJ100" s="21">
        <f t="shared" si="88"/>
        <v>32.512622644004345</v>
      </c>
      <c r="AK100" s="21">
        <f t="shared" si="89"/>
        <v>39.6495398097614</v>
      </c>
      <c r="AL100" s="21">
        <f t="shared" si="128"/>
        <v>136.3487771875248</v>
      </c>
      <c r="AM100" s="21">
        <f t="shared" si="91"/>
        <v>35.320530963259266</v>
      </c>
      <c r="AN100" s="21">
        <f t="shared" si="126"/>
        <v>43.073818247877163</v>
      </c>
      <c r="AO100" s="21">
        <f t="shared" si="92"/>
        <v>37.856946370052803</v>
      </c>
      <c r="AP100" s="27">
        <f t="shared" si="127"/>
        <v>46.167007768357088</v>
      </c>
      <c r="AQ100" s="27">
        <f t="shared" si="93"/>
        <v>36.946162095459485</v>
      </c>
      <c r="AR100" s="27">
        <f t="shared" si="94"/>
        <v>45.056295238365237</v>
      </c>
      <c r="AS100" s="27"/>
      <c r="AT100" s="28">
        <v>547</v>
      </c>
      <c r="AU100" s="29">
        <f t="shared" si="95"/>
        <v>6.9208311462619382E-2</v>
      </c>
      <c r="AV100" s="29">
        <f t="shared" si="113"/>
        <v>8.440037983246268E-2</v>
      </c>
      <c r="AW100" s="29">
        <f t="shared" si="96"/>
        <v>6.7543257944167254E-2</v>
      </c>
      <c r="AX100" s="29">
        <f t="shared" si="114"/>
        <v>8.2369826761179599E-2</v>
      </c>
      <c r="AZ100" s="27">
        <f t="shared" si="98"/>
        <v>510.0538379045405</v>
      </c>
      <c r="BA100" s="27">
        <f t="shared" si="99"/>
        <v>382.9</v>
      </c>
      <c r="BB100" s="27">
        <f t="shared" si="100"/>
        <v>127.15383790454052</v>
      </c>
      <c r="BC100" s="30">
        <f t="shared" si="101"/>
        <v>0.23245674205583278</v>
      </c>
      <c r="BD100" s="27">
        <f t="shared" si="102"/>
        <v>7.5974418147962961</v>
      </c>
      <c r="BE100" s="31">
        <f t="shared" si="104"/>
        <v>-5.3182092703574071</v>
      </c>
      <c r="BF100" s="31">
        <f t="shared" si="103"/>
        <v>7.2356588712345671</v>
      </c>
      <c r="BG100" s="31">
        <f t="shared" si="69"/>
        <v>6.2274113236035209</v>
      </c>
      <c r="BI100" s="29"/>
      <c r="BK100" s="28">
        <v>192</v>
      </c>
      <c r="BL100" s="38">
        <f t="shared" si="77"/>
        <v>0.92</v>
      </c>
      <c r="BM100" s="32">
        <v>122</v>
      </c>
      <c r="BN100" s="38">
        <f t="shared" si="70"/>
        <v>0.22</v>
      </c>
      <c r="BO100" s="28">
        <v>22.7</v>
      </c>
      <c r="BP100" s="30">
        <f t="shared" si="78"/>
        <v>-0.77300000000000002</v>
      </c>
      <c r="BQ100" s="28">
        <v>137</v>
      </c>
      <c r="BR100" s="33">
        <f t="shared" si="79"/>
        <v>5.5455779670045962</v>
      </c>
    </row>
    <row r="101" spans="1:70" s="32" customFormat="1" x14ac:dyDescent="0.25">
      <c r="A101" s="39">
        <v>2</v>
      </c>
      <c r="B101" s="39"/>
      <c r="C101" s="39"/>
      <c r="D101" s="39"/>
      <c r="E101" s="39"/>
      <c r="F101" s="21"/>
      <c r="G101" s="21">
        <v>1471105</v>
      </c>
      <c r="H101" s="21">
        <f t="shared" si="124"/>
        <v>1294572.3999999999</v>
      </c>
      <c r="I101" s="22">
        <v>4900000</v>
      </c>
      <c r="J101" s="22">
        <v>2813107</v>
      </c>
      <c r="K101" s="23">
        <f t="shared" si="115"/>
        <v>0.80628996902221639</v>
      </c>
      <c r="L101" s="22">
        <v>3488952</v>
      </c>
      <c r="M101" s="23">
        <f t="shared" si="84"/>
        <v>0.71203102040816324</v>
      </c>
      <c r="N101" s="36"/>
      <c r="O101" s="36"/>
      <c r="P101" s="36"/>
      <c r="Q101" s="22"/>
      <c r="R101" s="22"/>
      <c r="S101" s="22">
        <f t="shared" si="72"/>
        <v>2.1730009074811112</v>
      </c>
      <c r="T101" s="22">
        <f t="shared" si="73"/>
        <v>2.1730009074811112</v>
      </c>
      <c r="U101" s="22">
        <f t="shared" si="116"/>
        <v>2.3716539607981755</v>
      </c>
      <c r="V101" s="22">
        <f t="shared" si="129"/>
        <v>2.6950613190888362</v>
      </c>
      <c r="W101" s="20">
        <v>16</v>
      </c>
      <c r="X101" s="25">
        <f t="shared" si="105"/>
        <v>17.14898177920686</v>
      </c>
      <c r="Y101" s="25">
        <f t="shared" si="85"/>
        <v>15.295999999999999</v>
      </c>
      <c r="Z101" s="25"/>
      <c r="AA101" s="21">
        <f t="shared" si="75"/>
        <v>45009712</v>
      </c>
      <c r="AB101" s="21">
        <f t="shared" si="125"/>
        <v>55823232</v>
      </c>
      <c r="AC101" s="20">
        <f t="shared" si="107"/>
        <v>24</v>
      </c>
      <c r="AD101" s="26">
        <f t="shared" si="74"/>
        <v>67514568</v>
      </c>
      <c r="AE101" s="21">
        <f t="shared" si="108"/>
        <v>59831974.27652733</v>
      </c>
      <c r="AF101" s="21">
        <f t="shared" si="86"/>
        <v>30.595852777334045</v>
      </c>
      <c r="AG101" s="21">
        <f t="shared" si="109"/>
        <v>37.946463372770808</v>
      </c>
      <c r="AH101" s="21">
        <f t="shared" si="87"/>
        <v>32.792982612362316</v>
      </c>
      <c r="AI101" s="21">
        <f t="shared" si="110"/>
        <v>40.67145056031169</v>
      </c>
      <c r="AJ101" s="21">
        <f t="shared" si="88"/>
        <v>32.004030101813854</v>
      </c>
      <c r="AK101" s="21">
        <f t="shared" si="89"/>
        <v>39.692953318797919</v>
      </c>
      <c r="AL101" s="21">
        <f t="shared" si="128"/>
        <v>136.4980696862259</v>
      </c>
      <c r="AM101" s="21">
        <f t="shared" si="91"/>
        <v>34.768014519697779</v>
      </c>
      <c r="AN101" s="21">
        <f t="shared" si="126"/>
        <v>43.120981105421379</v>
      </c>
      <c r="AO101" s="21">
        <f t="shared" si="92"/>
        <v>37.264752968593541</v>
      </c>
      <c r="AP101" s="27">
        <f t="shared" si="127"/>
        <v>46.217557454899655</v>
      </c>
      <c r="AQ101" s="27">
        <f t="shared" si="93"/>
        <v>36.368216024788474</v>
      </c>
      <c r="AR101" s="27">
        <f t="shared" si="94"/>
        <v>45.105628771361275</v>
      </c>
      <c r="AS101" s="27"/>
      <c r="AT101" s="28">
        <v>547</v>
      </c>
      <c r="AU101" s="29">
        <f t="shared" si="95"/>
        <v>6.8125690984631698E-2</v>
      </c>
      <c r="AV101" s="29">
        <f t="shared" si="113"/>
        <v>8.449279242212003E-2</v>
      </c>
      <c r="AW101" s="29">
        <f t="shared" si="96"/>
        <v>6.6486683774750407E-2</v>
      </c>
      <c r="AX101" s="29">
        <f t="shared" si="114"/>
        <v>8.2460016035395378E-2</v>
      </c>
      <c r="AY101" s="29"/>
      <c r="AZ101" s="27">
        <f t="shared" si="98"/>
        <v>510.63178397521153</v>
      </c>
      <c r="BA101" s="27">
        <f t="shared" si="99"/>
        <v>382.9</v>
      </c>
      <c r="BB101" s="27">
        <f t="shared" si="100"/>
        <v>127.73178397521156</v>
      </c>
      <c r="BC101" s="30">
        <f t="shared" si="101"/>
        <v>0.23351331622524965</v>
      </c>
      <c r="BD101" s="27">
        <f t="shared" si="102"/>
        <v>7.6319740925188899</v>
      </c>
      <c r="BE101" s="31">
        <f t="shared" si="104"/>
        <v>-5.3423818647632224</v>
      </c>
      <c r="BF101" s="31">
        <f t="shared" si="103"/>
        <v>7.2685467547798952</v>
      </c>
      <c r="BG101" s="31">
        <f t="shared" si="69"/>
        <v>5.02103558718348</v>
      </c>
      <c r="BK101" s="28">
        <v>157</v>
      </c>
      <c r="BL101" s="38">
        <f t="shared" si="77"/>
        <v>0.56999999999999995</v>
      </c>
      <c r="BM101" s="32">
        <v>152</v>
      </c>
      <c r="BN101" s="38">
        <f t="shared" si="70"/>
        <v>0.52</v>
      </c>
      <c r="BO101" s="28">
        <v>28.3</v>
      </c>
      <c r="BP101" s="30">
        <f t="shared" si="78"/>
        <v>-0.71700000000000008</v>
      </c>
      <c r="BQ101" s="28">
        <v>192</v>
      </c>
      <c r="BR101" s="33">
        <f t="shared" si="79"/>
        <v>3.9749865065202554</v>
      </c>
    </row>
    <row r="102" spans="1:70" s="32" customFormat="1" x14ac:dyDescent="0.25">
      <c r="A102" s="39">
        <v>398</v>
      </c>
      <c r="B102" s="39"/>
      <c r="C102" s="39"/>
      <c r="D102" s="39"/>
      <c r="E102" s="39"/>
      <c r="F102" s="21">
        <v>1658495</v>
      </c>
      <c r="G102" s="21">
        <v>1189726</v>
      </c>
      <c r="H102" s="21">
        <v>1054991</v>
      </c>
      <c r="I102" s="22">
        <v>5100000</v>
      </c>
      <c r="J102" s="22">
        <v>2858869</v>
      </c>
      <c r="K102" s="23">
        <f t="shared" si="115"/>
        <v>0.78471845185714229</v>
      </c>
      <c r="L102" s="22">
        <v>3643178</v>
      </c>
      <c r="M102" s="23">
        <f t="shared" si="84"/>
        <v>0.71434862745098038</v>
      </c>
      <c r="N102" s="36"/>
      <c r="O102" s="36"/>
      <c r="P102" s="36"/>
      <c r="Q102" s="22"/>
      <c r="R102" s="22"/>
      <c r="S102" s="22">
        <f t="shared" si="72"/>
        <v>2.7098515532359992</v>
      </c>
      <c r="T102" s="22">
        <f t="shared" si="73"/>
        <v>2.7098515532359992</v>
      </c>
      <c r="U102" s="22">
        <f t="shared" si="116"/>
        <v>3.0621991954450016</v>
      </c>
      <c r="V102" s="22">
        <f t="shared" si="129"/>
        <v>3.4532787483495122</v>
      </c>
      <c r="W102" s="20">
        <v>17.600000000000001</v>
      </c>
      <c r="X102" s="25">
        <f t="shared" si="105"/>
        <v>18.863879957127548</v>
      </c>
      <c r="Y102" s="25">
        <f t="shared" si="85"/>
        <v>16.825600000000001</v>
      </c>
      <c r="Z102" s="25"/>
      <c r="AA102" s="21">
        <f t="shared" si="75"/>
        <v>50316094.400000006</v>
      </c>
      <c r="AB102" s="21">
        <f t="shared" si="125"/>
        <v>64119932.800000004</v>
      </c>
      <c r="AC102" s="20">
        <f t="shared" si="107"/>
        <v>26.400000000000002</v>
      </c>
      <c r="AD102" s="26">
        <f t="shared" si="74"/>
        <v>75474141.600000009</v>
      </c>
      <c r="AE102" s="21">
        <f t="shared" si="108"/>
        <v>68724472.454448029</v>
      </c>
      <c r="AF102" s="21">
        <f t="shared" si="86"/>
        <v>42.292170129929083</v>
      </c>
      <c r="AG102" s="21">
        <f t="shared" si="109"/>
        <v>53.894705839832035</v>
      </c>
      <c r="AH102" s="21">
        <f t="shared" si="87"/>
        <v>45.329228435079401</v>
      </c>
      <c r="AI102" s="21">
        <f t="shared" si="110"/>
        <v>57.764958027687065</v>
      </c>
      <c r="AJ102" s="21">
        <f t="shared" si="88"/>
        <v>44.238671684026237</v>
      </c>
      <c r="AK102" s="21">
        <f t="shared" si="89"/>
        <v>56.375215313631841</v>
      </c>
      <c r="AL102" s="21">
        <f t="shared" si="128"/>
        <v>193.86584834471952</v>
      </c>
      <c r="AM102" s="21">
        <f t="shared" si="91"/>
        <v>47.693387336953592</v>
      </c>
      <c r="AN102" s="21">
        <f t="shared" si="126"/>
        <v>60.777705970951416</v>
      </c>
      <c r="AO102" s="21">
        <f t="shared" si="92"/>
        <v>51.118314401879516</v>
      </c>
      <c r="AP102" s="27">
        <f t="shared" si="127"/>
        <v>65.142235767364852</v>
      </c>
      <c r="AQ102" s="27">
        <f t="shared" si="93"/>
        <v>49.888480477984928</v>
      </c>
      <c r="AR102" s="27">
        <f t="shared" si="94"/>
        <v>63.575006245765081</v>
      </c>
      <c r="AS102" s="27"/>
      <c r="AT102" s="28">
        <v>547</v>
      </c>
      <c r="AU102" s="29">
        <f t="shared" si="95"/>
        <v>9.3452128705447016E-2</v>
      </c>
      <c r="AV102" s="29">
        <f t="shared" si="113"/>
        <v>0.11909001054362861</v>
      </c>
      <c r="AW102" s="29">
        <f t="shared" si="96"/>
        <v>9.1203803433244843E-2</v>
      </c>
      <c r="AX102" s="29">
        <f t="shared" si="114"/>
        <v>0.11622487430670034</v>
      </c>
      <c r="AY102" s="29"/>
      <c r="AZ102" s="27">
        <f t="shared" si="98"/>
        <v>497.1115195220151</v>
      </c>
      <c r="BA102" s="27">
        <f t="shared" si="99"/>
        <v>382.9</v>
      </c>
      <c r="BB102" s="27">
        <f t="shared" si="100"/>
        <v>114.21151952201512</v>
      </c>
      <c r="BC102" s="30">
        <f t="shared" si="101"/>
        <v>0.20879619656675524</v>
      </c>
      <c r="BD102" s="27">
        <f t="shared" si="102"/>
        <v>6.2037620831276383</v>
      </c>
      <c r="BE102" s="31">
        <f t="shared" si="104"/>
        <v>-4.3426334581893462</v>
      </c>
      <c r="BF102" s="31">
        <f t="shared" si="103"/>
        <v>5.9083448410739408</v>
      </c>
      <c r="BG102" s="31">
        <f t="shared" si="69"/>
        <v>4.1917311372484045</v>
      </c>
      <c r="BK102" s="28">
        <v>141</v>
      </c>
      <c r="BL102" s="38">
        <f t="shared" si="77"/>
        <v>0.41</v>
      </c>
      <c r="BM102" s="32">
        <v>148</v>
      </c>
      <c r="BN102" s="38">
        <f t="shared" si="70"/>
        <v>0.48</v>
      </c>
      <c r="BO102" s="28">
        <v>27.7</v>
      </c>
      <c r="BP102" s="30">
        <f t="shared" si="78"/>
        <v>-0.72299999999999998</v>
      </c>
      <c r="BQ102" s="28">
        <v>157</v>
      </c>
      <c r="BR102" s="33">
        <f t="shared" si="79"/>
        <v>3.9514408172787507</v>
      </c>
    </row>
    <row r="103" spans="1:70" s="32" customFormat="1" x14ac:dyDescent="0.25">
      <c r="A103" s="39">
        <v>791</v>
      </c>
      <c r="B103" s="39"/>
      <c r="C103" s="39"/>
      <c r="D103" s="39"/>
      <c r="E103" s="39"/>
      <c r="F103" s="21">
        <v>1348347</v>
      </c>
      <c r="G103" s="21">
        <v>1193397</v>
      </c>
      <c r="H103" s="21">
        <v>1015837</v>
      </c>
      <c r="I103" s="22">
        <v>4900000</v>
      </c>
      <c r="J103" s="22">
        <v>2632707</v>
      </c>
      <c r="K103" s="23">
        <f t="shared" si="115"/>
        <v>0.73868325227395548</v>
      </c>
      <c r="L103" s="22">
        <v>3564054</v>
      </c>
      <c r="M103" s="23">
        <f t="shared" si="84"/>
        <v>0.72735795918367352</v>
      </c>
      <c r="N103" s="36"/>
      <c r="O103" s="36"/>
      <c r="P103" s="36"/>
      <c r="Q103" s="22"/>
      <c r="R103" s="22"/>
      <c r="S103" s="22">
        <f t="shared" si="72"/>
        <v>2.591662835671471</v>
      </c>
      <c r="T103" s="22">
        <f t="shared" si="73"/>
        <v>2.591662835671471</v>
      </c>
      <c r="U103" s="22">
        <f t="shared" si="116"/>
        <v>2.9864780957217087</v>
      </c>
      <c r="V103" s="22">
        <f t="shared" si="129"/>
        <v>3.5084900431860624</v>
      </c>
      <c r="W103" s="20">
        <v>19.600000000000001</v>
      </c>
      <c r="X103" s="25">
        <f t="shared" si="105"/>
        <v>21.007502679528404</v>
      </c>
      <c r="Y103" s="25">
        <f t="shared" si="85"/>
        <v>18.7376</v>
      </c>
      <c r="Z103" s="25"/>
      <c r="AA103" s="21">
        <f t="shared" si="75"/>
        <v>51601057.200000003</v>
      </c>
      <c r="AB103" s="21">
        <f t="shared" si="125"/>
        <v>69855458.400000006</v>
      </c>
      <c r="AC103" s="20">
        <f t="shared" si="107"/>
        <v>29.400000000000002</v>
      </c>
      <c r="AD103" s="26">
        <f t="shared" si="74"/>
        <v>77401585.800000012</v>
      </c>
      <c r="AE103" s="21">
        <f t="shared" si="108"/>
        <v>74871873.95498392</v>
      </c>
      <c r="AF103" s="21">
        <f t="shared" si="86"/>
        <v>43.238802510815766</v>
      </c>
      <c r="AG103" s="21">
        <f t="shared" si="109"/>
        <v>58.534970676145498</v>
      </c>
      <c r="AH103" s="21">
        <f t="shared" si="87"/>
        <v>46.34383977579396</v>
      </c>
      <c r="AI103" s="21">
        <f t="shared" si="110"/>
        <v>62.73844659822668</v>
      </c>
      <c r="AJ103" s="21">
        <f t="shared" si="88"/>
        <v>45.228872919263353</v>
      </c>
      <c r="AK103" s="21">
        <f t="shared" si="89"/>
        <v>61.229048824419976</v>
      </c>
      <c r="AL103" s="21">
        <f t="shared" si="128"/>
        <v>210.55744847534351</v>
      </c>
      <c r="AM103" s="21">
        <f t="shared" si="91"/>
        <v>50.796591579160832</v>
      </c>
      <c r="AN103" s="21">
        <f t="shared" si="126"/>
        <v>68.766404846446832</v>
      </c>
      <c r="AO103" s="21">
        <f t="shared" si="92"/>
        <v>54.444363964802605</v>
      </c>
      <c r="AP103" s="27">
        <f t="shared" si="127"/>
        <v>73.704613983329935</v>
      </c>
      <c r="AQ103" s="27">
        <f t="shared" si="93"/>
        <v>53.134510020042711</v>
      </c>
      <c r="AR103" s="27">
        <f t="shared" si="94"/>
        <v>71.931385822643136</v>
      </c>
      <c r="AS103" s="27"/>
      <c r="AT103" s="28">
        <v>547</v>
      </c>
      <c r="AU103" s="29">
        <f t="shared" si="95"/>
        <v>9.9532658070937127E-2</v>
      </c>
      <c r="AV103" s="29">
        <f t="shared" si="113"/>
        <v>0.13474335280316257</v>
      </c>
      <c r="AW103" s="29">
        <f t="shared" si="96"/>
        <v>9.7138043912326708E-2</v>
      </c>
      <c r="AX103" s="29">
        <f t="shared" si="114"/>
        <v>0.13150161941982291</v>
      </c>
      <c r="AY103" s="29"/>
      <c r="AZ103" s="27">
        <f t="shared" si="98"/>
        <v>493.86548997995726</v>
      </c>
      <c r="BA103" s="27">
        <f t="shared" si="99"/>
        <v>382.9</v>
      </c>
      <c r="BB103" s="27">
        <f t="shared" si="100"/>
        <v>110.96548997995728</v>
      </c>
      <c r="BC103" s="30">
        <f t="shared" si="101"/>
        <v>0.20286195608767327</v>
      </c>
      <c r="BD103" s="27">
        <f t="shared" si="102"/>
        <v>5.4123983888183247</v>
      </c>
      <c r="BE103" s="31">
        <f t="shared" si="104"/>
        <v>-3.7886788721728273</v>
      </c>
      <c r="BF103" s="31">
        <f t="shared" si="103"/>
        <v>5.1546651322079278</v>
      </c>
      <c r="BG103" s="31">
        <f t="shared" si="69"/>
        <v>4.1316018235254388</v>
      </c>
      <c r="BK103" s="28">
        <v>126</v>
      </c>
      <c r="BL103" s="38">
        <f t="shared" si="77"/>
        <v>0.26</v>
      </c>
      <c r="BM103" s="32">
        <v>131</v>
      </c>
      <c r="BN103" s="38">
        <f t="shared" si="70"/>
        <v>0.31</v>
      </c>
      <c r="BO103" s="28">
        <v>27.9</v>
      </c>
      <c r="BP103" s="30">
        <f t="shared" si="78"/>
        <v>-0.72099999999999997</v>
      </c>
      <c r="BQ103" s="28">
        <v>141</v>
      </c>
      <c r="BR103" s="33">
        <f t="shared" si="79"/>
        <v>3.8385804176016487</v>
      </c>
    </row>
    <row r="104" spans="1:70" s="32" customFormat="1" x14ac:dyDescent="0.25">
      <c r="A104" s="39">
        <v>1187</v>
      </c>
      <c r="B104" s="39"/>
      <c r="C104" s="39"/>
      <c r="D104" s="39"/>
      <c r="E104" s="39"/>
      <c r="F104" s="21">
        <v>1470340</v>
      </c>
      <c r="G104" s="21">
        <v>1196682</v>
      </c>
      <c r="H104" s="21">
        <v>1023940</v>
      </c>
      <c r="I104" s="22">
        <f t="shared" ref="I104:I109" si="130">L104/0.7</f>
        <v>4363230</v>
      </c>
      <c r="J104" s="22">
        <v>2634120</v>
      </c>
      <c r="K104" s="23">
        <f t="shared" si="115"/>
        <v>0.86244102910654985</v>
      </c>
      <c r="L104" s="22">
        <v>3054261</v>
      </c>
      <c r="M104" s="23">
        <f t="shared" si="84"/>
        <v>0.7</v>
      </c>
      <c r="N104" s="36"/>
      <c r="O104" s="36"/>
      <c r="P104" s="36"/>
      <c r="Q104" s="22">
        <v>3054261</v>
      </c>
      <c r="R104" s="22"/>
      <c r="S104" s="22">
        <f t="shared" si="72"/>
        <v>2.572533546887513</v>
      </c>
      <c r="T104" s="22">
        <f t="shared" si="73"/>
        <v>2.572533546887513</v>
      </c>
      <c r="U104" s="22">
        <f t="shared" si="116"/>
        <v>2.5522745391006132</v>
      </c>
      <c r="V104" s="22">
        <f t="shared" si="129"/>
        <v>2.982851534269586</v>
      </c>
      <c r="W104" s="20">
        <v>19.2</v>
      </c>
      <c r="X104" s="25">
        <f t="shared" si="105"/>
        <v>20.578778135048228</v>
      </c>
      <c r="Y104" s="25">
        <f t="shared" si="85"/>
        <v>18.3552</v>
      </c>
      <c r="Z104" s="25"/>
      <c r="AA104" s="21">
        <f t="shared" si="75"/>
        <v>50575104</v>
      </c>
      <c r="AB104" s="21">
        <f t="shared" si="125"/>
        <v>58641811.199999996</v>
      </c>
      <c r="AC104" s="20">
        <f t="shared" si="107"/>
        <v>28.799999999999997</v>
      </c>
      <c r="AD104" s="26">
        <f t="shared" si="74"/>
        <v>75862655.999999985</v>
      </c>
      <c r="AE104" s="21">
        <f t="shared" si="108"/>
        <v>62852959.48553054</v>
      </c>
      <c r="AF104" s="21">
        <f t="shared" si="86"/>
        <v>42.26277657723606</v>
      </c>
      <c r="AG104" s="21">
        <f t="shared" si="109"/>
        <v>49.003671150731769</v>
      </c>
      <c r="AH104" s="21">
        <f t="shared" si="87"/>
        <v>45.297724091356976</v>
      </c>
      <c r="AI104" s="21">
        <f t="shared" si="110"/>
        <v>52.522691479883996</v>
      </c>
      <c r="AJ104" s="21">
        <f t="shared" si="88"/>
        <v>44.207925289995877</v>
      </c>
      <c r="AK104" s="21">
        <f t="shared" si="89"/>
        <v>51.259070241351225</v>
      </c>
      <c r="AL104" s="21">
        <f t="shared" si="128"/>
        <v>176.27219838392722</v>
      </c>
      <c r="AM104" s="21">
        <f t="shared" si="91"/>
        <v>49.392644100240247</v>
      </c>
      <c r="AN104" s="21">
        <f t="shared" si="126"/>
        <v>57.270749457976052</v>
      </c>
      <c r="AO104" s="21">
        <f t="shared" si="92"/>
        <v>52.939597106366818</v>
      </c>
      <c r="AP104" s="27">
        <f t="shared" si="127"/>
        <v>61.383439933522027</v>
      </c>
      <c r="AQ104" s="27">
        <f t="shared" si="93"/>
        <v>51.665945711548375</v>
      </c>
      <c r="AR104" s="27">
        <f t="shared" si="94"/>
        <v>59.906641692443571</v>
      </c>
      <c r="AS104" s="27"/>
      <c r="AT104" s="28">
        <v>547</v>
      </c>
      <c r="AU104" s="29">
        <f t="shared" si="95"/>
        <v>9.6781713174345183E-2</v>
      </c>
      <c r="AV104" s="29">
        <f t="shared" si="113"/>
        <v>0.11221835454025965</v>
      </c>
      <c r="AW104" s="29">
        <f t="shared" si="96"/>
        <v>9.4453282836468686E-2</v>
      </c>
      <c r="AX104" s="29">
        <f t="shared" si="114"/>
        <v>0.10951854057119483</v>
      </c>
      <c r="AY104" s="29"/>
      <c r="AZ104" s="27">
        <f t="shared" si="98"/>
        <v>495.33405428845163</v>
      </c>
      <c r="BA104" s="27">
        <f t="shared" si="99"/>
        <v>382.9</v>
      </c>
      <c r="BB104" s="27">
        <f t="shared" si="100"/>
        <v>112.43405428845165</v>
      </c>
      <c r="BC104" s="30">
        <f t="shared" si="101"/>
        <v>0.20554671716353135</v>
      </c>
      <c r="BD104" s="27">
        <f t="shared" si="102"/>
        <v>5.598278953112489</v>
      </c>
      <c r="BE104" s="31">
        <f t="shared" si="104"/>
        <v>-3.9187952671787425</v>
      </c>
      <c r="BF104" s="31">
        <f t="shared" si="103"/>
        <v>5.3316942410595134</v>
      </c>
      <c r="BG104" s="31">
        <f t="shared" si="69"/>
        <v>4.514741091219749</v>
      </c>
      <c r="BK104" s="28">
        <v>117</v>
      </c>
      <c r="BL104" s="38">
        <f t="shared" si="77"/>
        <v>0.17</v>
      </c>
      <c r="BM104" s="32">
        <v>124</v>
      </c>
      <c r="BN104" s="38">
        <f t="shared" si="70"/>
        <v>0.24</v>
      </c>
      <c r="BO104" s="28">
        <v>24.8</v>
      </c>
      <c r="BP104" s="30">
        <f t="shared" si="78"/>
        <v>-0.752</v>
      </c>
      <c r="BQ104" s="28">
        <v>125</v>
      </c>
      <c r="BR104" s="33">
        <f t="shared" si="79"/>
        <v>4.478623162489991</v>
      </c>
    </row>
    <row r="105" spans="1:70" s="32" customFormat="1" x14ac:dyDescent="0.25">
      <c r="A105" s="39">
        <v>1583</v>
      </c>
      <c r="B105" s="39"/>
      <c r="C105" s="39"/>
      <c r="D105" s="39"/>
      <c r="E105" s="39"/>
      <c r="F105" s="21">
        <v>1658495</v>
      </c>
      <c r="G105" s="21">
        <v>1197411</v>
      </c>
      <c r="H105" s="21">
        <f>G105*0.88</f>
        <v>1053721.68</v>
      </c>
      <c r="I105" s="22">
        <f t="shared" si="130"/>
        <v>4814474.2857142864</v>
      </c>
      <c r="J105" s="22">
        <f>L105*0.82</f>
        <v>2763508.2399999998</v>
      </c>
      <c r="K105" s="23">
        <f t="shared" si="115"/>
        <v>0.82</v>
      </c>
      <c r="L105" s="22">
        <v>3370132</v>
      </c>
      <c r="M105" s="23">
        <f t="shared" si="84"/>
        <v>0.7</v>
      </c>
      <c r="N105" s="36"/>
      <c r="O105" s="36"/>
      <c r="P105" s="36"/>
      <c r="Q105" s="22"/>
      <c r="R105" s="22"/>
      <c r="S105" s="22">
        <f t="shared" si="72"/>
        <v>2.6226168564739032</v>
      </c>
      <c r="T105" s="22">
        <f t="shared" si="73"/>
        <v>2.6226168564739032</v>
      </c>
      <c r="U105" s="22">
        <f t="shared" si="116"/>
        <v>2.8145156508500424</v>
      </c>
      <c r="V105" s="22">
        <f t="shared" si="129"/>
        <v>3.1983132396023208</v>
      </c>
      <c r="W105" s="20">
        <v>17.8</v>
      </c>
      <c r="X105" s="25">
        <f t="shared" si="105"/>
        <v>19.078242229367632</v>
      </c>
      <c r="Y105" s="25">
        <f t="shared" si="85"/>
        <v>17.0168</v>
      </c>
      <c r="Z105" s="25"/>
      <c r="AA105" s="21">
        <f t="shared" si="75"/>
        <v>49190446.671999998</v>
      </c>
      <c r="AB105" s="21">
        <f t="shared" si="125"/>
        <v>59988349.600000001</v>
      </c>
      <c r="AC105" s="20">
        <f t="shared" si="107"/>
        <v>26.700000000000003</v>
      </c>
      <c r="AD105" s="26">
        <f t="shared" si="74"/>
        <v>73785670.008000001</v>
      </c>
      <c r="AE105" s="21">
        <f t="shared" si="108"/>
        <v>64296194.640943199</v>
      </c>
      <c r="AF105" s="21">
        <f t="shared" si="86"/>
        <v>41.080670439807214</v>
      </c>
      <c r="AG105" s="21">
        <f t="shared" si="109"/>
        <v>50.098378585130753</v>
      </c>
      <c r="AH105" s="21">
        <f t="shared" si="87"/>
        <v>44.030729303115983</v>
      </c>
      <c r="AI105" s="21">
        <f t="shared" si="110"/>
        <v>53.6960113452634</v>
      </c>
      <c r="AJ105" s="21">
        <f t="shared" si="88"/>
        <v>42.971412593940599</v>
      </c>
      <c r="AK105" s="21">
        <f t="shared" si="89"/>
        <v>52.40416169992757</v>
      </c>
      <c r="AL105" s="21">
        <f t="shared" si="128"/>
        <v>180.20999491054226</v>
      </c>
      <c r="AM105" s="21">
        <f t="shared" si="91"/>
        <v>46.682580045235476</v>
      </c>
      <c r="AN105" s="21">
        <f t="shared" si="126"/>
        <v>56.929975664921315</v>
      </c>
      <c r="AO105" s="21">
        <f t="shared" si="92"/>
        <v>50.0349196626318</v>
      </c>
      <c r="AP105" s="27">
        <f t="shared" si="127"/>
        <v>61.018194710526593</v>
      </c>
      <c r="AQ105" s="27">
        <f t="shared" si="93"/>
        <v>48.831150674932509</v>
      </c>
      <c r="AR105" s="27">
        <f t="shared" si="94"/>
        <v>59.550183749917693</v>
      </c>
      <c r="AS105" s="27"/>
      <c r="AT105" s="28">
        <v>547</v>
      </c>
      <c r="AU105" s="29">
        <f t="shared" si="95"/>
        <v>9.1471516750697993E-2</v>
      </c>
      <c r="AV105" s="29">
        <f t="shared" si="113"/>
        <v>0.11155063018377805</v>
      </c>
      <c r="AW105" s="29">
        <f t="shared" si="96"/>
        <v>8.9270842184520124E-2</v>
      </c>
      <c r="AX105" s="29">
        <f t="shared" si="114"/>
        <v>0.10886688071282942</v>
      </c>
      <c r="AY105" s="29"/>
      <c r="AZ105" s="27">
        <f t="shared" si="98"/>
        <v>498.16884932506747</v>
      </c>
      <c r="BA105" s="27">
        <f t="shared" si="99"/>
        <v>382.9</v>
      </c>
      <c r="BB105" s="27">
        <f t="shared" si="100"/>
        <v>115.26884932506749</v>
      </c>
      <c r="BC105" s="30">
        <f t="shared" si="101"/>
        <v>0.21072915781547988</v>
      </c>
      <c r="BD105" s="27">
        <f t="shared" si="102"/>
        <v>6.1908438176833993</v>
      </c>
      <c r="BE105" s="31">
        <f t="shared" si="104"/>
        <v>-4.3335906723783797</v>
      </c>
      <c r="BF105" s="31">
        <f t="shared" si="103"/>
        <v>5.8960417311270463</v>
      </c>
      <c r="BG105" s="31">
        <f t="shared" si="69"/>
        <v>5.246477811596101</v>
      </c>
      <c r="BK105" s="28">
        <v>147</v>
      </c>
      <c r="BL105" s="38">
        <f t="shared" si="77"/>
        <v>0.47</v>
      </c>
      <c r="BM105" s="32">
        <v>118</v>
      </c>
      <c r="BN105" s="38">
        <f t="shared" si="70"/>
        <v>0.18</v>
      </c>
      <c r="BO105" s="28">
        <v>24.6</v>
      </c>
      <c r="BP105" s="30">
        <f t="shared" si="78"/>
        <v>-0.754</v>
      </c>
      <c r="BQ105" s="28">
        <v>117</v>
      </c>
      <c r="BR105" s="33">
        <f t="shared" si="79"/>
        <v>5.2913195022935042</v>
      </c>
    </row>
    <row r="106" spans="1:70" s="32" customFormat="1" x14ac:dyDescent="0.25">
      <c r="A106" s="39">
        <v>1979</v>
      </c>
      <c r="B106" s="39"/>
      <c r="C106" s="39"/>
      <c r="D106" s="39"/>
      <c r="E106" s="39"/>
      <c r="F106" s="21">
        <v>1658495</v>
      </c>
      <c r="G106" s="21">
        <v>1195574</v>
      </c>
      <c r="H106" s="21">
        <f>G106*0.88</f>
        <v>1052105.1200000001</v>
      </c>
      <c r="I106" s="22">
        <f t="shared" si="130"/>
        <v>4825297.1428571427</v>
      </c>
      <c r="J106" s="22">
        <f>L106*0.82</f>
        <v>2769720.56</v>
      </c>
      <c r="K106" s="23">
        <f t="shared" si="115"/>
        <v>0.82000000000000006</v>
      </c>
      <c r="L106" s="22">
        <v>3377708</v>
      </c>
      <c r="M106" s="23">
        <f t="shared" si="84"/>
        <v>0.70000000000000007</v>
      </c>
      <c r="N106" s="36"/>
      <c r="O106" s="36"/>
      <c r="P106" s="36"/>
      <c r="Q106" s="22"/>
      <c r="R106" s="22"/>
      <c r="S106" s="22">
        <f t="shared" si="72"/>
        <v>2.6325511656097631</v>
      </c>
      <c r="T106" s="22">
        <f t="shared" si="73"/>
        <v>2.6325511656097631</v>
      </c>
      <c r="U106" s="22">
        <f t="shared" si="116"/>
        <v>2.8251768606543801</v>
      </c>
      <c r="V106" s="22">
        <f t="shared" si="129"/>
        <v>3.2104282507436137</v>
      </c>
      <c r="W106" s="20">
        <v>14.36</v>
      </c>
      <c r="X106" s="25">
        <f t="shared" ref="X106:X137" si="131">W106/0.933</f>
        <v>15.391211146838154</v>
      </c>
      <c r="Y106" s="25">
        <f t="shared" si="85"/>
        <v>13.728159999999999</v>
      </c>
      <c r="Z106" s="25"/>
      <c r="AA106" s="21">
        <f t="shared" si="75"/>
        <v>39773187.241599999</v>
      </c>
      <c r="AB106" s="21">
        <f t="shared" si="125"/>
        <v>48503886.879999995</v>
      </c>
      <c r="AC106" s="20">
        <f t="shared" ref="AC106:AC118" si="132">W106*1.5</f>
        <v>21.54</v>
      </c>
      <c r="AD106" s="26">
        <f t="shared" si="74"/>
        <v>59659780.862399995</v>
      </c>
      <c r="AE106" s="21">
        <f t="shared" si="108"/>
        <v>51987017.020364411</v>
      </c>
      <c r="AF106" s="21">
        <f t="shared" si="86"/>
        <v>33.267022569577456</v>
      </c>
      <c r="AG106" s="21">
        <f t="shared" ref="AG106:AG137" si="133">AB106/G106</f>
        <v>40.569539718996893</v>
      </c>
      <c r="AH106" s="21">
        <f t="shared" si="87"/>
        <v>35.655972743384197</v>
      </c>
      <c r="AI106" s="21">
        <f t="shared" ref="AI106:AI137" si="134">AG106/0.933</f>
        <v>43.482893589492917</v>
      </c>
      <c r="AJ106" s="21">
        <f t="shared" si="88"/>
        <v>34.798140763156333</v>
      </c>
      <c r="AK106" s="21">
        <f t="shared" si="89"/>
        <v>42.436757028239427</v>
      </c>
      <c r="AL106" s="21">
        <f t="shared" si="128"/>
        <v>145.93359611149961</v>
      </c>
      <c r="AM106" s="21">
        <f t="shared" si="91"/>
        <v>37.803434738156199</v>
      </c>
      <c r="AN106" s="21">
        <f t="shared" si="126"/>
        <v>46.101749680678289</v>
      </c>
      <c r="AO106" s="21">
        <f t="shared" si="92"/>
        <v>40.518150844754764</v>
      </c>
      <c r="AP106" s="27">
        <f t="shared" si="127"/>
        <v>49.412379078969224</v>
      </c>
      <c r="AQ106" s="27">
        <f t="shared" si="93"/>
        <v>39.543341776314016</v>
      </c>
      <c r="AR106" s="27">
        <f t="shared" si="94"/>
        <v>48.223587532090264</v>
      </c>
      <c r="AS106" s="27"/>
      <c r="AT106" s="28">
        <v>547</v>
      </c>
      <c r="AU106" s="29">
        <f t="shared" si="95"/>
        <v>7.407340190997215E-2</v>
      </c>
      <c r="AV106" s="29">
        <f t="shared" ref="AV106:AV137" si="135">AP106/AT106</f>
        <v>9.0333416963380667E-2</v>
      </c>
      <c r="AW106" s="29">
        <f t="shared" si="96"/>
        <v>7.2291301236405883E-2</v>
      </c>
      <c r="AX106" s="29">
        <f t="shared" ref="AX106:AX137" si="136">AR106/AT106</f>
        <v>8.8160123459031556E-2</v>
      </c>
      <c r="AY106" s="29"/>
      <c r="AZ106" s="27">
        <f t="shared" si="98"/>
        <v>507.45665822368596</v>
      </c>
      <c r="BA106" s="27">
        <f t="shared" si="99"/>
        <v>382.9</v>
      </c>
      <c r="BB106" s="27">
        <f t="shared" si="100"/>
        <v>124.55665822368599</v>
      </c>
      <c r="BC106" s="30">
        <f t="shared" si="101"/>
        <v>0.22770869876359412</v>
      </c>
      <c r="BD106" s="27">
        <f t="shared" si="102"/>
        <v>8.2922120655880089</v>
      </c>
      <c r="BE106" s="31">
        <f t="shared" si="104"/>
        <v>-5.804548445911605</v>
      </c>
      <c r="BF106" s="31">
        <f t="shared" si="103"/>
        <v>7.8973448243695321</v>
      </c>
      <c r="BG106" s="31">
        <f t="shared" si="69"/>
        <v>5.96562019107051</v>
      </c>
      <c r="BK106" s="28">
        <v>179</v>
      </c>
      <c r="BL106" s="38">
        <f t="shared" si="77"/>
        <v>0.79</v>
      </c>
      <c r="BM106" s="32">
        <v>139</v>
      </c>
      <c r="BN106" s="38">
        <f t="shared" si="70"/>
        <v>0.39</v>
      </c>
      <c r="BO106" s="28">
        <v>26.1</v>
      </c>
      <c r="BP106" s="30">
        <f t="shared" si="78"/>
        <v>-0.7390000000000001</v>
      </c>
      <c r="BQ106" s="28">
        <v>147</v>
      </c>
      <c r="BR106" s="33">
        <f t="shared" si="79"/>
        <v>5.6409605888353802</v>
      </c>
    </row>
    <row r="107" spans="1:70" s="32" customFormat="1" x14ac:dyDescent="0.25">
      <c r="A107" s="39">
        <v>2374</v>
      </c>
      <c r="B107" s="39"/>
      <c r="C107" s="39"/>
      <c r="D107" s="39"/>
      <c r="E107" s="39"/>
      <c r="F107" s="21">
        <v>1658495</v>
      </c>
      <c r="G107" s="21">
        <v>1200600</v>
      </c>
      <c r="H107" s="21">
        <f>G107*0.88</f>
        <v>1056528</v>
      </c>
      <c r="I107" s="22">
        <f t="shared" si="130"/>
        <v>4965372.8571428573</v>
      </c>
      <c r="J107" s="22">
        <v>2793699</v>
      </c>
      <c r="K107" s="23">
        <f t="shared" si="115"/>
        <v>0.80376613927137108</v>
      </c>
      <c r="L107" s="22">
        <v>3475761</v>
      </c>
      <c r="M107" s="23">
        <f t="shared" si="84"/>
        <v>0.7</v>
      </c>
      <c r="N107" s="36"/>
      <c r="O107" s="36"/>
      <c r="P107" s="36"/>
      <c r="Q107" s="22"/>
      <c r="R107" s="22"/>
      <c r="S107" s="22">
        <f t="shared" si="72"/>
        <v>2.6442261823633637</v>
      </c>
      <c r="T107" s="22">
        <f t="shared" si="73"/>
        <v>2.6442261823633637</v>
      </c>
      <c r="U107" s="22">
        <f t="shared" si="116"/>
        <v>2.8950199900049975</v>
      </c>
      <c r="V107" s="22">
        <f t="shared" si="129"/>
        <v>3.2897954431874972</v>
      </c>
      <c r="W107" s="20">
        <v>13.9</v>
      </c>
      <c r="X107" s="25">
        <f t="shared" si="131"/>
        <v>14.898177920685958</v>
      </c>
      <c r="Y107" s="25">
        <f t="shared" si="85"/>
        <v>13.288399999999999</v>
      </c>
      <c r="Z107" s="25"/>
      <c r="AA107" s="21">
        <f t="shared" si="75"/>
        <v>38832416.100000001</v>
      </c>
      <c r="AB107" s="21">
        <f t="shared" si="125"/>
        <v>48313077.899999999</v>
      </c>
      <c r="AC107" s="20">
        <f t="shared" si="132"/>
        <v>20.85</v>
      </c>
      <c r="AD107" s="26">
        <f t="shared" si="74"/>
        <v>58248624.150000006</v>
      </c>
      <c r="AE107" s="21">
        <f t="shared" si="108"/>
        <v>51782505.787781343</v>
      </c>
      <c r="AF107" s="21">
        <f t="shared" si="86"/>
        <v>32.344174662668664</v>
      </c>
      <c r="AG107" s="21">
        <f t="shared" si="133"/>
        <v>40.240777861069461</v>
      </c>
      <c r="AH107" s="21">
        <f t="shared" si="87"/>
        <v>34.666853872099317</v>
      </c>
      <c r="AI107" s="21">
        <f t="shared" si="134"/>
        <v>43.130522895036933</v>
      </c>
      <c r="AJ107" s="21">
        <f t="shared" si="88"/>
        <v>33.832818684799861</v>
      </c>
      <c r="AK107" s="21">
        <f t="shared" si="89"/>
        <v>42.092863871411573</v>
      </c>
      <c r="AL107" s="21">
        <f t="shared" si="128"/>
        <v>144.75099950024983</v>
      </c>
      <c r="AM107" s="21">
        <f t="shared" si="91"/>
        <v>36.754743934850758</v>
      </c>
      <c r="AN107" s="21">
        <f t="shared" si="126"/>
        <v>45.728156660306212</v>
      </c>
      <c r="AO107" s="21">
        <f t="shared" si="92"/>
        <v>39.394152127385588</v>
      </c>
      <c r="AP107" s="27">
        <f t="shared" si="127"/>
        <v>49.01195783526925</v>
      </c>
      <c r="AQ107" s="27">
        <f t="shared" si="93"/>
        <v>38.44638486909075</v>
      </c>
      <c r="AR107" s="27">
        <f t="shared" si="94"/>
        <v>47.832799853876793</v>
      </c>
      <c r="AS107" s="27"/>
      <c r="AT107" s="28">
        <v>547</v>
      </c>
      <c r="AU107" s="29">
        <f t="shared" si="95"/>
        <v>7.201855964787128E-2</v>
      </c>
      <c r="AV107" s="29">
        <f t="shared" si="135"/>
        <v>8.9601385439249087E-2</v>
      </c>
      <c r="AW107" s="29">
        <f t="shared" si="96"/>
        <v>7.0285895555924585E-2</v>
      </c>
      <c r="AX107" s="29">
        <f t="shared" si="136"/>
        <v>8.7445703571986819E-2</v>
      </c>
      <c r="AY107" s="29"/>
      <c r="AZ107" s="27">
        <f t="shared" si="98"/>
        <v>508.55361513090924</v>
      </c>
      <c r="BA107" s="27">
        <f t="shared" si="99"/>
        <v>382.9</v>
      </c>
      <c r="BB107" s="27">
        <f t="shared" si="100"/>
        <v>125.65361513090926</v>
      </c>
      <c r="BC107" s="30">
        <f t="shared" si="101"/>
        <v>0.22971410444407542</v>
      </c>
      <c r="BD107" s="27">
        <f t="shared" si="102"/>
        <v>8.6420759759100179</v>
      </c>
      <c r="BE107" s="31">
        <f t="shared" si="104"/>
        <v>-6.0494531831370129</v>
      </c>
      <c r="BF107" s="31">
        <f t="shared" si="103"/>
        <v>8.2305485484857304</v>
      </c>
      <c r="BG107" s="31">
        <f t="shared" si="69"/>
        <v>5.1748957939580942</v>
      </c>
      <c r="BK107" s="28">
        <v>180</v>
      </c>
      <c r="BL107" s="38">
        <f t="shared" si="77"/>
        <v>0.8</v>
      </c>
      <c r="BM107" s="32">
        <v>167</v>
      </c>
      <c r="BN107" s="38">
        <f t="shared" si="70"/>
        <v>0.67</v>
      </c>
      <c r="BO107" s="28">
        <v>34.799999999999997</v>
      </c>
      <c r="BP107" s="30">
        <f t="shared" si="78"/>
        <v>-0.65200000000000002</v>
      </c>
      <c r="BQ107" s="28">
        <v>179</v>
      </c>
      <c r="BR107" s="33">
        <f t="shared" si="79"/>
        <v>4.8279754055363231</v>
      </c>
    </row>
    <row r="108" spans="1:70" s="32" customFormat="1" x14ac:dyDescent="0.25">
      <c r="A108" s="39">
        <v>2770</v>
      </c>
      <c r="B108" s="39"/>
      <c r="C108" s="39"/>
      <c r="D108" s="39"/>
      <c r="E108" s="39"/>
      <c r="F108" s="21">
        <v>1470340</v>
      </c>
      <c r="G108" s="21">
        <v>1205183</v>
      </c>
      <c r="H108" s="21">
        <v>1025047</v>
      </c>
      <c r="I108" s="22">
        <f t="shared" si="130"/>
        <v>5228590</v>
      </c>
      <c r="J108" s="22">
        <v>2884615</v>
      </c>
      <c r="K108" s="23">
        <f>J108/Q108</f>
        <v>0.81683701714170831</v>
      </c>
      <c r="L108" s="22">
        <v>3660013</v>
      </c>
      <c r="M108" s="23">
        <f t="shared" si="84"/>
        <v>0.7</v>
      </c>
      <c r="N108" s="36"/>
      <c r="O108" s="36"/>
      <c r="P108" s="36"/>
      <c r="Q108" s="22">
        <v>3531445</v>
      </c>
      <c r="R108" s="22"/>
      <c r="S108" s="22">
        <f t="shared" si="72"/>
        <v>2.814129498452266</v>
      </c>
      <c r="T108" s="22">
        <f t="shared" si="73"/>
        <v>2.814129498452266</v>
      </c>
      <c r="U108" s="22">
        <f>Q108/G108</f>
        <v>2.9302147474698863</v>
      </c>
      <c r="V108" s="22">
        <f>Q108/H108</f>
        <v>3.4451542221966407</v>
      </c>
      <c r="W108" s="20">
        <v>13.3</v>
      </c>
      <c r="X108" s="25">
        <f t="shared" si="131"/>
        <v>14.255091103965702</v>
      </c>
      <c r="Y108" s="25">
        <f t="shared" si="85"/>
        <v>12.7148</v>
      </c>
      <c r="Z108" s="25"/>
      <c r="AA108" s="21">
        <f t="shared" si="75"/>
        <v>38365379.5</v>
      </c>
      <c r="AB108" s="21">
        <f t="shared" si="125"/>
        <v>48678172.900000006</v>
      </c>
      <c r="AC108" s="20">
        <f t="shared" si="132"/>
        <v>19.950000000000003</v>
      </c>
      <c r="AD108" s="26">
        <f t="shared" si="74"/>
        <v>57548069.250000007</v>
      </c>
      <c r="AE108" s="21">
        <f>X108*Q108</f>
        <v>50341070.203644156</v>
      </c>
      <c r="AF108" s="21">
        <f t="shared" si="86"/>
        <v>31.83365472297568</v>
      </c>
      <c r="AG108" s="21">
        <f t="shared" si="133"/>
        <v>40.390689961607492</v>
      </c>
      <c r="AH108" s="21">
        <f t="shared" si="87"/>
        <v>34.119672800617018</v>
      </c>
      <c r="AI108" s="21">
        <f t="shared" si="134"/>
        <v>43.291200387575017</v>
      </c>
      <c r="AJ108" s="21">
        <f t="shared" si="88"/>
        <v>33.298802011480838</v>
      </c>
      <c r="AK108" s="21">
        <f t="shared" si="89"/>
        <v>42.249675692058048</v>
      </c>
      <c r="AL108" s="21">
        <f t="shared" si="128"/>
        <v>145.29025166045858</v>
      </c>
      <c r="AM108" s="21">
        <f t="shared" si="91"/>
        <v>37.427922329415139</v>
      </c>
      <c r="AN108" s="21">
        <f t="shared" ref="AN108:AN116" si="137">AB108/H108</f>
        <v>47.488722858561616</v>
      </c>
      <c r="AO108" s="21">
        <f t="shared" si="92"/>
        <v>40.115672378794358</v>
      </c>
      <c r="AP108" s="27">
        <f t="shared" ref="AP108:AP116" si="138">AN108/0.933</f>
        <v>50.898952688704838</v>
      </c>
      <c r="AQ108" s="27">
        <f t="shared" si="93"/>
        <v>39.150546369681109</v>
      </c>
      <c r="AR108" s="27">
        <f t="shared" si="94"/>
        <v>49.674396295566545</v>
      </c>
      <c r="AS108" s="27"/>
      <c r="AT108" s="28">
        <v>547</v>
      </c>
      <c r="AU108" s="29">
        <f t="shared" si="95"/>
        <v>7.3337609467631362E-2</v>
      </c>
      <c r="AV108" s="29">
        <f t="shared" si="135"/>
        <v>9.3051101807504269E-2</v>
      </c>
      <c r="AW108" s="29">
        <f t="shared" si="96"/>
        <v>7.1573210913493807E-2</v>
      </c>
      <c r="AX108" s="29">
        <f t="shared" si="136"/>
        <v>9.0812424671968095E-2</v>
      </c>
      <c r="AY108" s="29"/>
      <c r="AZ108" s="27">
        <f t="shared" si="98"/>
        <v>507.84945363031886</v>
      </c>
      <c r="BA108" s="27">
        <f t="shared" si="99"/>
        <v>382.9</v>
      </c>
      <c r="BB108" s="27">
        <f t="shared" si="100"/>
        <v>124.94945363031889</v>
      </c>
      <c r="BC108" s="30">
        <f t="shared" si="101"/>
        <v>0.22842678908650618</v>
      </c>
      <c r="BD108" s="27">
        <f t="shared" si="102"/>
        <v>8.9813291481642743</v>
      </c>
      <c r="BE108" s="31">
        <f t="shared" si="104"/>
        <v>-6.286930403714992</v>
      </c>
      <c r="BF108" s="31">
        <f t="shared" si="103"/>
        <v>8.5536468077754986</v>
      </c>
      <c r="BG108" s="31">
        <f t="shared" si="69"/>
        <v>5.0456905326765584</v>
      </c>
      <c r="BK108" s="28">
        <v>231</v>
      </c>
      <c r="BL108" s="38">
        <f t="shared" si="77"/>
        <v>1.31</v>
      </c>
      <c r="BM108" s="32">
        <v>178</v>
      </c>
      <c r="BN108" s="38">
        <f t="shared" si="70"/>
        <v>0.78</v>
      </c>
      <c r="BO108" s="28">
        <v>39.299999999999997</v>
      </c>
      <c r="BP108" s="30">
        <f t="shared" si="78"/>
        <v>-0.60699999999999998</v>
      </c>
      <c r="BQ108" s="28">
        <v>180</v>
      </c>
      <c r="BR108" s="33">
        <f t="shared" si="79"/>
        <v>4.9896273045357074</v>
      </c>
    </row>
    <row r="109" spans="1:70" s="32" customFormat="1" x14ac:dyDescent="0.25">
      <c r="A109" s="39">
        <v>3167</v>
      </c>
      <c r="B109" s="39"/>
      <c r="C109" s="39"/>
      <c r="D109" s="39"/>
      <c r="E109" s="39"/>
      <c r="F109" s="21">
        <v>1658495</v>
      </c>
      <c r="G109" s="21">
        <v>1208719</v>
      </c>
      <c r="H109" s="21">
        <v>1025047</v>
      </c>
      <c r="I109" s="22">
        <f t="shared" si="130"/>
        <v>4830804.2857142864</v>
      </c>
      <c r="J109" s="22">
        <f>L109*0.82</f>
        <v>2772881.6599999997</v>
      </c>
      <c r="K109" s="23">
        <f t="shared" si="115"/>
        <v>0.82</v>
      </c>
      <c r="L109" s="22">
        <v>3381563</v>
      </c>
      <c r="M109" s="23">
        <f t="shared" si="84"/>
        <v>0.7</v>
      </c>
      <c r="N109" s="36"/>
      <c r="O109" s="36"/>
      <c r="P109" s="36"/>
      <c r="Q109" s="22"/>
      <c r="R109" s="22"/>
      <c r="S109" s="22">
        <f t="shared" si="72"/>
        <v>2.7051263600595874</v>
      </c>
      <c r="T109" s="22">
        <f t="shared" si="73"/>
        <v>2.7051263600595874</v>
      </c>
      <c r="U109" s="22">
        <f t="shared" ref="U109:U147" si="139">L109/G109</f>
        <v>2.7976419664123755</v>
      </c>
      <c r="V109" s="22">
        <f t="shared" ref="V109:V151" si="140">L109/H109</f>
        <v>3.2989345854385212</v>
      </c>
      <c r="W109" s="20">
        <v>12.4</v>
      </c>
      <c r="X109" s="25">
        <f t="shared" si="131"/>
        <v>13.290460878885316</v>
      </c>
      <c r="Y109" s="25">
        <f t="shared" si="85"/>
        <v>11.8544</v>
      </c>
      <c r="Z109" s="25"/>
      <c r="AA109" s="21">
        <f t="shared" si="75"/>
        <v>34383732.583999999</v>
      </c>
      <c r="AB109" s="21">
        <f t="shared" si="125"/>
        <v>41931381.200000003</v>
      </c>
      <c r="AC109" s="20">
        <f t="shared" si="132"/>
        <v>18.600000000000001</v>
      </c>
      <c r="AD109" s="26">
        <f t="shared" si="74"/>
        <v>51575598.875999995</v>
      </c>
      <c r="AE109" s="21">
        <f t="shared" ref="AE109:AE151" si="141">X109*L109</f>
        <v>44942530.760986067</v>
      </c>
      <c r="AF109" s="21">
        <f t="shared" si="86"/>
        <v>28.446423514481033</v>
      </c>
      <c r="AG109" s="21">
        <f t="shared" si="133"/>
        <v>34.690760383513457</v>
      </c>
      <c r="AH109" s="21">
        <f t="shared" si="87"/>
        <v>30.489199908339799</v>
      </c>
      <c r="AI109" s="21">
        <f t="shared" si="134"/>
        <v>37.181951107731464</v>
      </c>
      <c r="AJ109" s="21">
        <f t="shared" si="88"/>
        <v>29.755673132302338</v>
      </c>
      <c r="AK109" s="21">
        <f t="shared" si="89"/>
        <v>36.287406258905293</v>
      </c>
      <c r="AL109" s="21">
        <f t="shared" si="128"/>
        <v>124.78690785436494</v>
      </c>
      <c r="AM109" s="21">
        <f t="shared" si="91"/>
        <v>33.543566864738885</v>
      </c>
      <c r="AN109" s="21">
        <f t="shared" si="137"/>
        <v>40.906788859437668</v>
      </c>
      <c r="AO109" s="21">
        <f t="shared" si="92"/>
        <v>35.952376060813378</v>
      </c>
      <c r="AP109" s="27">
        <f t="shared" si="138"/>
        <v>43.844361049772417</v>
      </c>
      <c r="AQ109" s="27">
        <f t="shared" si="93"/>
        <v>35.087413038429794</v>
      </c>
      <c r="AR109" s="27">
        <f t="shared" si="94"/>
        <v>42.789528095646098</v>
      </c>
      <c r="AS109" s="27"/>
      <c r="AT109" s="28">
        <v>547</v>
      </c>
      <c r="AU109" s="29">
        <f t="shared" si="95"/>
        <v>6.572646446218168E-2</v>
      </c>
      <c r="AV109" s="29">
        <f t="shared" si="135"/>
        <v>8.015422495388011E-2</v>
      </c>
      <c r="AW109" s="29">
        <f t="shared" si="96"/>
        <v>6.4145179229304919E-2</v>
      </c>
      <c r="AX109" s="29">
        <f t="shared" si="136"/>
        <v>7.8225828328420649E-2</v>
      </c>
      <c r="AY109" s="29"/>
      <c r="AZ109" s="27">
        <f t="shared" si="98"/>
        <v>511.91258696157018</v>
      </c>
      <c r="BA109" s="27">
        <f t="shared" si="99"/>
        <v>382.9</v>
      </c>
      <c r="BB109" s="27">
        <f t="shared" si="100"/>
        <v>129.01258696157021</v>
      </c>
      <c r="BC109" s="30">
        <f t="shared" si="101"/>
        <v>0.23585482077069508</v>
      </c>
      <c r="BD109" s="27">
        <f t="shared" si="102"/>
        <v>9.9464542851017033</v>
      </c>
      <c r="BE109" s="31">
        <f t="shared" si="104"/>
        <v>-6.9625179995711921</v>
      </c>
      <c r="BF109" s="31">
        <f t="shared" si="103"/>
        <v>9.4728136048587643</v>
      </c>
      <c r="BG109" s="31">
        <f>BD109/BM109*100</f>
        <v>4.9239872698523284</v>
      </c>
      <c r="BK109" s="28">
        <v>195</v>
      </c>
      <c r="BL109" s="38">
        <f t="shared" si="77"/>
        <v>0.95</v>
      </c>
      <c r="BM109" s="32">
        <v>202</v>
      </c>
      <c r="BN109" s="38">
        <f>(BM109-100)/100</f>
        <v>1.02</v>
      </c>
      <c r="BO109" s="28">
        <v>40.4</v>
      </c>
      <c r="BP109" s="30">
        <f t="shared" si="78"/>
        <v>-0.59599999999999997</v>
      </c>
      <c r="BQ109" s="28">
        <v>231</v>
      </c>
      <c r="BR109" s="33">
        <f t="shared" si="79"/>
        <v>4.3058243658448934</v>
      </c>
    </row>
    <row r="110" spans="1:70" s="32" customFormat="1" x14ac:dyDescent="0.25">
      <c r="A110" s="35">
        <v>3562</v>
      </c>
      <c r="B110" s="35"/>
      <c r="C110" s="35"/>
      <c r="D110" s="35"/>
      <c r="E110" s="35"/>
      <c r="F110" s="21">
        <v>1658495</v>
      </c>
      <c r="G110" s="21">
        <v>1251752</v>
      </c>
      <c r="H110" s="21">
        <f t="shared" ref="H110:H120" si="142">G110*0.88</f>
        <v>1101541.76</v>
      </c>
      <c r="I110" s="22">
        <f>L110/0.7</f>
        <v>3898290.1428571427</v>
      </c>
      <c r="J110" s="22">
        <v>2312545</v>
      </c>
      <c r="K110" s="23"/>
      <c r="L110" s="22">
        <f>J110*1.18</f>
        <v>2728803.0999999996</v>
      </c>
      <c r="M110" s="23">
        <f t="shared" si="84"/>
        <v>0.7</v>
      </c>
      <c r="N110" s="25"/>
      <c r="O110" s="25"/>
      <c r="P110" s="25"/>
      <c r="Q110" s="22"/>
      <c r="R110" s="22"/>
      <c r="S110" s="22">
        <f t="shared" si="72"/>
        <v>2.0993711577489353</v>
      </c>
      <c r="T110" s="22">
        <f t="shared" si="73"/>
        <v>2.0993711577489353</v>
      </c>
      <c r="U110" s="22">
        <f t="shared" si="139"/>
        <v>2.1799870102064944</v>
      </c>
      <c r="V110" s="22">
        <f t="shared" si="140"/>
        <v>2.4772579661437435</v>
      </c>
      <c r="W110" s="20">
        <v>14.1</v>
      </c>
      <c r="X110" s="25">
        <f t="shared" si="131"/>
        <v>15.112540192926044</v>
      </c>
      <c r="Y110" s="25">
        <f t="shared" si="85"/>
        <v>13.4796</v>
      </c>
      <c r="Z110" s="25"/>
      <c r="AA110" s="21">
        <f t="shared" si="75"/>
        <v>32606884.5</v>
      </c>
      <c r="AB110" s="21">
        <f t="shared" si="125"/>
        <v>38476123.709999993</v>
      </c>
      <c r="AC110" s="20">
        <f t="shared" si="132"/>
        <v>21.15</v>
      </c>
      <c r="AD110" s="26">
        <f t="shared" si="74"/>
        <v>48910326.75</v>
      </c>
      <c r="AE110" s="21">
        <f t="shared" si="141"/>
        <v>41239146.527331181</v>
      </c>
      <c r="AF110" s="21">
        <f t="shared" si="86"/>
        <v>26.04899732534879</v>
      </c>
      <c r="AG110" s="21">
        <f t="shared" si="133"/>
        <v>30.737816843911567</v>
      </c>
      <c r="AH110" s="21">
        <f t="shared" si="87"/>
        <v>27.919611281188413</v>
      </c>
      <c r="AI110" s="21">
        <f t="shared" si="134"/>
        <v>32.945141311802324</v>
      </c>
      <c r="AJ110" s="21">
        <f t="shared" si="88"/>
        <v>27.247905152038484</v>
      </c>
      <c r="AK110" s="21">
        <f t="shared" si="89"/>
        <v>32.152528079405407</v>
      </c>
      <c r="AL110" s="21">
        <f t="shared" si="128"/>
        <v>110.56768648889052</v>
      </c>
      <c r="AM110" s="21">
        <f t="shared" si="91"/>
        <v>29.60113332425999</v>
      </c>
      <c r="AN110" s="21">
        <f t="shared" si="137"/>
        <v>34.929337322626779</v>
      </c>
      <c r="AO110" s="21">
        <f t="shared" si="92"/>
        <v>31.726831001350469</v>
      </c>
      <c r="AP110" s="27">
        <f t="shared" si="138"/>
        <v>37.437660581593548</v>
      </c>
      <c r="AQ110" s="27">
        <f t="shared" si="93"/>
        <v>30.963528581861915</v>
      </c>
      <c r="AR110" s="27">
        <f t="shared" si="94"/>
        <v>36.536963726597051</v>
      </c>
      <c r="AS110" s="27"/>
      <c r="AT110" s="28">
        <v>547</v>
      </c>
      <c r="AU110" s="29">
        <f t="shared" si="95"/>
        <v>5.8001519198081296E-2</v>
      </c>
      <c r="AV110" s="29">
        <f t="shared" si="135"/>
        <v>6.8441792653735914E-2</v>
      </c>
      <c r="AW110" s="29">
        <f t="shared" si="96"/>
        <v>5.660608515879692E-2</v>
      </c>
      <c r="AX110" s="29">
        <f t="shared" si="136"/>
        <v>6.6795180487380354E-2</v>
      </c>
      <c r="AY110" s="29"/>
      <c r="AZ110" s="27">
        <f t="shared" si="98"/>
        <v>516.03647141813804</v>
      </c>
      <c r="BA110" s="27">
        <f t="shared" si="99"/>
        <v>382.9</v>
      </c>
      <c r="BB110" s="27">
        <f t="shared" si="100"/>
        <v>133.13647141813806</v>
      </c>
      <c r="BC110" s="30">
        <f t="shared" si="101"/>
        <v>0.24339391484120304</v>
      </c>
      <c r="BD110" s="27">
        <f t="shared" si="102"/>
        <v>9.0268416082085086</v>
      </c>
      <c r="BE110" s="31">
        <f t="shared" si="104"/>
        <v>-6.3187891257459547</v>
      </c>
      <c r="BF110" s="31">
        <f t="shared" si="103"/>
        <v>8.5969920078176276</v>
      </c>
      <c r="BG110" s="31">
        <f>BD110/BK110*100</f>
        <v>5.373120004886017</v>
      </c>
      <c r="BK110" s="28">
        <v>168</v>
      </c>
      <c r="BL110" s="38">
        <f t="shared" si="77"/>
        <v>0.68</v>
      </c>
      <c r="BN110" s="38"/>
      <c r="BO110" s="28">
        <v>36.200000000000003</v>
      </c>
      <c r="BP110" s="30">
        <f t="shared" si="78"/>
        <v>-0.63800000000000001</v>
      </c>
      <c r="BQ110" s="28">
        <v>195</v>
      </c>
      <c r="BR110" s="33">
        <f t="shared" si="79"/>
        <v>4.6291495426710298</v>
      </c>
    </row>
    <row r="111" spans="1:70" s="32" customFormat="1" x14ac:dyDescent="0.25">
      <c r="A111" s="35">
        <v>3958</v>
      </c>
      <c r="B111" s="35"/>
      <c r="C111" s="35"/>
      <c r="D111" s="35"/>
      <c r="E111" s="35"/>
      <c r="F111" s="21">
        <v>1658495</v>
      </c>
      <c r="G111" s="21">
        <v>1210188</v>
      </c>
      <c r="H111" s="21">
        <f t="shared" si="142"/>
        <v>1064965.44</v>
      </c>
      <c r="I111" s="22">
        <v>7045079</v>
      </c>
      <c r="J111" s="22">
        <v>2311722</v>
      </c>
      <c r="K111" s="23">
        <f t="shared" si="115"/>
        <v>0.81602467006506041</v>
      </c>
      <c r="L111" s="22">
        <v>2832907</v>
      </c>
      <c r="M111" s="23">
        <f t="shared" si="84"/>
        <v>0.40211145964438438</v>
      </c>
      <c r="N111" s="25"/>
      <c r="O111" s="25"/>
      <c r="P111" s="25"/>
      <c r="Q111" s="22">
        <v>2871949</v>
      </c>
      <c r="R111" s="22"/>
      <c r="S111" s="22">
        <f t="shared" si="72"/>
        <v>2.1707014267054525</v>
      </c>
      <c r="T111" s="22">
        <f t="shared" si="73"/>
        <v>2.1707014267054525</v>
      </c>
      <c r="U111" s="22">
        <f t="shared" si="139"/>
        <v>2.3408817472987669</v>
      </c>
      <c r="V111" s="22">
        <f t="shared" si="140"/>
        <v>2.6600928946576898</v>
      </c>
      <c r="W111" s="20">
        <v>14</v>
      </c>
      <c r="X111" s="25">
        <f t="shared" si="131"/>
        <v>15.005359056806002</v>
      </c>
      <c r="Y111" s="25">
        <f t="shared" si="85"/>
        <v>13.384</v>
      </c>
      <c r="Z111" s="25"/>
      <c r="AA111" s="21">
        <f t="shared" si="75"/>
        <v>32364108</v>
      </c>
      <c r="AB111" s="21">
        <f t="shared" si="125"/>
        <v>39660698</v>
      </c>
      <c r="AC111" s="20">
        <f t="shared" si="132"/>
        <v>21</v>
      </c>
      <c r="AD111" s="26">
        <f t="shared" si="74"/>
        <v>48546162</v>
      </c>
      <c r="AE111" s="21">
        <f t="shared" si="141"/>
        <v>42508786.709539123</v>
      </c>
      <c r="AF111" s="21">
        <f t="shared" si="86"/>
        <v>26.743041577011176</v>
      </c>
      <c r="AG111" s="21">
        <f t="shared" si="133"/>
        <v>32.772344462182737</v>
      </c>
      <c r="AH111" s="21">
        <f t="shared" si="87"/>
        <v>28.663495795296008</v>
      </c>
      <c r="AI111" s="21">
        <f t="shared" si="134"/>
        <v>35.125771127741409</v>
      </c>
      <c r="AJ111" s="21">
        <f t="shared" si="88"/>
        <v>27.973892862982403</v>
      </c>
      <c r="AK111" s="21">
        <f t="shared" si="89"/>
        <v>34.280695044124201</v>
      </c>
      <c r="AL111" s="21">
        <f t="shared" si="128"/>
        <v>117.8861311589307</v>
      </c>
      <c r="AM111" s="21">
        <f t="shared" si="91"/>
        <v>30.389819973876335</v>
      </c>
      <c r="AN111" s="21">
        <f t="shared" si="137"/>
        <v>37.241300525207656</v>
      </c>
      <c r="AO111" s="21">
        <f t="shared" si="92"/>
        <v>32.572154312836368</v>
      </c>
      <c r="AP111" s="27">
        <f t="shared" si="138"/>
        <v>39.915649008797054</v>
      </c>
      <c r="AQ111" s="27">
        <f t="shared" si="93"/>
        <v>31.788514617025456</v>
      </c>
      <c r="AR111" s="27">
        <f t="shared" si="94"/>
        <v>38.955335277413866</v>
      </c>
      <c r="AS111" s="27"/>
      <c r="AT111" s="28">
        <v>547</v>
      </c>
      <c r="AU111" s="29">
        <f t="shared" si="95"/>
        <v>5.9546900023466853E-2</v>
      </c>
      <c r="AV111" s="29">
        <f t="shared" si="135"/>
        <v>7.297193603070759E-2</v>
      </c>
      <c r="AW111" s="29">
        <f t="shared" si="96"/>
        <v>5.811428631997341E-2</v>
      </c>
      <c r="AX111" s="29">
        <f t="shared" si="136"/>
        <v>7.1216335059257521E-2</v>
      </c>
      <c r="AY111" s="29"/>
      <c r="AZ111" s="27">
        <f t="shared" si="98"/>
        <v>515.2114853829745</v>
      </c>
      <c r="BA111" s="27">
        <f t="shared" si="99"/>
        <v>382.9</v>
      </c>
      <c r="BB111" s="27">
        <f t="shared" si="100"/>
        <v>132.31148538297452</v>
      </c>
      <c r="BC111" s="30">
        <f t="shared" si="101"/>
        <v>0.24188571368002657</v>
      </c>
      <c r="BD111" s="27">
        <f t="shared" si="102"/>
        <v>9.0349842875802597</v>
      </c>
      <c r="BE111" s="31">
        <f t="shared" si="104"/>
        <v>-6.3244890013061816</v>
      </c>
      <c r="BF111" s="31">
        <f t="shared" si="103"/>
        <v>8.6047469405526282</v>
      </c>
      <c r="BG111" s="31">
        <f t="shared" ref="BG111:BG118" si="143">BD111/BK111*100</f>
        <v>5.6117914829691058</v>
      </c>
      <c r="BK111" s="28">
        <v>161</v>
      </c>
      <c r="BL111" s="38">
        <f t="shared" si="77"/>
        <v>0.61</v>
      </c>
      <c r="BN111" s="38"/>
      <c r="BO111" s="28">
        <v>28.6</v>
      </c>
      <c r="BP111" s="30">
        <f t="shared" si="78"/>
        <v>-0.71400000000000008</v>
      </c>
      <c r="BQ111" s="28">
        <v>168</v>
      </c>
      <c r="BR111" s="33">
        <f t="shared" si="79"/>
        <v>5.377966837845392</v>
      </c>
    </row>
    <row r="112" spans="1:70" s="32" customFormat="1" x14ac:dyDescent="0.25">
      <c r="A112" s="35">
        <v>4353</v>
      </c>
      <c r="B112" s="35"/>
      <c r="C112" s="35"/>
      <c r="D112" s="35"/>
      <c r="E112" s="35"/>
      <c r="F112" s="21">
        <v>1790619</v>
      </c>
      <c r="G112" s="21">
        <v>1210412</v>
      </c>
      <c r="H112" s="21">
        <f t="shared" si="142"/>
        <v>1065162.56</v>
      </c>
      <c r="I112" s="22">
        <v>7002493</v>
      </c>
      <c r="J112" s="22">
        <f>L112*0.82</f>
        <v>2220076.1999999997</v>
      </c>
      <c r="K112" s="23">
        <f t="shared" si="115"/>
        <v>0.82</v>
      </c>
      <c r="L112" s="22">
        <v>2707410</v>
      </c>
      <c r="M112" s="23">
        <f t="shared" si="84"/>
        <v>0.38663515979237678</v>
      </c>
      <c r="N112" s="25"/>
      <c r="O112" s="25"/>
      <c r="P112" s="25"/>
      <c r="Q112" s="22"/>
      <c r="R112" s="22"/>
      <c r="S112" s="22">
        <f t="shared" si="72"/>
        <v>2.0842604531650077</v>
      </c>
      <c r="T112" s="22">
        <f t="shared" si="73"/>
        <v>2.0842604531650077</v>
      </c>
      <c r="U112" s="22">
        <f t="shared" si="139"/>
        <v>2.2367673155917158</v>
      </c>
      <c r="V112" s="22">
        <f t="shared" si="140"/>
        <v>2.5417810404451315</v>
      </c>
      <c r="W112" s="20">
        <v>12.4</v>
      </c>
      <c r="X112" s="25">
        <f t="shared" si="131"/>
        <v>13.290460878885316</v>
      </c>
      <c r="Y112" s="25">
        <f t="shared" si="85"/>
        <v>11.8544</v>
      </c>
      <c r="Z112" s="25"/>
      <c r="AA112" s="21">
        <f t="shared" si="75"/>
        <v>27528944.879999999</v>
      </c>
      <c r="AB112" s="21">
        <f t="shared" si="125"/>
        <v>33571884</v>
      </c>
      <c r="AC112" s="20">
        <f t="shared" si="132"/>
        <v>18.600000000000001</v>
      </c>
      <c r="AD112" s="26">
        <f t="shared" si="74"/>
        <v>41293417.32</v>
      </c>
      <c r="AE112" s="21">
        <f t="shared" si="141"/>
        <v>35982726.688102894</v>
      </c>
      <c r="AF112" s="21">
        <f t="shared" si="86"/>
        <v>22.743450064936567</v>
      </c>
      <c r="AG112" s="21">
        <f t="shared" si="133"/>
        <v>27.735914713337277</v>
      </c>
      <c r="AH112" s="21">
        <f t="shared" si="87"/>
        <v>24.37668817249364</v>
      </c>
      <c r="AI112" s="21">
        <f t="shared" si="134"/>
        <v>29.727668503041023</v>
      </c>
      <c r="AJ112" s="21">
        <f t="shared" si="88"/>
        <v>23.790219733197247</v>
      </c>
      <c r="AK112" s="21">
        <f t="shared" si="89"/>
        <v>29.012463089264934</v>
      </c>
      <c r="AL112" s="21">
        <f t="shared" si="128"/>
        <v>99.769477386105308</v>
      </c>
      <c r="AM112" s="21">
        <f t="shared" si="91"/>
        <v>25.844829619246095</v>
      </c>
      <c r="AN112" s="21">
        <f t="shared" si="137"/>
        <v>31.518084901519632</v>
      </c>
      <c r="AO112" s="21">
        <f t="shared" si="92"/>
        <v>27.700782014197312</v>
      </c>
      <c r="AP112" s="27">
        <f t="shared" si="138"/>
        <v>33.781441480728432</v>
      </c>
      <c r="AQ112" s="27">
        <f t="shared" si="93"/>
        <v>27.034340605905957</v>
      </c>
      <c r="AR112" s="27">
        <f t="shared" si="94"/>
        <v>32.96870805598288</v>
      </c>
      <c r="AS112" s="27"/>
      <c r="AT112" s="28">
        <v>547</v>
      </c>
      <c r="AU112" s="29">
        <f t="shared" si="95"/>
        <v>5.0641283389757423E-2</v>
      </c>
      <c r="AV112" s="29">
        <f t="shared" si="135"/>
        <v>6.1757662670435892E-2</v>
      </c>
      <c r="AW112" s="29">
        <f t="shared" si="96"/>
        <v>4.9422926153392971E-2</v>
      </c>
      <c r="AX112" s="29">
        <f t="shared" si="136"/>
        <v>6.027186116267437E-2</v>
      </c>
      <c r="AY112" s="29"/>
      <c r="AZ112" s="27">
        <f t="shared" si="98"/>
        <v>519.96565939409402</v>
      </c>
      <c r="BA112" s="27">
        <f t="shared" si="99"/>
        <v>382.9</v>
      </c>
      <c r="BB112" s="27">
        <f t="shared" si="100"/>
        <v>137.06565939409404</v>
      </c>
      <c r="BC112" s="30">
        <f t="shared" si="101"/>
        <v>0.25057707384660705</v>
      </c>
      <c r="BD112" s="27">
        <f t="shared" si="102"/>
        <v>10.567320191996282</v>
      </c>
      <c r="BE112" s="31">
        <f t="shared" si="104"/>
        <v>-7.3971241343973961</v>
      </c>
      <c r="BF112" s="31">
        <f t="shared" si="103"/>
        <v>10.064114468567888</v>
      </c>
      <c r="BG112" s="31">
        <f t="shared" si="143"/>
        <v>5.5911747047599381</v>
      </c>
      <c r="BK112" s="28">
        <v>189</v>
      </c>
      <c r="BL112" s="38">
        <f t="shared" si="77"/>
        <v>0.89</v>
      </c>
      <c r="BN112" s="38"/>
      <c r="BO112" s="28">
        <v>32.299999999999997</v>
      </c>
      <c r="BP112" s="30">
        <f t="shared" si="78"/>
        <v>-0.67700000000000005</v>
      </c>
      <c r="BQ112" s="28">
        <v>161</v>
      </c>
      <c r="BR112" s="33">
        <f t="shared" si="79"/>
        <v>6.563552914283405</v>
      </c>
    </row>
    <row r="113" spans="1:70" s="32" customFormat="1" x14ac:dyDescent="0.25">
      <c r="A113" s="20" t="s">
        <v>134</v>
      </c>
      <c r="B113" s="20"/>
      <c r="C113" s="20"/>
      <c r="D113" s="20"/>
      <c r="E113" s="20"/>
      <c r="F113" s="21"/>
      <c r="G113" s="21">
        <v>1213813</v>
      </c>
      <c r="H113" s="21">
        <f t="shared" si="142"/>
        <v>1068155.44</v>
      </c>
      <c r="I113" s="22">
        <v>7200000</v>
      </c>
      <c r="J113" s="22">
        <v>2633443</v>
      </c>
      <c r="K113" s="23">
        <f t="shared" si="115"/>
        <v>0.89613278093018112</v>
      </c>
      <c r="L113" s="22">
        <v>2938675</v>
      </c>
      <c r="M113" s="23">
        <f t="shared" si="84"/>
        <v>0.40814930555555556</v>
      </c>
      <c r="N113" s="25"/>
      <c r="O113" s="25"/>
      <c r="P113" s="25"/>
      <c r="Q113" s="22"/>
      <c r="R113" s="22"/>
      <c r="S113" s="22">
        <f t="shared" si="72"/>
        <v>2.4654117756494318</v>
      </c>
      <c r="T113" s="22">
        <f t="shared" si="73"/>
        <v>2.4654117756494318</v>
      </c>
      <c r="U113" s="22">
        <f t="shared" si="139"/>
        <v>2.4210277859933944</v>
      </c>
      <c r="V113" s="22">
        <f t="shared" si="140"/>
        <v>2.7511679386288574</v>
      </c>
      <c r="W113" s="20">
        <v>11.4</v>
      </c>
      <c r="X113" s="25">
        <f t="shared" si="131"/>
        <v>12.218649517684888</v>
      </c>
      <c r="Y113" s="25">
        <f t="shared" si="85"/>
        <v>10.898400000000001</v>
      </c>
      <c r="Z113" s="25"/>
      <c r="AA113" s="21">
        <f t="shared" si="75"/>
        <v>30021250.199999999</v>
      </c>
      <c r="AB113" s="21">
        <f t="shared" si="125"/>
        <v>33500895</v>
      </c>
      <c r="AC113" s="20">
        <f t="shared" si="132"/>
        <v>17.100000000000001</v>
      </c>
      <c r="AD113" s="26">
        <f t="shared" si="74"/>
        <v>45031875.300000004</v>
      </c>
      <c r="AE113" s="21">
        <f t="shared" si="141"/>
        <v>35906639.871382639</v>
      </c>
      <c r="AF113" s="21">
        <f t="shared" si="86"/>
        <v>24.733010933315096</v>
      </c>
      <c r="AG113" s="21">
        <f t="shared" si="133"/>
        <v>27.599716760324696</v>
      </c>
      <c r="AH113" s="21">
        <f t="shared" si="87"/>
        <v>26.509122115021537</v>
      </c>
      <c r="AI113" s="21">
        <f t="shared" si="134"/>
        <v>29.581689989629897</v>
      </c>
      <c r="AJ113" s="21">
        <f t="shared" si="88"/>
        <v>25.871350348655959</v>
      </c>
      <c r="AK113" s="21">
        <f t="shared" si="89"/>
        <v>28.869996611218301</v>
      </c>
      <c r="AL113" s="21">
        <f t="shared" si="128"/>
        <v>99.279556691815444</v>
      </c>
      <c r="AM113" s="21">
        <f t="shared" si="91"/>
        <v>28.105694242403523</v>
      </c>
      <c r="AN113" s="21">
        <f t="shared" si="137"/>
        <v>31.363314500368976</v>
      </c>
      <c r="AO113" s="21">
        <f t="shared" si="92"/>
        <v>30.124002403433572</v>
      </c>
      <c r="AP113" s="27">
        <f t="shared" si="138"/>
        <v>33.615556806397613</v>
      </c>
      <c r="AQ113" s="27">
        <f t="shared" si="93"/>
        <v>29.399261759836321</v>
      </c>
      <c r="AR113" s="27">
        <f t="shared" si="94"/>
        <v>32.806814330929889</v>
      </c>
      <c r="AS113" s="27"/>
      <c r="AT113" s="28">
        <v>547</v>
      </c>
      <c r="AU113" s="29">
        <f t="shared" si="95"/>
        <v>5.5071302382876733E-2</v>
      </c>
      <c r="AV113" s="29">
        <f t="shared" si="135"/>
        <v>6.1454400011695817E-2</v>
      </c>
      <c r="AW113" s="29">
        <f t="shared" si="96"/>
        <v>5.3746365191656896E-2</v>
      </c>
      <c r="AX113" s="29">
        <f t="shared" si="136"/>
        <v>5.9975894572083889E-2</v>
      </c>
      <c r="AY113" s="29"/>
      <c r="AZ113" s="27">
        <f t="shared" si="98"/>
        <v>517.60073824016365</v>
      </c>
      <c r="BA113" s="27">
        <f t="shared" si="99"/>
        <v>382.9</v>
      </c>
      <c r="BB113" s="27">
        <f t="shared" si="100"/>
        <v>134.70073824016367</v>
      </c>
      <c r="BC113" s="30">
        <f t="shared" si="101"/>
        <v>0.24625363480834309</v>
      </c>
      <c r="BD113" s="27">
        <f t="shared" si="102"/>
        <v>11.295956645403198</v>
      </c>
      <c r="BE113" s="31">
        <f t="shared" si="104"/>
        <v>-7.9071696517822367</v>
      </c>
      <c r="BF113" s="31">
        <f t="shared" si="103"/>
        <v>10.758053948003045</v>
      </c>
      <c r="BG113" s="31">
        <f t="shared" si="143"/>
        <v>5.6763601233181902</v>
      </c>
      <c r="BK113" s="28">
        <v>199</v>
      </c>
      <c r="BL113" s="38">
        <f t="shared" si="77"/>
        <v>0.99</v>
      </c>
      <c r="BN113" s="38"/>
      <c r="BO113" s="28">
        <v>34</v>
      </c>
      <c r="BP113" s="30">
        <f t="shared" si="78"/>
        <v>-0.66</v>
      </c>
      <c r="BQ113" s="28">
        <v>195</v>
      </c>
      <c r="BR113" s="33">
        <f t="shared" si="79"/>
        <v>5.7927982796939474</v>
      </c>
    </row>
    <row r="114" spans="1:70" s="32" customFormat="1" x14ac:dyDescent="0.25">
      <c r="A114" s="20" t="s">
        <v>135</v>
      </c>
      <c r="B114" s="20"/>
      <c r="C114" s="20"/>
      <c r="D114" s="20"/>
      <c r="E114" s="20"/>
      <c r="F114" s="21"/>
      <c r="G114" s="21">
        <v>1214815</v>
      </c>
      <c r="H114" s="21">
        <f t="shared" si="142"/>
        <v>1069037.2</v>
      </c>
      <c r="I114" s="22"/>
      <c r="J114" s="22">
        <v>2536275</v>
      </c>
      <c r="K114" s="23">
        <f t="shared" si="115"/>
        <v>0.80810457574649164</v>
      </c>
      <c r="L114" s="22">
        <v>3138548</v>
      </c>
      <c r="M114" s="23"/>
      <c r="N114" s="25"/>
      <c r="O114" s="25"/>
      <c r="P114" s="25"/>
      <c r="Q114" s="22"/>
      <c r="R114" s="22"/>
      <c r="S114" s="22">
        <f t="shared" si="72"/>
        <v>2.372485260569043</v>
      </c>
      <c r="T114" s="22">
        <f t="shared" si="73"/>
        <v>2.372485260569043</v>
      </c>
      <c r="U114" s="22">
        <f t="shared" si="139"/>
        <v>2.5835604598231008</v>
      </c>
      <c r="V114" s="22">
        <f t="shared" si="140"/>
        <v>2.9358641588898871</v>
      </c>
      <c r="W114" s="20">
        <v>11.4</v>
      </c>
      <c r="X114" s="25">
        <f t="shared" si="131"/>
        <v>12.218649517684888</v>
      </c>
      <c r="Y114" s="25">
        <f t="shared" si="85"/>
        <v>10.898400000000001</v>
      </c>
      <c r="Z114" s="25"/>
      <c r="AA114" s="21">
        <f t="shared" si="75"/>
        <v>28913535</v>
      </c>
      <c r="AB114" s="21">
        <f>L114*W114</f>
        <v>35779447.200000003</v>
      </c>
      <c r="AC114" s="20">
        <f t="shared" si="132"/>
        <v>17.100000000000001</v>
      </c>
      <c r="AD114" s="26">
        <f t="shared" si="74"/>
        <v>43370302.5</v>
      </c>
      <c r="AE114" s="21">
        <f t="shared" si="141"/>
        <v>38348818.006430872</v>
      </c>
      <c r="AF114" s="21">
        <f t="shared" si="86"/>
        <v>23.800772134028637</v>
      </c>
      <c r="AG114" s="21">
        <f t="shared" si="133"/>
        <v>29.45258924198335</v>
      </c>
      <c r="AH114" s="21">
        <f t="shared" si="87"/>
        <v>25.509937978594465</v>
      </c>
      <c r="AI114" s="21">
        <f t="shared" si="134"/>
        <v>31.567619766327276</v>
      </c>
      <c r="AJ114" s="21">
        <f t="shared" si="88"/>
        <v>24.896205161117823</v>
      </c>
      <c r="AK114" s="21">
        <f t="shared" si="89"/>
        <v>30.80814774266041</v>
      </c>
      <c r="AL114" s="21">
        <f t="shared" si="128"/>
        <v>105.94456561864513</v>
      </c>
      <c r="AM114" s="21">
        <f t="shared" si="91"/>
        <v>27.046331970487088</v>
      </c>
      <c r="AN114" s="21">
        <f t="shared" si="137"/>
        <v>33.468851411344716</v>
      </c>
      <c r="AO114" s="21">
        <f t="shared" si="92"/>
        <v>28.988565884766437</v>
      </c>
      <c r="AP114" s="27">
        <f t="shared" si="138"/>
        <v>35.87229518900827</v>
      </c>
      <c r="AQ114" s="27">
        <f t="shared" si="93"/>
        <v>28.291142228542981</v>
      </c>
      <c r="AR114" s="27">
        <f t="shared" si="94"/>
        <v>35.009258798477738</v>
      </c>
      <c r="AS114" s="27"/>
      <c r="AT114" s="28">
        <v>547</v>
      </c>
      <c r="AU114" s="29">
        <f t="shared" si="95"/>
        <v>5.2995550063558383E-2</v>
      </c>
      <c r="AV114" s="29">
        <f t="shared" si="135"/>
        <v>6.5580064330910917E-2</v>
      </c>
      <c r="AW114" s="29">
        <f t="shared" si="96"/>
        <v>5.1720552520188263E-2</v>
      </c>
      <c r="AX114" s="29">
        <f t="shared" si="136"/>
        <v>6.4002301276924564E-2</v>
      </c>
      <c r="AY114" s="29"/>
      <c r="AZ114" s="27">
        <f t="shared" si="98"/>
        <v>518.70885777145702</v>
      </c>
      <c r="BA114" s="27">
        <f t="shared" si="99"/>
        <v>382.9</v>
      </c>
      <c r="BB114" s="27">
        <f t="shared" si="100"/>
        <v>135.80885777145704</v>
      </c>
      <c r="BC114" s="30">
        <f t="shared" si="101"/>
        <v>0.24827944747981179</v>
      </c>
      <c r="BD114" s="27">
        <f t="shared" si="102"/>
        <v>11.388883160483591</v>
      </c>
      <c r="BE114" s="31">
        <f t="shared" si="104"/>
        <v>-7.9722182123385146</v>
      </c>
      <c r="BF114" s="31">
        <f t="shared" si="103"/>
        <v>10.846555390936752</v>
      </c>
      <c r="BG114" s="31">
        <f t="shared" si="143"/>
        <v>5.1301275497673835</v>
      </c>
      <c r="BK114" s="28">
        <v>222</v>
      </c>
      <c r="BL114" s="38">
        <f t="shared" si="77"/>
        <v>1.22</v>
      </c>
      <c r="BN114" s="38"/>
      <c r="BO114" s="28">
        <v>38</v>
      </c>
      <c r="BP114" s="30">
        <f t="shared" si="78"/>
        <v>-0.62</v>
      </c>
      <c r="BQ114" s="28">
        <v>199</v>
      </c>
      <c r="BR114" s="33">
        <f t="shared" si="79"/>
        <v>5.7230568645646187</v>
      </c>
    </row>
    <row r="115" spans="1:70" s="32" customFormat="1" x14ac:dyDescent="0.25">
      <c r="A115" s="20" t="s">
        <v>136</v>
      </c>
      <c r="B115" s="20"/>
      <c r="C115" s="20"/>
      <c r="D115" s="20"/>
      <c r="E115" s="20"/>
      <c r="F115" s="21"/>
      <c r="G115" s="21">
        <v>1215688</v>
      </c>
      <c r="H115" s="21">
        <f t="shared" si="142"/>
        <v>1069805.44</v>
      </c>
      <c r="I115" s="22">
        <v>9214925</v>
      </c>
      <c r="J115" s="22">
        <v>2556742</v>
      </c>
      <c r="K115" s="23">
        <f t="shared" si="115"/>
        <v>0.80876464155647709</v>
      </c>
      <c r="L115" s="22">
        <v>3161293</v>
      </c>
      <c r="M115" s="23">
        <f t="shared" si="84"/>
        <v>0.34306226040906462</v>
      </c>
      <c r="N115" s="25"/>
      <c r="O115" s="25"/>
      <c r="P115" s="25"/>
      <c r="Q115" s="22">
        <v>3151900</v>
      </c>
      <c r="R115" s="22"/>
      <c r="S115" s="22">
        <f t="shared" si="72"/>
        <v>2.3899130668096062</v>
      </c>
      <c r="T115" s="22">
        <f t="shared" si="73"/>
        <v>2.3899130668096062</v>
      </c>
      <c r="U115" s="22">
        <f t="shared" si="139"/>
        <v>2.6004147445726207</v>
      </c>
      <c r="V115" s="22">
        <f t="shared" si="140"/>
        <v>2.9550167551961599</v>
      </c>
      <c r="W115" s="20">
        <v>12.9</v>
      </c>
      <c r="X115" s="25">
        <f t="shared" si="131"/>
        <v>13.82636655948553</v>
      </c>
      <c r="Y115" s="25">
        <f t="shared" si="85"/>
        <v>12.3324</v>
      </c>
      <c r="Z115" s="25"/>
      <c r="AA115" s="21">
        <f t="shared" si="75"/>
        <v>32981971.800000001</v>
      </c>
      <c r="AB115" s="21">
        <f>L115*W115</f>
        <v>40780679.700000003</v>
      </c>
      <c r="AC115" s="20">
        <f t="shared" si="132"/>
        <v>19.350000000000001</v>
      </c>
      <c r="AD115" s="26">
        <f t="shared" si="74"/>
        <v>49472957.700000003</v>
      </c>
      <c r="AE115" s="21">
        <f t="shared" si="141"/>
        <v>43709195.819935687</v>
      </c>
      <c r="AF115" s="21">
        <f t="shared" si="86"/>
        <v>27.130293134422647</v>
      </c>
      <c r="AG115" s="21">
        <f t="shared" si="133"/>
        <v>33.545350204986811</v>
      </c>
      <c r="AH115" s="21">
        <f t="shared" si="87"/>
        <v>29.078556414172184</v>
      </c>
      <c r="AI115" s="21">
        <f t="shared" si="134"/>
        <v>35.954287465151992</v>
      </c>
      <c r="AJ115" s="21">
        <f t="shared" si="88"/>
        <v>28.378967713831223</v>
      </c>
      <c r="AK115" s="21">
        <f t="shared" si="89"/>
        <v>35.089278457099176</v>
      </c>
      <c r="AL115" s="21">
        <f t="shared" si="128"/>
        <v>120.66672735606765</v>
      </c>
      <c r="AM115" s="21">
        <f t="shared" si="91"/>
        <v>30.82987856184392</v>
      </c>
      <c r="AN115" s="21">
        <f t="shared" si="137"/>
        <v>38.119716142030462</v>
      </c>
      <c r="AO115" s="21">
        <f t="shared" si="92"/>
        <v>33.043814107013844</v>
      </c>
      <c r="AP115" s="27">
        <f t="shared" si="138"/>
        <v>40.857144846763624</v>
      </c>
      <c r="AQ115" s="27">
        <f t="shared" si="93"/>
        <v>32.248826947535484</v>
      </c>
      <c r="AR115" s="27">
        <f t="shared" si="94"/>
        <v>39.874180064885422</v>
      </c>
      <c r="AS115" s="27"/>
      <c r="AT115" s="28">
        <v>547</v>
      </c>
      <c r="AU115" s="29">
        <f t="shared" si="95"/>
        <v>6.0409166557612144E-2</v>
      </c>
      <c r="AV115" s="29">
        <f t="shared" si="135"/>
        <v>7.4693135003224179E-2</v>
      </c>
      <c r="AW115" s="29">
        <f t="shared" si="96"/>
        <v>5.8955807947962492E-2</v>
      </c>
      <c r="AX115" s="29">
        <f t="shared" si="136"/>
        <v>7.2896124433062925E-2</v>
      </c>
      <c r="AY115" s="29"/>
      <c r="AZ115" s="27">
        <f t="shared" si="98"/>
        <v>514.75117305246454</v>
      </c>
      <c r="BA115" s="27">
        <f t="shared" si="99"/>
        <v>382.9</v>
      </c>
      <c r="BB115" s="27">
        <f t="shared" si="100"/>
        <v>131.85117305246456</v>
      </c>
      <c r="BC115" s="30">
        <f t="shared" si="101"/>
        <v>0.24104419205203759</v>
      </c>
      <c r="BD115" s="27">
        <f t="shared" si="102"/>
        <v>9.7712962355159778</v>
      </c>
      <c r="BE115" s="31">
        <f t="shared" si="104"/>
        <v>-6.839907364861185</v>
      </c>
      <c r="BF115" s="31">
        <f t="shared" si="103"/>
        <v>9.3059964147771215</v>
      </c>
      <c r="BG115" s="31">
        <f t="shared" si="143"/>
        <v>4.4822459795944853</v>
      </c>
      <c r="BK115" s="28">
        <v>218</v>
      </c>
      <c r="BL115" s="38">
        <f t="shared" si="77"/>
        <v>1.18</v>
      </c>
      <c r="BN115" s="38"/>
      <c r="BO115" s="28">
        <v>40.6</v>
      </c>
      <c r="BP115" s="30">
        <f t="shared" si="78"/>
        <v>-0.59399999999999997</v>
      </c>
      <c r="BQ115" s="28">
        <v>222</v>
      </c>
      <c r="BR115" s="33">
        <f t="shared" si="79"/>
        <v>4.4014847907729626</v>
      </c>
    </row>
    <row r="116" spans="1:70" s="32" customFormat="1" x14ac:dyDescent="0.25">
      <c r="A116" s="20" t="s">
        <v>137</v>
      </c>
      <c r="B116" s="20"/>
      <c r="C116" s="20"/>
      <c r="D116" s="20"/>
      <c r="E116" s="20"/>
      <c r="F116" s="21"/>
      <c r="G116" s="21">
        <v>1216041</v>
      </c>
      <c r="H116" s="21">
        <f t="shared" si="142"/>
        <v>1070116.08</v>
      </c>
      <c r="I116" s="22"/>
      <c r="J116" s="22">
        <v>2547315</v>
      </c>
      <c r="K116" s="23">
        <f t="shared" si="115"/>
        <v>0.8079204472794812</v>
      </c>
      <c r="L116" s="22">
        <v>3152928</v>
      </c>
      <c r="M116" s="23"/>
      <c r="N116" s="25"/>
      <c r="O116" s="25"/>
      <c r="P116" s="25"/>
      <c r="Q116" s="22">
        <v>3143879</v>
      </c>
      <c r="R116" s="22"/>
      <c r="S116" s="22">
        <f t="shared" si="72"/>
        <v>2.380409983186123</v>
      </c>
      <c r="T116" s="22">
        <f t="shared" si="73"/>
        <v>2.380409983186123</v>
      </c>
      <c r="U116" s="22">
        <f t="shared" si="139"/>
        <v>2.5927809999827307</v>
      </c>
      <c r="V116" s="22">
        <f t="shared" si="140"/>
        <v>2.9463420454349212</v>
      </c>
      <c r="W116" s="20">
        <v>12.5</v>
      </c>
      <c r="X116" s="25">
        <f t="shared" si="131"/>
        <v>13.397642015005358</v>
      </c>
      <c r="Y116" s="25">
        <f t="shared" si="85"/>
        <v>11.95</v>
      </c>
      <c r="Z116" s="25"/>
      <c r="AA116" s="21">
        <f t="shared" si="75"/>
        <v>31841437.5</v>
      </c>
      <c r="AB116" s="21">
        <f>L116*W116</f>
        <v>39411600</v>
      </c>
      <c r="AC116" s="20">
        <f t="shared" si="132"/>
        <v>18.75</v>
      </c>
      <c r="AD116" s="26">
        <f t="shared" si="74"/>
        <v>47762156.25</v>
      </c>
      <c r="AE116" s="21">
        <f t="shared" si="141"/>
        <v>42241800.643086813</v>
      </c>
      <c r="AF116" s="21">
        <f t="shared" si="86"/>
        <v>26.184509815047356</v>
      </c>
      <c r="AG116" s="21">
        <f t="shared" si="133"/>
        <v>32.409762499784136</v>
      </c>
      <c r="AH116" s="21">
        <f t="shared" si="87"/>
        <v>28.064855107231892</v>
      </c>
      <c r="AI116" s="21">
        <f t="shared" si="134"/>
        <v>34.73715166107624</v>
      </c>
      <c r="AJ116" s="21">
        <f t="shared" si="88"/>
        <v>27.389654618250372</v>
      </c>
      <c r="AK116" s="21">
        <f t="shared" si="89"/>
        <v>33.901425208979227</v>
      </c>
      <c r="AL116" s="21">
        <f t="shared" si="128"/>
        <v>116.58187949562638</v>
      </c>
      <c r="AM116" s="21">
        <f t="shared" si="91"/>
        <v>29.755124789826539</v>
      </c>
      <c r="AN116" s="21">
        <f t="shared" si="137"/>
        <v>36.829275567936513</v>
      </c>
      <c r="AO116" s="21">
        <f t="shared" si="92"/>
        <v>31.891880803672603</v>
      </c>
      <c r="AP116" s="27">
        <f t="shared" si="138"/>
        <v>39.474035978495728</v>
      </c>
      <c r="AQ116" s="27">
        <f t="shared" si="93"/>
        <v>31.124607520739058</v>
      </c>
      <c r="AR116" s="27">
        <f t="shared" si="94"/>
        <v>38.524346828385475</v>
      </c>
      <c r="AS116" s="27"/>
      <c r="AT116" s="28">
        <v>547</v>
      </c>
      <c r="AU116" s="29">
        <f t="shared" si="95"/>
        <v>5.8303255582582453E-2</v>
      </c>
      <c r="AV116" s="29">
        <f t="shared" si="135"/>
        <v>7.2164599595056181E-2</v>
      </c>
      <c r="AW116" s="29">
        <f t="shared" si="96"/>
        <v>5.6900562195135389E-2</v>
      </c>
      <c r="AX116" s="29">
        <f t="shared" si="136"/>
        <v>7.0428421989735784E-2</v>
      </c>
      <c r="AY116" s="29"/>
      <c r="AZ116" s="27">
        <f t="shared" si="98"/>
        <v>515.875392479261</v>
      </c>
      <c r="BA116" s="27">
        <f t="shared" si="99"/>
        <v>382.9</v>
      </c>
      <c r="BB116" s="27">
        <f t="shared" si="100"/>
        <v>132.97539247926102</v>
      </c>
      <c r="BC116" s="30">
        <f t="shared" si="101"/>
        <v>0.24309943780486476</v>
      </c>
      <c r="BD116" s="27">
        <f t="shared" si="102"/>
        <v>10.169958016813883</v>
      </c>
      <c r="BE116" s="31">
        <f t="shared" si="104"/>
        <v>-7.1189706117697185</v>
      </c>
      <c r="BF116" s="31">
        <f t="shared" si="103"/>
        <v>9.6856743017275075</v>
      </c>
      <c r="BG116" s="31">
        <f t="shared" si="143"/>
        <v>5.0596806053800414</v>
      </c>
      <c r="BK116" s="28">
        <v>201</v>
      </c>
      <c r="BL116" s="38">
        <f t="shared" si="77"/>
        <v>1.01</v>
      </c>
      <c r="BN116" s="38"/>
      <c r="BO116" s="28">
        <v>38.799999999999997</v>
      </c>
      <c r="BP116" s="30">
        <f t="shared" si="78"/>
        <v>-0.61199999999999999</v>
      </c>
      <c r="BQ116" s="28">
        <v>218</v>
      </c>
      <c r="BR116" s="33">
        <f t="shared" si="79"/>
        <v>4.6651183563366434</v>
      </c>
    </row>
    <row r="117" spans="1:70" s="32" customFormat="1" x14ac:dyDescent="0.25">
      <c r="A117" s="20" t="s">
        <v>138</v>
      </c>
      <c r="B117" s="20"/>
      <c r="C117" s="20"/>
      <c r="D117" s="20"/>
      <c r="E117" s="20"/>
      <c r="F117" s="21"/>
      <c r="G117" s="21">
        <v>1216692</v>
      </c>
      <c r="H117" s="21">
        <f t="shared" si="142"/>
        <v>1070688.96</v>
      </c>
      <c r="I117" s="22">
        <v>8200000</v>
      </c>
      <c r="J117" s="22">
        <v>2424302</v>
      </c>
      <c r="K117" s="23">
        <f t="shared" si="115"/>
        <v>0.917983958486848</v>
      </c>
      <c r="L117" s="22">
        <v>2640898</v>
      </c>
      <c r="M117" s="23">
        <f t="shared" si="84"/>
        <v>0.32206073170731708</v>
      </c>
      <c r="N117" s="25"/>
      <c r="O117" s="25"/>
      <c r="P117" s="25"/>
      <c r="Q117" s="22"/>
      <c r="R117" s="22"/>
      <c r="S117" s="22">
        <f t="shared" si="72"/>
        <v>2.2642448839670486</v>
      </c>
      <c r="T117" s="22">
        <f t="shared" si="73"/>
        <v>2.2642448839670486</v>
      </c>
      <c r="U117" s="22">
        <f t="shared" si="139"/>
        <v>2.1705559007538473</v>
      </c>
      <c r="V117" s="22">
        <f t="shared" si="140"/>
        <v>2.4665407963111901</v>
      </c>
      <c r="W117" s="20">
        <v>11.5</v>
      </c>
      <c r="X117" s="25">
        <f t="shared" si="131"/>
        <v>12.32583065380493</v>
      </c>
      <c r="Y117" s="25">
        <f t="shared" si="85"/>
        <v>10.994</v>
      </c>
      <c r="Z117" s="25"/>
      <c r="AA117" s="21">
        <f t="shared" si="75"/>
        <v>27879473</v>
      </c>
      <c r="AB117" s="21">
        <f t="shared" ref="AB117:AB151" si="144">L117*W117</f>
        <v>30370327</v>
      </c>
      <c r="AC117" s="20">
        <f t="shared" si="132"/>
        <v>17.25</v>
      </c>
      <c r="AD117" s="26">
        <f t="shared" si="74"/>
        <v>41819209.5</v>
      </c>
      <c r="AE117" s="21">
        <f t="shared" si="141"/>
        <v>32551261.521972131</v>
      </c>
      <c r="AF117" s="21">
        <f t="shared" si="86"/>
        <v>22.914158225746533</v>
      </c>
      <c r="AG117" s="21">
        <f t="shared" si="133"/>
        <v>24.961392858669242</v>
      </c>
      <c r="AH117" s="21">
        <f t="shared" si="87"/>
        <v>24.559655118699389</v>
      </c>
      <c r="AI117" s="21">
        <f t="shared" si="134"/>
        <v>26.753904457308941</v>
      </c>
      <c r="AJ117" s="21">
        <f t="shared" si="88"/>
        <v>23.968784754964993</v>
      </c>
      <c r="AK117" s="21">
        <f t="shared" si="89"/>
        <v>26.110243576013854</v>
      </c>
      <c r="AL117" s="21">
        <f t="shared" si="128"/>
        <v>89.78918294485338</v>
      </c>
      <c r="AM117" s="21">
        <f t="shared" si="91"/>
        <v>26.038816165621061</v>
      </c>
      <c r="AN117" s="21">
        <f t="shared" ref="AN117:AN132" si="145">AB117/H117</f>
        <v>28.365219157578686</v>
      </c>
      <c r="AO117" s="21">
        <f t="shared" si="92"/>
        <v>27.908698998522034</v>
      </c>
      <c r="AP117" s="27">
        <f t="shared" ref="AP117:AP132" si="146">AN117/0.933</f>
        <v>30.402164156032889</v>
      </c>
      <c r="AQ117" s="27">
        <f t="shared" si="93"/>
        <v>27.237255403369311</v>
      </c>
      <c r="AR117" s="27">
        <f t="shared" si="94"/>
        <v>29.670731336379379</v>
      </c>
      <c r="AS117" s="27"/>
      <c r="AT117" s="28">
        <v>547</v>
      </c>
      <c r="AU117" s="29">
        <f t="shared" si="95"/>
        <v>5.102138756585381E-2</v>
      </c>
      <c r="AV117" s="29">
        <f t="shared" si="135"/>
        <v>5.5579824782509848E-2</v>
      </c>
      <c r="AW117" s="29">
        <f t="shared" si="96"/>
        <v>4.9793885563746455E-2</v>
      </c>
      <c r="AX117" s="29">
        <f t="shared" si="136"/>
        <v>5.4242653265775834E-2</v>
      </c>
      <c r="AY117" s="29"/>
      <c r="AZ117" s="27">
        <f t="shared" si="98"/>
        <v>519.76274459663068</v>
      </c>
      <c r="BA117" s="27">
        <f t="shared" si="99"/>
        <v>382.9</v>
      </c>
      <c r="BB117" s="27">
        <f t="shared" si="100"/>
        <v>136.86274459663071</v>
      </c>
      <c r="BC117" s="30">
        <f t="shared" si="101"/>
        <v>0.25020611443625357</v>
      </c>
      <c r="BD117" s="27">
        <f t="shared" si="102"/>
        <v>11.37745946385904</v>
      </c>
      <c r="BE117" s="31">
        <f t="shared" si="104"/>
        <v>-7.9642216247013273</v>
      </c>
      <c r="BF117" s="31">
        <f t="shared" si="103"/>
        <v>10.835675679865751</v>
      </c>
      <c r="BG117" s="31">
        <f t="shared" si="143"/>
        <v>5.6324056751777434</v>
      </c>
      <c r="BK117" s="28">
        <v>202</v>
      </c>
      <c r="BL117" s="38">
        <f t="shared" si="77"/>
        <v>1.02</v>
      </c>
      <c r="BN117" s="38"/>
      <c r="BO117" s="28">
        <v>40.1</v>
      </c>
      <c r="BP117" s="30">
        <f t="shared" si="78"/>
        <v>-0.59899999999999998</v>
      </c>
      <c r="BQ117" s="28">
        <v>201</v>
      </c>
      <c r="BR117" s="33">
        <f t="shared" si="79"/>
        <v>5.6604275939597217</v>
      </c>
    </row>
    <row r="118" spans="1:70" s="32" customFormat="1" x14ac:dyDescent="0.25">
      <c r="A118" s="20" t="s">
        <v>139</v>
      </c>
      <c r="B118" s="20"/>
      <c r="C118" s="20"/>
      <c r="D118" s="20"/>
      <c r="E118" s="20"/>
      <c r="F118" s="21"/>
      <c r="G118" s="21">
        <v>1217610</v>
      </c>
      <c r="H118" s="21">
        <f t="shared" si="142"/>
        <v>1071496.8</v>
      </c>
      <c r="I118" s="22">
        <v>8100000</v>
      </c>
      <c r="J118" s="22">
        <v>2475981</v>
      </c>
      <c r="K118" s="23">
        <f t="shared" si="115"/>
        <v>0.77882418663991715</v>
      </c>
      <c r="L118" s="22">
        <v>3179127</v>
      </c>
      <c r="M118" s="23">
        <f t="shared" si="84"/>
        <v>0.39248481481481484</v>
      </c>
      <c r="N118" s="25"/>
      <c r="O118" s="25"/>
      <c r="P118" s="25"/>
      <c r="Q118" s="22">
        <v>3168387</v>
      </c>
      <c r="R118" s="22"/>
      <c r="S118" s="22">
        <f t="shared" si="72"/>
        <v>2.3107684502650869</v>
      </c>
      <c r="T118" s="22">
        <f t="shared" si="73"/>
        <v>2.3107684502650869</v>
      </c>
      <c r="U118" s="22">
        <f t="shared" si="139"/>
        <v>2.6109567102766897</v>
      </c>
      <c r="V118" s="22">
        <f t="shared" si="140"/>
        <v>2.9669962616780561</v>
      </c>
      <c r="W118" s="20">
        <v>10.7</v>
      </c>
      <c r="X118" s="25">
        <f t="shared" si="131"/>
        <v>11.468381564844586</v>
      </c>
      <c r="Y118" s="25">
        <f t="shared" si="85"/>
        <v>10.229199999999999</v>
      </c>
      <c r="Z118" s="25"/>
      <c r="AA118" s="21">
        <f t="shared" si="75"/>
        <v>26492996.699999999</v>
      </c>
      <c r="AB118" s="21">
        <f t="shared" si="144"/>
        <v>34016658.899999999</v>
      </c>
      <c r="AC118" s="20">
        <f t="shared" si="132"/>
        <v>16.049999999999997</v>
      </c>
      <c r="AD118" s="26">
        <f t="shared" si="74"/>
        <v>39739495.04999999</v>
      </c>
      <c r="AE118" s="21">
        <f t="shared" si="141"/>
        <v>36459441.479099676</v>
      </c>
      <c r="AF118" s="21">
        <f t="shared" si="86"/>
        <v>21.758195727696059</v>
      </c>
      <c r="AG118" s="21">
        <f t="shared" si="133"/>
        <v>27.937236799960576</v>
      </c>
      <c r="AH118" s="21">
        <f t="shared" si="87"/>
        <v>23.320681380167265</v>
      </c>
      <c r="AI118" s="21">
        <f t="shared" si="134"/>
        <v>29.943447802744455</v>
      </c>
      <c r="AJ118" s="21">
        <f t="shared" si="88"/>
        <v>22.759618962025169</v>
      </c>
      <c r="AK118" s="21">
        <f t="shared" si="89"/>
        <v>29.223051045983869</v>
      </c>
      <c r="AL118" s="21">
        <f t="shared" si="128"/>
        <v>100.49365755381501</v>
      </c>
      <c r="AM118" s="21">
        <f t="shared" si="91"/>
        <v>24.725222417836431</v>
      </c>
      <c r="AN118" s="21">
        <f t="shared" si="145"/>
        <v>31.746859999955198</v>
      </c>
      <c r="AO118" s="21">
        <f t="shared" si="92"/>
        <v>26.500774295644618</v>
      </c>
      <c r="AP118" s="27">
        <f t="shared" si="146"/>
        <v>34.026645230391424</v>
      </c>
      <c r="AQ118" s="27">
        <f t="shared" si="93"/>
        <v>25.863203365937689</v>
      </c>
      <c r="AR118" s="27">
        <f t="shared" si="94"/>
        <v>33.208012552254395</v>
      </c>
      <c r="AS118" s="27"/>
      <c r="AT118" s="28">
        <v>547</v>
      </c>
      <c r="AU118" s="29">
        <f t="shared" si="95"/>
        <v>4.8447485001178459E-2</v>
      </c>
      <c r="AV118" s="29">
        <f t="shared" si="135"/>
        <v>6.2205932779508998E-2</v>
      </c>
      <c r="AW118" s="29">
        <f t="shared" si="96"/>
        <v>4.7281907433158479E-2</v>
      </c>
      <c r="AX118" s="29">
        <f t="shared" si="136"/>
        <v>6.0709346530629607E-2</v>
      </c>
      <c r="AY118" s="29"/>
      <c r="AZ118" s="27">
        <f t="shared" si="98"/>
        <v>521.13679663406231</v>
      </c>
      <c r="BA118" s="27">
        <f t="shared" si="99"/>
        <v>382.9</v>
      </c>
      <c r="BB118" s="27">
        <f t="shared" si="100"/>
        <v>138.23679663406233</v>
      </c>
      <c r="BC118" s="30">
        <f t="shared" si="101"/>
        <v>0.25271809256684158</v>
      </c>
      <c r="BD118" s="27">
        <f t="shared" si="102"/>
        <v>12.350876409548</v>
      </c>
      <c r="BE118" s="31">
        <f>BD118-(BD118*1.7)</f>
        <v>-8.645613486683601</v>
      </c>
      <c r="BF118" s="31">
        <f t="shared" si="103"/>
        <v>11.762739437664761</v>
      </c>
      <c r="BG118" s="31">
        <f t="shared" si="143"/>
        <v>4.5743986702029629</v>
      </c>
      <c r="BK118" s="28">
        <v>270</v>
      </c>
      <c r="BL118" s="38">
        <f t="shared" si="77"/>
        <v>1.7</v>
      </c>
      <c r="BN118" s="38"/>
      <c r="BO118" s="28">
        <v>38.299999999999997</v>
      </c>
      <c r="BP118" s="30">
        <f t="shared" si="78"/>
        <v>-0.61699999999999999</v>
      </c>
      <c r="BQ118" s="28">
        <v>202</v>
      </c>
      <c r="BR118" s="33">
        <f t="shared" si="79"/>
        <v>6.1142952522514848</v>
      </c>
    </row>
    <row r="119" spans="1:70" s="32" customFormat="1" x14ac:dyDescent="0.25">
      <c r="A119" s="20" t="s">
        <v>140</v>
      </c>
      <c r="B119" s="20"/>
      <c r="C119" s="20"/>
      <c r="D119" s="20"/>
      <c r="E119" s="20"/>
      <c r="F119" s="21"/>
      <c r="G119" s="21">
        <v>1218924</v>
      </c>
      <c r="H119" s="21">
        <f t="shared" si="142"/>
        <v>1072653.1200000001</v>
      </c>
      <c r="I119" s="22">
        <v>8500000</v>
      </c>
      <c r="J119" s="22">
        <v>2542803</v>
      </c>
      <c r="K119" s="23">
        <f t="shared" si="115"/>
        <v>0.92118427902417177</v>
      </c>
      <c r="L119" s="22">
        <v>2760363</v>
      </c>
      <c r="M119" s="23">
        <f t="shared" si="84"/>
        <v>0.32474858823529412</v>
      </c>
      <c r="N119" s="25"/>
      <c r="O119" s="25"/>
      <c r="P119" s="25"/>
      <c r="Q119" s="22"/>
      <c r="R119" s="22"/>
      <c r="S119" s="22">
        <f t="shared" si="72"/>
        <v>2.370573443164925</v>
      </c>
      <c r="T119" s="22">
        <f t="shared" si="73"/>
        <v>2.370573443164925</v>
      </c>
      <c r="U119" s="22">
        <f t="shared" si="139"/>
        <v>2.2645899170087715</v>
      </c>
      <c r="V119" s="22">
        <f t="shared" si="140"/>
        <v>2.5733976329645132</v>
      </c>
      <c r="W119" s="20">
        <v>7.5</v>
      </c>
      <c r="X119" s="25">
        <f t="shared" si="131"/>
        <v>8.0385852090032142</v>
      </c>
      <c r="Y119" s="25">
        <f t="shared" si="85"/>
        <v>7.17</v>
      </c>
      <c r="Z119" s="25"/>
      <c r="AA119" s="21">
        <f t="shared" si="75"/>
        <v>19071022.5</v>
      </c>
      <c r="AB119" s="21">
        <f t="shared" si="144"/>
        <v>20702722.5</v>
      </c>
      <c r="AC119" s="20">
        <v>7.5</v>
      </c>
      <c r="AD119" s="26">
        <f t="shared" si="74"/>
        <v>19071022.5</v>
      </c>
      <c r="AE119" s="21">
        <f t="shared" si="141"/>
        <v>22189413.183279738</v>
      </c>
      <c r="AF119" s="21">
        <f t="shared" si="86"/>
        <v>15.645784724888507</v>
      </c>
      <c r="AG119" s="21">
        <f t="shared" si="133"/>
        <v>16.984424377565787</v>
      </c>
      <c r="AH119" s="21">
        <f t="shared" si="87"/>
        <v>16.769329823031626</v>
      </c>
      <c r="AI119" s="21">
        <f t="shared" si="134"/>
        <v>18.20409901132453</v>
      </c>
      <c r="AJ119" s="21">
        <f t="shared" si="88"/>
        <v>16.365883603439862</v>
      </c>
      <c r="AK119" s="21">
        <f t="shared" si="89"/>
        <v>17.766134286156682</v>
      </c>
      <c r="AL119" s="21">
        <f t="shared" si="128"/>
        <v>61.095051717862539</v>
      </c>
      <c r="AM119" s="21">
        <f t="shared" si="91"/>
        <v>17.779300823736939</v>
      </c>
      <c r="AN119" s="21">
        <f t="shared" si="145"/>
        <v>19.300482247233848</v>
      </c>
      <c r="AO119" s="21">
        <f t="shared" si="92"/>
        <v>19.056056617081392</v>
      </c>
      <c r="AP119" s="27">
        <f t="shared" si="146"/>
        <v>20.686476149232419</v>
      </c>
      <c r="AQ119" s="27">
        <f t="shared" si="93"/>
        <v>18.597595003908932</v>
      </c>
      <c r="AR119" s="27">
        <f t="shared" si="94"/>
        <v>20.188788961541682</v>
      </c>
      <c r="AS119" s="27"/>
      <c r="AT119" s="28">
        <v>547</v>
      </c>
      <c r="AU119" s="29">
        <f t="shared" si="95"/>
        <v>3.4837397837443128E-2</v>
      </c>
      <c r="AV119" s="29">
        <f t="shared" si="135"/>
        <v>3.7818055117426724E-2</v>
      </c>
      <c r="AW119" s="29">
        <f t="shared" si="96"/>
        <v>3.3999259604952342E-2</v>
      </c>
      <c r="AX119" s="29">
        <f t="shared" si="136"/>
        <v>3.6908206511045122E-2</v>
      </c>
      <c r="AY119" s="29"/>
      <c r="AZ119" s="27">
        <f t="shared" si="98"/>
        <v>528.40240499609104</v>
      </c>
      <c r="BA119" s="27">
        <f t="shared" si="99"/>
        <v>382.9</v>
      </c>
      <c r="BB119" s="27">
        <f t="shared" si="100"/>
        <v>145.50240499609106</v>
      </c>
      <c r="BC119" s="30">
        <f t="shared" si="101"/>
        <v>0.26600074039504762</v>
      </c>
      <c r="BD119" s="27">
        <f t="shared" si="102"/>
        <v>18.546706556835073</v>
      </c>
      <c r="BE119" s="31">
        <f t="shared" ref="BE119:BE151" si="147">BD119-(BD119*0.05)</f>
        <v>17.61937122899332</v>
      </c>
      <c r="BF119" s="31">
        <f t="shared" si="103"/>
        <v>17.663530054128639</v>
      </c>
      <c r="BG119" s="31"/>
      <c r="BK119" s="28"/>
      <c r="BO119" s="28">
        <v>40.5</v>
      </c>
      <c r="BP119" s="30">
        <f t="shared" si="78"/>
        <v>-0.59499999999999997</v>
      </c>
      <c r="BQ119" s="28">
        <v>270</v>
      </c>
      <c r="BR119" s="33">
        <f t="shared" si="79"/>
        <v>6.8691505766055831</v>
      </c>
    </row>
    <row r="120" spans="1:70" s="32" customFormat="1" x14ac:dyDescent="0.25">
      <c r="A120" s="20" t="s">
        <v>141</v>
      </c>
      <c r="B120" s="20"/>
      <c r="C120" s="20"/>
      <c r="D120" s="20"/>
      <c r="E120" s="20"/>
      <c r="F120" s="21"/>
      <c r="G120" s="21">
        <v>1219100</v>
      </c>
      <c r="H120" s="21">
        <f t="shared" si="142"/>
        <v>1072808</v>
      </c>
      <c r="I120" s="22">
        <v>9050000</v>
      </c>
      <c r="J120" s="22">
        <v>2651309</v>
      </c>
      <c r="K120" s="23">
        <f t="shared" si="115"/>
        <v>0.81095831499382298</v>
      </c>
      <c r="L120" s="22">
        <v>3269353</v>
      </c>
      <c r="M120" s="23">
        <f t="shared" si="84"/>
        <v>0.36125447513812153</v>
      </c>
      <c r="N120" s="25"/>
      <c r="O120" s="25"/>
      <c r="P120" s="25"/>
      <c r="Q120" s="22">
        <v>2867696</v>
      </c>
      <c r="R120" s="22"/>
      <c r="S120" s="22">
        <f t="shared" si="72"/>
        <v>2.4713732559787025</v>
      </c>
      <c r="T120" s="22">
        <f t="shared" si="73"/>
        <v>2.4713732559787025</v>
      </c>
      <c r="U120" s="22">
        <f t="shared" si="139"/>
        <v>2.6817759002542858</v>
      </c>
      <c r="V120" s="22">
        <f t="shared" si="140"/>
        <v>3.0474726139253248</v>
      </c>
      <c r="W120" s="20">
        <v>6.6</v>
      </c>
      <c r="X120" s="25">
        <f t="shared" si="131"/>
        <v>7.0739549839228291</v>
      </c>
      <c r="Y120" s="25">
        <f t="shared" si="85"/>
        <v>6.3095999999999997</v>
      </c>
      <c r="Z120" s="25"/>
      <c r="AA120" s="21">
        <f t="shared" si="75"/>
        <v>17498639.399999999</v>
      </c>
      <c r="AB120" s="21">
        <f t="shared" si="144"/>
        <v>21577729.799999997</v>
      </c>
      <c r="AC120" s="20">
        <v>6.6</v>
      </c>
      <c r="AD120" s="26">
        <f t="shared" si="74"/>
        <v>17498639.399999999</v>
      </c>
      <c r="AE120" s="21">
        <f t="shared" si="141"/>
        <v>23127255.948553052</v>
      </c>
      <c r="AF120" s="21">
        <f t="shared" si="86"/>
        <v>14.353735870724304</v>
      </c>
      <c r="AG120" s="21">
        <f t="shared" si="133"/>
        <v>17.699720941678287</v>
      </c>
      <c r="AH120" s="21">
        <f t="shared" si="87"/>
        <v>15.384497181912437</v>
      </c>
      <c r="AI120" s="21">
        <f t="shared" si="134"/>
        <v>18.970761995367937</v>
      </c>
      <c r="AJ120" s="21">
        <f t="shared" si="88"/>
        <v>15.014368065611198</v>
      </c>
      <c r="AK120" s="21">
        <f t="shared" si="89"/>
        <v>18.514352449454275</v>
      </c>
      <c r="AL120" s="21">
        <f t="shared" si="128"/>
        <v>63.668060941288793</v>
      </c>
      <c r="AM120" s="21">
        <f t="shared" si="91"/>
        <v>16.311063489459436</v>
      </c>
      <c r="AN120" s="21">
        <f t="shared" si="145"/>
        <v>20.113319251907143</v>
      </c>
      <c r="AO120" s="21">
        <f t="shared" si="92"/>
        <v>17.482383161264131</v>
      </c>
      <c r="AP120" s="27">
        <f t="shared" si="146"/>
        <v>21.557684085645381</v>
      </c>
      <c r="AQ120" s="27">
        <f t="shared" si="93"/>
        <v>17.061781892739997</v>
      </c>
      <c r="AR120" s="27">
        <f t="shared" si="94"/>
        <v>21.039036874379857</v>
      </c>
      <c r="AS120" s="27"/>
      <c r="AT120" s="28">
        <v>547</v>
      </c>
      <c r="AU120" s="29">
        <f t="shared" si="95"/>
        <v>3.1960481099203165E-2</v>
      </c>
      <c r="AV120" s="29">
        <f t="shared" si="135"/>
        <v>3.941075701214878E-2</v>
      </c>
      <c r="AW120" s="29">
        <f t="shared" si="96"/>
        <v>3.1191557390749539E-2</v>
      </c>
      <c r="AX120" s="29">
        <f t="shared" si="136"/>
        <v>3.8462590263948548E-2</v>
      </c>
      <c r="AY120" s="29"/>
      <c r="AZ120" s="27">
        <f t="shared" si="98"/>
        <v>529.93821810726001</v>
      </c>
      <c r="BA120" s="27">
        <f t="shared" si="99"/>
        <v>382.9</v>
      </c>
      <c r="BB120" s="27">
        <f t="shared" si="100"/>
        <v>147.03821810726004</v>
      </c>
      <c r="BC120" s="30">
        <f t="shared" si="101"/>
        <v>0.26880844260925052</v>
      </c>
      <c r="BD120" s="27">
        <f t="shared" si="102"/>
        <v>21.298263107657665</v>
      </c>
      <c r="BE120" s="31">
        <f t="shared" si="147"/>
        <v>20.233349952274782</v>
      </c>
      <c r="BF120" s="31">
        <f t="shared" si="103"/>
        <v>20.284060102531107</v>
      </c>
      <c r="BG120" s="31"/>
      <c r="BK120" s="28"/>
      <c r="BO120" s="28">
        <v>62.2</v>
      </c>
      <c r="BP120" s="30">
        <f t="shared" si="78"/>
        <v>-0.37799999999999995</v>
      </c>
      <c r="BQ120" s="28">
        <v>394</v>
      </c>
      <c r="BR120" s="33">
        <f t="shared" si="79"/>
        <v>5.4056505349384931</v>
      </c>
    </row>
    <row r="121" spans="1:70" s="32" customFormat="1" x14ac:dyDescent="0.25">
      <c r="A121" s="20" t="s">
        <v>142</v>
      </c>
      <c r="B121" s="20"/>
      <c r="C121" s="20"/>
      <c r="D121" s="20"/>
      <c r="E121" s="20"/>
      <c r="F121" s="21"/>
      <c r="G121" s="21">
        <v>1219672</v>
      </c>
      <c r="H121" s="21">
        <v>1217004</v>
      </c>
      <c r="I121" s="22">
        <v>9800000</v>
      </c>
      <c r="J121" s="22">
        <v>2658782</v>
      </c>
      <c r="K121" s="23">
        <f t="shared" si="115"/>
        <v>0.8143208485067519</v>
      </c>
      <c r="L121" s="22">
        <v>3265030</v>
      </c>
      <c r="M121" s="23">
        <f t="shared" si="84"/>
        <v>0.33316632653061223</v>
      </c>
      <c r="N121" s="25"/>
      <c r="O121" s="25"/>
      <c r="P121" s="25"/>
      <c r="Q121" s="22"/>
      <c r="R121" s="22"/>
      <c r="S121" s="22">
        <f t="shared" si="72"/>
        <v>2.1846945449645196</v>
      </c>
      <c r="T121" s="22">
        <f t="shared" si="73"/>
        <v>2.1846945449645196</v>
      </c>
      <c r="U121" s="22">
        <f t="shared" si="139"/>
        <v>2.6769738093520226</v>
      </c>
      <c r="V121" s="22">
        <f t="shared" si="140"/>
        <v>2.6828424557355603</v>
      </c>
      <c r="W121" s="20">
        <v>8.9</v>
      </c>
      <c r="X121" s="25">
        <f t="shared" si="131"/>
        <v>9.539121114683816</v>
      </c>
      <c r="Y121" s="25">
        <f t="shared" si="85"/>
        <v>8.5084</v>
      </c>
      <c r="Z121" s="25"/>
      <c r="AA121" s="21">
        <f t="shared" si="75"/>
        <v>23663159.800000001</v>
      </c>
      <c r="AB121" s="21">
        <f t="shared" si="144"/>
        <v>29058767</v>
      </c>
      <c r="AC121" s="20">
        <f t="shared" ref="AC121:AC151" si="148">W121*1.5</f>
        <v>13.350000000000001</v>
      </c>
      <c r="AD121" s="26">
        <f t="shared" si="74"/>
        <v>35494739.700000003</v>
      </c>
      <c r="AE121" s="21">
        <f t="shared" si="141"/>
        <v>31145516.613076098</v>
      </c>
      <c r="AF121" s="21">
        <f t="shared" si="86"/>
        <v>19.401248696370828</v>
      </c>
      <c r="AG121" s="21">
        <f t="shared" si="133"/>
        <v>23.825066903233001</v>
      </c>
      <c r="AH121" s="21">
        <f t="shared" si="87"/>
        <v>20.79447877424526</v>
      </c>
      <c r="AI121" s="21">
        <f t="shared" si="134"/>
        <v>25.535977388245445</v>
      </c>
      <c r="AJ121" s="21">
        <f t="shared" si="88"/>
        <v>20.294193197040617</v>
      </c>
      <c r="AK121" s="21">
        <f t="shared" si="89"/>
        <v>24.921618099616111</v>
      </c>
      <c r="AL121" s="21">
        <f t="shared" si="128"/>
        <v>85.70167950803237</v>
      </c>
      <c r="AM121" s="21">
        <f t="shared" si="91"/>
        <v>19.443781450184222</v>
      </c>
      <c r="AN121" s="21">
        <f t="shared" si="145"/>
        <v>23.877297856046489</v>
      </c>
      <c r="AO121" s="21">
        <f t="shared" si="92"/>
        <v>20.840065863005595</v>
      </c>
      <c r="AP121" s="27">
        <f t="shared" si="146"/>
        <v>25.591959116877266</v>
      </c>
      <c r="AQ121" s="27">
        <f t="shared" si="93"/>
        <v>20.338683525297306</v>
      </c>
      <c r="AR121" s="27">
        <f t="shared" si="94"/>
        <v>24.976252987496327</v>
      </c>
      <c r="AS121" s="27"/>
      <c r="AT121" s="28">
        <v>547</v>
      </c>
      <c r="AU121" s="29">
        <f t="shared" si="95"/>
        <v>3.8098840700193044E-2</v>
      </c>
      <c r="AV121" s="29">
        <f t="shared" si="135"/>
        <v>4.6786031292280192E-2</v>
      </c>
      <c r="AW121" s="29">
        <f t="shared" si="96"/>
        <v>3.7182236792134012E-2</v>
      </c>
      <c r="AX121" s="29">
        <f t="shared" si="136"/>
        <v>4.5660425936921989E-2</v>
      </c>
      <c r="AY121" s="29"/>
      <c r="AZ121" s="27">
        <f t="shared" si="98"/>
        <v>526.66131647470274</v>
      </c>
      <c r="BA121" s="27">
        <f t="shared" si="99"/>
        <v>382.9</v>
      </c>
      <c r="BB121" s="27">
        <f t="shared" si="100"/>
        <v>143.76131647470277</v>
      </c>
      <c r="BC121" s="30">
        <f t="shared" si="101"/>
        <v>0.2628177632078661</v>
      </c>
      <c r="BD121" s="27">
        <f t="shared" si="102"/>
        <v>15.442226803350096</v>
      </c>
      <c r="BE121" s="31">
        <f t="shared" si="147"/>
        <v>14.67011546318259</v>
      </c>
      <c r="BF121" s="31">
        <f t="shared" si="103"/>
        <v>14.706882669857233</v>
      </c>
      <c r="BG121" s="31"/>
      <c r="BK121" s="28"/>
      <c r="BO121" s="28">
        <v>61.5</v>
      </c>
      <c r="BP121" s="30">
        <f t="shared" si="78"/>
        <v>-0.38500000000000001</v>
      </c>
      <c r="BQ121" s="28">
        <v>358</v>
      </c>
      <c r="BR121" s="33">
        <f t="shared" si="79"/>
        <v>4.3134711741201386</v>
      </c>
    </row>
    <row r="122" spans="1:70" s="32" customFormat="1" x14ac:dyDescent="0.25">
      <c r="A122" s="20" t="s">
        <v>143</v>
      </c>
      <c r="B122" s="20"/>
      <c r="C122" s="20"/>
      <c r="D122" s="20"/>
      <c r="E122" s="20"/>
      <c r="F122" s="21">
        <v>1901396</v>
      </c>
      <c r="G122" s="21">
        <v>1220659</v>
      </c>
      <c r="H122" s="21">
        <f>G122*0.88</f>
        <v>1074179.92</v>
      </c>
      <c r="I122" s="22">
        <v>9900000</v>
      </c>
      <c r="J122" s="22">
        <v>2609271</v>
      </c>
      <c r="K122" s="23">
        <f t="shared" si="115"/>
        <v>0.92162969875481648</v>
      </c>
      <c r="L122" s="22">
        <v>2831149</v>
      </c>
      <c r="M122" s="23">
        <f t="shared" si="84"/>
        <v>0.28597464646464649</v>
      </c>
      <c r="N122" s="25"/>
      <c r="O122" s="25"/>
      <c r="P122" s="25"/>
      <c r="Q122" s="22"/>
      <c r="R122" s="22"/>
      <c r="S122" s="22">
        <f t="shared" si="72"/>
        <v>2.4290818990546761</v>
      </c>
      <c r="T122" s="22">
        <f t="shared" si="73"/>
        <v>2.4290818990546761</v>
      </c>
      <c r="U122" s="22">
        <f t="shared" si="139"/>
        <v>2.3193610992095253</v>
      </c>
      <c r="V122" s="22">
        <f t="shared" si="140"/>
        <v>2.6356376127380972</v>
      </c>
      <c r="W122" s="20">
        <v>8.8000000000000007</v>
      </c>
      <c r="X122" s="25">
        <f t="shared" si="131"/>
        <v>9.4319399785637739</v>
      </c>
      <c r="Y122" s="25">
        <f t="shared" si="85"/>
        <v>8.4128000000000007</v>
      </c>
      <c r="Z122" s="25"/>
      <c r="AA122" s="21">
        <f t="shared" si="75"/>
        <v>22961584.800000001</v>
      </c>
      <c r="AB122" s="21">
        <f t="shared" si="144"/>
        <v>24914111.200000003</v>
      </c>
      <c r="AC122" s="20">
        <f t="shared" si="148"/>
        <v>13.200000000000001</v>
      </c>
      <c r="AD122" s="26">
        <f t="shared" si="74"/>
        <v>34442377.200000003</v>
      </c>
      <c r="AE122" s="21">
        <f t="shared" si="141"/>
        <v>26703227.43837085</v>
      </c>
      <c r="AF122" s="21">
        <f t="shared" si="86"/>
        <v>18.810810226279411</v>
      </c>
      <c r="AG122" s="21">
        <f t="shared" si="133"/>
        <v>20.410377673043826</v>
      </c>
      <c r="AH122" s="21">
        <f t="shared" si="87"/>
        <v>20.161640113911478</v>
      </c>
      <c r="AI122" s="21">
        <f t="shared" si="134"/>
        <v>21.876074676359941</v>
      </c>
      <c r="AJ122" s="21">
        <f t="shared" si="88"/>
        <v>19.676579734601894</v>
      </c>
      <c r="AK122" s="21">
        <f t="shared" si="89"/>
        <v>21.349767440422411</v>
      </c>
      <c r="AL122" s="21">
        <f t="shared" si="128"/>
        <v>73.418624723179221</v>
      </c>
      <c r="AM122" s="21">
        <f t="shared" si="91"/>
        <v>21.37592071168115</v>
      </c>
      <c r="AN122" s="21">
        <f t="shared" si="145"/>
        <v>23.193610992095259</v>
      </c>
      <c r="AO122" s="21">
        <f t="shared" si="92"/>
        <v>22.910954674899411</v>
      </c>
      <c r="AP122" s="27">
        <f t="shared" si="146"/>
        <v>24.859175768590845</v>
      </c>
      <c r="AQ122" s="27">
        <f t="shared" si="93"/>
        <v>22.359749698411246</v>
      </c>
      <c r="AR122" s="27">
        <f t="shared" si="94"/>
        <v>24.261099364116379</v>
      </c>
      <c r="AS122" s="27"/>
      <c r="AT122" s="28">
        <v>547</v>
      </c>
      <c r="AU122" s="29">
        <f t="shared" si="95"/>
        <v>4.1884743464167117E-2</v>
      </c>
      <c r="AV122" s="29">
        <f t="shared" si="135"/>
        <v>4.5446390801811419E-2</v>
      </c>
      <c r="AW122" s="29">
        <f t="shared" si="96"/>
        <v>4.0877056121409953E-2</v>
      </c>
      <c r="AX122" s="29">
        <f t="shared" si="136"/>
        <v>4.4353015290889176E-2</v>
      </c>
      <c r="AY122" s="29"/>
      <c r="AZ122" s="27">
        <f t="shared" si="98"/>
        <v>524.64025030158871</v>
      </c>
      <c r="BA122" s="27">
        <f t="shared" si="99"/>
        <v>382.9</v>
      </c>
      <c r="BB122" s="27">
        <f t="shared" si="100"/>
        <v>141.74025030158873</v>
      </c>
      <c r="BC122" s="30">
        <f t="shared" si="101"/>
        <v>0.25912294387859003</v>
      </c>
      <c r="BD122" s="27">
        <f t="shared" si="102"/>
        <v>15.398145373672591</v>
      </c>
      <c r="BE122" s="31">
        <f t="shared" si="147"/>
        <v>14.628238104988961</v>
      </c>
      <c r="BF122" s="31">
        <f t="shared" si="103"/>
        <v>14.664900355878657</v>
      </c>
      <c r="BG122" s="31"/>
      <c r="BK122" s="28"/>
      <c r="BO122" s="28">
        <v>56.6</v>
      </c>
      <c r="BP122" s="30">
        <f t="shared" si="78"/>
        <v>-0.434</v>
      </c>
      <c r="BQ122" s="28">
        <v>375</v>
      </c>
      <c r="BR122" s="33">
        <f t="shared" si="79"/>
        <v>4.1061720996460247</v>
      </c>
    </row>
    <row r="123" spans="1:70" s="32" customFormat="1" x14ac:dyDescent="0.25">
      <c r="A123" s="20" t="s">
        <v>144</v>
      </c>
      <c r="B123" s="20"/>
      <c r="C123" s="20"/>
      <c r="D123" s="20"/>
      <c r="E123" s="20"/>
      <c r="F123" s="21"/>
      <c r="G123" s="21">
        <v>1221633</v>
      </c>
      <c r="H123" s="21">
        <f>G123*0.88</f>
        <v>1075037.04</v>
      </c>
      <c r="I123" s="22">
        <v>11000000</v>
      </c>
      <c r="J123" s="22">
        <v>2684077</v>
      </c>
      <c r="K123" s="23">
        <f t="shared" si="115"/>
        <v>0.92280433705596043</v>
      </c>
      <c r="L123" s="22">
        <v>2908609</v>
      </c>
      <c r="M123" s="23">
        <f t="shared" si="84"/>
        <v>0.26441900000000002</v>
      </c>
      <c r="N123" s="25"/>
      <c r="O123" s="25"/>
      <c r="P123" s="25"/>
      <c r="Q123" s="20"/>
      <c r="R123" s="20"/>
      <c r="S123" s="22">
        <f t="shared" ref="S123:S151" si="149">J123/H123</f>
        <v>2.4967297870964518</v>
      </c>
      <c r="T123" s="22">
        <f t="shared" ref="T123:T151" si="150">J123/H123</f>
        <v>2.4967297870964518</v>
      </c>
      <c r="U123" s="22">
        <f t="shared" si="139"/>
        <v>2.3809188193180768</v>
      </c>
      <c r="V123" s="22">
        <f t="shared" si="140"/>
        <v>2.7055895674069053</v>
      </c>
      <c r="W123" s="20">
        <v>8.9</v>
      </c>
      <c r="X123" s="25">
        <f t="shared" si="131"/>
        <v>9.539121114683816</v>
      </c>
      <c r="Y123" s="25">
        <f t="shared" si="85"/>
        <v>8.5084</v>
      </c>
      <c r="Z123" s="25"/>
      <c r="AA123" s="21">
        <f t="shared" si="75"/>
        <v>23888285.300000001</v>
      </c>
      <c r="AB123" s="21">
        <f t="shared" si="144"/>
        <v>25886620.100000001</v>
      </c>
      <c r="AC123" s="20">
        <f t="shared" si="148"/>
        <v>13.350000000000001</v>
      </c>
      <c r="AD123" s="26">
        <f t="shared" ref="AD123:AD151" si="151">AC123*J123</f>
        <v>35832427.950000003</v>
      </c>
      <c r="AE123" s="21">
        <f t="shared" si="141"/>
        <v>27745573.526259378</v>
      </c>
      <c r="AF123" s="21">
        <f t="shared" si="86"/>
        <v>19.554387692539414</v>
      </c>
      <c r="AG123" s="21">
        <f t="shared" si="133"/>
        <v>21.190177491930886</v>
      </c>
      <c r="AH123" s="21">
        <f t="shared" si="87"/>
        <v>20.958614890181579</v>
      </c>
      <c r="AI123" s="21">
        <f t="shared" si="134"/>
        <v>22.711872981705127</v>
      </c>
      <c r="AJ123" s="21">
        <f t="shared" si="88"/>
        <v>20.454380431526584</v>
      </c>
      <c r="AK123" s="21">
        <f t="shared" si="89"/>
        <v>22.165457627542768</v>
      </c>
      <c r="AL123" s="21">
        <f t="shared" si="128"/>
        <v>76.223660042916848</v>
      </c>
      <c r="AM123" s="21">
        <f t="shared" si="91"/>
        <v>22.220895105158423</v>
      </c>
      <c r="AN123" s="21">
        <f t="shared" si="145"/>
        <v>24.079747149921459</v>
      </c>
      <c r="AO123" s="21">
        <f t="shared" si="92"/>
        <v>23.816607829751792</v>
      </c>
      <c r="AP123" s="27">
        <f t="shared" si="146"/>
        <v>25.808946570119463</v>
      </c>
      <c r="AQ123" s="27">
        <f t="shared" si="93"/>
        <v>23.243614126734752</v>
      </c>
      <c r="AR123" s="27">
        <f t="shared" si="94"/>
        <v>25.188020031298599</v>
      </c>
      <c r="AS123" s="27"/>
      <c r="AT123" s="28">
        <v>547</v>
      </c>
      <c r="AU123" s="29">
        <f t="shared" si="95"/>
        <v>4.3540416507772926E-2</v>
      </c>
      <c r="AV123" s="29">
        <f t="shared" si="135"/>
        <v>4.7182717678463368E-2</v>
      </c>
      <c r="AW123" s="29">
        <f t="shared" si="96"/>
        <v>4.2492896026937392E-2</v>
      </c>
      <c r="AX123" s="29">
        <f t="shared" si="136"/>
        <v>4.6047568612977333E-2</v>
      </c>
      <c r="AY123" s="29"/>
      <c r="AZ123" s="27">
        <f t="shared" si="98"/>
        <v>523.75638587326523</v>
      </c>
      <c r="BA123" s="27">
        <f t="shared" si="99"/>
        <v>382.9</v>
      </c>
      <c r="BB123" s="27">
        <f t="shared" si="100"/>
        <v>140.85638587326525</v>
      </c>
      <c r="BC123" s="30">
        <f t="shared" si="101"/>
        <v>0.25750710397306265</v>
      </c>
      <c r="BD123" s="27">
        <f t="shared" si="102"/>
        <v>15.130191561218155</v>
      </c>
      <c r="BE123" s="31">
        <f t="shared" si="147"/>
        <v>14.373681983157248</v>
      </c>
      <c r="BF123" s="31">
        <f t="shared" si="103"/>
        <v>14.409706248779194</v>
      </c>
      <c r="BG123" s="31"/>
      <c r="BK123" s="28"/>
      <c r="BO123" s="28">
        <v>55.4</v>
      </c>
      <c r="BP123" s="30">
        <f t="shared" si="78"/>
        <v>-0.44600000000000001</v>
      </c>
      <c r="BQ123" s="28">
        <v>312</v>
      </c>
      <c r="BR123" s="33">
        <f t="shared" si="79"/>
        <v>4.849420372185306</v>
      </c>
    </row>
    <row r="124" spans="1:70" s="32" customFormat="1" x14ac:dyDescent="0.25">
      <c r="A124" s="20" t="s">
        <v>145</v>
      </c>
      <c r="B124" s="20"/>
      <c r="C124" s="20"/>
      <c r="D124" s="20"/>
      <c r="E124" s="20"/>
      <c r="F124" s="21"/>
      <c r="G124" s="21">
        <v>1223179</v>
      </c>
      <c r="H124" s="21">
        <f>G124*0.88</f>
        <v>1076397.52</v>
      </c>
      <c r="I124" s="22">
        <v>11000000</v>
      </c>
      <c r="J124" s="22">
        <v>2647050</v>
      </c>
      <c r="K124" s="23">
        <f t="shared" si="115"/>
        <v>0.91836713452662144</v>
      </c>
      <c r="L124" s="22">
        <v>2882344</v>
      </c>
      <c r="M124" s="23">
        <f t="shared" si="84"/>
        <v>0.26203127272727272</v>
      </c>
      <c r="N124" s="25"/>
      <c r="O124" s="25"/>
      <c r="P124" s="25"/>
      <c r="Q124" s="20"/>
      <c r="R124" s="20"/>
      <c r="S124" s="22">
        <f t="shared" si="149"/>
        <v>2.4591751196156602</v>
      </c>
      <c r="T124" s="22">
        <f t="shared" si="150"/>
        <v>2.4591751196156602</v>
      </c>
      <c r="U124" s="22">
        <f t="shared" si="139"/>
        <v>2.3564367929796046</v>
      </c>
      <c r="V124" s="22">
        <f t="shared" si="140"/>
        <v>2.6777690829313689</v>
      </c>
      <c r="W124" s="20">
        <v>9.89</v>
      </c>
      <c r="X124" s="25">
        <f t="shared" si="131"/>
        <v>10.60021436227224</v>
      </c>
      <c r="Y124" s="25">
        <f t="shared" si="85"/>
        <v>9.4548400000000008</v>
      </c>
      <c r="Z124" s="25"/>
      <c r="AA124" s="21">
        <f t="shared" ref="AA124:AA151" si="152">W124*J124</f>
        <v>26179324.5</v>
      </c>
      <c r="AB124" s="21">
        <f t="shared" si="144"/>
        <v>28506382.16</v>
      </c>
      <c r="AC124" s="20">
        <f t="shared" si="148"/>
        <v>14.835000000000001</v>
      </c>
      <c r="AD124" s="26">
        <f t="shared" si="151"/>
        <v>39268986.75</v>
      </c>
      <c r="AE124" s="21">
        <f t="shared" si="141"/>
        <v>30553464.265809216</v>
      </c>
      <c r="AF124" s="21">
        <f t="shared" si="86"/>
        <v>21.402692901039014</v>
      </c>
      <c r="AG124" s="21">
        <f t="shared" si="133"/>
        <v>23.30515988256829</v>
      </c>
      <c r="AH124" s="21">
        <f t="shared" si="87"/>
        <v>22.939649411617378</v>
      </c>
      <c r="AI124" s="21">
        <f t="shared" si="134"/>
        <v>24.978735136729142</v>
      </c>
      <c r="AJ124" s="21">
        <f t="shared" si="88"/>
        <v>22.387754080584745</v>
      </c>
      <c r="AK124" s="21">
        <f t="shared" si="89"/>
        <v>24.377782303941729</v>
      </c>
      <c r="AL124" s="21">
        <f t="shared" si="128"/>
        <v>83.831510368950674</v>
      </c>
      <c r="AM124" s="21">
        <f t="shared" si="91"/>
        <v>24.32124193299888</v>
      </c>
      <c r="AN124" s="21">
        <f t="shared" si="145"/>
        <v>26.483136230191239</v>
      </c>
      <c r="AO124" s="21">
        <f t="shared" si="92"/>
        <v>26.067783422292475</v>
      </c>
      <c r="AP124" s="27">
        <f t="shared" si="146"/>
        <v>28.38492629173766</v>
      </c>
      <c r="AQ124" s="27">
        <f t="shared" si="93"/>
        <v>25.44062963702812</v>
      </c>
      <c r="AR124" s="27">
        <f t="shared" si="94"/>
        <v>27.702025345388325</v>
      </c>
      <c r="AS124" s="27"/>
      <c r="AT124" s="28">
        <v>547</v>
      </c>
      <c r="AU124" s="29">
        <f t="shared" si="95"/>
        <v>4.7655911192490817E-2</v>
      </c>
      <c r="AV124" s="29">
        <f t="shared" si="135"/>
        <v>5.1892004189648372E-2</v>
      </c>
      <c r="AW124" s="29">
        <f t="shared" si="96"/>
        <v>4.6509377764219602E-2</v>
      </c>
      <c r="AX124" s="29">
        <f t="shared" si="136"/>
        <v>5.0643556390106627E-2</v>
      </c>
      <c r="AY124" s="29"/>
      <c r="AZ124" s="27">
        <f t="shared" si="98"/>
        <v>521.55937036297189</v>
      </c>
      <c r="BA124" s="27">
        <f t="shared" si="99"/>
        <v>382.9</v>
      </c>
      <c r="BB124" s="27">
        <f t="shared" si="100"/>
        <v>138.65937036297191</v>
      </c>
      <c r="BC124" s="30">
        <f t="shared" si="101"/>
        <v>0.25349062223578045</v>
      </c>
      <c r="BD124" s="27">
        <f t="shared" si="102"/>
        <v>13.403271796461185</v>
      </c>
      <c r="BE124" s="31">
        <f t="shared" si="147"/>
        <v>12.733108206638125</v>
      </c>
      <c r="BF124" s="31">
        <f t="shared" si="103"/>
        <v>12.765020758534462</v>
      </c>
      <c r="BG124" s="31"/>
      <c r="BK124" s="28"/>
      <c r="BO124" s="28">
        <v>46.6</v>
      </c>
      <c r="BP124" s="30">
        <f t="shared" si="78"/>
        <v>-0.53400000000000003</v>
      </c>
      <c r="BQ124" s="28">
        <v>259</v>
      </c>
      <c r="BR124" s="33">
        <f t="shared" si="79"/>
        <v>5.1750084156220799</v>
      </c>
    </row>
    <row r="125" spans="1:70" s="32" customFormat="1" x14ac:dyDescent="0.25">
      <c r="A125" s="20" t="s">
        <v>146</v>
      </c>
      <c r="B125" s="20"/>
      <c r="C125" s="20"/>
      <c r="D125" s="20"/>
      <c r="E125" s="20"/>
      <c r="F125" s="21"/>
      <c r="G125" s="21">
        <v>1224313</v>
      </c>
      <c r="H125" s="21">
        <f>G125*0.88</f>
        <v>1077395.44</v>
      </c>
      <c r="I125" s="22">
        <v>8600000</v>
      </c>
      <c r="J125" s="22">
        <v>2708720</v>
      </c>
      <c r="K125" s="23">
        <f t="shared" si="115"/>
        <v>0.91990247822010185</v>
      </c>
      <c r="L125" s="22">
        <v>2944573</v>
      </c>
      <c r="M125" s="23">
        <f t="shared" si="84"/>
        <v>0.34239220930232556</v>
      </c>
      <c r="N125" s="25"/>
      <c r="O125" s="25"/>
      <c r="P125" s="25"/>
      <c r="Q125" s="20"/>
      <c r="R125" s="20"/>
      <c r="S125" s="22">
        <f t="shared" si="149"/>
        <v>2.5141372419396912</v>
      </c>
      <c r="T125" s="22">
        <f t="shared" si="150"/>
        <v>2.5141372419396912</v>
      </c>
      <c r="U125" s="22">
        <f t="shared" si="139"/>
        <v>2.4050818704040551</v>
      </c>
      <c r="V125" s="22">
        <f t="shared" si="140"/>
        <v>2.7330475800046083</v>
      </c>
      <c r="W125" s="20">
        <v>8.15</v>
      </c>
      <c r="X125" s="25">
        <f t="shared" si="131"/>
        <v>8.735262593783494</v>
      </c>
      <c r="Y125" s="25">
        <f t="shared" si="85"/>
        <v>7.7914000000000003</v>
      </c>
      <c r="Z125" s="25"/>
      <c r="AA125" s="21">
        <f t="shared" si="152"/>
        <v>22076068</v>
      </c>
      <c r="AB125" s="21">
        <f t="shared" si="144"/>
        <v>23998269.949999999</v>
      </c>
      <c r="AC125" s="20">
        <f t="shared" si="148"/>
        <v>12.225000000000001</v>
      </c>
      <c r="AD125" s="26">
        <f t="shared" si="151"/>
        <v>33114102.000000004</v>
      </c>
      <c r="AE125" s="21">
        <f t="shared" si="141"/>
        <v>25721618.381564844</v>
      </c>
      <c r="AF125" s="21">
        <f t="shared" si="86"/>
        <v>18.031392299191467</v>
      </c>
      <c r="AG125" s="21">
        <f t="shared" si="133"/>
        <v>19.601417243793048</v>
      </c>
      <c r="AH125" s="21">
        <f t="shared" si="87"/>
        <v>19.326251124535332</v>
      </c>
      <c r="AI125" s="21">
        <f t="shared" si="134"/>
        <v>21.00902169752738</v>
      </c>
      <c r="AJ125" s="21">
        <f t="shared" si="88"/>
        <v>18.861289015890655</v>
      </c>
      <c r="AK125" s="21">
        <f t="shared" si="89"/>
        <v>20.503574522796075</v>
      </c>
      <c r="AL125" s="21">
        <f t="shared" si="128"/>
        <v>70.508695121557722</v>
      </c>
      <c r="AM125" s="21">
        <f t="shared" si="91"/>
        <v>20.490218521808483</v>
      </c>
      <c r="AN125" s="21">
        <f t="shared" si="145"/>
        <v>22.274337777037555</v>
      </c>
      <c r="AO125" s="21">
        <f t="shared" si="92"/>
        <v>21.961649005153784</v>
      </c>
      <c r="AP125" s="27">
        <f t="shared" si="146"/>
        <v>23.873888292644754</v>
      </c>
      <c r="AQ125" s="27">
        <f t="shared" si="93"/>
        <v>21.433282972603017</v>
      </c>
      <c r="AR125" s="27">
        <f t="shared" si="94"/>
        <v>23.299516503177362</v>
      </c>
      <c r="AS125" s="27"/>
      <c r="AT125" s="28">
        <v>547</v>
      </c>
      <c r="AU125" s="29">
        <f t="shared" si="95"/>
        <v>4.0149266919842386E-2</v>
      </c>
      <c r="AV125" s="29">
        <f t="shared" si="135"/>
        <v>4.3645133990209785E-2</v>
      </c>
      <c r="AW125" s="29">
        <f t="shared" si="96"/>
        <v>3.9183332673862918E-2</v>
      </c>
      <c r="AX125" s="29">
        <f t="shared" si="136"/>
        <v>4.25950941557173E-2</v>
      </c>
      <c r="AY125" s="29"/>
      <c r="AZ125" s="27">
        <f t="shared" si="98"/>
        <v>525.56671702739698</v>
      </c>
      <c r="BA125" s="27">
        <f t="shared" si="99"/>
        <v>382.9</v>
      </c>
      <c r="BB125" s="27">
        <f t="shared" si="100"/>
        <v>142.666717027397</v>
      </c>
      <c r="BC125" s="30">
        <f t="shared" si="101"/>
        <v>0.26081666732613712</v>
      </c>
      <c r="BD125" s="27">
        <f t="shared" si="102"/>
        <v>16.734893432906933</v>
      </c>
      <c r="BE125" s="31">
        <f t="shared" si="147"/>
        <v>15.898148761261586</v>
      </c>
      <c r="BF125" s="31">
        <f t="shared" si="103"/>
        <v>15.937993745625651</v>
      </c>
      <c r="BG125" s="31"/>
      <c r="BK125" s="28"/>
      <c r="BO125" s="28">
        <v>47.4</v>
      </c>
      <c r="BP125" s="30">
        <f t="shared" si="78"/>
        <v>-0.52600000000000002</v>
      </c>
      <c r="BQ125" s="28">
        <v>262</v>
      </c>
      <c r="BR125" s="33">
        <f t="shared" si="79"/>
        <v>6.3873639056896696</v>
      </c>
    </row>
    <row r="126" spans="1:70" s="32" customFormat="1" x14ac:dyDescent="0.25">
      <c r="A126" s="20" t="s">
        <v>147</v>
      </c>
      <c r="B126" s="20"/>
      <c r="C126" s="20"/>
      <c r="D126" s="20"/>
      <c r="E126" s="20"/>
      <c r="F126" s="21"/>
      <c r="G126" s="21">
        <v>1224807</v>
      </c>
      <c r="H126" s="21">
        <f>G126*0.88</f>
        <v>1077830.1599999999</v>
      </c>
      <c r="I126" s="22">
        <v>8400000</v>
      </c>
      <c r="J126" s="22">
        <v>2669327</v>
      </c>
      <c r="K126" s="23">
        <f t="shared" si="115"/>
        <v>0.91384606746842922</v>
      </c>
      <c r="L126" s="22">
        <v>2920981</v>
      </c>
      <c r="M126" s="23">
        <f t="shared" si="84"/>
        <v>0.34773583333333336</v>
      </c>
      <c r="N126" s="25"/>
      <c r="O126" s="25"/>
      <c r="P126" s="25"/>
      <c r="Q126" s="20"/>
      <c r="R126" s="20"/>
      <c r="S126" s="22">
        <f t="shared" si="149"/>
        <v>2.476574787998139</v>
      </c>
      <c r="T126" s="22">
        <f t="shared" si="150"/>
        <v>2.476574787998139</v>
      </c>
      <c r="U126" s="22">
        <f t="shared" si="139"/>
        <v>2.3848500212686572</v>
      </c>
      <c r="V126" s="22">
        <f t="shared" si="140"/>
        <v>2.7100568423507467</v>
      </c>
      <c r="W126" s="20">
        <v>8.7799999999999994</v>
      </c>
      <c r="X126" s="25">
        <f t="shared" si="131"/>
        <v>9.4105037513397622</v>
      </c>
      <c r="Y126" s="25">
        <f t="shared" si="85"/>
        <v>8.3936799999999998</v>
      </c>
      <c r="Z126" s="25"/>
      <c r="AA126" s="21">
        <f t="shared" si="152"/>
        <v>23436691.059999999</v>
      </c>
      <c r="AB126" s="21">
        <f t="shared" si="144"/>
        <v>25646213.18</v>
      </c>
      <c r="AC126" s="20">
        <f t="shared" si="148"/>
        <v>13.169999999999998</v>
      </c>
      <c r="AD126" s="26">
        <f t="shared" si="151"/>
        <v>35155036.589999996</v>
      </c>
      <c r="AE126" s="21">
        <f t="shared" si="141"/>
        <v>27487902.658092171</v>
      </c>
      <c r="AF126" s="21">
        <f t="shared" si="86"/>
        <v>19.135007441988819</v>
      </c>
      <c r="AG126" s="21">
        <f t="shared" si="133"/>
        <v>20.93898318673881</v>
      </c>
      <c r="AH126" s="21">
        <f t="shared" si="87"/>
        <v>20.509118372978367</v>
      </c>
      <c r="AI126" s="21">
        <f t="shared" si="134"/>
        <v>22.442640071531414</v>
      </c>
      <c r="AJ126" s="21">
        <f t="shared" si="88"/>
        <v>20.01569816107617</v>
      </c>
      <c r="AK126" s="21">
        <f t="shared" si="89"/>
        <v>21.90270207817867</v>
      </c>
      <c r="AL126" s="21">
        <f t="shared" si="128"/>
        <v>75.320083405535286</v>
      </c>
      <c r="AM126" s="21">
        <f t="shared" si="91"/>
        <v>21.744326638623658</v>
      </c>
      <c r="AN126" s="21">
        <f t="shared" si="145"/>
        <v>23.794299075839557</v>
      </c>
      <c r="AO126" s="21">
        <f t="shared" si="92"/>
        <v>23.305816332929965</v>
      </c>
      <c r="AP126" s="27">
        <f t="shared" si="146"/>
        <v>25.503000081285698</v>
      </c>
      <c r="AQ126" s="27">
        <f t="shared" si="93"/>
        <v>22.745111546677467</v>
      </c>
      <c r="AR126" s="27">
        <f t="shared" si="94"/>
        <v>24.889434179748491</v>
      </c>
      <c r="AS126" s="27"/>
      <c r="AT126" s="28">
        <v>547</v>
      </c>
      <c r="AU126" s="29">
        <f t="shared" si="95"/>
        <v>4.2606611211937775E-2</v>
      </c>
      <c r="AV126" s="29">
        <f t="shared" si="135"/>
        <v>4.662340051423345E-2</v>
      </c>
      <c r="AW126" s="29">
        <f t="shared" si="96"/>
        <v>4.1581556758094093E-2</v>
      </c>
      <c r="AX126" s="29">
        <f t="shared" si="136"/>
        <v>4.5501707824037459E-2</v>
      </c>
      <c r="AY126" s="29"/>
      <c r="AZ126" s="27">
        <f t="shared" si="98"/>
        <v>524.25488845332256</v>
      </c>
      <c r="BA126" s="27">
        <f t="shared" si="99"/>
        <v>382.9</v>
      </c>
      <c r="BB126" s="27">
        <f t="shared" si="100"/>
        <v>141.35488845332259</v>
      </c>
      <c r="BC126" s="30">
        <f t="shared" si="101"/>
        <v>0.25841844324190599</v>
      </c>
      <c r="BD126" s="27">
        <f t="shared" si="102"/>
        <v>15.39126120289025</v>
      </c>
      <c r="BE126" s="31">
        <f t="shared" si="147"/>
        <v>14.621698142745737</v>
      </c>
      <c r="BF126" s="31">
        <f t="shared" si="103"/>
        <v>14.658344002752619</v>
      </c>
      <c r="BG126" s="31"/>
      <c r="BK126" s="28"/>
      <c r="BO126" s="28">
        <v>54.3</v>
      </c>
      <c r="BP126" s="30">
        <f t="shared" si="78"/>
        <v>-0.45700000000000002</v>
      </c>
      <c r="BQ126" s="28">
        <v>297</v>
      </c>
      <c r="BR126" s="33">
        <f t="shared" si="79"/>
        <v>5.1822428292559763</v>
      </c>
    </row>
    <row r="127" spans="1:70" s="32" customFormat="1" x14ac:dyDescent="0.25">
      <c r="A127" s="20" t="s">
        <v>148</v>
      </c>
      <c r="B127" s="20"/>
      <c r="C127" s="20"/>
      <c r="D127" s="20"/>
      <c r="E127" s="20"/>
      <c r="F127" s="21"/>
      <c r="G127" s="21">
        <v>1225455</v>
      </c>
      <c r="H127" s="21">
        <v>1169759</v>
      </c>
      <c r="I127" s="22">
        <v>8600000</v>
      </c>
      <c r="J127" s="22">
        <v>2591230</v>
      </c>
      <c r="K127" s="23">
        <f t="shared" si="115"/>
        <v>0.85451739387084114</v>
      </c>
      <c r="L127" s="22">
        <v>3032390</v>
      </c>
      <c r="M127" s="23">
        <f t="shared" si="84"/>
        <v>0.35260348837209304</v>
      </c>
      <c r="N127" s="25"/>
      <c r="O127" s="25"/>
      <c r="P127" s="25"/>
      <c r="Q127" s="20"/>
      <c r="R127" s="20"/>
      <c r="S127" s="22">
        <f t="shared" si="149"/>
        <v>2.2151827855139392</v>
      </c>
      <c r="T127" s="22">
        <f t="shared" si="150"/>
        <v>2.2151827855139392</v>
      </c>
      <c r="U127" s="22">
        <f t="shared" si="139"/>
        <v>2.4745013076775564</v>
      </c>
      <c r="V127" s="22">
        <f t="shared" si="140"/>
        <v>2.5923202984546387</v>
      </c>
      <c r="W127" s="20">
        <v>9</v>
      </c>
      <c r="X127" s="25">
        <f t="shared" si="131"/>
        <v>9.6463022508038581</v>
      </c>
      <c r="Y127" s="25">
        <f t="shared" si="85"/>
        <v>8.6039999999999992</v>
      </c>
      <c r="Z127" s="25"/>
      <c r="AA127" s="21">
        <f t="shared" si="152"/>
        <v>23321070</v>
      </c>
      <c r="AB127" s="21">
        <f t="shared" si="144"/>
        <v>27291510</v>
      </c>
      <c r="AC127" s="20">
        <f t="shared" si="148"/>
        <v>13.5</v>
      </c>
      <c r="AD127" s="26">
        <f t="shared" si="151"/>
        <v>34981605</v>
      </c>
      <c r="AE127" s="21">
        <f t="shared" si="141"/>
        <v>29251350.482315112</v>
      </c>
      <c r="AF127" s="21">
        <f t="shared" si="86"/>
        <v>19.030539677099526</v>
      </c>
      <c r="AG127" s="21">
        <f t="shared" si="133"/>
        <v>22.270511769098007</v>
      </c>
      <c r="AH127" s="21">
        <f t="shared" si="87"/>
        <v>20.397148635690808</v>
      </c>
      <c r="AI127" s="21">
        <f t="shared" si="134"/>
        <v>23.8697875338671</v>
      </c>
      <c r="AJ127" s="21">
        <f t="shared" si="88"/>
        <v>19.906422256380257</v>
      </c>
      <c r="AK127" s="21">
        <f t="shared" si="89"/>
        <v>23.295514402822185</v>
      </c>
      <c r="AL127" s="21">
        <f t="shared" si="128"/>
        <v>80.109754565100744</v>
      </c>
      <c r="AM127" s="21">
        <f t="shared" si="91"/>
        <v>19.936645069625452</v>
      </c>
      <c r="AN127" s="21">
        <f t="shared" si="145"/>
        <v>23.330882686091751</v>
      </c>
      <c r="AO127" s="21">
        <f t="shared" si="92"/>
        <v>21.368322689845073</v>
      </c>
      <c r="AP127" s="27">
        <f t="shared" si="146"/>
        <v>25.006305129787513</v>
      </c>
      <c r="AQ127" s="27">
        <f t="shared" si="93"/>
        <v>20.854231244378088</v>
      </c>
      <c r="AR127" s="27">
        <f t="shared" si="94"/>
        <v>24.404689002188025</v>
      </c>
      <c r="AS127" s="27"/>
      <c r="AT127" s="28">
        <v>547</v>
      </c>
      <c r="AU127" s="29">
        <f t="shared" si="95"/>
        <v>3.9064575301362106E-2</v>
      </c>
      <c r="AV127" s="29">
        <f t="shared" si="135"/>
        <v>4.5715365867984484E-2</v>
      </c>
      <c r="AW127" s="29">
        <f t="shared" si="96"/>
        <v>3.8124737192647327E-2</v>
      </c>
      <c r="AX127" s="29">
        <f t="shared" si="136"/>
        <v>4.4615519199612479E-2</v>
      </c>
      <c r="AY127" s="29"/>
      <c r="AZ127" s="27">
        <f t="shared" si="98"/>
        <v>526.14576875562193</v>
      </c>
      <c r="BA127" s="27">
        <f t="shared" si="99"/>
        <v>382.9</v>
      </c>
      <c r="BB127" s="27">
        <f t="shared" si="100"/>
        <v>143.24576875562195</v>
      </c>
      <c r="BC127" s="30">
        <f t="shared" si="101"/>
        <v>0.26187526280735274</v>
      </c>
      <c r="BD127" s="27">
        <f t="shared" si="102"/>
        <v>15.215883881152731</v>
      </c>
      <c r="BE127" s="31">
        <f t="shared" si="147"/>
        <v>14.455089687095095</v>
      </c>
      <c r="BF127" s="31">
        <f t="shared" si="103"/>
        <v>14.491317982050219</v>
      </c>
      <c r="BG127" s="31"/>
      <c r="BK127" s="28"/>
      <c r="BO127" s="28">
        <v>54.7</v>
      </c>
      <c r="BP127" s="30">
        <f t="shared" ref="BP127:BP151" si="153">(BO127-100)/100</f>
        <v>-0.45299999999999996</v>
      </c>
      <c r="BQ127" s="28">
        <v>303</v>
      </c>
      <c r="BR127" s="33">
        <f t="shared" ref="BR127:BR132" si="154">BD127/BQ127*100</f>
        <v>5.0217438551659184</v>
      </c>
    </row>
    <row r="128" spans="1:70" s="32" customFormat="1" x14ac:dyDescent="0.25">
      <c r="A128" s="20" t="s">
        <v>149</v>
      </c>
      <c r="B128" s="20"/>
      <c r="C128" s="20"/>
      <c r="D128" s="20"/>
      <c r="E128" s="20"/>
      <c r="F128" s="21"/>
      <c r="G128" s="21">
        <v>1226754</v>
      </c>
      <c r="H128" s="21">
        <f>G128*0.88</f>
        <v>1079543.52</v>
      </c>
      <c r="I128" s="22">
        <v>8900000</v>
      </c>
      <c r="J128" s="22">
        <v>2699226</v>
      </c>
      <c r="K128" s="23">
        <f t="shared" si="115"/>
        <v>0.91251353949882552</v>
      </c>
      <c r="L128" s="22">
        <v>2958012</v>
      </c>
      <c r="M128" s="23">
        <f t="shared" si="84"/>
        <v>0.33236089887640452</v>
      </c>
      <c r="N128" s="25"/>
      <c r="O128" s="25"/>
      <c r="P128" s="25"/>
      <c r="Q128" s="20"/>
      <c r="R128" s="20"/>
      <c r="S128" s="22">
        <f t="shared" si="149"/>
        <v>2.5003401437674322</v>
      </c>
      <c r="T128" s="22">
        <f t="shared" si="150"/>
        <v>2.5003401437674322</v>
      </c>
      <c r="U128" s="22">
        <f t="shared" si="139"/>
        <v>2.4112511554883866</v>
      </c>
      <c r="V128" s="22">
        <f t="shared" si="140"/>
        <v>2.7400581312368026</v>
      </c>
      <c r="W128" s="20">
        <v>8.8000000000000007</v>
      </c>
      <c r="X128" s="25">
        <f t="shared" si="131"/>
        <v>9.4319399785637739</v>
      </c>
      <c r="Y128" s="25">
        <f t="shared" si="85"/>
        <v>8.4128000000000007</v>
      </c>
      <c r="Z128" s="25"/>
      <c r="AA128" s="21">
        <f t="shared" si="152"/>
        <v>23753188.800000001</v>
      </c>
      <c r="AB128" s="21">
        <f t="shared" si="144"/>
        <v>26030505.600000001</v>
      </c>
      <c r="AC128" s="20">
        <f t="shared" si="148"/>
        <v>13.200000000000001</v>
      </c>
      <c r="AD128" s="26">
        <f t="shared" si="151"/>
        <v>35629783.200000003</v>
      </c>
      <c r="AE128" s="21">
        <f t="shared" si="141"/>
        <v>27899791.639871385</v>
      </c>
      <c r="AF128" s="21">
        <f t="shared" si="86"/>
        <v>19.362634073334998</v>
      </c>
      <c r="AG128" s="21">
        <f t="shared" si="133"/>
        <v>21.219010168297803</v>
      </c>
      <c r="AH128" s="21">
        <f t="shared" si="87"/>
        <v>20.753091182566987</v>
      </c>
      <c r="AI128" s="21">
        <f t="shared" si="134"/>
        <v>22.742776171809005</v>
      </c>
      <c r="AJ128" s="21">
        <f t="shared" si="88"/>
        <v>20.253801331940377</v>
      </c>
      <c r="AK128" s="21">
        <f t="shared" si="89"/>
        <v>22.195617330855445</v>
      </c>
      <c r="AL128" s="21">
        <f t="shared" si="128"/>
        <v>76.327374706107193</v>
      </c>
      <c r="AM128" s="21">
        <f t="shared" si="91"/>
        <v>22.002993265153407</v>
      </c>
      <c r="AN128" s="21">
        <f t="shared" si="145"/>
        <v>24.112511554883866</v>
      </c>
      <c r="AO128" s="21">
        <f t="shared" si="92"/>
        <v>23.583058162007937</v>
      </c>
      <c r="AP128" s="27">
        <f t="shared" si="146"/>
        <v>25.84406383160114</v>
      </c>
      <c r="AQ128" s="27">
        <f t="shared" si="93"/>
        <v>23.015683331750427</v>
      </c>
      <c r="AR128" s="27">
        <f t="shared" si="94"/>
        <v>25.222292421426641</v>
      </c>
      <c r="AS128" s="27"/>
      <c r="AT128" s="28">
        <v>547</v>
      </c>
      <c r="AU128" s="29">
        <f t="shared" si="95"/>
        <v>4.311345185010592E-2</v>
      </c>
      <c r="AV128" s="29">
        <f t="shared" si="135"/>
        <v>4.7246917425230607E-2</v>
      </c>
      <c r="AW128" s="29">
        <f t="shared" si="96"/>
        <v>4.2076203531536432E-2</v>
      </c>
      <c r="AX128" s="29">
        <f t="shared" si="136"/>
        <v>4.6110223805167536E-2</v>
      </c>
      <c r="AY128" s="29"/>
      <c r="AZ128" s="27">
        <f t="shared" si="98"/>
        <v>523.98431666824956</v>
      </c>
      <c r="BA128" s="27">
        <f t="shared" si="99"/>
        <v>382.9</v>
      </c>
      <c r="BB128" s="27">
        <f t="shared" si="100"/>
        <v>141.08431666824958</v>
      </c>
      <c r="BC128" s="30">
        <f t="shared" si="101"/>
        <v>0.25792379646846358</v>
      </c>
      <c r="BD128" s="27">
        <f t="shared" si="102"/>
        <v>15.326887128959839</v>
      </c>
      <c r="BE128" s="31">
        <f t="shared" si="147"/>
        <v>14.560542772511848</v>
      </c>
      <c r="BF128" s="31">
        <f t="shared" si="103"/>
        <v>14.597035360914132</v>
      </c>
      <c r="BG128" s="31"/>
      <c r="BK128" s="28"/>
      <c r="BO128" s="28">
        <v>50.7</v>
      </c>
      <c r="BP128" s="30">
        <f t="shared" si="153"/>
        <v>-0.49299999999999999</v>
      </c>
      <c r="BQ128" s="28">
        <v>333</v>
      </c>
      <c r="BR128" s="33">
        <f t="shared" si="154"/>
        <v>4.6026688074954469</v>
      </c>
    </row>
    <row r="129" spans="1:70" s="32" customFormat="1" x14ac:dyDescent="0.25">
      <c r="A129" s="20" t="s">
        <v>150</v>
      </c>
      <c r="B129" s="20"/>
      <c r="C129" s="20"/>
      <c r="D129" s="20"/>
      <c r="E129" s="20"/>
      <c r="F129" s="21">
        <v>1907314</v>
      </c>
      <c r="G129" s="21">
        <v>1227456</v>
      </c>
      <c r="H129" s="21">
        <v>1264576</v>
      </c>
      <c r="I129" s="22">
        <v>9000000</v>
      </c>
      <c r="J129" s="22">
        <v>2679986</v>
      </c>
      <c r="K129" s="23">
        <f t="shared" si="115"/>
        <v>0.88884533081802053</v>
      </c>
      <c r="L129" s="22">
        <v>3015132</v>
      </c>
      <c r="M129" s="23">
        <f t="shared" si="84"/>
        <v>0.33501466666666668</v>
      </c>
      <c r="N129" s="25"/>
      <c r="O129" s="25"/>
      <c r="P129" s="25"/>
      <c r="Q129" s="20"/>
      <c r="R129" s="20"/>
      <c r="S129" s="22">
        <f t="shared" si="149"/>
        <v>2.119276342426236</v>
      </c>
      <c r="T129" s="22">
        <f t="shared" si="150"/>
        <v>2.119276342426236</v>
      </c>
      <c r="U129" s="22">
        <f t="shared" si="139"/>
        <v>2.4564073987173471</v>
      </c>
      <c r="V129" s="22">
        <f t="shared" si="140"/>
        <v>2.384302722809859</v>
      </c>
      <c r="W129" s="20">
        <v>9.4</v>
      </c>
      <c r="X129" s="25">
        <f t="shared" si="131"/>
        <v>10.07502679528403</v>
      </c>
      <c r="Y129" s="25">
        <f t="shared" si="85"/>
        <v>8.9863999999999997</v>
      </c>
      <c r="Z129" s="25"/>
      <c r="AA129" s="21">
        <f t="shared" si="152"/>
        <v>25191868.400000002</v>
      </c>
      <c r="AB129" s="21">
        <f t="shared" si="144"/>
        <v>28342240.800000001</v>
      </c>
      <c r="AC129" s="20">
        <f t="shared" si="148"/>
        <v>14.100000000000001</v>
      </c>
      <c r="AD129" s="26">
        <f t="shared" si="151"/>
        <v>37787802.600000001</v>
      </c>
      <c r="AE129" s="21">
        <f t="shared" si="141"/>
        <v>30377535.691318329</v>
      </c>
      <c r="AF129" s="21">
        <f t="shared" si="86"/>
        <v>20.523642721205487</v>
      </c>
      <c r="AG129" s="21">
        <f t="shared" si="133"/>
        <v>23.090229547943064</v>
      </c>
      <c r="AH129" s="21">
        <f t="shared" si="87"/>
        <v>21.997473441806523</v>
      </c>
      <c r="AI129" s="21">
        <f t="shared" si="134"/>
        <v>24.748370362211215</v>
      </c>
      <c r="AJ129" s="21">
        <f t="shared" si="88"/>
        <v>21.468245524273524</v>
      </c>
      <c r="AK129" s="21">
        <f t="shared" si="89"/>
        <v>24.152959778183124</v>
      </c>
      <c r="AL129" s="21">
        <f t="shared" si="128"/>
        <v>83.058379668859942</v>
      </c>
      <c r="AM129" s="21">
        <f t="shared" si="91"/>
        <v>19.921197618806623</v>
      </c>
      <c r="AN129" s="21">
        <f t="shared" si="145"/>
        <v>22.412445594412674</v>
      </c>
      <c r="AO129" s="21">
        <f t="shared" si="92"/>
        <v>21.351765936555864</v>
      </c>
      <c r="AP129" s="27">
        <f t="shared" si="146"/>
        <v>24.021913820378</v>
      </c>
      <c r="AQ129" s="27">
        <f t="shared" si="93"/>
        <v>20.83807282301948</v>
      </c>
      <c r="AR129" s="27">
        <f t="shared" si="94"/>
        <v>23.443980747293594</v>
      </c>
      <c r="AS129" s="27"/>
      <c r="AT129" s="28">
        <v>547</v>
      </c>
      <c r="AU129" s="29">
        <f t="shared" si="95"/>
        <v>3.9034307013813281E-2</v>
      </c>
      <c r="AV129" s="29">
        <f t="shared" si="135"/>
        <v>4.3915747386431447E-2</v>
      </c>
      <c r="AW129" s="29">
        <f t="shared" si="96"/>
        <v>3.809519711703744E-2</v>
      </c>
      <c r="AX129" s="29">
        <f t="shared" si="136"/>
        <v>4.2859196978598892E-2</v>
      </c>
      <c r="AY129" s="29"/>
      <c r="AZ129" s="27">
        <f t="shared" si="98"/>
        <v>526.1619271769805</v>
      </c>
      <c r="BA129" s="27">
        <f t="shared" si="99"/>
        <v>382.9</v>
      </c>
      <c r="BB129" s="27">
        <f t="shared" si="100"/>
        <v>143.26192717698052</v>
      </c>
      <c r="BC129" s="30">
        <f t="shared" si="101"/>
        <v>0.26190480288296258</v>
      </c>
      <c r="BD129" s="27">
        <f t="shared" si="102"/>
        <v>14.570042806509932</v>
      </c>
      <c r="BE129" s="31">
        <f t="shared" si="147"/>
        <v>13.841540666184436</v>
      </c>
      <c r="BF129" s="31">
        <f t="shared" si="103"/>
        <v>13.876231244295173</v>
      </c>
      <c r="BG129" s="31"/>
      <c r="BK129" s="28"/>
      <c r="BO129" s="28">
        <v>51.5</v>
      </c>
      <c r="BP129" s="30">
        <f t="shared" si="153"/>
        <v>-0.48499999999999999</v>
      </c>
      <c r="BQ129" s="28">
        <v>293</v>
      </c>
      <c r="BR129" s="33">
        <f t="shared" si="154"/>
        <v>4.9727108554641406</v>
      </c>
    </row>
    <row r="130" spans="1:70" s="32" customFormat="1" x14ac:dyDescent="0.25">
      <c r="A130" s="20" t="s">
        <v>151</v>
      </c>
      <c r="B130" s="20"/>
      <c r="C130" s="20"/>
      <c r="D130" s="20"/>
      <c r="E130" s="20"/>
      <c r="F130" s="21"/>
      <c r="G130" s="21">
        <v>1229535</v>
      </c>
      <c r="H130" s="21">
        <f t="shared" ref="H130:H151" si="155">G130*0.88</f>
        <v>1081990.8</v>
      </c>
      <c r="I130" s="22">
        <v>9200000</v>
      </c>
      <c r="J130" s="22">
        <v>2730735</v>
      </c>
      <c r="K130" s="23">
        <f t="shared" si="115"/>
        <v>0.9680968545320795</v>
      </c>
      <c r="L130" s="22">
        <v>2820725</v>
      </c>
      <c r="M130" s="23">
        <f t="shared" si="84"/>
        <v>0.30660054347826088</v>
      </c>
      <c r="N130" s="25"/>
      <c r="O130" s="25"/>
      <c r="P130" s="25"/>
      <c r="Q130" s="20"/>
      <c r="R130" s="20"/>
      <c r="S130" s="22">
        <f t="shared" si="149"/>
        <v>2.523806117390277</v>
      </c>
      <c r="T130" s="22">
        <f t="shared" si="150"/>
        <v>2.523806117390277</v>
      </c>
      <c r="U130" s="22">
        <f t="shared" si="139"/>
        <v>2.2941396544222004</v>
      </c>
      <c r="V130" s="22">
        <f t="shared" si="140"/>
        <v>2.6069768800252273</v>
      </c>
      <c r="W130" s="20">
        <v>12.1</v>
      </c>
      <c r="X130" s="25">
        <f t="shared" si="131"/>
        <v>12.968917470525186</v>
      </c>
      <c r="Y130" s="25">
        <f t="shared" si="85"/>
        <v>11.567599999999999</v>
      </c>
      <c r="Z130" s="25"/>
      <c r="AA130" s="21">
        <f t="shared" si="152"/>
        <v>33041893.5</v>
      </c>
      <c r="AB130" s="21">
        <f t="shared" si="144"/>
        <v>34130772.5</v>
      </c>
      <c r="AC130" s="20">
        <f t="shared" si="148"/>
        <v>18.149999999999999</v>
      </c>
      <c r="AD130" s="26">
        <f t="shared" si="151"/>
        <v>49562840.249999993</v>
      </c>
      <c r="AE130" s="21">
        <f t="shared" si="141"/>
        <v>36581749.732047155</v>
      </c>
      <c r="AF130" s="21">
        <f t="shared" si="86"/>
        <v>26.873487537971673</v>
      </c>
      <c r="AG130" s="21">
        <f t="shared" si="133"/>
        <v>27.759089818508624</v>
      </c>
      <c r="AH130" s="21">
        <f t="shared" si="87"/>
        <v>28.803309258276176</v>
      </c>
      <c r="AI130" s="21">
        <f t="shared" si="134"/>
        <v>29.752507844060688</v>
      </c>
      <c r="AJ130" s="21">
        <f t="shared" si="88"/>
        <v>28.110342612941082</v>
      </c>
      <c r="AK130" s="21">
        <f t="shared" si="89"/>
        <v>29.036704831075969</v>
      </c>
      <c r="AL130" s="21">
        <f t="shared" si="128"/>
        <v>99.852841073772026</v>
      </c>
      <c r="AM130" s="21">
        <f t="shared" si="91"/>
        <v>30.538054020422354</v>
      </c>
      <c r="AN130" s="21">
        <f t="shared" si="145"/>
        <v>31.544420248305251</v>
      </c>
      <c r="AO130" s="21">
        <f t="shared" si="92"/>
        <v>32.731033248041108</v>
      </c>
      <c r="AP130" s="27">
        <f t="shared" si="146"/>
        <v>33.809668004614416</v>
      </c>
      <c r="AQ130" s="27">
        <f t="shared" si="93"/>
        <v>31.94357115106941</v>
      </c>
      <c r="AR130" s="27">
        <f t="shared" si="94"/>
        <v>32.996255489859053</v>
      </c>
      <c r="AS130" s="27"/>
      <c r="AT130" s="28">
        <v>547</v>
      </c>
      <c r="AU130" s="29">
        <f t="shared" si="95"/>
        <v>5.9837355115248826E-2</v>
      </c>
      <c r="AV130" s="29">
        <f t="shared" si="135"/>
        <v>6.1809265090702774E-2</v>
      </c>
      <c r="AW130" s="29">
        <f t="shared" si="96"/>
        <v>5.8397753475446817E-2</v>
      </c>
      <c r="AX130" s="29">
        <f t="shared" si="136"/>
        <v>6.0322222102118926E-2</v>
      </c>
      <c r="AY130" s="29"/>
      <c r="AZ130" s="27">
        <f t="shared" si="98"/>
        <v>515.05642884893064</v>
      </c>
      <c r="BA130" s="27">
        <f t="shared" si="99"/>
        <v>382.9</v>
      </c>
      <c r="BB130" s="27">
        <f t="shared" si="100"/>
        <v>132.15642884893066</v>
      </c>
      <c r="BC130" s="30">
        <f t="shared" si="101"/>
        <v>0.24160224652455331</v>
      </c>
      <c r="BD130" s="27">
        <f t="shared" si="102"/>
        <v>10.441450080956836</v>
      </c>
      <c r="BE130" s="31">
        <f t="shared" si="147"/>
        <v>9.9193775769089942</v>
      </c>
      <c r="BF130" s="31">
        <f t="shared" si="103"/>
        <v>9.9442381723398423</v>
      </c>
      <c r="BG130" s="31"/>
      <c r="BK130" s="28"/>
      <c r="BO130" s="28">
        <v>48.6</v>
      </c>
      <c r="BP130" s="30">
        <f t="shared" si="153"/>
        <v>-0.51400000000000001</v>
      </c>
      <c r="BQ130" s="28">
        <v>311</v>
      </c>
      <c r="BR130" s="33">
        <f t="shared" si="154"/>
        <v>3.3573794472530021</v>
      </c>
    </row>
    <row r="131" spans="1:70" s="32" customFormat="1" x14ac:dyDescent="0.25">
      <c r="A131" s="20" t="s">
        <v>152</v>
      </c>
      <c r="B131" s="20"/>
      <c r="C131" s="20"/>
      <c r="D131" s="20"/>
      <c r="E131" s="20"/>
      <c r="F131" s="21"/>
      <c r="G131" s="21">
        <v>1230583</v>
      </c>
      <c r="H131" s="21">
        <f t="shared" si="155"/>
        <v>1082913.04</v>
      </c>
      <c r="I131" s="22">
        <v>9200000</v>
      </c>
      <c r="J131" s="22">
        <v>2709829</v>
      </c>
      <c r="K131" s="23">
        <f t="shared" si="115"/>
        <v>0.86585965158932021</v>
      </c>
      <c r="L131" s="22">
        <v>3129640</v>
      </c>
      <c r="M131" s="23">
        <f>L131/I131</f>
        <v>0.34017826086956521</v>
      </c>
      <c r="N131" s="25"/>
      <c r="O131" s="25"/>
      <c r="P131" s="25"/>
      <c r="Q131" s="20"/>
      <c r="R131" s="20"/>
      <c r="S131" s="22">
        <f t="shared" si="149"/>
        <v>2.5023514353470153</v>
      </c>
      <c r="T131" s="22">
        <f t="shared" si="150"/>
        <v>2.5023514353470153</v>
      </c>
      <c r="U131" s="22">
        <f t="shared" si="139"/>
        <v>2.5432173205708191</v>
      </c>
      <c r="V131" s="22">
        <f t="shared" si="140"/>
        <v>2.8900196824668396</v>
      </c>
      <c r="W131" s="20">
        <v>13.4</v>
      </c>
      <c r="X131" s="25">
        <f t="shared" si="131"/>
        <v>14.362272240085744</v>
      </c>
      <c r="Y131" s="25">
        <f t="shared" ref="Y131:Y151" si="156">W131*0.956</f>
        <v>12.8104</v>
      </c>
      <c r="Z131" s="25"/>
      <c r="AA131" s="21">
        <f t="shared" si="152"/>
        <v>36311708.600000001</v>
      </c>
      <c r="AB131" s="21">
        <f t="shared" si="144"/>
        <v>41937176</v>
      </c>
      <c r="AC131" s="20">
        <f t="shared" si="148"/>
        <v>20.100000000000001</v>
      </c>
      <c r="AD131" s="26">
        <f t="shared" si="151"/>
        <v>54467562.900000006</v>
      </c>
      <c r="AE131" s="21">
        <f t="shared" si="141"/>
        <v>44948741.693461947</v>
      </c>
      <c r="AF131" s="21">
        <f t="shared" ref="AF131:AF151" si="157">AA131/G131</f>
        <v>29.507728125612008</v>
      </c>
      <c r="AG131" s="21">
        <f t="shared" si="133"/>
        <v>34.079112095648973</v>
      </c>
      <c r="AH131" s="21">
        <f t="shared" ref="AH131:AH151" si="158">AF131/0.933</f>
        <v>31.62671824824438</v>
      </c>
      <c r="AI131" s="21">
        <f t="shared" si="134"/>
        <v>36.526379523739521</v>
      </c>
      <c r="AJ131" s="21">
        <f t="shared" ref="AJ131:AJ151" si="159">AF131/0.956</f>
        <v>30.865824399175743</v>
      </c>
      <c r="AK131" s="21">
        <f t="shared" ref="AK131:AK151" si="160">AG131/0.956</f>
        <v>35.647606794611896</v>
      </c>
      <c r="AL131" s="21">
        <f t="shared" si="128"/>
        <v>122.58673415701068</v>
      </c>
      <c r="AM131" s="21">
        <f t="shared" ref="AM131:AM151" si="161">AA131/H131</f>
        <v>33.531509233650006</v>
      </c>
      <c r="AN131" s="21">
        <f t="shared" si="145"/>
        <v>38.726263745055647</v>
      </c>
      <c r="AO131" s="21">
        <f t="shared" ref="AO131:AO151" si="162">AM131/0.933</f>
        <v>35.939452554823156</v>
      </c>
      <c r="AP131" s="27">
        <f t="shared" si="146"/>
        <v>41.507249458794902</v>
      </c>
      <c r="AQ131" s="27">
        <f t="shared" ref="AQ131:AQ151" si="163">AM131/0.956</f>
        <v>35.074800453608795</v>
      </c>
      <c r="AR131" s="27">
        <f t="shared" ref="AR131:AR151" si="164">AN131/0.956</f>
        <v>40.508644084786241</v>
      </c>
      <c r="AS131" s="27"/>
      <c r="AT131" s="28">
        <v>547</v>
      </c>
      <c r="AU131" s="29">
        <f t="shared" ref="AU131:AU151" si="165">AO131/AT131</f>
        <v>6.5702838308634659E-2</v>
      </c>
      <c r="AV131" s="29">
        <f t="shared" si="135"/>
        <v>7.5881626067266728E-2</v>
      </c>
      <c r="AW131" s="29">
        <f t="shared" ref="AW131:AW151" si="166">AQ131/AT131</f>
        <v>6.4122121487401817E-2</v>
      </c>
      <c r="AX131" s="29">
        <f t="shared" si="136"/>
        <v>7.405602209284505E-2</v>
      </c>
      <c r="AY131" s="29"/>
      <c r="AZ131" s="27">
        <f t="shared" ref="AZ131:AZ151" si="167">AT131-AQ131</f>
        <v>511.92519954639118</v>
      </c>
      <c r="BA131" s="27">
        <f t="shared" ref="BA131:BA151" si="168">(AT131*0.7)</f>
        <v>382.9</v>
      </c>
      <c r="BB131" s="27">
        <f t="shared" ref="BB131:BB151" si="169">AZ131-BA131</f>
        <v>129.02519954639121</v>
      </c>
      <c r="BC131" s="30">
        <f t="shared" ref="BC131:BC151" si="170">BB131/AT131</f>
        <v>0.23587787851259817</v>
      </c>
      <c r="BD131" s="27">
        <f t="shared" ref="BD131:BD151" si="171">(BB131*0.956)/W131</f>
        <v>9.2050814004738797</v>
      </c>
      <c r="BE131" s="31">
        <f t="shared" si="147"/>
        <v>8.7448273304501853</v>
      </c>
      <c r="BF131" s="31">
        <f t="shared" ref="BF131:BF151" si="172">BD131/(1+0.05)</f>
        <v>8.7667441909275041</v>
      </c>
      <c r="BG131" s="31"/>
      <c r="BK131" s="28"/>
      <c r="BO131" s="28">
        <v>39.799999999999997</v>
      </c>
      <c r="BP131" s="30">
        <f t="shared" si="153"/>
        <v>-0.60199999999999998</v>
      </c>
      <c r="BQ131" s="28">
        <v>217</v>
      </c>
      <c r="BR131" s="33">
        <f t="shared" si="154"/>
        <v>4.2419729956100829</v>
      </c>
    </row>
    <row r="132" spans="1:70" s="32" customFormat="1" x14ac:dyDescent="0.25">
      <c r="A132" s="20" t="s">
        <v>270</v>
      </c>
      <c r="B132" s="20"/>
      <c r="C132" s="20"/>
      <c r="D132" s="20"/>
      <c r="E132" s="20"/>
      <c r="F132" s="21">
        <v>2046907</v>
      </c>
      <c r="G132" s="21">
        <v>1229727</v>
      </c>
      <c r="H132" s="21">
        <f t="shared" si="155"/>
        <v>1082159.76</v>
      </c>
      <c r="I132" s="22">
        <v>9900000</v>
      </c>
      <c r="J132" s="22">
        <v>2648692</v>
      </c>
      <c r="K132" s="23">
        <f t="shared" si="115"/>
        <v>0.8989901561180017</v>
      </c>
      <c r="L132" s="22">
        <v>2946297</v>
      </c>
      <c r="M132" s="23">
        <f>L132/I132</f>
        <v>0.29760575757575758</v>
      </c>
      <c r="N132" s="25"/>
      <c r="O132" s="25"/>
      <c r="P132" s="25"/>
      <c r="Q132" s="20"/>
      <c r="R132" s="20"/>
      <c r="S132" s="22">
        <f t="shared" si="149"/>
        <v>2.4475979406220021</v>
      </c>
      <c r="T132" s="22">
        <f t="shared" si="150"/>
        <v>2.4475979406220021</v>
      </c>
      <c r="U132" s="22">
        <f>L132/G132</f>
        <v>2.3958951864926119</v>
      </c>
      <c r="V132" s="22">
        <f t="shared" si="140"/>
        <v>2.722608166468877</v>
      </c>
      <c r="W132" s="20">
        <v>15</v>
      </c>
      <c r="X132" s="25">
        <f t="shared" si="131"/>
        <v>16.077170418006428</v>
      </c>
      <c r="Y132" s="25">
        <f t="shared" si="156"/>
        <v>14.34</v>
      </c>
      <c r="Z132" s="25"/>
      <c r="AA132" s="21">
        <f t="shared" si="152"/>
        <v>39730380</v>
      </c>
      <c r="AB132" s="21">
        <f t="shared" si="144"/>
        <v>44194455</v>
      </c>
      <c r="AC132" s="20">
        <f t="shared" si="148"/>
        <v>22.5</v>
      </c>
      <c r="AD132" s="26">
        <f t="shared" si="151"/>
        <v>59595570</v>
      </c>
      <c r="AE132" s="21">
        <f t="shared" si="141"/>
        <v>47368118.971061088</v>
      </c>
      <c r="AF132" s="21">
        <f t="shared" si="157"/>
        <v>32.308292816210425</v>
      </c>
      <c r="AG132" s="21">
        <f t="shared" si="133"/>
        <v>35.938427797389174</v>
      </c>
      <c r="AH132" s="21">
        <f t="shared" si="158"/>
        <v>34.628395301404524</v>
      </c>
      <c r="AI132" s="21">
        <f t="shared" si="134"/>
        <v>38.519215216923016</v>
      </c>
      <c r="AJ132" s="21">
        <f t="shared" si="159"/>
        <v>33.795285372605051</v>
      </c>
      <c r="AK132" s="21">
        <f t="shared" si="160"/>
        <v>37.59249769601378</v>
      </c>
      <c r="AL132" s="21">
        <f t="shared" si="128"/>
        <v>129.27492013449341</v>
      </c>
      <c r="AM132" s="21">
        <f t="shared" si="161"/>
        <v>36.71396910933003</v>
      </c>
      <c r="AN132" s="21">
        <f t="shared" si="145"/>
        <v>40.839122497033152</v>
      </c>
      <c r="AO132" s="21">
        <f t="shared" si="162"/>
        <v>39.350449206141512</v>
      </c>
      <c r="AP132" s="27">
        <f t="shared" si="146"/>
        <v>43.77183547377615</v>
      </c>
      <c r="AQ132" s="27">
        <f t="shared" si="163"/>
        <v>38.403733377960286</v>
      </c>
      <c r="AR132" s="27">
        <f t="shared" si="164"/>
        <v>42.718747381833843</v>
      </c>
      <c r="AS132" s="27"/>
      <c r="AT132" s="28">
        <v>547</v>
      </c>
      <c r="AU132" s="29">
        <f t="shared" si="165"/>
        <v>7.1938663996602398E-2</v>
      </c>
      <c r="AV132" s="29">
        <f t="shared" si="135"/>
        <v>8.0021637063576137E-2</v>
      </c>
      <c r="AW132" s="29">
        <f t="shared" si="166"/>
        <v>7.020792208036615E-2</v>
      </c>
      <c r="AX132" s="29">
        <f t="shared" si="136"/>
        <v>7.8096430314138654E-2</v>
      </c>
      <c r="AY132" s="29"/>
      <c r="AZ132" s="27">
        <f t="shared" si="167"/>
        <v>508.59626662203971</v>
      </c>
      <c r="BA132" s="27">
        <f t="shared" si="168"/>
        <v>382.9</v>
      </c>
      <c r="BB132" s="27">
        <f t="shared" si="169"/>
        <v>125.69626662203973</v>
      </c>
      <c r="BC132" s="30">
        <f t="shared" si="170"/>
        <v>0.22979207791963388</v>
      </c>
      <c r="BD132" s="27">
        <f t="shared" si="171"/>
        <v>8.0110420593779974</v>
      </c>
      <c r="BE132" s="31">
        <f t="shared" si="147"/>
        <v>7.6104899564090971</v>
      </c>
      <c r="BF132" s="31">
        <f t="shared" si="172"/>
        <v>7.6295638660742826</v>
      </c>
      <c r="BG132" s="31"/>
      <c r="BK132" s="28"/>
      <c r="BO132" s="28">
        <v>27.5</v>
      </c>
      <c r="BP132" s="30">
        <f t="shared" si="153"/>
        <v>-0.72499999999999998</v>
      </c>
      <c r="BQ132" s="28">
        <v>135</v>
      </c>
      <c r="BR132" s="33">
        <f t="shared" si="154"/>
        <v>5.9341052291688872</v>
      </c>
    </row>
    <row r="133" spans="1:70" s="32" customFormat="1" x14ac:dyDescent="0.25">
      <c r="A133" s="20" t="s">
        <v>153</v>
      </c>
      <c r="B133" s="20"/>
      <c r="C133" s="20"/>
      <c r="D133" s="20"/>
      <c r="E133" s="20"/>
      <c r="F133" s="21"/>
      <c r="G133" s="21">
        <v>1230686</v>
      </c>
      <c r="H133" s="21">
        <f t="shared" si="155"/>
        <v>1083003.68</v>
      </c>
      <c r="I133" s="22">
        <f>L133/0.32</f>
        <v>9849241.0714285728</v>
      </c>
      <c r="J133" s="22">
        <v>2647476</v>
      </c>
      <c r="K133" s="23"/>
      <c r="L133" s="24">
        <f>J133/0.84</f>
        <v>3151757.1428571432</v>
      </c>
      <c r="M133" s="23">
        <f t="shared" ref="M133:M151" si="173">L133/I133</f>
        <v>0.32</v>
      </c>
      <c r="N133" s="25"/>
      <c r="O133" s="25"/>
      <c r="P133" s="25"/>
      <c r="Q133" s="20"/>
      <c r="R133" s="20"/>
      <c r="S133" s="22">
        <f t="shared" si="149"/>
        <v>2.4445678707204395</v>
      </c>
      <c r="T133" s="22">
        <f t="shared" si="150"/>
        <v>2.4445678707204395</v>
      </c>
      <c r="U133" s="22">
        <f t="shared" si="139"/>
        <v>2.56097586456427</v>
      </c>
      <c r="V133" s="22">
        <f t="shared" si="140"/>
        <v>2.9101998460957614</v>
      </c>
      <c r="W133" s="20">
        <v>11.5</v>
      </c>
      <c r="X133" s="25">
        <f t="shared" si="131"/>
        <v>12.32583065380493</v>
      </c>
      <c r="Y133" s="25">
        <f t="shared" si="156"/>
        <v>10.994</v>
      </c>
      <c r="Z133" s="25"/>
      <c r="AA133" s="21">
        <f t="shared" si="152"/>
        <v>30445974</v>
      </c>
      <c r="AB133" s="21">
        <f t="shared" si="144"/>
        <v>36245207.142857149</v>
      </c>
      <c r="AC133" s="20">
        <f t="shared" si="148"/>
        <v>17.25</v>
      </c>
      <c r="AD133" s="26">
        <f t="shared" si="151"/>
        <v>45668961</v>
      </c>
      <c r="AE133" s="21">
        <f t="shared" si="141"/>
        <v>38848024.80477722</v>
      </c>
      <c r="AF133" s="21">
        <f t="shared" si="157"/>
        <v>24.739026851690845</v>
      </c>
      <c r="AG133" s="21">
        <f t="shared" si="133"/>
        <v>29.451222442489108</v>
      </c>
      <c r="AH133" s="21">
        <f t="shared" si="158"/>
        <v>26.515570044684718</v>
      </c>
      <c r="AI133" s="21">
        <f t="shared" si="134"/>
        <v>31.566154815100866</v>
      </c>
      <c r="AJ133" s="21">
        <f t="shared" si="159"/>
        <v>25.877643150304234</v>
      </c>
      <c r="AK133" s="21">
        <f t="shared" si="160"/>
        <v>30.806718036076475</v>
      </c>
      <c r="AL133" s="21">
        <f t="shared" si="128"/>
        <v>105.93964907370182</v>
      </c>
      <c r="AM133" s="21">
        <f t="shared" si="161"/>
        <v>28.112530513285055</v>
      </c>
      <c r="AN133" s="21">
        <f t="shared" ref="AN133:AN151" si="174">AB133/H133</f>
        <v>33.467298230101257</v>
      </c>
      <c r="AO133" s="21">
        <f t="shared" si="162"/>
        <v>30.131329596232639</v>
      </c>
      <c r="AP133" s="27">
        <f t="shared" ref="AP133:AP151" si="175">AN133/0.933</f>
        <v>35.870630471705525</v>
      </c>
      <c r="AQ133" s="27">
        <f t="shared" si="163"/>
        <v>29.406412670800268</v>
      </c>
      <c r="AR133" s="27">
        <f t="shared" si="164"/>
        <v>35.007634131905078</v>
      </c>
      <c r="AS133" s="27"/>
      <c r="AT133" s="28">
        <v>547</v>
      </c>
      <c r="AU133" s="29">
        <f t="shared" si="165"/>
        <v>5.5084697616513051E-2</v>
      </c>
      <c r="AV133" s="29">
        <f t="shared" si="135"/>
        <v>6.5577020972039352E-2</v>
      </c>
      <c r="AW133" s="29">
        <f t="shared" si="166"/>
        <v>5.3759438155027914E-2</v>
      </c>
      <c r="AX133" s="29">
        <f t="shared" si="136"/>
        <v>6.3999331136937981E-2</v>
      </c>
      <c r="AY133" s="29"/>
      <c r="AZ133" s="27">
        <f t="shared" si="167"/>
        <v>517.59358732919975</v>
      </c>
      <c r="BA133" s="27">
        <f t="shared" si="168"/>
        <v>382.9</v>
      </c>
      <c r="BB133" s="27">
        <f t="shared" si="169"/>
        <v>134.69358732919977</v>
      </c>
      <c r="BC133" s="30">
        <f t="shared" si="170"/>
        <v>0.24624056184497217</v>
      </c>
      <c r="BD133" s="27">
        <f t="shared" si="171"/>
        <v>11.19713647710565</v>
      </c>
      <c r="BE133" s="31">
        <f t="shared" si="147"/>
        <v>10.637279653250367</v>
      </c>
      <c r="BF133" s="31">
        <f t="shared" si="172"/>
        <v>10.66393950200538</v>
      </c>
      <c r="BG133" s="31"/>
      <c r="BK133" s="28"/>
      <c r="BO133" s="28">
        <v>24.8</v>
      </c>
      <c r="BP133" s="30">
        <f t="shared" si="153"/>
        <v>-0.752</v>
      </c>
      <c r="BQ133" s="28"/>
      <c r="BR133" s="33"/>
    </row>
    <row r="134" spans="1:70" s="32" customFormat="1" x14ac:dyDescent="0.25">
      <c r="A134" s="20" t="s">
        <v>154</v>
      </c>
      <c r="B134" s="20"/>
      <c r="C134" s="20"/>
      <c r="D134" s="20"/>
      <c r="E134" s="20"/>
      <c r="F134" s="21">
        <v>2041907</v>
      </c>
      <c r="G134" s="21">
        <v>1230931</v>
      </c>
      <c r="H134" s="21">
        <f t="shared" si="155"/>
        <v>1083219.28</v>
      </c>
      <c r="I134" s="22">
        <f t="shared" ref="I134:I151" si="176">L134/0.32</f>
        <v>9869228.125</v>
      </c>
      <c r="J134" s="22">
        <v>2671227</v>
      </c>
      <c r="K134" s="23">
        <f t="shared" si="115"/>
        <v>0.84581937607202695</v>
      </c>
      <c r="L134" s="22">
        <v>3158153</v>
      </c>
      <c r="M134" s="23">
        <f t="shared" si="173"/>
        <v>0.32</v>
      </c>
      <c r="N134" s="25"/>
      <c r="O134" s="25"/>
      <c r="P134" s="25"/>
      <c r="Q134" s="20"/>
      <c r="R134" s="20"/>
      <c r="S134" s="22">
        <f t="shared" si="149"/>
        <v>2.4660076212823685</v>
      </c>
      <c r="T134" s="22">
        <f t="shared" si="150"/>
        <v>2.4660076212823685</v>
      </c>
      <c r="U134" s="22">
        <f t="shared" si="139"/>
        <v>2.5656620882892707</v>
      </c>
      <c r="V134" s="22">
        <f t="shared" si="140"/>
        <v>2.9155251003287166</v>
      </c>
      <c r="W134" s="20">
        <v>12.3</v>
      </c>
      <c r="X134" s="25">
        <f t="shared" si="131"/>
        <v>13.183279742765274</v>
      </c>
      <c r="Y134" s="25">
        <f t="shared" si="156"/>
        <v>11.758800000000001</v>
      </c>
      <c r="Z134" s="25"/>
      <c r="AA134" s="21">
        <f t="shared" si="152"/>
        <v>32856092.100000001</v>
      </c>
      <c r="AB134" s="21">
        <f t="shared" si="144"/>
        <v>38845281.900000006</v>
      </c>
      <c r="AC134" s="20">
        <f t="shared" si="148"/>
        <v>18.450000000000003</v>
      </c>
      <c r="AD134" s="26">
        <f t="shared" si="151"/>
        <v>49284138.150000006</v>
      </c>
      <c r="AE134" s="21">
        <f t="shared" si="141"/>
        <v>41634814.46945338</v>
      </c>
      <c r="AF134" s="21">
        <f t="shared" si="157"/>
        <v>26.692066492760357</v>
      </c>
      <c r="AG134" s="21">
        <f t="shared" si="133"/>
        <v>31.55764368595803</v>
      </c>
      <c r="AH134" s="21">
        <f t="shared" si="158"/>
        <v>28.60886012085783</v>
      </c>
      <c r="AI134" s="21">
        <f t="shared" si="134"/>
        <v>33.82384103532479</v>
      </c>
      <c r="AJ134" s="21">
        <f t="shared" si="159"/>
        <v>27.920571645146818</v>
      </c>
      <c r="AK134" s="21">
        <f t="shared" si="160"/>
        <v>33.010087537613003</v>
      </c>
      <c r="AL134" s="21">
        <f t="shared" si="128"/>
        <v>113.51670390632384</v>
      </c>
      <c r="AM134" s="21">
        <f t="shared" si="161"/>
        <v>30.331893741773136</v>
      </c>
      <c r="AN134" s="21">
        <f t="shared" si="174"/>
        <v>35.860958734043216</v>
      </c>
      <c r="AO134" s="21">
        <f t="shared" si="162"/>
        <v>32.51006831915663</v>
      </c>
      <c r="AP134" s="27">
        <f t="shared" si="175"/>
        <v>38.436182994687258</v>
      </c>
      <c r="AQ134" s="27">
        <f t="shared" si="163"/>
        <v>31.72792232403048</v>
      </c>
      <c r="AR134" s="27">
        <f t="shared" si="164"/>
        <v>37.51146311092387</v>
      </c>
      <c r="AS134" s="27"/>
      <c r="AT134" s="28">
        <v>547</v>
      </c>
      <c r="AU134" s="29">
        <f t="shared" si="165"/>
        <v>5.9433397292790915E-2</v>
      </c>
      <c r="AV134" s="29">
        <f t="shared" si="135"/>
        <v>7.0267244962865183E-2</v>
      </c>
      <c r="AW134" s="29">
        <f t="shared" si="166"/>
        <v>5.8003514303529215E-2</v>
      </c>
      <c r="AX134" s="29">
        <f t="shared" si="136"/>
        <v>6.857671501082975E-2</v>
      </c>
      <c r="AY134" s="29"/>
      <c r="AZ134" s="27">
        <f t="shared" si="167"/>
        <v>515.27207767596951</v>
      </c>
      <c r="BA134" s="27">
        <f t="shared" si="168"/>
        <v>382.9</v>
      </c>
      <c r="BB134" s="27">
        <f t="shared" si="169"/>
        <v>132.37207767596954</v>
      </c>
      <c r="BC134" s="30">
        <f t="shared" si="170"/>
        <v>0.24199648569647081</v>
      </c>
      <c r="BD134" s="27">
        <f t="shared" si="171"/>
        <v>10.288431403107875</v>
      </c>
      <c r="BE134" s="31">
        <f t="shared" si="147"/>
        <v>9.7740098329524816</v>
      </c>
      <c r="BF134" s="31">
        <f t="shared" si="172"/>
        <v>9.7985060981979757</v>
      </c>
      <c r="BG134" s="31"/>
      <c r="BK134" s="28"/>
      <c r="BO134" s="28">
        <v>24.2</v>
      </c>
      <c r="BP134" s="30">
        <f t="shared" si="153"/>
        <v>-0.75800000000000001</v>
      </c>
      <c r="BQ134" s="28"/>
      <c r="BR134" s="33"/>
    </row>
    <row r="135" spans="1:70" s="32" customFormat="1" x14ac:dyDescent="0.25">
      <c r="A135" s="20" t="s">
        <v>155</v>
      </c>
      <c r="B135" s="20"/>
      <c r="C135" s="20"/>
      <c r="D135" s="20"/>
      <c r="E135" s="20"/>
      <c r="F135" s="21"/>
      <c r="G135" s="21">
        <v>1231670</v>
      </c>
      <c r="H135" s="21">
        <f t="shared" si="155"/>
        <v>1083869.6000000001</v>
      </c>
      <c r="I135" s="22">
        <f t="shared" si="176"/>
        <v>8598143.6011904757</v>
      </c>
      <c r="J135" s="22">
        <v>2311181</v>
      </c>
      <c r="K135" s="23"/>
      <c r="L135" s="24">
        <f>J135/0.84</f>
        <v>2751405.9523809524</v>
      </c>
      <c r="M135" s="23">
        <f t="shared" si="173"/>
        <v>0.32</v>
      </c>
      <c r="N135" s="25"/>
      <c r="O135" s="25"/>
      <c r="P135" s="25"/>
      <c r="Q135" s="20"/>
      <c r="R135" s="20"/>
      <c r="S135" s="22">
        <f t="shared" si="149"/>
        <v>2.1323423039081453</v>
      </c>
      <c r="T135" s="22">
        <f t="shared" si="150"/>
        <v>2.1323423039081453</v>
      </c>
      <c r="U135" s="22">
        <f t="shared" si="139"/>
        <v>2.2338824136180571</v>
      </c>
      <c r="V135" s="22">
        <f t="shared" si="140"/>
        <v>2.538502742747792</v>
      </c>
      <c r="W135" s="20">
        <v>10.199999999999999</v>
      </c>
      <c r="X135" s="25">
        <f t="shared" si="131"/>
        <v>10.932475884244372</v>
      </c>
      <c r="Y135" s="25">
        <f t="shared" si="156"/>
        <v>9.751199999999999</v>
      </c>
      <c r="Z135" s="25"/>
      <c r="AA135" s="21">
        <f t="shared" si="152"/>
        <v>23574046.199999999</v>
      </c>
      <c r="AB135" s="21">
        <f t="shared" si="144"/>
        <v>28064340.714285713</v>
      </c>
      <c r="AC135" s="20">
        <f t="shared" si="148"/>
        <v>15.299999999999999</v>
      </c>
      <c r="AD135" s="26">
        <f t="shared" si="151"/>
        <v>35361069.299999997</v>
      </c>
      <c r="AE135" s="21">
        <f t="shared" si="141"/>
        <v>30079679.22217118</v>
      </c>
      <c r="AF135" s="21">
        <f t="shared" si="157"/>
        <v>19.139904519879511</v>
      </c>
      <c r="AG135" s="21">
        <f t="shared" si="133"/>
        <v>22.78560061890418</v>
      </c>
      <c r="AH135" s="21">
        <f t="shared" si="158"/>
        <v>20.514367116698295</v>
      </c>
      <c r="AI135" s="21">
        <f t="shared" si="134"/>
        <v>24.421865615117017</v>
      </c>
      <c r="AJ135" s="21">
        <f t="shared" si="159"/>
        <v>20.02082062748903</v>
      </c>
      <c r="AK135" s="21">
        <f t="shared" si="160"/>
        <v>23.834310270820271</v>
      </c>
      <c r="AL135" s="21">
        <f t="shared" si="128"/>
        <v>81.962592154331574</v>
      </c>
      <c r="AM135" s="21">
        <f t="shared" si="161"/>
        <v>21.749891499863082</v>
      </c>
      <c r="AN135" s="21">
        <f t="shared" si="174"/>
        <v>25.892727976027476</v>
      </c>
      <c r="AO135" s="21">
        <f t="shared" si="162"/>
        <v>23.311780814429884</v>
      </c>
      <c r="AP135" s="27">
        <f t="shared" si="175"/>
        <v>27.752120017178431</v>
      </c>
      <c r="AQ135" s="27">
        <f t="shared" si="163"/>
        <v>22.750932531237535</v>
      </c>
      <c r="AR135" s="27">
        <f t="shared" si="164"/>
        <v>27.084443489568493</v>
      </c>
      <c r="AS135" s="27"/>
      <c r="AT135" s="28">
        <v>547</v>
      </c>
      <c r="AU135" s="29">
        <f t="shared" si="165"/>
        <v>4.2617515200054634E-2</v>
      </c>
      <c r="AV135" s="29">
        <f t="shared" si="135"/>
        <v>5.0735137142922174E-2</v>
      </c>
      <c r="AW135" s="29">
        <f t="shared" si="166"/>
        <v>4.1592198411768803E-2</v>
      </c>
      <c r="AX135" s="29">
        <f t="shared" si="136"/>
        <v>4.9514521918772383E-2</v>
      </c>
      <c r="AY135" s="29"/>
      <c r="AZ135" s="27">
        <f t="shared" si="167"/>
        <v>524.24906746876252</v>
      </c>
      <c r="BA135" s="27">
        <f t="shared" si="168"/>
        <v>382.9</v>
      </c>
      <c r="BB135" s="27">
        <f t="shared" si="169"/>
        <v>141.34906746876254</v>
      </c>
      <c r="BC135" s="30">
        <f t="shared" si="170"/>
        <v>0.25840780158823135</v>
      </c>
      <c r="BD135" s="27">
        <f t="shared" si="171"/>
        <v>13.248010637268333</v>
      </c>
      <c r="BE135" s="31">
        <f t="shared" si="147"/>
        <v>12.585610105404916</v>
      </c>
      <c r="BF135" s="31">
        <f t="shared" si="172"/>
        <v>12.617152987874602</v>
      </c>
      <c r="BG135" s="31"/>
      <c r="BK135" s="28"/>
      <c r="BO135" s="28">
        <v>25.1</v>
      </c>
      <c r="BP135" s="30">
        <f t="shared" si="153"/>
        <v>-0.74900000000000011</v>
      </c>
      <c r="BQ135" s="28"/>
      <c r="BR135" s="33"/>
    </row>
    <row r="136" spans="1:70" s="32" customFormat="1" x14ac:dyDescent="0.25">
      <c r="A136" s="20" t="s">
        <v>156</v>
      </c>
      <c r="B136" s="20"/>
      <c r="C136" s="20"/>
      <c r="D136" s="20"/>
      <c r="E136" s="20"/>
      <c r="F136" s="21"/>
      <c r="G136" s="21">
        <v>1231779</v>
      </c>
      <c r="H136" s="21">
        <f t="shared" si="155"/>
        <v>1083965.52</v>
      </c>
      <c r="I136" s="22">
        <f t="shared" si="176"/>
        <v>10146186.755952381</v>
      </c>
      <c r="J136" s="22">
        <v>2727295</v>
      </c>
      <c r="K136" s="23"/>
      <c r="L136" s="24">
        <f t="shared" ref="L136:L150" si="177">J136/0.84</f>
        <v>3246779.7619047621</v>
      </c>
      <c r="M136" s="23">
        <f t="shared" si="173"/>
        <v>0.32</v>
      </c>
      <c r="N136" s="25"/>
      <c r="O136" s="25"/>
      <c r="P136" s="25"/>
      <c r="Q136" s="20"/>
      <c r="R136" s="20"/>
      <c r="S136" s="22">
        <f t="shared" si="149"/>
        <v>2.5160348273808562</v>
      </c>
      <c r="T136" s="22">
        <f t="shared" si="150"/>
        <v>2.5160348273808562</v>
      </c>
      <c r="U136" s="22">
        <f t="shared" si="139"/>
        <v>2.6358460096370875</v>
      </c>
      <c r="V136" s="22">
        <f t="shared" si="140"/>
        <v>2.9952795564057815</v>
      </c>
      <c r="W136" s="20">
        <v>10.5</v>
      </c>
      <c r="X136" s="25">
        <f t="shared" si="131"/>
        <v>11.2540192926045</v>
      </c>
      <c r="Y136" s="25">
        <f t="shared" si="156"/>
        <v>10.038</v>
      </c>
      <c r="Z136" s="25"/>
      <c r="AA136" s="21">
        <f t="shared" si="152"/>
        <v>28636597.5</v>
      </c>
      <c r="AB136" s="21">
        <f t="shared" si="144"/>
        <v>34091187.5</v>
      </c>
      <c r="AC136" s="20">
        <f t="shared" si="148"/>
        <v>15.75</v>
      </c>
      <c r="AD136" s="26">
        <f t="shared" si="151"/>
        <v>42954896.25</v>
      </c>
      <c r="AE136" s="21">
        <f t="shared" si="141"/>
        <v>36539322.079314038</v>
      </c>
      <c r="AF136" s="21">
        <f t="shared" si="157"/>
        <v>23.248161804999111</v>
      </c>
      <c r="AG136" s="21">
        <f t="shared" si="133"/>
        <v>27.676383101189419</v>
      </c>
      <c r="AH136" s="21">
        <f t="shared" si="158"/>
        <v>24.917643949623912</v>
      </c>
      <c r="AI136" s="21">
        <f t="shared" si="134"/>
        <v>29.663861844790372</v>
      </c>
      <c r="AJ136" s="21">
        <f t="shared" si="159"/>
        <v>24.318160883890283</v>
      </c>
      <c r="AK136" s="21">
        <f t="shared" si="160"/>
        <v>28.950191528440815</v>
      </c>
      <c r="AL136" s="21">
        <f t="shared" si="128"/>
        <v>99.555334896364812</v>
      </c>
      <c r="AM136" s="21">
        <f t="shared" si="161"/>
        <v>26.418365687498991</v>
      </c>
      <c r="AN136" s="21">
        <f t="shared" si="174"/>
        <v>31.4504353422607</v>
      </c>
      <c r="AO136" s="21">
        <f t="shared" si="162"/>
        <v>28.31550448820899</v>
      </c>
      <c r="AP136" s="27">
        <f t="shared" si="175"/>
        <v>33.708933914534512</v>
      </c>
      <c r="AQ136" s="27">
        <f t="shared" si="163"/>
        <v>27.634273731693504</v>
      </c>
      <c r="AR136" s="27">
        <f t="shared" si="164"/>
        <v>32.89794491868274</v>
      </c>
      <c r="AS136" s="27"/>
      <c r="AT136" s="28">
        <v>547</v>
      </c>
      <c r="AU136" s="29">
        <f t="shared" si="165"/>
        <v>5.1765090472045687E-2</v>
      </c>
      <c r="AV136" s="29">
        <f t="shared" si="135"/>
        <v>6.1625107704816294E-2</v>
      </c>
      <c r="AW136" s="29">
        <f t="shared" si="166"/>
        <v>5.0519696036002752E-2</v>
      </c>
      <c r="AX136" s="29">
        <f t="shared" si="136"/>
        <v>6.0142495280955645E-2</v>
      </c>
      <c r="AY136" s="29"/>
      <c r="AZ136" s="27">
        <f t="shared" si="167"/>
        <v>519.3657262683065</v>
      </c>
      <c r="BA136" s="27">
        <f t="shared" si="168"/>
        <v>382.9</v>
      </c>
      <c r="BB136" s="27">
        <f t="shared" si="169"/>
        <v>136.46572626830653</v>
      </c>
      <c r="BC136" s="30">
        <f t="shared" si="170"/>
        <v>0.24948030396399731</v>
      </c>
      <c r="BD136" s="27">
        <f t="shared" si="171"/>
        <v>12.424879458333432</v>
      </c>
      <c r="BE136" s="31">
        <f t="shared" si="147"/>
        <v>11.803635485416761</v>
      </c>
      <c r="BF136" s="31">
        <f t="shared" si="172"/>
        <v>11.833218531746125</v>
      </c>
      <c r="BG136" s="31"/>
      <c r="BK136" s="28"/>
      <c r="BO136" s="28">
        <v>27.4</v>
      </c>
      <c r="BP136" s="30">
        <f t="shared" si="153"/>
        <v>-0.72599999999999998</v>
      </c>
      <c r="BQ136" s="28"/>
      <c r="BR136" s="33"/>
    </row>
    <row r="137" spans="1:70" s="32" customFormat="1" x14ac:dyDescent="0.25">
      <c r="A137" s="20" t="s">
        <v>157</v>
      </c>
      <c r="B137" s="20"/>
      <c r="C137" s="20"/>
      <c r="D137" s="20"/>
      <c r="E137" s="20"/>
      <c r="F137" s="21"/>
      <c r="G137" s="21">
        <v>1232020</v>
      </c>
      <c r="H137" s="21">
        <f t="shared" si="155"/>
        <v>1084177.6000000001</v>
      </c>
      <c r="I137" s="22">
        <f t="shared" si="176"/>
        <v>9892217.2619047612</v>
      </c>
      <c r="J137" s="22">
        <v>2659028</v>
      </c>
      <c r="K137" s="23"/>
      <c r="L137" s="24">
        <f t="shared" si="177"/>
        <v>3165509.5238095238</v>
      </c>
      <c r="M137" s="23">
        <f t="shared" si="173"/>
        <v>0.32</v>
      </c>
      <c r="N137" s="25"/>
      <c r="O137" s="25"/>
      <c r="P137" s="25"/>
      <c r="Q137" s="20"/>
      <c r="R137" s="20"/>
      <c r="S137" s="22">
        <f t="shared" si="149"/>
        <v>2.4525760355130006</v>
      </c>
      <c r="T137" s="22">
        <f t="shared" si="150"/>
        <v>2.4525760355130006</v>
      </c>
      <c r="U137" s="22">
        <f t="shared" si="139"/>
        <v>2.5693653705374295</v>
      </c>
      <c r="V137" s="22">
        <f t="shared" si="140"/>
        <v>2.9197333756107149</v>
      </c>
      <c r="W137" s="20">
        <v>12.8</v>
      </c>
      <c r="X137" s="25">
        <f t="shared" si="131"/>
        <v>13.719185423365488</v>
      </c>
      <c r="Y137" s="25">
        <f t="shared" si="156"/>
        <v>12.236800000000001</v>
      </c>
      <c r="Z137" s="25"/>
      <c r="AA137" s="21">
        <f t="shared" si="152"/>
        <v>34035558.399999999</v>
      </c>
      <c r="AB137" s="21">
        <f t="shared" si="144"/>
        <v>40518521.90476191</v>
      </c>
      <c r="AC137" s="20">
        <f t="shared" si="148"/>
        <v>19.200000000000003</v>
      </c>
      <c r="AD137" s="26">
        <f t="shared" si="151"/>
        <v>51053337.600000009</v>
      </c>
      <c r="AE137" s="21">
        <f t="shared" si="141"/>
        <v>43428212.116572246</v>
      </c>
      <c r="AF137" s="21">
        <f t="shared" si="157"/>
        <v>27.625816464018442</v>
      </c>
      <c r="AG137" s="21">
        <f t="shared" si="133"/>
        <v>32.887876742879101</v>
      </c>
      <c r="AH137" s="21">
        <f t="shared" si="158"/>
        <v>29.60966394857282</v>
      </c>
      <c r="AI137" s="21">
        <f t="shared" si="134"/>
        <v>35.249599938777166</v>
      </c>
      <c r="AJ137" s="21">
        <f t="shared" si="159"/>
        <v>28.897297556504647</v>
      </c>
      <c r="AK137" s="21">
        <f t="shared" si="160"/>
        <v>34.401544710124583</v>
      </c>
      <c r="AL137" s="21">
        <f t="shared" si="128"/>
        <v>118.3017149024428</v>
      </c>
      <c r="AM137" s="21">
        <f t="shared" si="161"/>
        <v>31.392973254566407</v>
      </c>
      <c r="AN137" s="21">
        <f t="shared" si="174"/>
        <v>37.372587207817155</v>
      </c>
      <c r="AO137" s="21">
        <f t="shared" si="162"/>
        <v>33.647345396105472</v>
      </c>
      <c r="AP137" s="27">
        <f t="shared" si="175"/>
        <v>40.056363566792236</v>
      </c>
      <c r="AQ137" s="27">
        <f t="shared" si="163"/>
        <v>32.837838132391639</v>
      </c>
      <c r="AR137" s="27">
        <f t="shared" si="164"/>
        <v>39.092664443323386</v>
      </c>
      <c r="AS137" s="27"/>
      <c r="AT137" s="28">
        <v>547</v>
      </c>
      <c r="AU137" s="29">
        <f t="shared" si="165"/>
        <v>6.1512514435293368E-2</v>
      </c>
      <c r="AV137" s="29">
        <f t="shared" si="135"/>
        <v>7.3229183851539731E-2</v>
      </c>
      <c r="AW137" s="29">
        <f t="shared" si="166"/>
        <v>6.0032610845322923E-2</v>
      </c>
      <c r="AX137" s="29">
        <f t="shared" si="136"/>
        <v>7.1467393863479681E-2</v>
      </c>
      <c r="AY137" s="29"/>
      <c r="AZ137" s="27">
        <f t="shared" si="167"/>
        <v>514.16216186760835</v>
      </c>
      <c r="BA137" s="27">
        <f t="shared" si="168"/>
        <v>382.9</v>
      </c>
      <c r="BB137" s="27">
        <f t="shared" si="169"/>
        <v>131.26216186760837</v>
      </c>
      <c r="BC137" s="30">
        <f t="shared" si="170"/>
        <v>0.23996738915467708</v>
      </c>
      <c r="BD137" s="27">
        <f t="shared" si="171"/>
        <v>9.8036427144869993</v>
      </c>
      <c r="BE137" s="31">
        <f t="shared" si="147"/>
        <v>9.3134605787626494</v>
      </c>
      <c r="BF137" s="31">
        <f t="shared" si="172"/>
        <v>9.3368025852257137</v>
      </c>
      <c r="BG137" s="31"/>
      <c r="BK137" s="28"/>
      <c r="BO137" s="28">
        <v>29</v>
      </c>
      <c r="BP137" s="30">
        <f t="shared" si="153"/>
        <v>-0.71</v>
      </c>
      <c r="BQ137" s="28"/>
      <c r="BR137" s="33"/>
    </row>
    <row r="138" spans="1:70" s="32" customFormat="1" x14ac:dyDescent="0.25">
      <c r="A138" s="20" t="s">
        <v>158</v>
      </c>
      <c r="B138" s="20"/>
      <c r="C138" s="20"/>
      <c r="D138" s="20"/>
      <c r="E138" s="20"/>
      <c r="F138" s="21"/>
      <c r="G138" s="21">
        <v>1232059</v>
      </c>
      <c r="H138" s="21">
        <f t="shared" si="155"/>
        <v>1084211.92</v>
      </c>
      <c r="I138" s="22">
        <f t="shared" si="176"/>
        <v>9433656.9940476194</v>
      </c>
      <c r="J138" s="22">
        <v>2535767</v>
      </c>
      <c r="K138" s="23"/>
      <c r="L138" s="24">
        <f t="shared" si="177"/>
        <v>3018770.2380952383</v>
      </c>
      <c r="M138" s="23">
        <f t="shared" si="173"/>
        <v>0.32</v>
      </c>
      <c r="N138" s="25"/>
      <c r="O138" s="25"/>
      <c r="P138" s="25"/>
      <c r="Q138" s="20"/>
      <c r="R138" s="20"/>
      <c r="S138" s="22">
        <f t="shared" si="149"/>
        <v>2.3388112169067465</v>
      </c>
      <c r="T138" s="22">
        <f t="shared" si="150"/>
        <v>2.3388112169067465</v>
      </c>
      <c r="U138" s="22">
        <f t="shared" si="139"/>
        <v>2.4501831796165918</v>
      </c>
      <c r="V138" s="22">
        <f t="shared" si="140"/>
        <v>2.7842990677461272</v>
      </c>
      <c r="W138" s="20">
        <v>10.5</v>
      </c>
      <c r="X138" s="25">
        <f t="shared" ref="X138:X151" si="178">W138/0.933</f>
        <v>11.2540192926045</v>
      </c>
      <c r="Y138" s="25">
        <f t="shared" si="156"/>
        <v>10.038</v>
      </c>
      <c r="Z138" s="25"/>
      <c r="AA138" s="21">
        <f t="shared" si="152"/>
        <v>26625553.5</v>
      </c>
      <c r="AB138" s="21">
        <f t="shared" si="144"/>
        <v>31697087.500000004</v>
      </c>
      <c r="AC138" s="20">
        <f t="shared" si="148"/>
        <v>15.75</v>
      </c>
      <c r="AD138" s="26">
        <f t="shared" si="151"/>
        <v>39938330.25</v>
      </c>
      <c r="AE138" s="21">
        <f t="shared" si="141"/>
        <v>33973298.499464095</v>
      </c>
      <c r="AF138" s="21">
        <f t="shared" si="157"/>
        <v>21.610615644218338</v>
      </c>
      <c r="AG138" s="21">
        <f t="shared" ref="AG138:AG148" si="179">AB138/G138</f>
        <v>25.726923385974214</v>
      </c>
      <c r="AH138" s="21">
        <f t="shared" si="158"/>
        <v>23.162503370008935</v>
      </c>
      <c r="AI138" s="21">
        <f t="shared" ref="AI138:AI148" si="180">AG138/0.933</f>
        <v>27.574408773820164</v>
      </c>
      <c r="AJ138" s="21">
        <f t="shared" si="159"/>
        <v>22.605246489768138</v>
      </c>
      <c r="AK138" s="21">
        <f t="shared" si="160"/>
        <v>26.911007725914452</v>
      </c>
      <c r="AL138" s="21">
        <f t="shared" si="128"/>
        <v>92.542889877605077</v>
      </c>
      <c r="AM138" s="21">
        <f t="shared" si="161"/>
        <v>24.55751777752084</v>
      </c>
      <c r="AN138" s="21">
        <f t="shared" si="174"/>
        <v>29.235140211334336</v>
      </c>
      <c r="AO138" s="21">
        <f t="shared" si="162"/>
        <v>26.321026556828336</v>
      </c>
      <c r="AP138" s="27">
        <f t="shared" si="175"/>
        <v>31.334555424795642</v>
      </c>
      <c r="AQ138" s="27">
        <f t="shared" si="163"/>
        <v>25.687780102009249</v>
      </c>
      <c r="AR138" s="27">
        <f t="shared" si="164"/>
        <v>30.58069059763006</v>
      </c>
      <c r="AS138" s="27"/>
      <c r="AT138" s="28">
        <v>547</v>
      </c>
      <c r="AU138" s="29">
        <f t="shared" si="165"/>
        <v>4.8118878531678858E-2</v>
      </c>
      <c r="AV138" s="29">
        <f t="shared" ref="AV138:AV151" si="181">AP138/AT138</f>
        <v>5.72843792043796E-2</v>
      </c>
      <c r="AW138" s="29">
        <f t="shared" si="166"/>
        <v>4.6961206767841407E-2</v>
      </c>
      <c r="AX138" s="29">
        <f t="shared" ref="AX138:AX151" si="182">AR138/AT138</f>
        <v>5.5906198533144533E-2</v>
      </c>
      <c r="AY138" s="29"/>
      <c r="AZ138" s="27">
        <f t="shared" si="167"/>
        <v>521.31221989799076</v>
      </c>
      <c r="BA138" s="27">
        <f t="shared" si="168"/>
        <v>382.9</v>
      </c>
      <c r="BB138" s="27">
        <f t="shared" si="169"/>
        <v>138.41221989799078</v>
      </c>
      <c r="BC138" s="30">
        <f t="shared" si="170"/>
        <v>0.25303879323215867</v>
      </c>
      <c r="BD138" s="27">
        <f t="shared" si="171"/>
        <v>12.602103068807541</v>
      </c>
      <c r="BE138" s="31">
        <f t="shared" si="147"/>
        <v>11.971997915367163</v>
      </c>
      <c r="BF138" s="31">
        <f t="shared" si="172"/>
        <v>12.002002922673848</v>
      </c>
      <c r="BG138" s="31"/>
      <c r="BK138" s="28"/>
      <c r="BO138" s="28">
        <v>28.1</v>
      </c>
      <c r="BP138" s="30">
        <f t="shared" si="153"/>
        <v>-0.71900000000000008</v>
      </c>
      <c r="BQ138" s="28"/>
      <c r="BR138" s="33"/>
    </row>
    <row r="139" spans="1:70" s="32" customFormat="1" x14ac:dyDescent="0.25">
      <c r="A139" s="20" t="s">
        <v>159</v>
      </c>
      <c r="B139" s="20"/>
      <c r="C139" s="20"/>
      <c r="D139" s="20"/>
      <c r="E139" s="20"/>
      <c r="F139" s="21"/>
      <c r="G139" s="21">
        <v>1232054</v>
      </c>
      <c r="H139" s="21">
        <f t="shared" si="155"/>
        <v>1084207.52</v>
      </c>
      <c r="I139" s="22">
        <f t="shared" si="176"/>
        <v>9910106.25</v>
      </c>
      <c r="J139" s="22">
        <v>2387126</v>
      </c>
      <c r="K139" s="23">
        <f t="shared" si="115"/>
        <v>0.75274356922258023</v>
      </c>
      <c r="L139" s="22">
        <v>3171234</v>
      </c>
      <c r="M139" s="23">
        <f t="shared" si="173"/>
        <v>0.32</v>
      </c>
      <c r="N139" s="25"/>
      <c r="O139" s="25"/>
      <c r="P139" s="25"/>
      <c r="Q139" s="20"/>
      <c r="R139" s="20"/>
      <c r="S139" s="22">
        <f t="shared" si="149"/>
        <v>2.2017242603150362</v>
      </c>
      <c r="T139" s="22">
        <f t="shared" si="150"/>
        <v>2.2017242603150362</v>
      </c>
      <c r="U139" s="22">
        <f t="shared" si="139"/>
        <v>2.5739407525968829</v>
      </c>
      <c r="V139" s="22">
        <f t="shared" si="140"/>
        <v>2.9249326734055487</v>
      </c>
      <c r="W139" s="20">
        <v>10.9</v>
      </c>
      <c r="X139" s="25">
        <f t="shared" si="178"/>
        <v>11.682743837084672</v>
      </c>
      <c r="Y139" s="25">
        <f t="shared" si="156"/>
        <v>10.420400000000001</v>
      </c>
      <c r="Z139" s="25"/>
      <c r="AA139" s="21">
        <f t="shared" si="152"/>
        <v>26019673.400000002</v>
      </c>
      <c r="AB139" s="21">
        <f t="shared" si="144"/>
        <v>34566450.600000001</v>
      </c>
      <c r="AC139" s="20">
        <f t="shared" si="148"/>
        <v>16.350000000000001</v>
      </c>
      <c r="AD139" s="26">
        <f t="shared" si="151"/>
        <v>39029510.100000001</v>
      </c>
      <c r="AE139" s="21">
        <f t="shared" si="141"/>
        <v>37048714.469453372</v>
      </c>
      <c r="AF139" s="21">
        <f t="shared" si="157"/>
        <v>21.11893910494183</v>
      </c>
      <c r="AG139" s="21">
        <f t="shared" si="179"/>
        <v>28.055954203306026</v>
      </c>
      <c r="AH139" s="21">
        <f t="shared" si="158"/>
        <v>22.635518869176664</v>
      </c>
      <c r="AI139" s="21">
        <f t="shared" si="180"/>
        <v>30.07069046442232</v>
      </c>
      <c r="AJ139" s="21">
        <f t="shared" si="159"/>
        <v>22.090940486340827</v>
      </c>
      <c r="AK139" s="21">
        <f t="shared" si="160"/>
        <v>29.347232430236431</v>
      </c>
      <c r="AL139" s="21">
        <f t="shared" si="128"/>
        <v>100.92069857304325</v>
      </c>
      <c r="AM139" s="21">
        <f t="shared" si="161"/>
        <v>23.998794437433897</v>
      </c>
      <c r="AN139" s="21">
        <f t="shared" si="174"/>
        <v>31.881766140120483</v>
      </c>
      <c r="AO139" s="21">
        <f t="shared" si="162"/>
        <v>25.722180533155303</v>
      </c>
      <c r="AP139" s="27">
        <f t="shared" si="175"/>
        <v>34.171239164116272</v>
      </c>
      <c r="AQ139" s="27">
        <f t="shared" si="163"/>
        <v>25.10334146175094</v>
      </c>
      <c r="AR139" s="27">
        <f t="shared" si="164"/>
        <v>33.349127761632303</v>
      </c>
      <c r="AS139" s="27"/>
      <c r="AT139" s="28">
        <v>547</v>
      </c>
      <c r="AU139" s="29">
        <f t="shared" si="165"/>
        <v>4.7024096038675141E-2</v>
      </c>
      <c r="AV139" s="29">
        <f t="shared" si="181"/>
        <v>6.2470272694910921E-2</v>
      </c>
      <c r="AW139" s="29">
        <f t="shared" si="166"/>
        <v>4.5892763184188189E-2</v>
      </c>
      <c r="AX139" s="29">
        <f t="shared" si="182"/>
        <v>6.096732680371536E-2</v>
      </c>
      <c r="AY139" s="29"/>
      <c r="AZ139" s="27">
        <f t="shared" si="167"/>
        <v>521.89665853824908</v>
      </c>
      <c r="BA139" s="27">
        <f t="shared" si="168"/>
        <v>382.9</v>
      </c>
      <c r="BB139" s="27">
        <f t="shared" si="169"/>
        <v>138.99665853824911</v>
      </c>
      <c r="BC139" s="30">
        <f t="shared" si="170"/>
        <v>0.25410723681581188</v>
      </c>
      <c r="BD139" s="27">
        <f t="shared" si="171"/>
        <v>12.190899592895976</v>
      </c>
      <c r="BE139" s="31">
        <f t="shared" si="147"/>
        <v>11.581354613251177</v>
      </c>
      <c r="BF139" s="31">
        <f t="shared" si="172"/>
        <v>11.610380564662833</v>
      </c>
      <c r="BG139" s="31"/>
      <c r="BK139" s="28"/>
      <c r="BO139" s="28">
        <v>27.4</v>
      </c>
      <c r="BP139" s="30">
        <f t="shared" si="153"/>
        <v>-0.72599999999999998</v>
      </c>
      <c r="BQ139" s="28"/>
      <c r="BR139" s="33"/>
    </row>
    <row r="140" spans="1:70" s="32" customFormat="1" x14ac:dyDescent="0.25">
      <c r="A140" s="20" t="s">
        <v>160</v>
      </c>
      <c r="B140" s="20"/>
      <c r="C140" s="20"/>
      <c r="D140" s="20"/>
      <c r="E140" s="20"/>
      <c r="F140" s="21"/>
      <c r="G140" s="21">
        <v>1232736</v>
      </c>
      <c r="H140" s="21">
        <f t="shared" si="155"/>
        <v>1084807.6799999999</v>
      </c>
      <c r="I140" s="22">
        <f t="shared" si="176"/>
        <v>8540691.9642857146</v>
      </c>
      <c r="J140" s="22">
        <v>2295738</v>
      </c>
      <c r="K140" s="23"/>
      <c r="L140" s="24">
        <f t="shared" si="177"/>
        <v>2733021.4285714286</v>
      </c>
      <c r="M140" s="23">
        <f t="shared" si="173"/>
        <v>0.32</v>
      </c>
      <c r="N140" s="25"/>
      <c r="O140" s="25"/>
      <c r="P140" s="25"/>
      <c r="Q140" s="20"/>
      <c r="R140" s="20"/>
      <c r="S140" s="22">
        <f t="shared" si="149"/>
        <v>2.1162626724766551</v>
      </c>
      <c r="T140" s="22">
        <f t="shared" si="150"/>
        <v>2.1162626724766551</v>
      </c>
      <c r="U140" s="22">
        <f t="shared" si="139"/>
        <v>2.2170370854517341</v>
      </c>
      <c r="V140" s="22">
        <f t="shared" si="140"/>
        <v>2.5193603243769704</v>
      </c>
      <c r="W140" s="20">
        <v>9.1</v>
      </c>
      <c r="X140" s="25">
        <f t="shared" si="178"/>
        <v>9.7534833869239002</v>
      </c>
      <c r="Y140" s="25">
        <f t="shared" si="156"/>
        <v>8.6995999999999984</v>
      </c>
      <c r="Z140" s="25"/>
      <c r="AA140" s="21">
        <f t="shared" si="152"/>
        <v>20891215.800000001</v>
      </c>
      <c r="AB140" s="21">
        <f t="shared" si="144"/>
        <v>24870495</v>
      </c>
      <c r="AC140" s="20">
        <f t="shared" si="148"/>
        <v>13.649999999999999</v>
      </c>
      <c r="AD140" s="26">
        <f t="shared" si="151"/>
        <v>31336823.699999996</v>
      </c>
      <c r="AE140" s="21">
        <f t="shared" si="141"/>
        <v>26656479.099678453</v>
      </c>
      <c r="AF140" s="21">
        <f t="shared" si="157"/>
        <v>16.947031481193054</v>
      </c>
      <c r="AG140" s="21">
        <f t="shared" si="179"/>
        <v>20.175037477610779</v>
      </c>
      <c r="AH140" s="21">
        <f t="shared" si="158"/>
        <v>18.164020880164045</v>
      </c>
      <c r="AI140" s="21">
        <f t="shared" si="180"/>
        <v>21.62383438114767</v>
      </c>
      <c r="AJ140" s="21">
        <f t="shared" si="159"/>
        <v>17.727020377817002</v>
      </c>
      <c r="AK140" s="21">
        <f t="shared" si="160"/>
        <v>21.103595687877384</v>
      </c>
      <c r="AL140" s="21">
        <f t="shared" si="128"/>
        <v>72.572077257592724</v>
      </c>
      <c r="AM140" s="21">
        <f t="shared" si="161"/>
        <v>19.257990319537562</v>
      </c>
      <c r="AN140" s="21">
        <f t="shared" si="174"/>
        <v>22.92617895183043</v>
      </c>
      <c r="AO140" s="21">
        <f t="shared" si="162"/>
        <v>20.640932818368231</v>
      </c>
      <c r="AP140" s="27">
        <f t="shared" si="175"/>
        <v>24.572539069485991</v>
      </c>
      <c r="AQ140" s="27">
        <f t="shared" si="163"/>
        <v>20.144341338428411</v>
      </c>
      <c r="AR140" s="27">
        <f t="shared" si="164"/>
        <v>23.981358736224301</v>
      </c>
      <c r="AS140" s="27"/>
      <c r="AT140" s="28">
        <v>547</v>
      </c>
      <c r="AU140" s="29">
        <f t="shared" si="165"/>
        <v>3.7734794914749965E-2</v>
      </c>
      <c r="AV140" s="29">
        <f t="shared" si="181"/>
        <v>4.492237489851187E-2</v>
      </c>
      <c r="AW140" s="29">
        <f t="shared" si="166"/>
        <v>3.682694943039929E-2</v>
      </c>
      <c r="AX140" s="29">
        <f t="shared" si="182"/>
        <v>4.3841606464761061E-2</v>
      </c>
      <c r="AY140" s="29"/>
      <c r="AZ140" s="27">
        <f t="shared" si="167"/>
        <v>526.85565866157162</v>
      </c>
      <c r="BA140" s="27">
        <f t="shared" si="168"/>
        <v>382.9</v>
      </c>
      <c r="BB140" s="27">
        <f t="shared" si="169"/>
        <v>143.95565866157165</v>
      </c>
      <c r="BC140" s="30">
        <f t="shared" si="170"/>
        <v>0.26317305056960083</v>
      </c>
      <c r="BD140" s="27">
        <f t="shared" si="171"/>
        <v>15.123253811039834</v>
      </c>
      <c r="BE140" s="31">
        <f t="shared" si="147"/>
        <v>14.367091120487842</v>
      </c>
      <c r="BF140" s="31">
        <f t="shared" si="172"/>
        <v>14.403098867656984</v>
      </c>
      <c r="BG140" s="31"/>
      <c r="BK140" s="28"/>
      <c r="BO140" s="28">
        <v>29.5</v>
      </c>
      <c r="BP140" s="30">
        <f t="shared" si="153"/>
        <v>-0.70499999999999996</v>
      </c>
      <c r="BQ140" s="28"/>
      <c r="BR140" s="33"/>
    </row>
    <row r="141" spans="1:70" s="32" customFormat="1" x14ac:dyDescent="0.25">
      <c r="A141" s="20" t="s">
        <v>161</v>
      </c>
      <c r="B141" s="20"/>
      <c r="C141" s="20"/>
      <c r="D141" s="20"/>
      <c r="E141" s="20"/>
      <c r="F141" s="21"/>
      <c r="G141" s="21">
        <v>1232174</v>
      </c>
      <c r="H141" s="21">
        <f t="shared" si="155"/>
        <v>1084313.1200000001</v>
      </c>
      <c r="I141" s="22">
        <f t="shared" si="176"/>
        <v>11120262.5</v>
      </c>
      <c r="J141" s="22">
        <v>2621491</v>
      </c>
      <c r="K141" s="23">
        <f t="shared" si="115"/>
        <v>0.73668758943415225</v>
      </c>
      <c r="L141" s="22">
        <v>3558484</v>
      </c>
      <c r="M141" s="23">
        <f t="shared" si="173"/>
        <v>0.32</v>
      </c>
      <c r="N141" s="25"/>
      <c r="O141" s="25"/>
      <c r="P141" s="25"/>
      <c r="Q141" s="20"/>
      <c r="R141" s="20"/>
      <c r="S141" s="22">
        <f t="shared" si="149"/>
        <v>2.4176512777047279</v>
      </c>
      <c r="T141" s="22">
        <f t="shared" si="150"/>
        <v>2.4176512777047279</v>
      </c>
      <c r="U141" s="22">
        <f t="shared" si="139"/>
        <v>2.8879719909688082</v>
      </c>
      <c r="V141" s="22">
        <f t="shared" si="140"/>
        <v>3.2817863533736449</v>
      </c>
      <c r="W141" s="20">
        <v>8.9</v>
      </c>
      <c r="X141" s="25">
        <f t="shared" si="178"/>
        <v>9.539121114683816</v>
      </c>
      <c r="Y141" s="25">
        <f t="shared" si="156"/>
        <v>8.5084</v>
      </c>
      <c r="Z141" s="25"/>
      <c r="AA141" s="21">
        <f t="shared" si="152"/>
        <v>23331269.900000002</v>
      </c>
      <c r="AB141" s="21">
        <f t="shared" si="144"/>
        <v>31670507.600000001</v>
      </c>
      <c r="AC141" s="20">
        <f t="shared" si="148"/>
        <v>13.350000000000001</v>
      </c>
      <c r="AD141" s="26">
        <f t="shared" si="151"/>
        <v>34996904.850000001</v>
      </c>
      <c r="AE141" s="21">
        <f t="shared" si="141"/>
        <v>33944809.860664524</v>
      </c>
      <c r="AF141" s="21">
        <f t="shared" si="157"/>
        <v>18.935044806983431</v>
      </c>
      <c r="AG141" s="21">
        <f t="shared" si="179"/>
        <v>25.702950719622393</v>
      </c>
      <c r="AH141" s="21">
        <f t="shared" si="158"/>
        <v>20.294796148964018</v>
      </c>
      <c r="AI141" s="21">
        <f t="shared" si="180"/>
        <v>27.548714597666013</v>
      </c>
      <c r="AJ141" s="21">
        <f t="shared" si="159"/>
        <v>19.806532224878065</v>
      </c>
      <c r="AK141" s="21">
        <f t="shared" si="160"/>
        <v>26.885931715086187</v>
      </c>
      <c r="AL141" s="21">
        <f t="shared" si="128"/>
        <v>92.456657264828749</v>
      </c>
      <c r="AM141" s="21">
        <f t="shared" si="161"/>
        <v>21.51709637157208</v>
      </c>
      <c r="AN141" s="21">
        <f t="shared" si="174"/>
        <v>29.207898545025444</v>
      </c>
      <c r="AO141" s="21">
        <f t="shared" si="162"/>
        <v>23.062268351095476</v>
      </c>
      <c r="AP141" s="27">
        <f t="shared" si="175"/>
        <v>31.305357497347739</v>
      </c>
      <c r="AQ141" s="27">
        <f t="shared" si="163"/>
        <v>22.507422982815985</v>
      </c>
      <c r="AR141" s="27">
        <f t="shared" si="164"/>
        <v>30.552195130779754</v>
      </c>
      <c r="AS141" s="27"/>
      <c r="AT141" s="28">
        <v>547</v>
      </c>
      <c r="AU141" s="29">
        <f t="shared" si="165"/>
        <v>4.216136810072299E-2</v>
      </c>
      <c r="AV141" s="29">
        <f t="shared" si="181"/>
        <v>5.7231000909228044E-2</v>
      </c>
      <c r="AW141" s="29">
        <f t="shared" si="166"/>
        <v>4.114702556273489E-2</v>
      </c>
      <c r="AX141" s="29">
        <f t="shared" si="182"/>
        <v>5.5854104443838676E-2</v>
      </c>
      <c r="AY141" s="29"/>
      <c r="AZ141" s="27">
        <f t="shared" si="167"/>
        <v>524.49257701718398</v>
      </c>
      <c r="BA141" s="27">
        <f t="shared" si="168"/>
        <v>382.9</v>
      </c>
      <c r="BB141" s="27">
        <f t="shared" si="169"/>
        <v>141.592577017184</v>
      </c>
      <c r="BC141" s="30">
        <f t="shared" si="170"/>
        <v>0.25885297443726507</v>
      </c>
      <c r="BD141" s="27">
        <f t="shared" si="171"/>
        <v>15.209270070609875</v>
      </c>
      <c r="BE141" s="31">
        <f t="shared" si="147"/>
        <v>14.448806567079382</v>
      </c>
      <c r="BF141" s="31">
        <f t="shared" si="172"/>
        <v>14.485019114866548</v>
      </c>
      <c r="BG141" s="31"/>
      <c r="BK141" s="28"/>
      <c r="BO141" s="28">
        <v>28.3</v>
      </c>
      <c r="BP141" s="30">
        <f t="shared" si="153"/>
        <v>-0.71700000000000008</v>
      </c>
      <c r="BQ141" s="28"/>
      <c r="BR141" s="33"/>
    </row>
    <row r="142" spans="1:70" s="32" customFormat="1" x14ac:dyDescent="0.25">
      <c r="A142" s="20" t="s">
        <v>162</v>
      </c>
      <c r="B142" s="20"/>
      <c r="C142" s="20"/>
      <c r="D142" s="20"/>
      <c r="E142" s="20"/>
      <c r="F142" s="21">
        <v>2237379</v>
      </c>
      <c r="G142" s="21">
        <v>1232141</v>
      </c>
      <c r="H142" s="21">
        <f t="shared" si="155"/>
        <v>1084284.08</v>
      </c>
      <c r="I142" s="22">
        <f t="shared" si="176"/>
        <v>9725855.6547619049</v>
      </c>
      <c r="J142" s="22">
        <v>2614310</v>
      </c>
      <c r="K142" s="23"/>
      <c r="L142" s="24">
        <f t="shared" si="177"/>
        <v>3112273.8095238097</v>
      </c>
      <c r="M142" s="23">
        <f t="shared" si="173"/>
        <v>0.32</v>
      </c>
      <c r="N142" s="25"/>
      <c r="O142" s="25"/>
      <c r="P142" s="25"/>
      <c r="Q142" s="20"/>
      <c r="R142" s="20"/>
      <c r="S142" s="22">
        <f t="shared" si="149"/>
        <v>2.4110932256793807</v>
      </c>
      <c r="T142" s="22">
        <f t="shared" si="150"/>
        <v>2.4110932256793807</v>
      </c>
      <c r="U142" s="22">
        <f t="shared" si="139"/>
        <v>2.5259071888069706</v>
      </c>
      <c r="V142" s="22">
        <f t="shared" si="140"/>
        <v>2.8703490781897392</v>
      </c>
      <c r="W142" s="20">
        <v>7.4</v>
      </c>
      <c r="X142" s="25">
        <f t="shared" si="178"/>
        <v>7.9314040728831721</v>
      </c>
      <c r="Y142" s="25">
        <f t="shared" si="156"/>
        <v>7.0743999999999998</v>
      </c>
      <c r="Z142" s="25"/>
      <c r="AA142" s="21">
        <f t="shared" si="152"/>
        <v>19345894</v>
      </c>
      <c r="AB142" s="21">
        <f t="shared" si="144"/>
        <v>23030826.190476194</v>
      </c>
      <c r="AC142" s="20">
        <f t="shared" si="148"/>
        <v>11.100000000000001</v>
      </c>
      <c r="AD142" s="26">
        <f t="shared" si="151"/>
        <v>29018841.000000004</v>
      </c>
      <c r="AE142" s="21">
        <f t="shared" si="141"/>
        <v>24684701.168784771</v>
      </c>
      <c r="AF142" s="21">
        <f t="shared" si="157"/>
        <v>15.70103908562413</v>
      </c>
      <c r="AG142" s="21">
        <f t="shared" si="179"/>
        <v>18.691713197171584</v>
      </c>
      <c r="AH142" s="21">
        <f t="shared" si="158"/>
        <v>16.828552074623932</v>
      </c>
      <c r="AI142" s="21">
        <f t="shared" si="180"/>
        <v>20.033990565028493</v>
      </c>
      <c r="AJ142" s="21">
        <f t="shared" si="159"/>
        <v>16.423681051908087</v>
      </c>
      <c r="AK142" s="21">
        <f t="shared" si="160"/>
        <v>19.552001252271531</v>
      </c>
      <c r="AL142" s="21">
        <f t="shared" si="128"/>
        <v>67.236378407092019</v>
      </c>
      <c r="AM142" s="21">
        <f t="shared" si="161"/>
        <v>17.842089870027419</v>
      </c>
      <c r="AN142" s="21">
        <f t="shared" si="174"/>
        <v>21.240583178604073</v>
      </c>
      <c r="AO142" s="21">
        <f t="shared" si="162"/>
        <v>19.123354630254468</v>
      </c>
      <c r="AP142" s="27">
        <f t="shared" si="175"/>
        <v>22.765898369350559</v>
      </c>
      <c r="AQ142" s="27">
        <f t="shared" si="163"/>
        <v>18.663273922622825</v>
      </c>
      <c r="AR142" s="27">
        <f t="shared" si="164"/>
        <v>22.218183241217652</v>
      </c>
      <c r="AS142" s="27"/>
      <c r="AT142" s="28">
        <v>547</v>
      </c>
      <c r="AU142" s="29">
        <f t="shared" si="165"/>
        <v>3.4960428940136137E-2</v>
      </c>
      <c r="AV142" s="29">
        <f t="shared" si="181"/>
        <v>4.1619558262066834E-2</v>
      </c>
      <c r="AW142" s="29">
        <f t="shared" si="166"/>
        <v>3.4119330754337887E-2</v>
      </c>
      <c r="AX142" s="29">
        <f t="shared" si="182"/>
        <v>4.0618250898021305E-2</v>
      </c>
      <c r="AY142" s="29"/>
      <c r="AZ142" s="27">
        <f t="shared" si="167"/>
        <v>528.33672607737719</v>
      </c>
      <c r="BA142" s="27">
        <f t="shared" si="168"/>
        <v>382.9</v>
      </c>
      <c r="BB142" s="27">
        <f t="shared" si="169"/>
        <v>145.43672607737722</v>
      </c>
      <c r="BC142" s="30">
        <f t="shared" si="170"/>
        <v>0.26588066924566217</v>
      </c>
      <c r="BD142" s="27">
        <f t="shared" si="171"/>
        <v>18.788852720266568</v>
      </c>
      <c r="BE142" s="31">
        <f t="shared" si="147"/>
        <v>17.84941008425324</v>
      </c>
      <c r="BF142" s="31">
        <f t="shared" si="172"/>
        <v>17.894145447872923</v>
      </c>
      <c r="BG142" s="31"/>
      <c r="BK142" s="28"/>
      <c r="BO142" s="28">
        <v>32</v>
      </c>
      <c r="BP142" s="30">
        <f t="shared" si="153"/>
        <v>-0.68</v>
      </c>
      <c r="BQ142" s="28"/>
      <c r="BR142" s="33"/>
    </row>
    <row r="143" spans="1:70" s="32" customFormat="1" x14ac:dyDescent="0.25">
      <c r="A143" s="20" t="s">
        <v>163</v>
      </c>
      <c r="B143" s="20"/>
      <c r="C143" s="20"/>
      <c r="D143" s="20"/>
      <c r="E143" s="20"/>
      <c r="F143" s="21"/>
      <c r="G143" s="21">
        <v>1232173</v>
      </c>
      <c r="H143" s="21">
        <f t="shared" si="155"/>
        <v>1084312.24</v>
      </c>
      <c r="I143" s="22">
        <f t="shared" si="176"/>
        <v>9646156.9940476194</v>
      </c>
      <c r="J143" s="22">
        <v>2592887</v>
      </c>
      <c r="K143" s="23"/>
      <c r="L143" s="24">
        <f t="shared" si="177"/>
        <v>3086770.2380952383</v>
      </c>
      <c r="M143" s="23">
        <f t="shared" si="173"/>
        <v>0.32</v>
      </c>
      <c r="N143" s="25"/>
      <c r="O143" s="25"/>
      <c r="P143" s="25"/>
      <c r="Q143" s="20"/>
      <c r="R143" s="20"/>
      <c r="S143" s="22">
        <f t="shared" si="149"/>
        <v>2.3912733845003906</v>
      </c>
      <c r="T143" s="22">
        <f t="shared" si="150"/>
        <v>2.3912733845003906</v>
      </c>
      <c r="U143" s="22">
        <f t="shared" si="139"/>
        <v>2.5051435456670763</v>
      </c>
      <c r="V143" s="22">
        <f t="shared" si="140"/>
        <v>2.846754029167132</v>
      </c>
      <c r="W143" s="20">
        <v>4.2</v>
      </c>
      <c r="X143" s="25">
        <f t="shared" si="178"/>
        <v>4.501607717041801</v>
      </c>
      <c r="Y143" s="25">
        <f t="shared" si="156"/>
        <v>4.0152000000000001</v>
      </c>
      <c r="Z143" s="25"/>
      <c r="AA143" s="21">
        <f t="shared" si="152"/>
        <v>10890125.4</v>
      </c>
      <c r="AB143" s="21">
        <f t="shared" si="144"/>
        <v>12964435.000000002</v>
      </c>
      <c r="AC143" s="20">
        <f t="shared" si="148"/>
        <v>6.3000000000000007</v>
      </c>
      <c r="AD143" s="26">
        <f t="shared" si="151"/>
        <v>16335188.100000001</v>
      </c>
      <c r="AE143" s="21">
        <f t="shared" si="141"/>
        <v>13895428.724544482</v>
      </c>
      <c r="AF143" s="21">
        <f t="shared" si="157"/>
        <v>8.8381464291134453</v>
      </c>
      <c r="AG143" s="21">
        <f t="shared" si="179"/>
        <v>10.52160289180172</v>
      </c>
      <c r="AH143" s="21">
        <f t="shared" si="158"/>
        <v>9.4728257546767889</v>
      </c>
      <c r="AI143" s="21">
        <f t="shared" si="180"/>
        <v>11.277173517472368</v>
      </c>
      <c r="AJ143" s="21">
        <f t="shared" si="159"/>
        <v>9.2449230430056968</v>
      </c>
      <c r="AK143" s="21">
        <f t="shared" si="160"/>
        <v>11.005860765482971</v>
      </c>
      <c r="AL143" s="21">
        <f t="shared" si="128"/>
        <v>37.847492416552946</v>
      </c>
      <c r="AM143" s="21">
        <f t="shared" si="161"/>
        <v>10.043348214901641</v>
      </c>
      <c r="AN143" s="21">
        <f t="shared" si="174"/>
        <v>11.956366922501955</v>
      </c>
      <c r="AO143" s="21">
        <f t="shared" si="162"/>
        <v>10.764574721223623</v>
      </c>
      <c r="AP143" s="27">
        <f t="shared" si="175"/>
        <v>12.8149699062186</v>
      </c>
      <c r="AQ143" s="27">
        <f t="shared" si="163"/>
        <v>10.505594367051927</v>
      </c>
      <c r="AR143" s="27">
        <f t="shared" si="164"/>
        <v>12.506659960776103</v>
      </c>
      <c r="AS143" s="27"/>
      <c r="AT143" s="28">
        <v>547</v>
      </c>
      <c r="AU143" s="29">
        <f t="shared" si="165"/>
        <v>1.9679295651231485E-2</v>
      </c>
      <c r="AV143" s="29">
        <f t="shared" si="181"/>
        <v>2.3427732918132726E-2</v>
      </c>
      <c r="AW143" s="29">
        <f t="shared" si="166"/>
        <v>1.9205839793513577E-2</v>
      </c>
      <c r="AX143" s="29">
        <f t="shared" si="182"/>
        <v>2.2864094992278067E-2</v>
      </c>
      <c r="AY143" s="29"/>
      <c r="AZ143" s="27">
        <f t="shared" si="167"/>
        <v>536.49440563294809</v>
      </c>
      <c r="BA143" s="27">
        <f t="shared" si="168"/>
        <v>382.9</v>
      </c>
      <c r="BB143" s="27">
        <f t="shared" si="169"/>
        <v>153.59440563294811</v>
      </c>
      <c r="BC143" s="30">
        <f t="shared" si="170"/>
        <v>0.28079416020648651</v>
      </c>
      <c r="BD143" s="27">
        <f t="shared" si="171"/>
        <v>34.961012329785333</v>
      </c>
      <c r="BE143" s="31">
        <f t="shared" si="147"/>
        <v>33.212961713296068</v>
      </c>
      <c r="BF143" s="31">
        <f t="shared" si="172"/>
        <v>33.29620221884317</v>
      </c>
      <c r="BG143" s="31"/>
      <c r="BK143" s="28"/>
      <c r="BO143" s="28">
        <v>37.5</v>
      </c>
      <c r="BP143" s="30">
        <f t="shared" si="153"/>
        <v>-0.625</v>
      </c>
      <c r="BQ143" s="28"/>
      <c r="BR143" s="33"/>
    </row>
    <row r="144" spans="1:70" s="32" customFormat="1" x14ac:dyDescent="0.25">
      <c r="A144" s="20" t="s">
        <v>164</v>
      </c>
      <c r="B144" s="20"/>
      <c r="C144" s="20"/>
      <c r="D144" s="20"/>
      <c r="E144" s="20"/>
      <c r="F144" s="21">
        <v>2244543</v>
      </c>
      <c r="G144" s="21">
        <v>1232216</v>
      </c>
      <c r="H144" s="21">
        <f t="shared" si="155"/>
        <v>1084350.08</v>
      </c>
      <c r="I144" s="22">
        <f t="shared" si="176"/>
        <v>10486246.875</v>
      </c>
      <c r="J144" s="22">
        <v>2628542</v>
      </c>
      <c r="K144" s="23">
        <f>J144/L144</f>
        <v>0.78333018933430365</v>
      </c>
      <c r="L144" s="22">
        <v>3355599</v>
      </c>
      <c r="M144" s="23">
        <f t="shared" si="173"/>
        <v>0.32</v>
      </c>
      <c r="N144" s="25"/>
      <c r="O144" s="25"/>
      <c r="P144" s="25"/>
      <c r="Q144" s="20"/>
      <c r="R144" s="20"/>
      <c r="S144" s="22">
        <f t="shared" si="149"/>
        <v>2.4240713847690221</v>
      </c>
      <c r="T144" s="22">
        <f t="shared" si="150"/>
        <v>2.4240713847690221</v>
      </c>
      <c r="U144" s="22">
        <f t="shared" si="139"/>
        <v>2.7232230388178698</v>
      </c>
      <c r="V144" s="22">
        <f t="shared" si="140"/>
        <v>3.0945716350203063</v>
      </c>
      <c r="W144" s="20">
        <v>3.9</v>
      </c>
      <c r="X144" s="25">
        <f t="shared" si="178"/>
        <v>4.180064308681672</v>
      </c>
      <c r="Y144" s="25">
        <f t="shared" si="156"/>
        <v>3.7283999999999997</v>
      </c>
      <c r="Z144" s="25"/>
      <c r="AA144" s="21">
        <f t="shared" si="152"/>
        <v>10251313.799999999</v>
      </c>
      <c r="AB144" s="21">
        <f t="shared" si="144"/>
        <v>13086836.1</v>
      </c>
      <c r="AC144" s="20">
        <f t="shared" si="148"/>
        <v>5.85</v>
      </c>
      <c r="AD144" s="26">
        <f t="shared" si="151"/>
        <v>15376970.699999999</v>
      </c>
      <c r="AE144" s="21">
        <f t="shared" si="141"/>
        <v>14026619.614147909</v>
      </c>
      <c r="AF144" s="21">
        <f t="shared" si="157"/>
        <v>8.3194129925272833</v>
      </c>
      <c r="AG144" s="21">
        <f t="shared" si="179"/>
        <v>10.620569851389691</v>
      </c>
      <c r="AH144" s="21">
        <f t="shared" si="158"/>
        <v>8.9168413639091995</v>
      </c>
      <c r="AI144" s="21">
        <f t="shared" si="180"/>
        <v>11.383247429142219</v>
      </c>
      <c r="AJ144" s="21">
        <f t="shared" si="159"/>
        <v>8.7023148457398367</v>
      </c>
      <c r="AK144" s="21">
        <f t="shared" si="160"/>
        <v>11.109382689738171</v>
      </c>
      <c r="AL144" s="21">
        <f t="shared" si="128"/>
        <v>38.203488674063635</v>
      </c>
      <c r="AM144" s="21">
        <f t="shared" si="161"/>
        <v>9.4538784005991854</v>
      </c>
      <c r="AN144" s="21">
        <f t="shared" si="174"/>
        <v>12.068829376579194</v>
      </c>
      <c r="AO144" s="21">
        <f t="shared" si="162"/>
        <v>10.132774277169544</v>
      </c>
      <c r="AP144" s="27">
        <f t="shared" si="175"/>
        <v>12.935508442207066</v>
      </c>
      <c r="AQ144" s="27">
        <f t="shared" si="163"/>
        <v>9.8889941428861778</v>
      </c>
      <c r="AR144" s="27">
        <f t="shared" si="164"/>
        <v>12.624298511066103</v>
      </c>
      <c r="AS144" s="27"/>
      <c r="AT144" s="28">
        <v>547</v>
      </c>
      <c r="AU144" s="29">
        <f t="shared" si="165"/>
        <v>1.8524267417128964E-2</v>
      </c>
      <c r="AV144" s="29">
        <f t="shared" si="181"/>
        <v>2.36480958724078E-2</v>
      </c>
      <c r="AW144" s="29">
        <f t="shared" si="166"/>
        <v>1.8078599895587161E-2</v>
      </c>
      <c r="AX144" s="29">
        <f t="shared" si="182"/>
        <v>2.3079156327360333E-2</v>
      </c>
      <c r="AY144" s="29"/>
      <c r="AZ144" s="27">
        <f t="shared" si="167"/>
        <v>537.11100585711381</v>
      </c>
      <c r="BA144" s="27">
        <f t="shared" si="168"/>
        <v>382.9</v>
      </c>
      <c r="BB144" s="27">
        <f t="shared" si="169"/>
        <v>154.21100585711383</v>
      </c>
      <c r="BC144" s="30">
        <f t="shared" si="170"/>
        <v>0.28192140010441286</v>
      </c>
      <c r="BD144" s="27">
        <f t="shared" si="171"/>
        <v>37.801467076769441</v>
      </c>
      <c r="BE144" s="31">
        <f t="shared" si="147"/>
        <v>35.911393722930967</v>
      </c>
      <c r="BF144" s="31">
        <f t="shared" si="172"/>
        <v>36.001397215970897</v>
      </c>
      <c r="BG144" s="31"/>
      <c r="BK144" s="28"/>
      <c r="BO144" s="28">
        <v>81.2</v>
      </c>
      <c r="BP144" s="30">
        <f t="shared" si="153"/>
        <v>-0.18799999999999997</v>
      </c>
      <c r="BQ144" s="28"/>
      <c r="BR144" s="33"/>
    </row>
    <row r="145" spans="1:70" s="32" customFormat="1" x14ac:dyDescent="0.25">
      <c r="A145" s="20" t="s">
        <v>165</v>
      </c>
      <c r="B145" s="20"/>
      <c r="C145" s="20"/>
      <c r="D145" s="20"/>
      <c r="E145" s="20"/>
      <c r="F145" s="21"/>
      <c r="G145" s="21">
        <v>1232296</v>
      </c>
      <c r="H145" s="21">
        <f t="shared" si="155"/>
        <v>1084420.48</v>
      </c>
      <c r="I145" s="22">
        <f t="shared" si="176"/>
        <v>9845911.458333334</v>
      </c>
      <c r="J145" s="22">
        <v>2646581</v>
      </c>
      <c r="K145" s="23"/>
      <c r="L145" s="24">
        <f t="shared" si="177"/>
        <v>3150691.666666667</v>
      </c>
      <c r="M145" s="23">
        <f t="shared" si="173"/>
        <v>0.32</v>
      </c>
      <c r="N145" s="25"/>
      <c r="O145" s="25"/>
      <c r="P145" s="25"/>
      <c r="Q145" s="20"/>
      <c r="R145" s="20"/>
      <c r="S145" s="22">
        <f t="shared" si="149"/>
        <v>2.440548706715683</v>
      </c>
      <c r="T145" s="22">
        <f t="shared" si="150"/>
        <v>2.440548706715683</v>
      </c>
      <c r="U145" s="22">
        <f t="shared" si="139"/>
        <v>2.5567653117973821</v>
      </c>
      <c r="V145" s="22">
        <f t="shared" si="140"/>
        <v>2.9054151270424797</v>
      </c>
      <c r="W145" s="20">
        <v>3.7</v>
      </c>
      <c r="X145" s="25">
        <f t="shared" si="178"/>
        <v>3.965702036441586</v>
      </c>
      <c r="Y145" s="25">
        <f t="shared" si="156"/>
        <v>3.5371999999999999</v>
      </c>
      <c r="Z145" s="25"/>
      <c r="AA145" s="21">
        <f t="shared" si="152"/>
        <v>9792349.7000000011</v>
      </c>
      <c r="AB145" s="21">
        <f t="shared" si="144"/>
        <v>11657559.166666668</v>
      </c>
      <c r="AC145" s="20">
        <f t="shared" si="148"/>
        <v>5.5500000000000007</v>
      </c>
      <c r="AD145" s="26">
        <f t="shared" si="151"/>
        <v>14688524.550000003</v>
      </c>
      <c r="AE145" s="21">
        <f t="shared" si="141"/>
        <v>12494704.358699536</v>
      </c>
      <c r="AF145" s="21">
        <f t="shared" si="157"/>
        <v>7.946426589066264</v>
      </c>
      <c r="AG145" s="21">
        <f t="shared" si="179"/>
        <v>9.4600316536503151</v>
      </c>
      <c r="AH145" s="21">
        <f t="shared" si="158"/>
        <v>8.5170702991063916</v>
      </c>
      <c r="AI145" s="21">
        <f t="shared" si="180"/>
        <v>10.139369403698087</v>
      </c>
      <c r="AJ145" s="21">
        <f t="shared" si="159"/>
        <v>8.3121617040442093</v>
      </c>
      <c r="AK145" s="21">
        <f t="shared" si="160"/>
        <v>9.8954306000526309</v>
      </c>
      <c r="AL145" s="21">
        <f t="shared" si="128"/>
        <v>34.028890840468755</v>
      </c>
      <c r="AM145" s="21">
        <f t="shared" si="161"/>
        <v>9.0300302148480274</v>
      </c>
      <c r="AN145" s="21">
        <f t="shared" si="174"/>
        <v>10.750035970057176</v>
      </c>
      <c r="AO145" s="21">
        <f t="shared" si="162"/>
        <v>9.6784889762572632</v>
      </c>
      <c r="AP145" s="27">
        <f t="shared" si="175"/>
        <v>11.522010686020552</v>
      </c>
      <c r="AQ145" s="27">
        <f t="shared" si="163"/>
        <v>9.4456383000502377</v>
      </c>
      <c r="AR145" s="27">
        <f t="shared" si="164"/>
        <v>11.244807500059808</v>
      </c>
      <c r="AS145" s="27"/>
      <c r="AT145" s="28">
        <v>547</v>
      </c>
      <c r="AU145" s="29">
        <f t="shared" si="165"/>
        <v>1.769376412478476E-2</v>
      </c>
      <c r="AV145" s="29">
        <f t="shared" si="181"/>
        <v>2.1064004910458047E-2</v>
      </c>
      <c r="AW145" s="29">
        <f t="shared" si="166"/>
        <v>1.7268077330987636E-2</v>
      </c>
      <c r="AX145" s="29">
        <f t="shared" si="182"/>
        <v>2.0557234917842428E-2</v>
      </c>
      <c r="AY145" s="29"/>
      <c r="AZ145" s="27">
        <f t="shared" si="167"/>
        <v>537.55436169994971</v>
      </c>
      <c r="BA145" s="27">
        <f t="shared" si="168"/>
        <v>382.9</v>
      </c>
      <c r="BB145" s="27">
        <f t="shared" si="169"/>
        <v>154.65436169994973</v>
      </c>
      <c r="BC145" s="30">
        <f t="shared" si="170"/>
        <v>0.28273192266901231</v>
      </c>
      <c r="BD145" s="27">
        <f t="shared" si="171"/>
        <v>39.959343185176202</v>
      </c>
      <c r="BE145" s="31">
        <f t="shared" si="147"/>
        <v>37.961376025917389</v>
      </c>
      <c r="BF145" s="31">
        <f t="shared" si="172"/>
        <v>38.05651731921543</v>
      </c>
      <c r="BG145" s="31"/>
      <c r="BK145" s="28"/>
      <c r="BO145" s="28">
        <v>65.599999999999994</v>
      </c>
      <c r="BP145" s="30">
        <f t="shared" si="153"/>
        <v>-0.34400000000000008</v>
      </c>
      <c r="BQ145" s="28"/>
      <c r="BR145" s="33"/>
    </row>
    <row r="146" spans="1:70" s="32" customFormat="1" x14ac:dyDescent="0.25">
      <c r="A146" s="20" t="s">
        <v>166</v>
      </c>
      <c r="B146" s="20"/>
      <c r="C146" s="20"/>
      <c r="D146" s="20"/>
      <c r="E146" s="20"/>
      <c r="F146" s="21"/>
      <c r="G146" s="21">
        <v>1232820</v>
      </c>
      <c r="H146" s="21">
        <f t="shared" si="155"/>
        <v>1084881.6000000001</v>
      </c>
      <c r="I146" s="22">
        <f t="shared" si="176"/>
        <v>9705167.4107142854</v>
      </c>
      <c r="J146" s="22">
        <v>2608749</v>
      </c>
      <c r="K146" s="23"/>
      <c r="L146" s="24">
        <f t="shared" si="177"/>
        <v>3105653.5714285714</v>
      </c>
      <c r="M146" s="23">
        <f t="shared" si="173"/>
        <v>0.32</v>
      </c>
      <c r="N146" s="25"/>
      <c r="O146" s="25"/>
      <c r="P146" s="25"/>
      <c r="Q146" s="20"/>
      <c r="R146" s="20"/>
      <c r="S146" s="22">
        <f t="shared" si="149"/>
        <v>2.4046393634107166</v>
      </c>
      <c r="T146" s="22">
        <f t="shared" si="150"/>
        <v>2.4046393634107166</v>
      </c>
      <c r="U146" s="22">
        <f t="shared" si="139"/>
        <v>2.5191459997636083</v>
      </c>
      <c r="V146" s="22">
        <f t="shared" si="140"/>
        <v>2.8626659088222817</v>
      </c>
      <c r="W146" s="20">
        <v>3.7</v>
      </c>
      <c r="X146" s="25">
        <f t="shared" si="178"/>
        <v>3.965702036441586</v>
      </c>
      <c r="Y146" s="25">
        <f t="shared" si="156"/>
        <v>3.5371999999999999</v>
      </c>
      <c r="Z146" s="25"/>
      <c r="AA146" s="21">
        <f t="shared" si="152"/>
        <v>9652371.3000000007</v>
      </c>
      <c r="AB146" s="21">
        <f t="shared" si="144"/>
        <v>11490918.214285715</v>
      </c>
      <c r="AC146" s="20">
        <f t="shared" si="148"/>
        <v>5.5500000000000007</v>
      </c>
      <c r="AD146" s="26">
        <f t="shared" si="151"/>
        <v>14478556.950000001</v>
      </c>
      <c r="AE146" s="21">
        <f t="shared" si="141"/>
        <v>12316096.69269637</v>
      </c>
      <c r="AF146" s="21">
        <f t="shared" si="157"/>
        <v>7.829505767265295</v>
      </c>
      <c r="AG146" s="21">
        <f t="shared" si="179"/>
        <v>9.3208401991253513</v>
      </c>
      <c r="AH146" s="21">
        <f t="shared" si="158"/>
        <v>8.3917532339392231</v>
      </c>
      <c r="AI146" s="21">
        <f t="shared" si="180"/>
        <v>9.9901824213562183</v>
      </c>
      <c r="AJ146" s="21">
        <f t="shared" si="159"/>
        <v>8.1898595891896395</v>
      </c>
      <c r="AK146" s="21">
        <f t="shared" si="160"/>
        <v>9.7498328442733797</v>
      </c>
      <c r="AL146" s="21">
        <f t="shared" si="128"/>
        <v>33.528202155127161</v>
      </c>
      <c r="AM146" s="21">
        <f t="shared" si="161"/>
        <v>8.897165644619653</v>
      </c>
      <c r="AN146" s="21">
        <f t="shared" si="174"/>
        <v>10.591863862642443</v>
      </c>
      <c r="AO146" s="21">
        <f t="shared" si="162"/>
        <v>9.5360832203854802</v>
      </c>
      <c r="AP146" s="27">
        <f t="shared" si="175"/>
        <v>11.352480024268427</v>
      </c>
      <c r="AQ146" s="27">
        <f t="shared" si="163"/>
        <v>9.3066586240791356</v>
      </c>
      <c r="AR146" s="27">
        <f t="shared" si="164"/>
        <v>11.079355504856112</v>
      </c>
      <c r="AS146" s="27"/>
      <c r="AT146" s="28">
        <v>547</v>
      </c>
      <c r="AU146" s="29">
        <f t="shared" si="165"/>
        <v>1.7433424534525559E-2</v>
      </c>
      <c r="AV146" s="29">
        <f t="shared" si="181"/>
        <v>2.0754076826816136E-2</v>
      </c>
      <c r="AW146" s="29">
        <f t="shared" si="166"/>
        <v>1.7014001140912498E-2</v>
      </c>
      <c r="AX146" s="29">
        <f t="shared" si="182"/>
        <v>2.0254763262991065E-2</v>
      </c>
      <c r="AY146" s="29"/>
      <c r="AZ146" s="27">
        <f t="shared" si="167"/>
        <v>537.69334137592091</v>
      </c>
      <c r="BA146" s="27">
        <f t="shared" si="168"/>
        <v>382.9</v>
      </c>
      <c r="BB146" s="27">
        <f t="shared" si="169"/>
        <v>154.79334137592093</v>
      </c>
      <c r="BC146" s="30">
        <f t="shared" si="170"/>
        <v>0.28298599885908765</v>
      </c>
      <c r="BD146" s="27">
        <f t="shared" si="171"/>
        <v>39.995252528481188</v>
      </c>
      <c r="BE146" s="31">
        <f t="shared" si="147"/>
        <v>37.99548990205713</v>
      </c>
      <c r="BF146" s="31">
        <f t="shared" si="172"/>
        <v>38.090716693791606</v>
      </c>
      <c r="BG146" s="31"/>
      <c r="BK146" s="28"/>
      <c r="BO146" s="28">
        <v>64.400000000000006</v>
      </c>
      <c r="BP146" s="30">
        <f t="shared" si="153"/>
        <v>-0.35599999999999993</v>
      </c>
      <c r="BQ146" s="28"/>
      <c r="BR146" s="33"/>
    </row>
    <row r="147" spans="1:70" s="32" customFormat="1" x14ac:dyDescent="0.25">
      <c r="A147" s="20" t="s">
        <v>167</v>
      </c>
      <c r="B147" s="20"/>
      <c r="C147" s="20"/>
      <c r="D147" s="20"/>
      <c r="E147" s="20"/>
      <c r="F147" s="21"/>
      <c r="G147" s="21">
        <v>1232455</v>
      </c>
      <c r="H147" s="21">
        <f t="shared" si="155"/>
        <v>1084560.3999999999</v>
      </c>
      <c r="I147" s="22">
        <f t="shared" si="176"/>
        <v>10146458.333333334</v>
      </c>
      <c r="J147" s="22">
        <v>2727368</v>
      </c>
      <c r="K147" s="23"/>
      <c r="L147" s="24">
        <f t="shared" si="177"/>
        <v>3246866.666666667</v>
      </c>
      <c r="M147" s="23">
        <f t="shared" si="173"/>
        <v>0.32</v>
      </c>
      <c r="N147" s="25"/>
      <c r="O147" s="25"/>
      <c r="P147" s="25"/>
      <c r="Q147" s="20"/>
      <c r="R147" s="20"/>
      <c r="S147" s="22">
        <f t="shared" si="149"/>
        <v>2.5147220938548007</v>
      </c>
      <c r="T147" s="22">
        <f t="shared" si="150"/>
        <v>2.5147220938548007</v>
      </c>
      <c r="U147" s="22">
        <f t="shared" si="139"/>
        <v>2.6344707649907435</v>
      </c>
      <c r="V147" s="22">
        <f t="shared" si="140"/>
        <v>2.9937167783985728</v>
      </c>
      <c r="W147" s="20">
        <v>3.6</v>
      </c>
      <c r="X147" s="25">
        <f t="shared" si="178"/>
        <v>3.8585209003215435</v>
      </c>
      <c r="Y147" s="25">
        <f t="shared" si="156"/>
        <v>3.4415999999999998</v>
      </c>
      <c r="Z147" s="25"/>
      <c r="AA147" s="21">
        <f t="shared" si="152"/>
        <v>9818524.8000000007</v>
      </c>
      <c r="AB147" s="21">
        <f t="shared" si="144"/>
        <v>11688720.000000002</v>
      </c>
      <c r="AC147" s="20">
        <f t="shared" si="148"/>
        <v>5.4</v>
      </c>
      <c r="AD147" s="26">
        <f t="shared" si="151"/>
        <v>14727787.200000001</v>
      </c>
      <c r="AE147" s="21">
        <f t="shared" si="141"/>
        <v>12528102.893890677</v>
      </c>
      <c r="AF147" s="21">
        <f t="shared" si="157"/>
        <v>7.9666395933320091</v>
      </c>
      <c r="AG147" s="21">
        <f t="shared" si="179"/>
        <v>9.4840947539666782</v>
      </c>
      <c r="AH147" s="21">
        <f t="shared" si="158"/>
        <v>8.5387348267224095</v>
      </c>
      <c r="AI147" s="21">
        <f t="shared" si="180"/>
        <v>10.16516050800287</v>
      </c>
      <c r="AJ147" s="21">
        <f t="shared" si="159"/>
        <v>8.3333050139456173</v>
      </c>
      <c r="AK147" s="21">
        <f t="shared" si="160"/>
        <v>9.920601207078116</v>
      </c>
      <c r="AL147" s="21">
        <f t="shared" si="128"/>
        <v>34.115448755275821</v>
      </c>
      <c r="AM147" s="21">
        <f t="shared" si="161"/>
        <v>9.0529995378772838</v>
      </c>
      <c r="AN147" s="21">
        <f t="shared" si="174"/>
        <v>10.777380402234861</v>
      </c>
      <c r="AO147" s="21">
        <f t="shared" si="162"/>
        <v>9.7031077576391027</v>
      </c>
      <c r="AP147" s="27">
        <f t="shared" si="175"/>
        <v>11.551318759094171</v>
      </c>
      <c r="AQ147" s="27">
        <f t="shared" si="163"/>
        <v>9.4696647885745655</v>
      </c>
      <c r="AR147" s="27">
        <f t="shared" si="164"/>
        <v>11.273410462588767</v>
      </c>
      <c r="AS147" s="27"/>
      <c r="AT147" s="28">
        <v>547</v>
      </c>
      <c r="AU147" s="29">
        <f t="shared" si="165"/>
        <v>1.773877103773145E-2</v>
      </c>
      <c r="AV147" s="29">
        <f t="shared" si="181"/>
        <v>2.1117584568727917E-2</v>
      </c>
      <c r="AW147" s="29">
        <f t="shared" si="166"/>
        <v>1.7312001441635402E-2</v>
      </c>
      <c r="AX147" s="29">
        <f t="shared" si="182"/>
        <v>2.0609525525756432E-2</v>
      </c>
      <c r="AY147" s="29"/>
      <c r="AZ147" s="27">
        <f t="shared" si="167"/>
        <v>537.53033521142538</v>
      </c>
      <c r="BA147" s="27">
        <f t="shared" si="168"/>
        <v>382.9</v>
      </c>
      <c r="BB147" s="27">
        <f t="shared" si="169"/>
        <v>154.6303352114254</v>
      </c>
      <c r="BC147" s="30">
        <f t="shared" si="170"/>
        <v>0.28268799855836452</v>
      </c>
      <c r="BD147" s="27">
        <f t="shared" si="171"/>
        <v>41.062944572811858</v>
      </c>
      <c r="BE147" s="31">
        <f t="shared" si="147"/>
        <v>39.009797344171268</v>
      </c>
      <c r="BF147" s="31">
        <f t="shared" si="172"/>
        <v>39.107566259820814</v>
      </c>
      <c r="BG147" s="31"/>
      <c r="BK147" s="28"/>
      <c r="BO147" s="28">
        <v>68.2</v>
      </c>
      <c r="BP147" s="30">
        <f t="shared" si="153"/>
        <v>-0.31799999999999995</v>
      </c>
      <c r="BQ147" s="28"/>
      <c r="BR147" s="33"/>
    </row>
    <row r="148" spans="1:70" s="32" customFormat="1" x14ac:dyDescent="0.25">
      <c r="A148" s="20" t="s">
        <v>168</v>
      </c>
      <c r="B148" s="20"/>
      <c r="C148" s="20"/>
      <c r="D148" s="20"/>
      <c r="E148" s="20"/>
      <c r="F148" s="21">
        <v>2445967</v>
      </c>
      <c r="G148" s="21">
        <v>1232612</v>
      </c>
      <c r="H148" s="21">
        <f t="shared" si="155"/>
        <v>1084698.56</v>
      </c>
      <c r="I148" s="22">
        <f t="shared" si="176"/>
        <v>7784114.583333334</v>
      </c>
      <c r="J148" s="22">
        <v>2092370</v>
      </c>
      <c r="K148" s="23"/>
      <c r="L148" s="24">
        <f t="shared" si="177"/>
        <v>2490916.666666667</v>
      </c>
      <c r="M148" s="23">
        <f t="shared" si="173"/>
        <v>0.32</v>
      </c>
      <c r="N148" s="25"/>
      <c r="O148" s="25"/>
      <c r="P148" s="25"/>
      <c r="Q148" s="20"/>
      <c r="R148" s="20"/>
      <c r="S148" s="22">
        <f t="shared" si="149"/>
        <v>1.9289875336425264</v>
      </c>
      <c r="T148" s="22">
        <f t="shared" si="150"/>
        <v>1.9289875336425264</v>
      </c>
      <c r="U148" s="22">
        <f>L148/G148</f>
        <v>2.0208440828635994</v>
      </c>
      <c r="V148" s="22">
        <f t="shared" si="140"/>
        <v>2.2964137305268175</v>
      </c>
      <c r="W148" s="20">
        <v>4.87</v>
      </c>
      <c r="X148" s="25">
        <f t="shared" si="178"/>
        <v>5.219721329046088</v>
      </c>
      <c r="Y148" s="25">
        <f t="shared" si="156"/>
        <v>4.6557199999999996</v>
      </c>
      <c r="Z148" s="25"/>
      <c r="AA148" s="21">
        <f t="shared" si="152"/>
        <v>10189841.9</v>
      </c>
      <c r="AB148" s="21">
        <f t="shared" si="144"/>
        <v>12130764.166666668</v>
      </c>
      <c r="AC148" s="20">
        <f t="shared" si="148"/>
        <v>7.3049999999999997</v>
      </c>
      <c r="AD148" s="26">
        <f t="shared" si="151"/>
        <v>15284762.85</v>
      </c>
      <c r="AE148" s="21">
        <f t="shared" si="141"/>
        <v>13001890.853876386</v>
      </c>
      <c r="AF148" s="21">
        <f t="shared" si="157"/>
        <v>8.2668689741784114</v>
      </c>
      <c r="AG148" s="34">
        <f t="shared" si="179"/>
        <v>9.841510683545728</v>
      </c>
      <c r="AH148" s="21">
        <f t="shared" si="158"/>
        <v>8.8605240880797549</v>
      </c>
      <c r="AI148" s="34">
        <f t="shared" si="180"/>
        <v>10.548242961999708</v>
      </c>
      <c r="AJ148" s="21">
        <f t="shared" si="159"/>
        <v>8.6473524834502218</v>
      </c>
      <c r="AK148" s="21">
        <f t="shared" si="160"/>
        <v>10.294467242202645</v>
      </c>
      <c r="AL148" s="34">
        <f t="shared" si="128"/>
        <v>35.40111756671125</v>
      </c>
      <c r="AM148" s="21">
        <f t="shared" si="161"/>
        <v>9.3941692888391035</v>
      </c>
      <c r="AN148" s="21">
        <f t="shared" si="174"/>
        <v>11.1835348676656</v>
      </c>
      <c r="AO148" s="21">
        <f t="shared" si="162"/>
        <v>10.068777372817902</v>
      </c>
      <c r="AP148" s="27">
        <f t="shared" si="175"/>
        <v>11.986639729545121</v>
      </c>
      <c r="AQ148" s="27">
        <f t="shared" si="163"/>
        <v>9.8265369130116156</v>
      </c>
      <c r="AR148" s="27">
        <f t="shared" si="164"/>
        <v>11.698258229775732</v>
      </c>
      <c r="AS148" s="28"/>
      <c r="AT148" s="28">
        <v>547</v>
      </c>
      <c r="AU148" s="29">
        <f t="shared" si="165"/>
        <v>1.840727124829598E-2</v>
      </c>
      <c r="AV148" s="29">
        <f t="shared" si="181"/>
        <v>2.1913418152733313E-2</v>
      </c>
      <c r="AW148" s="29">
        <f t="shared" si="166"/>
        <v>1.7964418488138238E-2</v>
      </c>
      <c r="AX148" s="29">
        <f t="shared" si="182"/>
        <v>2.1386212485878853E-2</v>
      </c>
      <c r="AZ148" s="27">
        <f t="shared" si="167"/>
        <v>537.17346308698836</v>
      </c>
      <c r="BA148" s="27">
        <f t="shared" si="168"/>
        <v>382.9</v>
      </c>
      <c r="BB148" s="27">
        <f t="shared" si="169"/>
        <v>154.27346308698839</v>
      </c>
      <c r="BC148" s="30">
        <f t="shared" si="170"/>
        <v>0.28203558151186175</v>
      </c>
      <c r="BD148" s="27">
        <f t="shared" si="171"/>
        <v>30.28448269223016</v>
      </c>
      <c r="BE148" s="31">
        <f t="shared" si="147"/>
        <v>28.770258557618654</v>
      </c>
      <c r="BF148" s="31">
        <f t="shared" si="172"/>
        <v>28.842364468790628</v>
      </c>
      <c r="BG148" s="31"/>
      <c r="BK148" s="28"/>
      <c r="BO148" s="28">
        <v>80</v>
      </c>
      <c r="BP148" s="30">
        <f t="shared" si="153"/>
        <v>-0.2</v>
      </c>
      <c r="BQ148" s="28"/>
      <c r="BR148" s="33"/>
    </row>
    <row r="149" spans="1:70" s="32" customFormat="1" x14ac:dyDescent="0.25">
      <c r="A149" s="20" t="s">
        <v>169</v>
      </c>
      <c r="B149" s="20"/>
      <c r="C149" s="20"/>
      <c r="D149" s="20"/>
      <c r="E149" s="20"/>
      <c r="F149" s="21">
        <v>2445967</v>
      </c>
      <c r="G149" s="21">
        <v>1232811</v>
      </c>
      <c r="H149" s="21">
        <f t="shared" si="155"/>
        <v>1084873.68</v>
      </c>
      <c r="I149" s="22">
        <f t="shared" si="176"/>
        <v>10054397.321428573</v>
      </c>
      <c r="J149" s="22">
        <v>2702622</v>
      </c>
      <c r="K149" s="23"/>
      <c r="L149" s="24">
        <f t="shared" si="177"/>
        <v>3217407.1428571432</v>
      </c>
      <c r="M149" s="23">
        <f t="shared" si="173"/>
        <v>0.32</v>
      </c>
      <c r="N149" s="25"/>
      <c r="O149" s="25"/>
      <c r="P149" s="25"/>
      <c r="Q149" s="20"/>
      <c r="R149" s="20"/>
      <c r="S149" s="22">
        <f t="shared" si="149"/>
        <v>2.4911858862683443</v>
      </c>
      <c r="T149" s="22">
        <f t="shared" si="150"/>
        <v>2.4911858862683443</v>
      </c>
      <c r="U149" s="22">
        <f>L149/G149</f>
        <v>2.6098137856144561</v>
      </c>
      <c r="V149" s="22">
        <f>L149/H149</f>
        <v>2.9656974836527912</v>
      </c>
      <c r="W149" s="20">
        <v>4.4000000000000004</v>
      </c>
      <c r="X149" s="25">
        <f t="shared" si="178"/>
        <v>4.7159699892818869</v>
      </c>
      <c r="Y149" s="25">
        <f t="shared" si="156"/>
        <v>4.2064000000000004</v>
      </c>
      <c r="Z149" s="25"/>
      <c r="AA149" s="21">
        <f t="shared" si="152"/>
        <v>11891536.800000001</v>
      </c>
      <c r="AB149" s="21">
        <f t="shared" si="144"/>
        <v>14156591.428571431</v>
      </c>
      <c r="AC149" s="20">
        <f t="shared" si="148"/>
        <v>6.6000000000000005</v>
      </c>
      <c r="AD149" s="26">
        <f t="shared" si="151"/>
        <v>17837305.200000003</v>
      </c>
      <c r="AE149" s="21">
        <f t="shared" si="141"/>
        <v>15173195.529015468</v>
      </c>
      <c r="AF149" s="21">
        <f t="shared" si="157"/>
        <v>9.6458717516310291</v>
      </c>
      <c r="AG149" s="34">
        <f>AB149/G149</f>
        <v>11.483180656703608</v>
      </c>
      <c r="AH149" s="21">
        <f t="shared" si="158"/>
        <v>10.338554932080417</v>
      </c>
      <c r="AI149" s="34">
        <f>AG149/0.933</f>
        <v>12.307803490571926</v>
      </c>
      <c r="AJ149" s="21">
        <f t="shared" si="159"/>
        <v>10.089824007982248</v>
      </c>
      <c r="AK149" s="21">
        <f t="shared" si="160"/>
        <v>12.011695247597917</v>
      </c>
      <c r="AL149" s="34">
        <f t="shared" si="128"/>
        <v>41.306405239941029</v>
      </c>
      <c r="AM149" s="21">
        <f t="shared" si="161"/>
        <v>10.961217899580715</v>
      </c>
      <c r="AN149" s="21">
        <f t="shared" si="174"/>
        <v>13.049068928072282</v>
      </c>
      <c r="AO149" s="21">
        <f t="shared" si="162"/>
        <v>11.748357877364111</v>
      </c>
      <c r="AP149" s="27">
        <f t="shared" si="175"/>
        <v>13.986140330195372</v>
      </c>
      <c r="AQ149" s="27">
        <f t="shared" si="163"/>
        <v>11.465709099979827</v>
      </c>
      <c r="AR149" s="27">
        <f t="shared" si="164"/>
        <v>13.649653690452178</v>
      </c>
      <c r="AS149" s="28"/>
      <c r="AT149" s="28">
        <v>547</v>
      </c>
      <c r="AU149" s="29">
        <f t="shared" si="165"/>
        <v>2.1477802335217754E-2</v>
      </c>
      <c r="AV149" s="29">
        <f t="shared" si="181"/>
        <v>2.5568812303830662E-2</v>
      </c>
      <c r="AW149" s="29">
        <f t="shared" si="166"/>
        <v>2.0961076965228205E-2</v>
      </c>
      <c r="AX149" s="29">
        <f t="shared" si="182"/>
        <v>2.4953663053843105E-2</v>
      </c>
      <c r="AZ149" s="27">
        <f t="shared" si="167"/>
        <v>535.53429090002021</v>
      </c>
      <c r="BA149" s="27">
        <f t="shared" si="168"/>
        <v>382.9</v>
      </c>
      <c r="BB149" s="27">
        <f t="shared" si="169"/>
        <v>152.63429090002023</v>
      </c>
      <c r="BC149" s="30">
        <f t="shared" si="170"/>
        <v>0.2790389230347719</v>
      </c>
      <c r="BD149" s="27">
        <f t="shared" si="171"/>
        <v>33.163268659186208</v>
      </c>
      <c r="BE149" s="31">
        <f t="shared" si="147"/>
        <v>31.505105226226899</v>
      </c>
      <c r="BF149" s="31">
        <f t="shared" si="172"/>
        <v>31.584065389701149</v>
      </c>
      <c r="BG149" s="31"/>
      <c r="BK149" s="28"/>
      <c r="BO149" s="28">
        <v>99.5</v>
      </c>
      <c r="BP149" s="30">
        <f t="shared" si="153"/>
        <v>-5.0000000000000001E-3</v>
      </c>
      <c r="BQ149" s="28"/>
      <c r="BR149" s="33"/>
    </row>
    <row r="150" spans="1:70" s="32" customFormat="1" x14ac:dyDescent="0.25">
      <c r="A150" s="20" t="s">
        <v>170</v>
      </c>
      <c r="B150" s="20"/>
      <c r="C150" s="20"/>
      <c r="D150" s="20"/>
      <c r="E150" s="20"/>
      <c r="F150" s="21">
        <v>2445967</v>
      </c>
      <c r="G150" s="21">
        <v>1232827</v>
      </c>
      <c r="H150" s="21">
        <f t="shared" si="155"/>
        <v>1084887.76</v>
      </c>
      <c r="I150" s="22">
        <f t="shared" si="176"/>
        <v>7794795.3869047621</v>
      </c>
      <c r="J150" s="22">
        <v>2095241</v>
      </c>
      <c r="K150" s="23"/>
      <c r="L150" s="24">
        <f t="shared" si="177"/>
        <v>2494334.5238095238</v>
      </c>
      <c r="M150" s="23">
        <f t="shared" si="173"/>
        <v>0.32</v>
      </c>
      <c r="N150" s="25"/>
      <c r="O150" s="25"/>
      <c r="P150" s="25"/>
      <c r="Q150" s="20"/>
      <c r="R150" s="20"/>
      <c r="S150" s="22">
        <f t="shared" si="149"/>
        <v>1.931297482792137</v>
      </c>
      <c r="T150" s="22">
        <f t="shared" si="150"/>
        <v>1.931297482792137</v>
      </c>
      <c r="U150" s="22">
        <f>L150/G150</f>
        <v>2.0232640295917625</v>
      </c>
      <c r="V150" s="22">
        <f t="shared" si="140"/>
        <v>2.299163669990639</v>
      </c>
      <c r="W150" s="20">
        <v>5</v>
      </c>
      <c r="X150" s="25">
        <f t="shared" si="178"/>
        <v>5.3590568060021431</v>
      </c>
      <c r="Y150" s="25">
        <f t="shared" si="156"/>
        <v>4.7799999999999994</v>
      </c>
      <c r="Z150" s="25"/>
      <c r="AA150" s="21">
        <f t="shared" si="152"/>
        <v>10476205</v>
      </c>
      <c r="AB150" s="21">
        <f t="shared" si="144"/>
        <v>12471672.619047619</v>
      </c>
      <c r="AC150" s="20">
        <f t="shared" si="148"/>
        <v>7.5</v>
      </c>
      <c r="AD150" s="26">
        <f t="shared" si="151"/>
        <v>15714307.5</v>
      </c>
      <c r="AE150" s="21">
        <f t="shared" si="141"/>
        <v>13367280.406267542</v>
      </c>
      <c r="AF150" s="21">
        <f t="shared" si="157"/>
        <v>8.4977089242854031</v>
      </c>
      <c r="AG150" s="34">
        <f>AB150/G150</f>
        <v>10.116320147958813</v>
      </c>
      <c r="AH150" s="21">
        <f t="shared" si="158"/>
        <v>9.1079409692233675</v>
      </c>
      <c r="AI150" s="34">
        <f>AG150/0.933</f>
        <v>10.842786868123058</v>
      </c>
      <c r="AJ150" s="21">
        <f t="shared" si="159"/>
        <v>8.8888168664073266</v>
      </c>
      <c r="AK150" s="21">
        <f t="shared" si="160"/>
        <v>10.581924840961102</v>
      </c>
      <c r="AL150" s="34">
        <f t="shared" si="128"/>
        <v>36.389640819995726</v>
      </c>
      <c r="AM150" s="21">
        <f t="shared" si="161"/>
        <v>9.6564874139606847</v>
      </c>
      <c r="AN150" s="21">
        <f t="shared" si="174"/>
        <v>11.495818349953197</v>
      </c>
      <c r="AO150" s="21">
        <f t="shared" si="162"/>
        <v>10.349932919572009</v>
      </c>
      <c r="AP150" s="27">
        <f t="shared" si="175"/>
        <v>12.321348713776201</v>
      </c>
      <c r="AQ150" s="27">
        <f t="shared" si="163"/>
        <v>10.100928257281051</v>
      </c>
      <c r="AR150" s="27">
        <f t="shared" si="164"/>
        <v>12.024914592001252</v>
      </c>
      <c r="AS150" s="28"/>
      <c r="AT150" s="28">
        <v>547</v>
      </c>
      <c r="AU150" s="29">
        <f t="shared" si="165"/>
        <v>1.8921266763385756E-2</v>
      </c>
      <c r="AV150" s="29">
        <f t="shared" si="181"/>
        <v>2.2525317575459235E-2</v>
      </c>
      <c r="AW150" s="29">
        <f t="shared" si="166"/>
        <v>1.8466048002341959E-2</v>
      </c>
      <c r="AX150" s="29">
        <f t="shared" si="182"/>
        <v>2.1983390478978522E-2</v>
      </c>
      <c r="AZ150" s="27">
        <f t="shared" si="167"/>
        <v>536.899071742719</v>
      </c>
      <c r="BA150" s="27">
        <f t="shared" si="168"/>
        <v>382.9</v>
      </c>
      <c r="BB150" s="27">
        <f t="shared" si="169"/>
        <v>153.99907174271902</v>
      </c>
      <c r="BC150" s="30">
        <f t="shared" si="170"/>
        <v>0.28153395199765818</v>
      </c>
      <c r="BD150" s="27">
        <f t="shared" si="171"/>
        <v>29.444622517207875</v>
      </c>
      <c r="BE150" s="31">
        <f t="shared" si="147"/>
        <v>27.972391391347482</v>
      </c>
      <c r="BF150" s="31">
        <f t="shared" si="172"/>
        <v>28.042497635436071</v>
      </c>
      <c r="BG150" s="31"/>
      <c r="BK150" s="28"/>
      <c r="BO150" s="28">
        <v>105.3</v>
      </c>
      <c r="BP150" s="30">
        <f t="shared" si="153"/>
        <v>5.2999999999999971E-2</v>
      </c>
      <c r="BQ150" s="28"/>
      <c r="BR150" s="33"/>
    </row>
    <row r="151" spans="1:70" s="32" customFormat="1" x14ac:dyDescent="0.25">
      <c r="A151" s="20" t="s">
        <v>171</v>
      </c>
      <c r="B151" s="20"/>
      <c r="C151" s="20"/>
      <c r="D151" s="20"/>
      <c r="E151" s="20"/>
      <c r="F151" s="21">
        <v>2445967</v>
      </c>
      <c r="G151" s="21">
        <v>1233218</v>
      </c>
      <c r="H151" s="21">
        <f t="shared" si="155"/>
        <v>1085231.8400000001</v>
      </c>
      <c r="I151" s="22">
        <f t="shared" si="176"/>
        <v>8648331.25</v>
      </c>
      <c r="J151" s="22">
        <v>2398341</v>
      </c>
      <c r="K151" s="23">
        <f>J151/L151</f>
        <v>0.86661986091247367</v>
      </c>
      <c r="L151" s="22">
        <v>2767466</v>
      </c>
      <c r="M151" s="23">
        <f t="shared" si="173"/>
        <v>0.32</v>
      </c>
      <c r="N151" s="25"/>
      <c r="O151" s="25"/>
      <c r="P151" s="25"/>
      <c r="Q151" s="20"/>
      <c r="R151" s="20"/>
      <c r="S151" s="22">
        <f t="shared" si="149"/>
        <v>2.2099803116723886</v>
      </c>
      <c r="T151" s="22">
        <f t="shared" si="150"/>
        <v>2.2099803116723886</v>
      </c>
      <c r="U151" s="22">
        <f>L151/G151</f>
        <v>2.244101205139724</v>
      </c>
      <c r="V151" s="22">
        <f t="shared" si="140"/>
        <v>2.550115005840595</v>
      </c>
      <c r="W151" s="20">
        <v>4.78</v>
      </c>
      <c r="X151" s="25">
        <f t="shared" si="178"/>
        <v>5.123258306538049</v>
      </c>
      <c r="Y151" s="25">
        <f t="shared" si="156"/>
        <v>4.56968</v>
      </c>
      <c r="Z151" s="25"/>
      <c r="AA151" s="21">
        <f t="shared" si="152"/>
        <v>11464069.98</v>
      </c>
      <c r="AB151" s="21">
        <f t="shared" si="144"/>
        <v>13228487.48</v>
      </c>
      <c r="AC151" s="20">
        <f t="shared" si="148"/>
        <v>7.17</v>
      </c>
      <c r="AD151" s="26">
        <f t="shared" si="151"/>
        <v>17196104.969999999</v>
      </c>
      <c r="AE151" s="21">
        <f t="shared" si="141"/>
        <v>14178443.172561629</v>
      </c>
      <c r="AF151" s="21">
        <f t="shared" si="157"/>
        <v>9.2960611830187361</v>
      </c>
      <c r="AG151" s="34">
        <f>AB151/G151</f>
        <v>10.726803760567881</v>
      </c>
      <c r="AH151" s="21">
        <f t="shared" si="158"/>
        <v>9.9636239903737795</v>
      </c>
      <c r="AI151" s="34">
        <f>AG151/0.933</f>
        <v>11.497110139944137</v>
      </c>
      <c r="AJ151" s="21">
        <f t="shared" si="159"/>
        <v>9.7239133713585115</v>
      </c>
      <c r="AK151" s="21">
        <f t="shared" si="160"/>
        <v>11.22050602569862</v>
      </c>
      <c r="AL151" s="34">
        <f t="shared" si="128"/>
        <v>38.585625038013958</v>
      </c>
      <c r="AM151" s="21">
        <f t="shared" si="161"/>
        <v>10.563705889794019</v>
      </c>
      <c r="AN151" s="21">
        <f t="shared" si="174"/>
        <v>12.189549727918045</v>
      </c>
      <c r="AO151" s="21">
        <f t="shared" si="162"/>
        <v>11.322299989061113</v>
      </c>
      <c r="AP151" s="27">
        <f t="shared" si="175"/>
        <v>13.064897886300155</v>
      </c>
      <c r="AQ151" s="27">
        <f t="shared" si="163"/>
        <v>11.049901558361945</v>
      </c>
      <c r="AR151" s="27">
        <f t="shared" si="164"/>
        <v>12.750575029202977</v>
      </c>
      <c r="AS151" s="28"/>
      <c r="AT151" s="28">
        <v>547</v>
      </c>
      <c r="AU151" s="29">
        <f t="shared" si="165"/>
        <v>2.0698903087863096E-2</v>
      </c>
      <c r="AV151" s="29">
        <f t="shared" si="181"/>
        <v>2.3884639645886937E-2</v>
      </c>
      <c r="AW151" s="29">
        <f t="shared" si="166"/>
        <v>2.0200916925707395E-2</v>
      </c>
      <c r="AX151" s="29">
        <f t="shared" si="182"/>
        <v>2.3310009194155351E-2</v>
      </c>
      <c r="AZ151" s="27">
        <f t="shared" si="167"/>
        <v>535.95009844163803</v>
      </c>
      <c r="BA151" s="27">
        <f t="shared" si="168"/>
        <v>382.9</v>
      </c>
      <c r="BB151" s="27">
        <f t="shared" si="169"/>
        <v>153.05009844163806</v>
      </c>
      <c r="BC151" s="30">
        <f t="shared" si="170"/>
        <v>0.27979908307429263</v>
      </c>
      <c r="BD151" s="27">
        <f t="shared" si="171"/>
        <v>30.610019688327611</v>
      </c>
      <c r="BE151" s="31">
        <f t="shared" si="147"/>
        <v>29.07951870391123</v>
      </c>
      <c r="BF151" s="31">
        <f t="shared" si="172"/>
        <v>29.152399703169152</v>
      </c>
      <c r="BG151" s="31"/>
      <c r="BK151" s="28"/>
      <c r="BO151" s="28">
        <v>113</v>
      </c>
      <c r="BP151" s="30">
        <f t="shared" si="153"/>
        <v>0.13</v>
      </c>
      <c r="BQ151" s="28"/>
      <c r="BR151" s="33"/>
    </row>
    <row r="152" spans="1:70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4"/>
      <c r="V152" s="1"/>
      <c r="W152" s="1"/>
      <c r="X152" s="5"/>
      <c r="Y152" s="5"/>
      <c r="Z152" s="5"/>
      <c r="AA152" s="5"/>
      <c r="AB152" s="2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8"/>
      <c r="AO152" s="8"/>
      <c r="BR152" s="19"/>
    </row>
    <row r="153" spans="1:70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5"/>
      <c r="Y153" s="5"/>
      <c r="Z153" s="5"/>
      <c r="AA153" s="5"/>
      <c r="AB153" s="2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8"/>
      <c r="AO153" s="8"/>
      <c r="BR153" s="19"/>
    </row>
    <row r="154" spans="1:70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5"/>
      <c r="Y154" s="5"/>
      <c r="Z154" s="5"/>
      <c r="AA154" s="5"/>
      <c r="AB154" s="2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8"/>
      <c r="AO154" s="8"/>
      <c r="BR154" s="19"/>
    </row>
    <row r="155" spans="1:7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>
        <f>AVERAGEA(K129,K119:K121,K116,K113,K102:K104,K101,K86,K78:K79)</f>
        <v>0.84155597590217157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5"/>
      <c r="Y155" s="5"/>
      <c r="Z155" s="5"/>
      <c r="AA155" s="5"/>
      <c r="AB155" s="2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8"/>
      <c r="AO155" s="8"/>
      <c r="BR155" s="19"/>
    </row>
    <row r="156" spans="1:7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5"/>
      <c r="Y156" s="5"/>
      <c r="Z156" s="5"/>
      <c r="AA156" s="5"/>
      <c r="AB156" s="2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8"/>
      <c r="AO156" s="8"/>
      <c r="BR156" s="19"/>
    </row>
    <row r="157" spans="1:7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5"/>
      <c r="Y157" s="5"/>
      <c r="Z157" s="5"/>
      <c r="AA157" s="5"/>
      <c r="AB157" s="2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8"/>
      <c r="AO157" s="8"/>
      <c r="BR157" s="19"/>
    </row>
    <row r="158" spans="1:7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5"/>
      <c r="Y158" s="5"/>
      <c r="Z158" s="5"/>
      <c r="AA158" s="5"/>
      <c r="AB158" s="2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8"/>
      <c r="AO158" s="8"/>
      <c r="BR158" s="19"/>
    </row>
    <row r="159" spans="1:7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5"/>
      <c r="Y159" s="5"/>
      <c r="Z159" s="5"/>
      <c r="AA159" s="5"/>
      <c r="AB159" s="2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8"/>
      <c r="AO159" s="8"/>
      <c r="BR159" s="19"/>
    </row>
    <row r="160" spans="1:7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5"/>
      <c r="Y160" s="5"/>
      <c r="Z160" s="5"/>
      <c r="AA160" s="5"/>
      <c r="AB160" s="2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8"/>
      <c r="AO160" s="8"/>
      <c r="BR160" s="19"/>
    </row>
    <row r="161" spans="1:7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5"/>
      <c r="Y161" s="5"/>
      <c r="Z161" s="5"/>
      <c r="AA161" s="5"/>
      <c r="AB161" s="2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8"/>
      <c r="AO161" s="8"/>
      <c r="BR161" s="19"/>
    </row>
    <row r="162" spans="1:7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5"/>
      <c r="Y162" s="5"/>
      <c r="Z162" s="5"/>
      <c r="AA162" s="5"/>
      <c r="AB162" s="2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8"/>
      <c r="AO162" s="8"/>
      <c r="BR162" s="19"/>
    </row>
    <row r="163" spans="1:7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5"/>
      <c r="Y163" s="5"/>
      <c r="Z163" s="5"/>
      <c r="AA163" s="5"/>
      <c r="AB163" s="2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8"/>
      <c r="AO163" s="8"/>
      <c r="BR163" s="19"/>
    </row>
    <row r="164" spans="1:7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5"/>
      <c r="Y164" s="5"/>
      <c r="Z164" s="5"/>
      <c r="AA164" s="5"/>
      <c r="AB164" s="2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8"/>
      <c r="AO164" s="8"/>
      <c r="BR164" s="19"/>
    </row>
    <row r="165" spans="1:7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5"/>
      <c r="Y165" s="5"/>
      <c r="Z165" s="5"/>
      <c r="AA165" s="5"/>
      <c r="AB165" s="2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8"/>
      <c r="AO165" s="8"/>
      <c r="BR165" s="19"/>
    </row>
    <row r="166" spans="1:7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5"/>
      <c r="Y166" s="5"/>
      <c r="Z166" s="5"/>
      <c r="AA166" s="5"/>
      <c r="AB166" s="2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8"/>
      <c r="AO166" s="8"/>
      <c r="BR166" s="19"/>
    </row>
    <row r="167" spans="1:7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5"/>
      <c r="Y167" s="5"/>
      <c r="Z167" s="5"/>
      <c r="AA167" s="5"/>
      <c r="AB167" s="2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8"/>
      <c r="AO167" s="8"/>
    </row>
    <row r="168" spans="1:7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5"/>
      <c r="Y168" s="5"/>
      <c r="Z168" s="5"/>
      <c r="AA168" s="5"/>
      <c r="AB168" s="2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8"/>
      <c r="AO168" s="8"/>
    </row>
    <row r="169" spans="1:7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5"/>
      <c r="Y169" s="5"/>
      <c r="Z169" s="5"/>
      <c r="AA169" s="5"/>
      <c r="AB169" s="2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8"/>
      <c r="AO169" s="8"/>
    </row>
    <row r="170" spans="1:7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5"/>
      <c r="Y170" s="5"/>
      <c r="Z170" s="5"/>
      <c r="AA170" s="5"/>
      <c r="AB170" s="2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8"/>
      <c r="AO170" s="8"/>
    </row>
    <row r="171" spans="1:7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5"/>
      <c r="Y171" s="5"/>
      <c r="Z171" s="5"/>
      <c r="AA171" s="5"/>
      <c r="AB171" s="2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8"/>
      <c r="AO171" s="8"/>
    </row>
    <row r="172" spans="1:7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5"/>
      <c r="Y172" s="5"/>
      <c r="Z172" s="5"/>
      <c r="AA172" s="5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8"/>
      <c r="AO172" s="8"/>
    </row>
    <row r="173" spans="1:7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5"/>
      <c r="Y173" s="5"/>
      <c r="Z173" s="5"/>
      <c r="AA173" s="5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8"/>
      <c r="AO173" s="8"/>
    </row>
    <row r="174" spans="1:7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5"/>
      <c r="Y174" s="5"/>
      <c r="Z174" s="5"/>
      <c r="AA174" s="5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8"/>
      <c r="AO174" s="8"/>
    </row>
    <row r="175" spans="1:7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5"/>
      <c r="Y175" s="5"/>
      <c r="Z175" s="5"/>
      <c r="AA175" s="5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8"/>
      <c r="AO175" s="8"/>
    </row>
    <row r="176" spans="1:7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5"/>
      <c r="Y176" s="5"/>
      <c r="Z176" s="5"/>
      <c r="AA176" s="5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8"/>
      <c r="AO176" s="8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5"/>
      <c r="Y177" s="5"/>
      <c r="Z177" s="5"/>
      <c r="AA177" s="5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5"/>
      <c r="Y178" s="5"/>
      <c r="Z178" s="5"/>
      <c r="AA178" s="5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5"/>
      <c r="Y179" s="5"/>
      <c r="Z179" s="5"/>
      <c r="AA179" s="5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5"/>
      <c r="Y180" s="5"/>
      <c r="Z180" s="5"/>
      <c r="AA180" s="5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</sheetData>
  <pageMargins left="0.7" right="0.7" top="0.75" bottom="0.75" header="0.511811023622047" footer="0.511811023622047"/>
  <pageSetup orientation="portrait" horizontalDpi="300" verticalDpi="300" r:id="rId1"/>
  <ignoredErrors>
    <ignoredError sqref="AD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B6C5-4D5B-4FFC-B07D-B509FB568C81}">
  <sheetPr>
    <pageSetUpPr fitToPage="1"/>
  </sheetPr>
  <dimension ref="A1:X38"/>
  <sheetViews>
    <sheetView topLeftCell="N1" workbookViewId="0">
      <pane ySplit="1" topLeftCell="A27" activePane="bottomLeft" state="frozen"/>
      <selection pane="bottomLeft" activeCell="S40" sqref="S40"/>
    </sheetView>
  </sheetViews>
  <sheetFormatPr defaultRowHeight="13.2" x14ac:dyDescent="0.25"/>
  <cols>
    <col min="1" max="1" width="14" style="7" bestFit="1" customWidth="1"/>
    <col min="2" max="2" width="9.88671875" style="7" customWidth="1"/>
    <col min="3" max="3" width="10.88671875" customWidth="1"/>
    <col min="4" max="5" width="11.109375" customWidth="1"/>
    <col min="6" max="7" width="12.5546875" customWidth="1"/>
    <col min="8" max="8" width="12.6640625" customWidth="1"/>
    <col min="9" max="9" width="13" customWidth="1"/>
    <col min="10" max="10" width="12.33203125" customWidth="1"/>
    <col min="11" max="11" width="11" customWidth="1"/>
    <col min="12" max="12" width="13.6640625" customWidth="1"/>
    <col min="13" max="13" width="12.44140625" customWidth="1"/>
    <col min="14" max="14" width="11.5546875" customWidth="1"/>
    <col min="15" max="15" width="11.6640625" customWidth="1"/>
    <col min="16" max="16" width="9.88671875" customWidth="1"/>
    <col min="17" max="17" width="10.88671875" customWidth="1"/>
    <col min="18" max="18" width="10.44140625" customWidth="1"/>
    <col min="19" max="19" width="9.44140625" customWidth="1"/>
    <col min="20" max="20" width="12.6640625" customWidth="1"/>
    <col min="21" max="21" width="139.5546875" customWidth="1"/>
  </cols>
  <sheetData>
    <row r="1" spans="1:24" s="9" customFormat="1" ht="63" customHeight="1" x14ac:dyDescent="0.25">
      <c r="A1" s="11" t="s">
        <v>172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9" t="s">
        <v>191</v>
      </c>
      <c r="U1" s="9" t="s">
        <v>192</v>
      </c>
    </row>
    <row r="2" spans="1:24" s="10" customFormat="1" ht="39.6" x14ac:dyDescent="0.25">
      <c r="A2" s="12" t="s">
        <v>193</v>
      </c>
      <c r="B2" s="12"/>
      <c r="C2" s="12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>
        <v>1</v>
      </c>
      <c r="O2" s="13">
        <v>1.16638E-2</v>
      </c>
      <c r="P2" s="12">
        <v>0.41099999999999998</v>
      </c>
      <c r="Q2" s="12">
        <f>P2/16</f>
        <v>2.5687499999999999E-2</v>
      </c>
      <c r="R2" s="12"/>
      <c r="S2" s="12"/>
      <c r="T2" s="10" t="s">
        <v>194</v>
      </c>
      <c r="U2" s="10" t="s">
        <v>195</v>
      </c>
    </row>
    <row r="3" spans="1:24" s="10" customFormat="1" ht="39.6" x14ac:dyDescent="0.25">
      <c r="A3" s="12" t="s">
        <v>196</v>
      </c>
      <c r="B3" s="12"/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>
        <v>0.99313899999999999</v>
      </c>
      <c r="O3" s="13">
        <v>1.158E-2</v>
      </c>
      <c r="P3" s="12">
        <f>O3*35.274</f>
        <v>0.40847292000000002</v>
      </c>
      <c r="Q3" s="12">
        <f>P3/16</f>
        <v>2.5529557500000001E-2</v>
      </c>
      <c r="R3" s="12"/>
      <c r="S3" s="12"/>
      <c r="T3" s="10" t="s">
        <v>194</v>
      </c>
      <c r="U3" s="10" t="s">
        <v>195</v>
      </c>
    </row>
    <row r="4" spans="1:24" ht="26.4" x14ac:dyDescent="0.25">
      <c r="A4" s="12" t="s">
        <v>197</v>
      </c>
      <c r="B4" s="12" t="s">
        <v>198</v>
      </c>
      <c r="C4" s="14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24</v>
      </c>
      <c r="O4" s="15">
        <f t="shared" ref="O4:O11" si="0">N4*$O$2</f>
        <v>0.27993119999999999</v>
      </c>
      <c r="P4" s="14">
        <f t="shared" ref="P4:P11" si="1">N4*$P$2</f>
        <v>9.863999999999999</v>
      </c>
      <c r="Q4" s="12">
        <f t="shared" ref="Q4:Q30" si="2">P4/16</f>
        <v>0.61649999999999994</v>
      </c>
      <c r="R4" s="14"/>
      <c r="S4" s="14"/>
      <c r="T4" s="6"/>
      <c r="U4" s="10" t="s">
        <v>195</v>
      </c>
      <c r="V4" s="6"/>
      <c r="W4" s="6"/>
      <c r="X4" s="6"/>
    </row>
    <row r="5" spans="1:24" ht="39.6" x14ac:dyDescent="0.25">
      <c r="A5" s="12" t="s">
        <v>199</v>
      </c>
      <c r="B5" s="12" t="s">
        <v>200</v>
      </c>
      <c r="C5" s="14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82</v>
      </c>
      <c r="O5" s="15">
        <f t="shared" si="0"/>
        <v>0.95643160000000005</v>
      </c>
      <c r="P5" s="14">
        <f t="shared" si="1"/>
        <v>33.701999999999998</v>
      </c>
      <c r="Q5" s="12">
        <f t="shared" si="2"/>
        <v>2.1063749999999999</v>
      </c>
      <c r="R5" s="14">
        <v>66.5</v>
      </c>
      <c r="S5" s="14"/>
      <c r="T5" s="10" t="s">
        <v>201</v>
      </c>
      <c r="U5" s="10" t="s">
        <v>202</v>
      </c>
      <c r="V5" s="6"/>
      <c r="W5" s="6"/>
      <c r="X5" s="6"/>
    </row>
    <row r="6" spans="1:24" ht="39.6" x14ac:dyDescent="0.25">
      <c r="A6" s="12" t="s">
        <v>203</v>
      </c>
      <c r="B6" s="12" t="s">
        <v>200</v>
      </c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75</v>
      </c>
      <c r="O6" s="15">
        <f t="shared" si="0"/>
        <v>0.87478500000000003</v>
      </c>
      <c r="P6" s="14">
        <f t="shared" si="1"/>
        <v>30.824999999999999</v>
      </c>
      <c r="Q6" s="12">
        <f t="shared" si="2"/>
        <v>1.9265625</v>
      </c>
      <c r="R6" s="14"/>
      <c r="S6" s="14"/>
      <c r="T6" s="6"/>
      <c r="U6" s="10" t="s">
        <v>202</v>
      </c>
      <c r="V6" s="6"/>
      <c r="W6" s="6"/>
      <c r="X6" s="6"/>
    </row>
    <row r="7" spans="1:24" ht="39.6" x14ac:dyDescent="0.25">
      <c r="A7" s="12" t="s">
        <v>204</v>
      </c>
      <c r="B7" s="12" t="s">
        <v>205</v>
      </c>
      <c r="C7" s="14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109</v>
      </c>
      <c r="O7" s="15">
        <f t="shared" si="0"/>
        <v>1.2713542</v>
      </c>
      <c r="P7" s="14">
        <f t="shared" si="1"/>
        <v>44.798999999999999</v>
      </c>
      <c r="Q7" s="12">
        <f>P7/16</f>
        <v>2.7999375</v>
      </c>
      <c r="R7" s="14"/>
      <c r="S7" s="14"/>
      <c r="T7" s="10" t="s">
        <v>206</v>
      </c>
      <c r="U7" s="10" t="s">
        <v>202</v>
      </c>
      <c r="V7" s="6"/>
      <c r="W7" s="6"/>
      <c r="X7" s="6"/>
    </row>
    <row r="8" spans="1:24" ht="26.4" x14ac:dyDescent="0.25">
      <c r="A8" s="12" t="s">
        <v>207</v>
      </c>
      <c r="B8" s="12" t="s">
        <v>208</v>
      </c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80</v>
      </c>
      <c r="O8" s="15">
        <f t="shared" si="0"/>
        <v>0.93310400000000004</v>
      </c>
      <c r="P8" s="14">
        <f t="shared" si="1"/>
        <v>32.879999999999995</v>
      </c>
      <c r="Q8" s="12">
        <f t="shared" si="2"/>
        <v>2.0549999999999997</v>
      </c>
      <c r="R8" s="14"/>
      <c r="S8" s="14"/>
      <c r="T8" s="6"/>
      <c r="U8" s="10" t="s">
        <v>195</v>
      </c>
      <c r="V8" s="6"/>
      <c r="W8" s="6"/>
      <c r="X8" s="6"/>
    </row>
    <row r="9" spans="1:24" x14ac:dyDescent="0.25">
      <c r="A9" s="12" t="s">
        <v>209</v>
      </c>
      <c r="B9" s="12"/>
      <c r="C9" s="14">
        <v>1</v>
      </c>
      <c r="D9" s="14"/>
      <c r="E9" s="14"/>
      <c r="F9" s="14"/>
      <c r="G9" s="14"/>
      <c r="H9" s="14"/>
      <c r="I9" s="14"/>
      <c r="J9" s="14"/>
      <c r="K9" s="14"/>
      <c r="L9" s="14"/>
      <c r="M9" s="14">
        <v>40</v>
      </c>
      <c r="N9" s="14">
        <f>M9*$N$8</f>
        <v>3200</v>
      </c>
      <c r="O9" s="15">
        <f t="shared" si="0"/>
        <v>37.324159999999999</v>
      </c>
      <c r="P9" s="14">
        <f t="shared" si="1"/>
        <v>1315.1999999999998</v>
      </c>
      <c r="Q9" s="12">
        <f t="shared" si="2"/>
        <v>82.199999999999989</v>
      </c>
      <c r="R9" s="14"/>
      <c r="S9" s="14"/>
      <c r="T9" s="6"/>
      <c r="U9" s="10" t="s">
        <v>195</v>
      </c>
      <c r="V9" s="6"/>
      <c r="W9" s="6"/>
      <c r="X9" s="6"/>
    </row>
    <row r="10" spans="1:24" x14ac:dyDescent="0.25">
      <c r="A10" s="12" t="s">
        <v>210</v>
      </c>
      <c r="B10" s="12"/>
      <c r="C10" s="14">
        <v>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3</v>
      </c>
      <c r="O10" s="15">
        <f t="shared" si="0"/>
        <v>3.4991399999999999E-2</v>
      </c>
      <c r="P10" s="14">
        <f t="shared" si="1"/>
        <v>1.2329999999999999</v>
      </c>
      <c r="Q10" s="12">
        <f t="shared" si="2"/>
        <v>7.7062499999999992E-2</v>
      </c>
      <c r="R10" s="14"/>
      <c r="S10" s="14"/>
      <c r="T10" s="6"/>
      <c r="U10" s="10" t="s">
        <v>195</v>
      </c>
      <c r="V10" s="6"/>
      <c r="W10" s="6"/>
      <c r="X10" s="6"/>
    </row>
    <row r="11" spans="1:24" x14ac:dyDescent="0.25">
      <c r="A11" s="12" t="s">
        <v>211</v>
      </c>
      <c r="B11" s="12"/>
      <c r="C11" s="14">
        <v>1</v>
      </c>
      <c r="D11" s="14"/>
      <c r="E11" s="14"/>
      <c r="F11" s="14"/>
      <c r="G11" s="14"/>
      <c r="H11" s="14"/>
      <c r="I11" s="14"/>
      <c r="J11" s="14">
        <v>40</v>
      </c>
      <c r="K11" s="14"/>
      <c r="L11" s="14"/>
      <c r="M11" s="14"/>
      <c r="N11" s="14">
        <f>J11*$N$10</f>
        <v>120</v>
      </c>
      <c r="O11" s="15">
        <f t="shared" si="0"/>
        <v>1.399656</v>
      </c>
      <c r="P11" s="14">
        <f t="shared" si="1"/>
        <v>49.32</v>
      </c>
      <c r="Q11" s="12">
        <f t="shared" si="2"/>
        <v>3.0825</v>
      </c>
      <c r="R11" s="14"/>
      <c r="S11" s="14"/>
      <c r="T11" s="6"/>
      <c r="U11" s="10" t="s">
        <v>195</v>
      </c>
      <c r="V11" s="6"/>
      <c r="W11" s="6"/>
      <c r="X11" s="6"/>
    </row>
    <row r="12" spans="1:24" x14ac:dyDescent="0.25">
      <c r="A12" s="17" t="s">
        <v>212</v>
      </c>
      <c r="B12" s="12"/>
      <c r="C12" s="14">
        <v>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6">
        <v>1.43E-2</v>
      </c>
      <c r="P12" s="14">
        <v>0.50600000000000001</v>
      </c>
      <c r="Q12" s="12">
        <f t="shared" si="2"/>
        <v>3.1625E-2</v>
      </c>
      <c r="R12" s="14"/>
      <c r="S12" s="14"/>
      <c r="T12" s="6"/>
      <c r="U12" s="10" t="s">
        <v>195</v>
      </c>
      <c r="V12" s="6"/>
      <c r="W12" s="6"/>
      <c r="X12" s="6"/>
    </row>
    <row r="13" spans="1:24" x14ac:dyDescent="0.25">
      <c r="A13" s="12" t="s">
        <v>213</v>
      </c>
      <c r="B13" s="12"/>
      <c r="C13" s="14">
        <v>1</v>
      </c>
      <c r="D13" s="14"/>
      <c r="E13" s="14"/>
      <c r="F13" s="14"/>
      <c r="G13" s="14"/>
      <c r="H13" s="14"/>
      <c r="I13" s="14"/>
      <c r="J13" s="14">
        <v>320</v>
      </c>
      <c r="K13" s="14">
        <v>8</v>
      </c>
      <c r="L13" s="14"/>
      <c r="M13" s="14"/>
      <c r="N13" s="14">
        <f>J13*$N$10</f>
        <v>960</v>
      </c>
      <c r="O13" s="15">
        <f>N13*$O$2</f>
        <v>11.197248</v>
      </c>
      <c r="P13" s="14">
        <f>N13*$P$2</f>
        <v>394.56</v>
      </c>
      <c r="Q13" s="12">
        <f t="shared" si="2"/>
        <v>24.66</v>
      </c>
      <c r="R13" s="14"/>
      <c r="S13" s="14"/>
      <c r="T13" s="6"/>
      <c r="U13" s="10" t="s">
        <v>195</v>
      </c>
      <c r="V13" s="6"/>
      <c r="W13" s="6"/>
      <c r="X13" s="6"/>
    </row>
    <row r="14" spans="1:24" ht="26.4" x14ac:dyDescent="0.25">
      <c r="A14" s="12" t="s">
        <v>214</v>
      </c>
      <c r="B14" s="12" t="s">
        <v>215</v>
      </c>
      <c r="C14" s="14">
        <v>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6"/>
      <c r="P14" s="14"/>
      <c r="Q14" s="12"/>
      <c r="R14" s="14">
        <v>83.4</v>
      </c>
      <c r="S14" s="14">
        <v>1.3680000000000001</v>
      </c>
      <c r="T14" s="6"/>
      <c r="U14" s="10" t="s">
        <v>195</v>
      </c>
      <c r="V14" s="6"/>
      <c r="W14" s="6"/>
      <c r="X14" s="6"/>
    </row>
    <row r="15" spans="1:24" ht="26.4" x14ac:dyDescent="0.25">
      <c r="A15" s="12" t="s">
        <v>216</v>
      </c>
      <c r="B15" s="12"/>
      <c r="C15" s="14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6"/>
      <c r="P15" s="14"/>
      <c r="Q15" s="12"/>
      <c r="R15" s="14">
        <v>104</v>
      </c>
      <c r="S15" s="14">
        <v>1.706</v>
      </c>
      <c r="T15" s="6"/>
      <c r="U15" s="10"/>
      <c r="V15" s="6"/>
      <c r="W15" s="6"/>
      <c r="X15" s="6"/>
    </row>
    <row r="16" spans="1:24" ht="52.8" x14ac:dyDescent="0.25">
      <c r="A16" s="17" t="s">
        <v>217</v>
      </c>
      <c r="B16" s="12"/>
      <c r="C16" s="14">
        <v>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6"/>
      <c r="P16" s="14"/>
      <c r="Q16" s="12"/>
      <c r="R16" s="14">
        <v>100</v>
      </c>
      <c r="S16" s="14">
        <v>1.64</v>
      </c>
      <c r="T16" s="6"/>
      <c r="U16" s="10" t="s">
        <v>195</v>
      </c>
      <c r="V16" s="6"/>
      <c r="W16" s="6"/>
      <c r="X16" s="6"/>
    </row>
    <row r="17" spans="1:24" ht="92.4" x14ac:dyDescent="0.25">
      <c r="A17" s="12" t="s">
        <v>218</v>
      </c>
      <c r="B17" s="12"/>
      <c r="C17" s="14">
        <v>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128</v>
      </c>
      <c r="O17" s="15">
        <f>N17*$O$2</f>
        <v>1.4929664</v>
      </c>
      <c r="P17" s="14">
        <f>N17*$P$2</f>
        <v>52.607999999999997</v>
      </c>
      <c r="Q17" s="12">
        <f t="shared" si="2"/>
        <v>3.2879999999999998</v>
      </c>
      <c r="R17" s="14">
        <v>104</v>
      </c>
      <c r="S17" s="14"/>
      <c r="T17" s="10" t="s">
        <v>219</v>
      </c>
      <c r="U17" s="10" t="s">
        <v>195</v>
      </c>
      <c r="V17" s="6"/>
      <c r="W17" s="6"/>
      <c r="X17" s="6"/>
    </row>
    <row r="18" spans="1:24" ht="92.4" x14ac:dyDescent="0.25">
      <c r="A18" s="12" t="s">
        <v>220</v>
      </c>
      <c r="B18" s="12"/>
      <c r="C18" s="14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33</v>
      </c>
      <c r="O18" s="15">
        <f>N18*$O$2</f>
        <v>0.38490540000000001</v>
      </c>
      <c r="P18" s="14">
        <f>N18*$P$2</f>
        <v>13.562999999999999</v>
      </c>
      <c r="Q18" s="12">
        <f t="shared" si="2"/>
        <v>0.84768749999999993</v>
      </c>
      <c r="R18" s="14">
        <v>104</v>
      </c>
      <c r="S18" s="14"/>
      <c r="T18" s="10" t="s">
        <v>221</v>
      </c>
      <c r="U18" s="10"/>
      <c r="V18" s="6"/>
      <c r="W18" s="6"/>
      <c r="X18" s="6"/>
    </row>
    <row r="19" spans="1:24" ht="52.8" x14ac:dyDescent="0.25">
      <c r="A19" s="17" t="s">
        <v>222</v>
      </c>
      <c r="B19" s="12"/>
      <c r="C19" s="14">
        <v>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2"/>
      <c r="R19" s="14">
        <v>108.3</v>
      </c>
      <c r="S19" s="14">
        <v>1.8480000000000001</v>
      </c>
      <c r="T19" s="6"/>
      <c r="U19" s="10" t="s">
        <v>195</v>
      </c>
      <c r="V19" s="6"/>
      <c r="W19" s="6"/>
      <c r="X19" s="6"/>
    </row>
    <row r="20" spans="1:24" ht="66" x14ac:dyDescent="0.25">
      <c r="A20" s="12" t="s">
        <v>223</v>
      </c>
      <c r="B20" s="12"/>
      <c r="C20" s="14">
        <v>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132</v>
      </c>
      <c r="O20" s="15">
        <f>N20*$O$2</f>
        <v>1.5396216</v>
      </c>
      <c r="P20" s="14">
        <f>N20*$P$2</f>
        <v>54.251999999999995</v>
      </c>
      <c r="Q20" s="12">
        <f t="shared" si="2"/>
        <v>3.3907499999999997</v>
      </c>
      <c r="R20" s="14">
        <v>108</v>
      </c>
      <c r="S20" s="14"/>
      <c r="T20" s="10" t="s">
        <v>224</v>
      </c>
      <c r="U20" s="10" t="s">
        <v>195</v>
      </c>
      <c r="V20" s="6"/>
      <c r="W20" s="6"/>
      <c r="X20" s="6"/>
    </row>
    <row r="21" spans="1:24" ht="66" x14ac:dyDescent="0.25">
      <c r="A21" s="12" t="s">
        <v>225</v>
      </c>
      <c r="B21" s="12"/>
      <c r="C21" s="14">
        <v>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98.4</v>
      </c>
      <c r="O21" s="15">
        <f>N21*$O$2</f>
        <v>1.1477179200000001</v>
      </c>
      <c r="P21" s="14">
        <f>N21*$P$2</f>
        <v>40.442399999999999</v>
      </c>
      <c r="Q21" s="12">
        <f t="shared" si="2"/>
        <v>2.52765</v>
      </c>
      <c r="R21" s="14"/>
      <c r="S21" s="14">
        <v>2.0489999999999999</v>
      </c>
      <c r="T21" s="10" t="s">
        <v>226</v>
      </c>
      <c r="U21" s="10" t="s">
        <v>195</v>
      </c>
      <c r="V21" s="6"/>
      <c r="W21" s="6"/>
      <c r="X21" s="6"/>
    </row>
    <row r="22" spans="1:24" ht="60" customHeight="1" x14ac:dyDescent="0.25">
      <c r="A22" s="12" t="s">
        <v>227</v>
      </c>
      <c r="B22" s="12" t="s">
        <v>228</v>
      </c>
      <c r="C22" s="14">
        <v>1</v>
      </c>
      <c r="D22" s="14"/>
      <c r="E22" s="14"/>
      <c r="F22" s="14"/>
      <c r="G22" s="14"/>
      <c r="H22" s="14">
        <v>8</v>
      </c>
      <c r="I22" s="14"/>
      <c r="J22" s="14"/>
      <c r="K22" s="14"/>
      <c r="L22" s="14"/>
      <c r="M22" s="14"/>
      <c r="N22" s="14"/>
      <c r="O22" s="14"/>
      <c r="P22" s="14"/>
      <c r="Q22" s="12"/>
      <c r="R22" s="14"/>
      <c r="S22" s="14"/>
      <c r="T22" s="10" t="s">
        <v>229</v>
      </c>
      <c r="U22" s="10" t="s">
        <v>195</v>
      </c>
      <c r="V22" s="6"/>
      <c r="W22" s="6"/>
      <c r="X22" s="6"/>
    </row>
    <row r="23" spans="1:24" ht="60" customHeight="1" x14ac:dyDescent="0.25">
      <c r="A23" s="12" t="s">
        <v>230</v>
      </c>
      <c r="B23" s="12" t="s">
        <v>228</v>
      </c>
      <c r="C23" s="14">
        <v>1</v>
      </c>
      <c r="D23" s="14"/>
      <c r="E23" s="14"/>
      <c r="F23" s="14"/>
      <c r="G23" s="14"/>
      <c r="H23" s="14"/>
      <c r="I23" s="14"/>
      <c r="J23" s="14"/>
      <c r="K23" s="14"/>
      <c r="L23" s="14">
        <v>8</v>
      </c>
      <c r="M23" s="14"/>
      <c r="N23" s="14">
        <f>L23*$N$5</f>
        <v>656</v>
      </c>
      <c r="O23" s="15">
        <f>N23*$O$2</f>
        <v>7.6514528000000004</v>
      </c>
      <c r="P23" s="14">
        <f>N23*$P$2</f>
        <v>269.61599999999999</v>
      </c>
      <c r="Q23" s="12">
        <f>P23/16</f>
        <v>16.850999999999999</v>
      </c>
      <c r="R23" s="14"/>
      <c r="S23" s="14"/>
      <c r="T23" s="10"/>
      <c r="U23" s="10" t="s">
        <v>202</v>
      </c>
      <c r="V23" s="6"/>
      <c r="W23" s="6"/>
      <c r="X23" s="6"/>
    </row>
    <row r="24" spans="1:24" ht="60" customHeight="1" x14ac:dyDescent="0.25">
      <c r="A24" s="12" t="s">
        <v>231</v>
      </c>
      <c r="B24" s="12"/>
      <c r="C24" s="14">
        <v>1</v>
      </c>
      <c r="D24" s="14"/>
      <c r="E24" s="14">
        <v>21</v>
      </c>
      <c r="F24" s="14"/>
      <c r="G24" s="14"/>
      <c r="H24" s="14"/>
      <c r="I24" s="14"/>
      <c r="J24" s="14"/>
      <c r="K24" s="14"/>
      <c r="L24" s="14">
        <f>E24*$L$23</f>
        <v>168</v>
      </c>
      <c r="M24" s="14"/>
      <c r="N24" s="14">
        <f>L24*$N$5</f>
        <v>13776</v>
      </c>
      <c r="O24" s="15">
        <f>N24*$O$2</f>
        <v>160.68050880000001</v>
      </c>
      <c r="P24" s="14">
        <f>N24*$P$2</f>
        <v>5661.9359999999997</v>
      </c>
      <c r="Q24" s="12">
        <f>P24/16</f>
        <v>353.87099999999998</v>
      </c>
      <c r="R24" s="14"/>
      <c r="S24" s="14"/>
      <c r="T24" s="10"/>
      <c r="U24" s="10" t="s">
        <v>202</v>
      </c>
      <c r="V24" s="6"/>
      <c r="W24" s="6"/>
      <c r="X24" s="6"/>
    </row>
    <row r="25" spans="1:24" ht="26.4" x14ac:dyDescent="0.25">
      <c r="A25" s="12" t="s">
        <v>232</v>
      </c>
      <c r="B25" s="12" t="s">
        <v>233</v>
      </c>
      <c r="C25" s="14">
        <v>1</v>
      </c>
      <c r="D25" s="14"/>
      <c r="E25" s="14"/>
      <c r="F25" s="14"/>
      <c r="G25" s="14"/>
      <c r="H25" s="14">
        <v>24</v>
      </c>
      <c r="I25" s="14"/>
      <c r="J25" s="14"/>
      <c r="K25" s="14"/>
      <c r="L25" s="14"/>
      <c r="M25" s="14"/>
      <c r="N25" s="14">
        <f>H25*N17</f>
        <v>3072</v>
      </c>
      <c r="O25" s="18">
        <f>H25*O17</f>
        <v>35.831193599999999</v>
      </c>
      <c r="P25" s="14"/>
      <c r="Q25" s="12"/>
      <c r="R25" s="14"/>
      <c r="S25" s="14">
        <v>63.68</v>
      </c>
      <c r="T25" s="6"/>
      <c r="U25" s="10" t="s">
        <v>202</v>
      </c>
      <c r="V25" s="6"/>
      <c r="W25" s="6"/>
      <c r="X25" s="6"/>
    </row>
    <row r="26" spans="1:24" ht="26.4" x14ac:dyDescent="0.25">
      <c r="A26" s="12" t="s">
        <v>240</v>
      </c>
      <c r="B26" s="12"/>
      <c r="C26" s="14">
        <v>1</v>
      </c>
      <c r="D26" s="14">
        <v>31</v>
      </c>
      <c r="E26" s="14">
        <v>4</v>
      </c>
      <c r="F26" s="14"/>
      <c r="G26" s="14"/>
      <c r="H26" s="14"/>
      <c r="I26" s="14"/>
      <c r="J26" s="14"/>
      <c r="K26" s="14"/>
      <c r="L26" s="14"/>
      <c r="M26" s="14">
        <v>5072</v>
      </c>
      <c r="N26" s="14">
        <f>M26*N8</f>
        <v>405760</v>
      </c>
      <c r="O26" s="18">
        <f>M26*O8</f>
        <v>4732.7034880000001</v>
      </c>
      <c r="P26" s="14"/>
      <c r="Q26" s="12"/>
      <c r="R26" s="14"/>
      <c r="S26" s="14"/>
      <c r="T26" s="6"/>
      <c r="U26" s="10"/>
      <c r="V26" s="6"/>
      <c r="W26" s="6"/>
      <c r="X26" s="6"/>
    </row>
    <row r="27" spans="1:24" x14ac:dyDescent="0.25">
      <c r="A27" s="12" t="s">
        <v>234</v>
      </c>
      <c r="B27" s="12"/>
      <c r="C27" s="14">
        <v>1</v>
      </c>
      <c r="D27" s="14"/>
      <c r="E27" s="14"/>
      <c r="F27" s="14"/>
      <c r="G27" s="14">
        <v>24</v>
      </c>
      <c r="H27" s="14">
        <v>3200</v>
      </c>
      <c r="I27" s="14">
        <v>400</v>
      </c>
      <c r="J27" s="14"/>
      <c r="K27" s="14"/>
      <c r="L27" s="14"/>
      <c r="M27" s="14"/>
      <c r="N27" s="14">
        <v>384000</v>
      </c>
      <c r="O27" s="14">
        <v>4478.7700000000004</v>
      </c>
      <c r="P27" s="14"/>
      <c r="Q27" s="12">
        <v>9874.7999999999993</v>
      </c>
      <c r="R27" s="14"/>
      <c r="S27" s="14"/>
      <c r="T27" s="6"/>
      <c r="U27" s="6"/>
      <c r="V27" s="6"/>
      <c r="W27" s="6"/>
      <c r="X27" s="6"/>
    </row>
    <row r="28" spans="1:24" ht="39.6" x14ac:dyDescent="0.25">
      <c r="A28" s="12" t="s">
        <v>235</v>
      </c>
      <c r="B28" s="12"/>
      <c r="C28" s="14">
        <v>1</v>
      </c>
      <c r="D28" s="14"/>
      <c r="E28" s="14"/>
      <c r="F28" s="14"/>
      <c r="G28" s="14"/>
      <c r="H28" s="14"/>
      <c r="I28" s="14"/>
      <c r="J28" s="14"/>
      <c r="K28" s="14"/>
      <c r="L28" s="14"/>
      <c r="M28" s="14">
        <v>4800</v>
      </c>
      <c r="N28" s="14">
        <f>M28*80</f>
        <v>384000</v>
      </c>
      <c r="O28" s="15">
        <f>N28*$O$2</f>
        <v>4478.8991999999998</v>
      </c>
      <c r="P28" s="14">
        <f>N28*$P$2</f>
        <v>157824</v>
      </c>
      <c r="Q28" s="12">
        <f t="shared" si="2"/>
        <v>9864</v>
      </c>
      <c r="R28" s="14"/>
      <c r="S28" s="14"/>
      <c r="T28" s="10" t="s">
        <v>236</v>
      </c>
      <c r="U28" s="10" t="s">
        <v>195</v>
      </c>
      <c r="V28" s="6"/>
      <c r="W28" s="6"/>
      <c r="X28" s="6"/>
    </row>
    <row r="29" spans="1:24" ht="39.6" x14ac:dyDescent="0.25">
      <c r="A29" s="12" t="s">
        <v>237</v>
      </c>
      <c r="B29" s="12"/>
      <c r="C29" s="14">
        <v>1</v>
      </c>
      <c r="D29" s="14"/>
      <c r="E29" s="14"/>
      <c r="F29" s="14"/>
      <c r="G29" s="14"/>
      <c r="H29" s="14"/>
      <c r="I29" s="14"/>
      <c r="J29" s="14"/>
      <c r="K29" s="14"/>
      <c r="L29" s="14"/>
      <c r="M29" s="14">
        <v>5000</v>
      </c>
      <c r="N29" s="14">
        <f>M29*80</f>
        <v>400000</v>
      </c>
      <c r="O29" s="15">
        <f>N29*$O$2</f>
        <v>4665.5200000000004</v>
      </c>
      <c r="P29" s="14">
        <f>N29*$P$2</f>
        <v>164400</v>
      </c>
      <c r="Q29" s="12">
        <f t="shared" si="2"/>
        <v>10275</v>
      </c>
      <c r="R29" s="14"/>
      <c r="S29" s="14"/>
      <c r="T29" s="6"/>
      <c r="U29" s="10" t="s">
        <v>195</v>
      </c>
      <c r="V29" s="6"/>
      <c r="W29" s="6"/>
      <c r="X29" s="6"/>
    </row>
    <row r="30" spans="1:24" ht="39.6" x14ac:dyDescent="0.25">
      <c r="A30" s="12" t="s">
        <v>238</v>
      </c>
      <c r="B30" s="12"/>
      <c r="C30" s="14">
        <v>1</v>
      </c>
      <c r="D30" s="14"/>
      <c r="E30" s="14"/>
      <c r="F30" s="14">
        <v>92</v>
      </c>
      <c r="G30" s="14"/>
      <c r="H30" s="14"/>
      <c r="I30" s="14"/>
      <c r="J30" s="14"/>
      <c r="K30" s="14"/>
      <c r="L30" s="14"/>
      <c r="M30" s="14">
        <f>F30*$M$9</f>
        <v>3680</v>
      </c>
      <c r="N30" s="14">
        <f>M30*80</f>
        <v>294400</v>
      </c>
      <c r="O30" s="15">
        <f>N30*$O$2</f>
        <v>3433.8227200000001</v>
      </c>
      <c r="P30" s="14">
        <f>N30*$P$2</f>
        <v>120998.39999999999</v>
      </c>
      <c r="Q30" s="12">
        <f t="shared" si="2"/>
        <v>7562.4</v>
      </c>
      <c r="R30" s="14"/>
      <c r="S30" s="14"/>
      <c r="T30" s="6"/>
      <c r="U30" s="10" t="s">
        <v>195</v>
      </c>
      <c r="V30" s="6"/>
      <c r="W30" s="6"/>
      <c r="X30" s="6"/>
    </row>
    <row r="31" spans="1:24" ht="26.4" x14ac:dyDescent="0.25">
      <c r="A31" s="12" t="s">
        <v>239</v>
      </c>
      <c r="B31" s="12"/>
      <c r="C31" s="14">
        <v>1</v>
      </c>
      <c r="D31" s="14">
        <v>31</v>
      </c>
      <c r="E31" s="14">
        <v>4</v>
      </c>
      <c r="F31" s="14"/>
      <c r="G31" s="14"/>
      <c r="H31" s="14"/>
      <c r="I31" s="14"/>
      <c r="J31" s="14"/>
      <c r="K31" s="14"/>
      <c r="L31" s="14"/>
      <c r="M31" s="14">
        <v>5200</v>
      </c>
      <c r="N31" s="14">
        <f>M31*80</f>
        <v>416000</v>
      </c>
      <c r="O31" s="15">
        <f>N31*$O$2</f>
        <v>4852.1408000000001</v>
      </c>
      <c r="P31" s="14">
        <f>N31*$P$2</f>
        <v>170976</v>
      </c>
      <c r="Q31" s="12">
        <f>P31/16</f>
        <v>10686</v>
      </c>
      <c r="R31" s="14"/>
      <c r="S31" s="14"/>
      <c r="T31" s="6"/>
      <c r="U31" s="10" t="s">
        <v>202</v>
      </c>
      <c r="V31" s="6"/>
      <c r="W31" s="6"/>
      <c r="X31" s="6"/>
    </row>
    <row r="32" spans="1:24" x14ac:dyDescent="0.25">
      <c r="A32" s="1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1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10"/>
      <c r="B34" s="10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10"/>
      <c r="B35" s="10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10"/>
      <c r="B36" s="1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10"/>
      <c r="B37" s="10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10"/>
      <c r="B38" s="10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</sheetData>
  <printOptions headings="1"/>
  <pageMargins left="0.25" right="0.25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Dharampal Land Stats</vt:lpstr>
      <vt:lpstr>Volumetric Measures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yogeshwar shastri</dc:creator>
  <cp:keywords/>
  <dc:description/>
  <cp:lastModifiedBy>yogeshwar shastri</cp:lastModifiedBy>
  <cp:revision>1</cp:revision>
  <dcterms:created xsi:type="dcterms:W3CDTF">2022-04-29T00:32:51Z</dcterms:created>
  <dcterms:modified xsi:type="dcterms:W3CDTF">2023-07-14T08:32:25Z</dcterms:modified>
  <cp:category/>
  <cp:contentStatus/>
</cp:coreProperties>
</file>