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workspace\okay-examples\doc41\principle\calc\"/>
    </mc:Choice>
  </mc:AlternateContent>
  <xr:revisionPtr revIDLastSave="0" documentId="13_ncr:1_{2CD9BFB7-C6DE-4068-8594-A4C456EDECF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case1-average" sheetId="1" r:id="rId1"/>
    <sheet name="case2-etf" sheetId="5" r:id="rId2"/>
    <sheet name="case3-cash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7" l="1"/>
  <c r="F7" i="7" s="1"/>
  <c r="H1" i="5"/>
  <c r="F7" i="5" s="1"/>
  <c r="F7" i="1"/>
  <c r="F25" i="1" s="1"/>
  <c r="D35" i="7"/>
  <c r="D33" i="7"/>
  <c r="D31" i="7"/>
  <c r="D29" i="7"/>
  <c r="D28" i="7"/>
  <c r="D27" i="7"/>
  <c r="D26" i="7"/>
  <c r="D24" i="7"/>
  <c r="D22" i="7"/>
  <c r="D21" i="7"/>
  <c r="D19" i="7"/>
  <c r="D17" i="7"/>
  <c r="D15" i="7"/>
  <c r="D13" i="7"/>
  <c r="D12" i="7"/>
  <c r="D11" i="7"/>
  <c r="D10" i="7"/>
  <c r="D8" i="7"/>
  <c r="B5" i="7"/>
  <c r="B4" i="7"/>
  <c r="B3" i="7"/>
  <c r="E23" i="7" s="1"/>
  <c r="E2" i="7"/>
  <c r="B2" i="7"/>
  <c r="D30" i="7" s="1"/>
  <c r="B1" i="7"/>
  <c r="K7" i="7" s="1"/>
  <c r="E2" i="5"/>
  <c r="J27" i="5" s="1"/>
  <c r="B5" i="5"/>
  <c r="B4" i="5"/>
  <c r="B3" i="5"/>
  <c r="E33" i="5" s="1"/>
  <c r="B2" i="5"/>
  <c r="B1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J32" i="1"/>
  <c r="J33" i="1"/>
  <c r="J34" i="1"/>
  <c r="J35" i="1"/>
  <c r="J3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7" i="1"/>
  <c r="I7" i="1" s="1"/>
  <c r="E32" i="1"/>
  <c r="E33" i="1"/>
  <c r="E34" i="1"/>
  <c r="E35" i="1"/>
  <c r="E36" i="1"/>
  <c r="F32" i="1"/>
  <c r="D32" i="1"/>
  <c r="D33" i="1"/>
  <c r="D34" i="1"/>
  <c r="D35" i="1"/>
  <c r="D3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F33" i="1" l="1"/>
  <c r="K33" i="1" s="1"/>
  <c r="M33" i="1" s="1"/>
  <c r="E20" i="5"/>
  <c r="E13" i="5"/>
  <c r="E26" i="5"/>
  <c r="E34" i="5"/>
  <c r="E10" i="5"/>
  <c r="E21" i="5"/>
  <c r="E35" i="5"/>
  <c r="E11" i="5"/>
  <c r="E36" i="5"/>
  <c r="E12" i="5"/>
  <c r="E28" i="7"/>
  <c r="E13" i="7"/>
  <c r="E27" i="5"/>
  <c r="K7" i="5"/>
  <c r="K32" i="1"/>
  <c r="M32" i="1" s="1"/>
  <c r="K25" i="1"/>
  <c r="M25" i="1" s="1"/>
  <c r="K7" i="1"/>
  <c r="M7" i="1" s="1"/>
  <c r="F20" i="5"/>
  <c r="F35" i="5"/>
  <c r="F34" i="1"/>
  <c r="E18" i="7"/>
  <c r="E31" i="7"/>
  <c r="E21" i="7"/>
  <c r="E29" i="7"/>
  <c r="E30" i="7"/>
  <c r="E19" i="7"/>
  <c r="E8" i="7"/>
  <c r="E9" i="7"/>
  <c r="E33" i="7"/>
  <c r="E10" i="7"/>
  <c r="E22" i="7"/>
  <c r="E36" i="7"/>
  <c r="E18" i="5"/>
  <c r="E11" i="7"/>
  <c r="E28" i="5"/>
  <c r="E19" i="5"/>
  <c r="E12" i="7"/>
  <c r="E17" i="7"/>
  <c r="E20" i="7"/>
  <c r="E35" i="7"/>
  <c r="E24" i="7"/>
  <c r="E29" i="5"/>
  <c r="E24" i="5"/>
  <c r="E32" i="5"/>
  <c r="E14" i="7"/>
  <c r="E26" i="7"/>
  <c r="E22" i="5"/>
  <c r="E30" i="5"/>
  <c r="E23" i="5"/>
  <c r="E8" i="5"/>
  <c r="E9" i="5"/>
  <c r="E17" i="5"/>
  <c r="E14" i="5"/>
  <c r="E15" i="5"/>
  <c r="E31" i="5"/>
  <c r="E16" i="5"/>
  <c r="E25" i="5"/>
  <c r="E15" i="7"/>
  <c r="E27" i="7"/>
  <c r="F14" i="5"/>
  <c r="F15" i="5"/>
  <c r="K15" i="5" s="1"/>
  <c r="F30" i="5"/>
  <c r="K30" i="5" s="1"/>
  <c r="F19" i="5"/>
  <c r="F9" i="5"/>
  <c r="F31" i="1"/>
  <c r="F8" i="1"/>
  <c r="K8" i="1" s="1"/>
  <c r="F26" i="1"/>
  <c r="F24" i="1"/>
  <c r="F14" i="1"/>
  <c r="K14" i="1" s="1"/>
  <c r="F23" i="7"/>
  <c r="K23" i="7" s="1"/>
  <c r="F18" i="7"/>
  <c r="F24" i="7"/>
  <c r="F8" i="7"/>
  <c r="F35" i="7"/>
  <c r="K35" i="7" s="1"/>
  <c r="F13" i="7"/>
  <c r="F20" i="7"/>
  <c r="K20" i="7" s="1"/>
  <c r="F12" i="7"/>
  <c r="F17" i="7"/>
  <c r="K17" i="7" s="1"/>
  <c r="F19" i="7"/>
  <c r="K19" i="7" s="1"/>
  <c r="F27" i="7"/>
  <c r="F11" i="7"/>
  <c r="F26" i="7"/>
  <c r="F10" i="7"/>
  <c r="F33" i="7"/>
  <c r="F31" i="7"/>
  <c r="F30" i="7"/>
  <c r="F25" i="5"/>
  <c r="F32" i="7"/>
  <c r="F36" i="1"/>
  <c r="F35" i="1"/>
  <c r="F26" i="5"/>
  <c r="K26" i="5" s="1"/>
  <c r="F16" i="5"/>
  <c r="K16" i="5" s="1"/>
  <c r="F17" i="5"/>
  <c r="F23" i="5"/>
  <c r="F34" i="5"/>
  <c r="K34" i="5" s="1"/>
  <c r="F28" i="7"/>
  <c r="F31" i="5"/>
  <c r="F13" i="5"/>
  <c r="F29" i="5"/>
  <c r="F21" i="7"/>
  <c r="F10" i="5"/>
  <c r="F21" i="5"/>
  <c r="F32" i="5"/>
  <c r="F11" i="5"/>
  <c r="F27" i="5"/>
  <c r="F22" i="5"/>
  <c r="F33" i="5"/>
  <c r="K33" i="5" s="1"/>
  <c r="F12" i="5"/>
  <c r="K12" i="5" s="1"/>
  <c r="F28" i="5"/>
  <c r="F18" i="5"/>
  <c r="F8" i="5"/>
  <c r="K8" i="5" s="1"/>
  <c r="F24" i="5"/>
  <c r="F14" i="7"/>
  <c r="J8" i="5"/>
  <c r="F23" i="1"/>
  <c r="F22" i="1"/>
  <c r="F21" i="1"/>
  <c r="F20" i="1"/>
  <c r="K20" i="1" s="1"/>
  <c r="F19" i="1"/>
  <c r="K19" i="1" s="1"/>
  <c r="F18" i="1"/>
  <c r="K18" i="1" s="1"/>
  <c r="F17" i="1"/>
  <c r="K17" i="1" s="1"/>
  <c r="F16" i="1"/>
  <c r="K16" i="1" s="1"/>
  <c r="F15" i="1"/>
  <c r="K15" i="1" s="1"/>
  <c r="F13" i="1"/>
  <c r="K13" i="1" s="1"/>
  <c r="F28" i="1"/>
  <c r="F11" i="1"/>
  <c r="K11" i="1" s="1"/>
  <c r="F30" i="1"/>
  <c r="F29" i="1"/>
  <c r="F12" i="1"/>
  <c r="K12" i="1" s="1"/>
  <c r="F27" i="1"/>
  <c r="F10" i="1"/>
  <c r="K10" i="1" s="1"/>
  <c r="F9" i="1"/>
  <c r="K9" i="1" s="1"/>
  <c r="F15" i="7"/>
  <c r="F22" i="7"/>
  <c r="F29" i="7"/>
  <c r="F36" i="5"/>
  <c r="J24" i="5"/>
  <c r="J18" i="5"/>
  <c r="J12" i="5"/>
  <c r="H35" i="5"/>
  <c r="I35" i="5" s="1"/>
  <c r="J25" i="5"/>
  <c r="H19" i="5"/>
  <c r="I19" i="5" s="1"/>
  <c r="H32" i="5"/>
  <c r="I32" i="5" s="1"/>
  <c r="H16" i="5"/>
  <c r="I16" i="5" s="1"/>
  <c r="H29" i="5"/>
  <c r="I29" i="5" s="1"/>
  <c r="H10" i="5"/>
  <c r="I10" i="5" s="1"/>
  <c r="J13" i="5"/>
  <c r="H26" i="5"/>
  <c r="I26" i="5" s="1"/>
  <c r="J29" i="5"/>
  <c r="H36" i="5"/>
  <c r="I36" i="5" s="1"/>
  <c r="H7" i="5"/>
  <c r="I7" i="5" s="1"/>
  <c r="J10" i="5"/>
  <c r="H23" i="5"/>
  <c r="I23" i="5" s="1"/>
  <c r="J26" i="5"/>
  <c r="J36" i="5"/>
  <c r="H17" i="5"/>
  <c r="I17" i="5" s="1"/>
  <c r="J20" i="5"/>
  <c r="J33" i="5"/>
  <c r="J21" i="5"/>
  <c r="H15" i="5"/>
  <c r="I15" i="5" s="1"/>
  <c r="J31" i="5"/>
  <c r="H12" i="5"/>
  <c r="I12" i="5" s="1"/>
  <c r="H28" i="5"/>
  <c r="I28" i="5" s="1"/>
  <c r="H9" i="5"/>
  <c r="I9" i="5" s="1"/>
  <c r="H25" i="5"/>
  <c r="I25" i="5" s="1"/>
  <c r="J9" i="5"/>
  <c r="J22" i="5"/>
  <c r="J19" i="5"/>
  <c r="J16" i="5"/>
  <c r="J23" i="5"/>
  <c r="H14" i="5"/>
  <c r="I14" i="5" s="1"/>
  <c r="H30" i="5"/>
  <c r="I30" i="5" s="1"/>
  <c r="H11" i="5"/>
  <c r="I11" i="5" s="1"/>
  <c r="J14" i="5"/>
  <c r="H27" i="5"/>
  <c r="I27" i="5" s="1"/>
  <c r="J30" i="5"/>
  <c r="H21" i="5"/>
  <c r="I21" i="5" s="1"/>
  <c r="H34" i="5"/>
  <c r="I34" i="5" s="1"/>
  <c r="H18" i="5"/>
  <c r="I18" i="5" s="1"/>
  <c r="J15" i="5"/>
  <c r="J28" i="5"/>
  <c r="H22" i="5"/>
  <c r="I22" i="5" s="1"/>
  <c r="J35" i="5"/>
  <c r="J27" i="7"/>
  <c r="J32" i="5"/>
  <c r="H13" i="5"/>
  <c r="I13" i="5" s="1"/>
  <c r="J7" i="5"/>
  <c r="H20" i="5"/>
  <c r="I20" i="5" s="1"/>
  <c r="H33" i="5"/>
  <c r="I33" i="5" s="1"/>
  <c r="J17" i="5"/>
  <c r="H8" i="5"/>
  <c r="I8" i="5" s="1"/>
  <c r="J11" i="5"/>
  <c r="H24" i="5"/>
  <c r="I24" i="5" s="1"/>
  <c r="J18" i="7"/>
  <c r="H32" i="7"/>
  <c r="I32" i="7" s="1"/>
  <c r="J9" i="7"/>
  <c r="H14" i="7"/>
  <c r="I14" i="7" s="1"/>
  <c r="H19" i="7"/>
  <c r="I19" i="7" s="1"/>
  <c r="J10" i="7"/>
  <c r="H24" i="7"/>
  <c r="I24" i="7" s="1"/>
  <c r="J26" i="7"/>
  <c r="H15" i="7"/>
  <c r="I15" i="7" s="1"/>
  <c r="J17" i="7"/>
  <c r="D20" i="7"/>
  <c r="H31" i="7"/>
  <c r="I31" i="7" s="1"/>
  <c r="J33" i="7"/>
  <c r="D36" i="7"/>
  <c r="J23" i="7"/>
  <c r="H12" i="7"/>
  <c r="I12" i="7" s="1"/>
  <c r="H28" i="7"/>
  <c r="I28" i="7" s="1"/>
  <c r="J28" i="7"/>
  <c r="J25" i="7"/>
  <c r="H10" i="7"/>
  <c r="I10" i="7" s="1"/>
  <c r="H26" i="7"/>
  <c r="I26" i="7" s="1"/>
  <c r="H13" i="7"/>
  <c r="I13" i="7" s="1"/>
  <c r="J15" i="7"/>
  <c r="D18" i="7"/>
  <c r="H29" i="7"/>
  <c r="I29" i="7" s="1"/>
  <c r="J31" i="7"/>
  <c r="D34" i="7"/>
  <c r="F36" i="7"/>
  <c r="D9" i="7"/>
  <c r="H20" i="7"/>
  <c r="I20" i="7" s="1"/>
  <c r="D25" i="7"/>
  <c r="E34" i="7"/>
  <c r="H36" i="7"/>
  <c r="I36" i="7" s="1"/>
  <c r="H7" i="7"/>
  <c r="I7" i="7" s="1"/>
  <c r="H23" i="7"/>
  <c r="I23" i="7" s="1"/>
  <c r="H21" i="7"/>
  <c r="I21" i="7" s="1"/>
  <c r="J8" i="7"/>
  <c r="E25" i="7"/>
  <c r="H27" i="7"/>
  <c r="I27" i="7" s="1"/>
  <c r="J29" i="7"/>
  <c r="D32" i="7"/>
  <c r="F34" i="7"/>
  <c r="H16" i="7"/>
  <c r="I16" i="7" s="1"/>
  <c r="J34" i="7"/>
  <c r="J16" i="7"/>
  <c r="H30" i="7"/>
  <c r="I30" i="7" s="1"/>
  <c r="J7" i="7"/>
  <c r="J14" i="7"/>
  <c r="J30" i="7"/>
  <c r="J21" i="7"/>
  <c r="H35" i="7"/>
  <c r="I35" i="7" s="1"/>
  <c r="J12" i="7"/>
  <c r="J19" i="7"/>
  <c r="J35" i="7"/>
  <c r="H22" i="7"/>
  <c r="I22" i="7" s="1"/>
  <c r="J22" i="7"/>
  <c r="D16" i="7"/>
  <c r="F9" i="7"/>
  <c r="E16" i="7"/>
  <c r="H18" i="7"/>
  <c r="I18" i="7" s="1"/>
  <c r="J20" i="7"/>
  <c r="D23" i="7"/>
  <c r="F25" i="7"/>
  <c r="E32" i="7"/>
  <c r="H34" i="7"/>
  <c r="I34" i="7" s="1"/>
  <c r="J36" i="7"/>
  <c r="J32" i="7"/>
  <c r="H17" i="7"/>
  <c r="I17" i="7" s="1"/>
  <c r="H33" i="7"/>
  <c r="I33" i="7" s="1"/>
  <c r="H8" i="7"/>
  <c r="I8" i="7" s="1"/>
  <c r="J24" i="7"/>
  <c r="H11" i="7"/>
  <c r="I11" i="7" s="1"/>
  <c r="J13" i="7"/>
  <c r="H9" i="7"/>
  <c r="I9" i="7" s="1"/>
  <c r="J11" i="7"/>
  <c r="D14" i="7"/>
  <c r="F16" i="7"/>
  <c r="K16" i="7" s="1"/>
  <c r="H25" i="7"/>
  <c r="I25" i="7" s="1"/>
  <c r="J34" i="5"/>
  <c r="H31" i="5"/>
  <c r="I31" i="5" s="1"/>
  <c r="K11" i="5" l="1"/>
  <c r="K10" i="5"/>
  <c r="K13" i="5"/>
  <c r="N13" i="1" s="1"/>
  <c r="K31" i="7"/>
  <c r="O31" i="1" s="1"/>
  <c r="K13" i="7"/>
  <c r="K36" i="5"/>
  <c r="N36" i="1" s="1"/>
  <c r="K20" i="5"/>
  <c r="K35" i="5"/>
  <c r="N35" i="1" s="1"/>
  <c r="K23" i="5"/>
  <c r="N23" i="1" s="1"/>
  <c r="K18" i="5"/>
  <c r="N18" i="1" s="1"/>
  <c r="K21" i="5"/>
  <c r="K30" i="7"/>
  <c r="O30" i="1" s="1"/>
  <c r="K29" i="5"/>
  <c r="K9" i="7"/>
  <c r="O9" i="1" s="1"/>
  <c r="K24" i="7"/>
  <c r="O24" i="1" s="1"/>
  <c r="K15" i="7"/>
  <c r="O15" i="1" s="1"/>
  <c r="K33" i="7"/>
  <c r="O33" i="1" s="1"/>
  <c r="K10" i="7"/>
  <c r="O10" i="1" s="1"/>
  <c r="K26" i="7"/>
  <c r="O26" i="1" s="1"/>
  <c r="K14" i="7"/>
  <c r="O14" i="1" s="1"/>
  <c r="K31" i="5"/>
  <c r="N31" i="1" s="1"/>
  <c r="K27" i="5"/>
  <c r="N27" i="1" s="1"/>
  <c r="K21" i="7"/>
  <c r="O21" i="1" s="1"/>
  <c r="K28" i="7"/>
  <c r="O28" i="1" s="1"/>
  <c r="K27" i="7"/>
  <c r="O27" i="1" s="1"/>
  <c r="K25" i="7"/>
  <c r="O25" i="1" s="1"/>
  <c r="K32" i="7"/>
  <c r="O32" i="1" s="1"/>
  <c r="K24" i="5"/>
  <c r="N24" i="1" s="1"/>
  <c r="K19" i="5"/>
  <c r="N19" i="1" s="1"/>
  <c r="K36" i="7"/>
  <c r="O36" i="1" s="1"/>
  <c r="K28" i="5"/>
  <c r="N28" i="1" s="1"/>
  <c r="K17" i="5"/>
  <c r="N17" i="1" s="1"/>
  <c r="K12" i="7"/>
  <c r="O12" i="1" s="1"/>
  <c r="K14" i="5"/>
  <c r="N14" i="1" s="1"/>
  <c r="K11" i="7"/>
  <c r="O11" i="1" s="1"/>
  <c r="K9" i="5"/>
  <c r="N9" i="1" s="1"/>
  <c r="K34" i="7"/>
  <c r="O34" i="1" s="1"/>
  <c r="K22" i="5"/>
  <c r="N22" i="1" s="1"/>
  <c r="K8" i="7"/>
  <c r="O8" i="1" s="1"/>
  <c r="K25" i="5"/>
  <c r="N25" i="1" s="1"/>
  <c r="P25" i="1" s="1"/>
  <c r="K18" i="7"/>
  <c r="O18" i="1" s="1"/>
  <c r="K29" i="7"/>
  <c r="O29" i="1" s="1"/>
  <c r="K32" i="5"/>
  <c r="N32" i="1" s="1"/>
  <c r="P32" i="1" s="1"/>
  <c r="K22" i="7"/>
  <c r="O22" i="1" s="1"/>
  <c r="K30" i="1"/>
  <c r="M30" i="1" s="1"/>
  <c r="K35" i="1"/>
  <c r="M35" i="1" s="1"/>
  <c r="K36" i="1"/>
  <c r="M36" i="1" s="1"/>
  <c r="K28" i="1"/>
  <c r="M28" i="1" s="1"/>
  <c r="K23" i="1"/>
  <c r="M23" i="1" s="1"/>
  <c r="K26" i="1"/>
  <c r="M26" i="1" s="1"/>
  <c r="K31" i="1"/>
  <c r="M31" i="1" s="1"/>
  <c r="K29" i="1"/>
  <c r="M29" i="1" s="1"/>
  <c r="K21" i="1"/>
  <c r="M21" i="1" s="1"/>
  <c r="K22" i="1"/>
  <c r="M22" i="1" s="1"/>
  <c r="K24" i="1"/>
  <c r="M24" i="1" s="1"/>
  <c r="K34" i="1"/>
  <c r="M34" i="1" s="1"/>
  <c r="K27" i="1"/>
  <c r="M27" i="1" s="1"/>
  <c r="M12" i="1"/>
  <c r="M18" i="1"/>
  <c r="M17" i="1"/>
  <c r="M19" i="1"/>
  <c r="M13" i="1"/>
  <c r="M20" i="1"/>
  <c r="M15" i="1"/>
  <c r="M16" i="1"/>
  <c r="M14" i="1"/>
  <c r="M10" i="1"/>
  <c r="M11" i="1"/>
  <c r="M9" i="1"/>
  <c r="M8" i="1"/>
  <c r="N7" i="1"/>
  <c r="P7" i="1" s="1"/>
  <c r="N20" i="1"/>
  <c r="N30" i="1"/>
  <c r="N15" i="1"/>
  <c r="N26" i="1"/>
  <c r="N12" i="1"/>
  <c r="N8" i="1"/>
  <c r="N21" i="1"/>
  <c r="N29" i="1"/>
  <c r="N16" i="1"/>
  <c r="N11" i="1"/>
  <c r="N10" i="1"/>
  <c r="O19" i="1"/>
  <c r="O20" i="1"/>
  <c r="N34" i="1"/>
  <c r="N33" i="1"/>
  <c r="P33" i="1" s="1"/>
  <c r="O17" i="1"/>
  <c r="O35" i="1"/>
  <c r="O23" i="1"/>
  <c r="O13" i="1"/>
  <c r="O16" i="1"/>
  <c r="O7" i="1"/>
  <c r="P34" i="1" l="1"/>
  <c r="P31" i="1"/>
  <c r="P36" i="1"/>
  <c r="P30" i="1"/>
  <c r="P27" i="1"/>
  <c r="P35" i="1"/>
  <c r="P29" i="1"/>
  <c r="P26" i="1"/>
  <c r="P24" i="1"/>
  <c r="P21" i="1"/>
  <c r="P28" i="1"/>
  <c r="P23" i="1"/>
  <c r="P22" i="1"/>
  <c r="P12" i="1"/>
  <c r="P15" i="1"/>
  <c r="P19" i="1"/>
  <c r="P17" i="1"/>
  <c r="P14" i="1"/>
  <c r="P18" i="1"/>
  <c r="P10" i="1"/>
  <c r="P20" i="1"/>
  <c r="P8" i="1"/>
  <c r="P16" i="1"/>
  <c r="P13" i="1"/>
  <c r="P11" i="1"/>
  <c r="P9" i="1"/>
</calcChain>
</file>

<file path=xl/sharedStrings.xml><?xml version="1.0" encoding="utf-8"?>
<sst xmlns="http://schemas.openxmlformats.org/spreadsheetml/2006/main" count="62" uniqueCount="24">
  <si>
    <t>年通胀率</t>
  </si>
  <si>
    <t>宽指收益率</t>
  </si>
  <si>
    <t>房产增值率</t>
  </si>
  <si>
    <t>存款年利率</t>
  </si>
  <si>
    <t>现金存款</t>
  </si>
  <si>
    <t>宽指</t>
  </si>
  <si>
    <t>房产</t>
  </si>
  <si>
    <t>年</t>
  </si>
  <si>
    <t>等额本息月供</t>
  </si>
  <si>
    <t>房贷款</t>
  </si>
  <si>
    <t>贷款年数</t>
  </si>
  <si>
    <t>月供 = [贷款本金 × 月利率 × (1 + 月利率) ^ 还款月数] ÷ [(1 + 月利率) ^ 还款月数 - 1]</t>
  </si>
  <si>
    <t>房贷年利率</t>
  </si>
  <si>
    <t>年还款</t>
  </si>
  <si>
    <t>总购买力</t>
  </si>
  <si>
    <t>股票</t>
  </si>
  <si>
    <t>剩余贷款</t>
  </si>
  <si>
    <t>剩余贷款金额 = 贷款总额 × [(1 + 月利率)^还款月数 - (1 + 月利率)^已还月数] / [(1 + 月利率)^还款月数 - 1]</t>
  </si>
  <si>
    <t>Comparing</t>
  </si>
  <si>
    <t>case1-average</t>
  </si>
  <si>
    <t>case2-etf</t>
  </si>
  <si>
    <t>case3-cash</t>
  </si>
  <si>
    <t>1-2 eq</t>
  </si>
  <si>
    <t>现有房产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</si>
</sst>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1"/>
      <name val="等线"/>
      <scheme val="minor"/>
    </font>
    <font>
      <sz val="7"/>
      <color rgb="FFFF0000"/>
      <name val="Arial"/>
      <family val="2"/>
    </font>
    <font>
      <sz val="11"/>
      <color rgb="FFFF0000"/>
      <name val="等线"/>
      <family val="2"/>
      <scheme val="minor"/>
    </font>
    <font>
      <sz val="8"/>
      <color rgb="FFFF0000"/>
      <name val="PingFangSC-Medium"/>
    </font>
    <font>
      <b/>
      <sz val="11"/>
      <color rgb="FFFF0000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0" fillId="2" borderId="1" xfId="0" applyFill="1" applyBorder="1"/>
    <xf numFmtId="0" fontId="1" fillId="3" borderId="0" xfId="0" applyFont="1" applyFill="1"/>
    <xf numFmtId="0" fontId="1" fillId="2" borderId="1" xfId="0" applyFont="1" applyFill="1" applyBorder="1"/>
    <xf numFmtId="0" fontId="0" fillId="4" borderId="1" xfId="0" applyFill="1" applyBorder="1"/>
    <xf numFmtId="0" fontId="4" fillId="0" borderId="0" xfId="0" applyFont="1"/>
    <xf numFmtId="0" fontId="0" fillId="4" borderId="0" xfId="0" applyFill="1"/>
    <xf numFmtId="0" fontId="1" fillId="4" borderId="1" xfId="0" applyFont="1" applyFill="1" applyBorder="1"/>
    <xf numFmtId="0" fontId="0" fillId="4" borderId="2" xfId="0" applyFill="1" applyBorder="1"/>
    <xf numFmtId="0" fontId="1" fillId="5" borderId="0" xfId="0" applyFont="1" applyFill="1"/>
    <xf numFmtId="16" fontId="1" fillId="5" borderId="0" xfId="0" applyNumberFormat="1" applyFont="1" applyFill="1"/>
    <xf numFmtId="0" fontId="0" fillId="6" borderId="0" xfId="0" applyFill="1"/>
    <xf numFmtId="0" fontId="0" fillId="0" borderId="1" xfId="0" applyBorder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B5" sqref="B5"/>
    </sheetView>
  </sheetViews>
  <sheetFormatPr defaultRowHeight="14"/>
  <cols>
    <col min="1" max="1" width="11.5" customWidth="1"/>
    <col min="2" max="2" width="14.4140625" customWidth="1"/>
    <col min="3" max="3" width="5.1640625" customWidth="1"/>
    <col min="4" max="4" width="10.6640625" customWidth="1"/>
    <col min="5" max="5" width="10.58203125" customWidth="1"/>
    <col min="6" max="6" width="10.83203125" customWidth="1"/>
    <col min="7" max="7" width="8.83203125" customWidth="1"/>
    <col min="8" max="8" width="12.75" customWidth="1"/>
    <col min="9" max="9" width="10.08203125" customWidth="1"/>
    <col min="10" max="10" width="11.75" customWidth="1"/>
    <col min="11" max="11" width="11.5" customWidth="1"/>
    <col min="12" max="12" width="3.08203125" customWidth="1"/>
    <col min="13" max="13" width="13.25" customWidth="1"/>
    <col min="14" max="14" width="10.83203125" customWidth="1"/>
    <col min="15" max="15" width="12.58203125" customWidth="1"/>
    <col min="16" max="16" width="14" customWidth="1"/>
  </cols>
  <sheetData>
    <row r="1" spans="1:16">
      <c r="A1" s="1" t="s">
        <v>0</v>
      </c>
      <c r="B1" s="3">
        <v>0.05</v>
      </c>
      <c r="D1" s="1" t="s">
        <v>9</v>
      </c>
      <c r="E1" s="3">
        <v>500</v>
      </c>
      <c r="G1" s="1" t="s">
        <v>23</v>
      </c>
      <c r="H1" s="13">
        <v>150</v>
      </c>
    </row>
    <row r="2" spans="1:16">
      <c r="A2" s="1" t="s">
        <v>3</v>
      </c>
      <c r="B2" s="3">
        <v>0.03</v>
      </c>
      <c r="D2" s="1" t="s">
        <v>10</v>
      </c>
      <c r="E2" s="5">
        <v>25</v>
      </c>
    </row>
    <row r="3" spans="1:16">
      <c r="A3" s="1" t="s">
        <v>1</v>
      </c>
      <c r="B3" s="3">
        <v>7.0000000000000007E-2</v>
      </c>
      <c r="D3" s="2" t="s">
        <v>11</v>
      </c>
      <c r="J3" s="7" t="s">
        <v>17</v>
      </c>
    </row>
    <row r="4" spans="1:16">
      <c r="A4" s="1" t="s">
        <v>2</v>
      </c>
      <c r="B4" s="3">
        <v>0.05</v>
      </c>
    </row>
    <row r="5" spans="1:16">
      <c r="A5" s="1" t="s">
        <v>12</v>
      </c>
      <c r="B5" s="3">
        <v>3.3500000000000002E-2</v>
      </c>
      <c r="M5" s="17" t="s">
        <v>18</v>
      </c>
      <c r="N5" s="17"/>
      <c r="O5" s="17"/>
      <c r="P5" s="17"/>
    </row>
    <row r="6" spans="1:16">
      <c r="C6" s="1" t="s">
        <v>7</v>
      </c>
      <c r="D6" s="1" t="s">
        <v>4</v>
      </c>
      <c r="E6" s="1" t="s">
        <v>5</v>
      </c>
      <c r="F6" s="1" t="s">
        <v>6</v>
      </c>
      <c r="G6" s="1" t="s">
        <v>15</v>
      </c>
      <c r="H6" s="1" t="s">
        <v>8</v>
      </c>
      <c r="I6" s="1" t="s">
        <v>13</v>
      </c>
      <c r="J6" s="1" t="s">
        <v>16</v>
      </c>
      <c r="K6" s="1" t="s">
        <v>14</v>
      </c>
      <c r="L6" s="1"/>
      <c r="M6" s="11" t="s">
        <v>19</v>
      </c>
      <c r="N6" s="11" t="s">
        <v>20</v>
      </c>
      <c r="O6" s="11" t="s">
        <v>21</v>
      </c>
      <c r="P6" s="12" t="s">
        <v>22</v>
      </c>
    </row>
    <row r="7" spans="1:16">
      <c r="C7">
        <v>1</v>
      </c>
      <c r="D7" s="3">
        <v>50</v>
      </c>
      <c r="E7" s="3">
        <v>50</v>
      </c>
      <c r="F7" s="14">
        <f>E1+H1</f>
        <v>650</v>
      </c>
      <c r="G7" s="3"/>
      <c r="H7">
        <f>$E$1*$B$5/12*POWER(1+$B$5/12, $E$2*12)/(POWER(1+$B$5/12, $E$2*12)-1)</f>
        <v>2.4630749439784196</v>
      </c>
      <c r="I7">
        <f>H7*12</f>
        <v>29.556899327741036</v>
      </c>
      <c r="J7">
        <f>$E$1*(POWER(1+$B$5, $E$2)-POWER(1+$B$5, C7))/(POWER(1+$B$5, $E$2)-1)</f>
        <v>486.90478206740079</v>
      </c>
      <c r="K7">
        <f>(SUM(D7:G7)-SUM($I$7:I7)-J7)*POWER(1-$B$1, C7-1)</f>
        <v>233.5383186048582</v>
      </c>
      <c r="M7">
        <f>K7</f>
        <v>233.5383186048582</v>
      </c>
      <c r="N7">
        <f>'case2-etf'!K7</f>
        <v>250</v>
      </c>
      <c r="O7">
        <f>'case3-cash'!K7</f>
        <v>250</v>
      </c>
      <c r="P7">
        <f>M7-N7</f>
        <v>-16.461681395141795</v>
      </c>
    </row>
    <row r="8" spans="1:16">
      <c r="C8">
        <v>2</v>
      </c>
      <c r="D8">
        <f>$D$7*POWER(1+$B$2, C8-1)</f>
        <v>51.5</v>
      </c>
      <c r="E8">
        <f>$E$7*POWER(1+$B$3, C8-1)</f>
        <v>53.5</v>
      </c>
      <c r="F8">
        <f>$F$7*POWER(1+$B$4, C8-1)</f>
        <v>682.5</v>
      </c>
      <c r="H8">
        <f t="shared" ref="H8:H36" si="0">$E$1*$B$5/12*POWER(1+$B$5/12, $E$2*12)/(POWER(1+$B$5/12, $E$2*12)-1)</f>
        <v>2.4630749439784196</v>
      </c>
      <c r="I8">
        <f t="shared" ref="I8:I36" si="1">H8*12</f>
        <v>29.556899327741036</v>
      </c>
      <c r="J8">
        <f t="shared" ref="J8:J36" si="2">$E$1*(POWER(1+$B$5, $E$2)-POWER(1+$B$5, C8))/(POWER(1+$B$5, $E$2)-1)</f>
        <v>473.37087433405935</v>
      </c>
      <c r="K8">
        <f>(SUM(D8:G8)-SUM($I$7:I8)-J8)*POWER(1-$B$1, C8-1)</f>
        <v>242.26456065993568</v>
      </c>
      <c r="M8">
        <f t="shared" ref="M8:M36" si="3">K8</f>
        <v>242.26456065993568</v>
      </c>
      <c r="N8">
        <f>'case2-etf'!K8</f>
        <v>251.27499999999998</v>
      </c>
      <c r="O8">
        <f>'case3-cash'!K8</f>
        <v>247.47499999999999</v>
      </c>
      <c r="P8">
        <f t="shared" ref="P8:P36" si="4">M8-N8</f>
        <v>-9.0104393400642948</v>
      </c>
    </row>
    <row r="9" spans="1:16">
      <c r="C9">
        <v>3</v>
      </c>
      <c r="D9">
        <f t="shared" ref="D9:D36" si="5">$D$7*POWER(1+$B$2, C9-1)</f>
        <v>53.044999999999995</v>
      </c>
      <c r="E9">
        <f t="shared" ref="E9:E36" si="6">$E$7*POWER(1+$B$3, C9-1)</f>
        <v>57.245000000000005</v>
      </c>
      <c r="F9">
        <f>$F$7*POWER(1+$B$4, C9-1)</f>
        <v>716.625</v>
      </c>
      <c r="H9">
        <f t="shared" si="0"/>
        <v>2.4630749439784196</v>
      </c>
      <c r="I9">
        <f t="shared" si="1"/>
        <v>29.556899327741036</v>
      </c>
      <c r="J9">
        <f t="shared" si="2"/>
        <v>459.38358069165116</v>
      </c>
      <c r="K9">
        <f>(SUM(D9:G9)-SUM($I$7:I9)-J9)*POWER(1-$B$1, C9-1)</f>
        <v>251.67180099592591</v>
      </c>
      <c r="M9">
        <f t="shared" si="3"/>
        <v>251.67180099592591</v>
      </c>
      <c r="N9">
        <f>'case2-etf'!K9</f>
        <v>252.57816249999999</v>
      </c>
      <c r="O9">
        <f>'case3-cash'!K9</f>
        <v>244.99716249999997</v>
      </c>
      <c r="P9">
        <f t="shared" si="4"/>
        <v>-0.90636150407408422</v>
      </c>
    </row>
    <row r="10" spans="1:16">
      <c r="C10">
        <v>4</v>
      </c>
      <c r="D10">
        <f t="shared" si="5"/>
        <v>54.63635</v>
      </c>
      <c r="E10">
        <f t="shared" si="6"/>
        <v>61.252150000000007</v>
      </c>
      <c r="F10">
        <f t="shared" ref="F10:F36" si="7">$F$7*POWER(1+$B$4, C10-1)</f>
        <v>752.45625000000007</v>
      </c>
      <c r="H10">
        <f t="shared" si="0"/>
        <v>2.4630749439784196</v>
      </c>
      <c r="I10">
        <f t="shared" si="1"/>
        <v>29.556899327741036</v>
      </c>
      <c r="J10">
        <f t="shared" si="2"/>
        <v>444.92771271222216</v>
      </c>
      <c r="K10">
        <f>(SUM(D10:G10)-SUM($I$7:I10)-J10)*POWER(1-$B$1, C10-1)</f>
        <v>261.66179610012068</v>
      </c>
      <c r="M10">
        <f t="shared" si="3"/>
        <v>261.66179610012068</v>
      </c>
      <c r="N10">
        <f>'case2-etf'!K10</f>
        <v>253.90993436874999</v>
      </c>
      <c r="O10">
        <f>'case3-cash'!K10</f>
        <v>242.56549131874996</v>
      </c>
      <c r="P10">
        <f t="shared" si="4"/>
        <v>7.7518617313706955</v>
      </c>
    </row>
    <row r="11" spans="1:16">
      <c r="C11">
        <v>5</v>
      </c>
      <c r="D11">
        <f t="shared" si="5"/>
        <v>56.275440499999995</v>
      </c>
      <c r="E11">
        <f t="shared" si="6"/>
        <v>65.539800499999998</v>
      </c>
      <c r="F11">
        <f t="shared" si="7"/>
        <v>790.07906249999996</v>
      </c>
      <c r="H11">
        <f t="shared" si="0"/>
        <v>2.4630749439784196</v>
      </c>
      <c r="I11">
        <f t="shared" si="1"/>
        <v>29.556899327741036</v>
      </c>
      <c r="J11">
        <f t="shared" si="2"/>
        <v>429.98757315548238</v>
      </c>
      <c r="K11">
        <f>(SUM(D11:G11)-SUM($I$7:I11)-J11)*POWER(1-$B$1, C11-1)</f>
        <v>272.1446476173449</v>
      </c>
      <c r="M11">
        <f t="shared" si="3"/>
        <v>272.1446476173449</v>
      </c>
      <c r="N11">
        <f>'case2-etf'!K11</f>
        <v>255.27076989286564</v>
      </c>
      <c r="O11">
        <f>'case3-cash'!K11</f>
        <v>240.17901164836564</v>
      </c>
      <c r="P11">
        <f t="shared" si="4"/>
        <v>16.873877724479257</v>
      </c>
    </row>
    <row r="12" spans="1:16">
      <c r="C12">
        <v>6</v>
      </c>
      <c r="D12">
        <f t="shared" si="5"/>
        <v>57.963703714999994</v>
      </c>
      <c r="E12">
        <f t="shared" si="6"/>
        <v>70.127586535000006</v>
      </c>
      <c r="F12">
        <f t="shared" si="7"/>
        <v>829.58301562500003</v>
      </c>
      <c r="H12">
        <f t="shared" si="0"/>
        <v>2.4630749439784196</v>
      </c>
      <c r="I12">
        <f t="shared" si="1"/>
        <v>29.556899327741036</v>
      </c>
      <c r="J12">
        <f t="shared" si="2"/>
        <v>414.54693892359177</v>
      </c>
      <c r="K12">
        <f>(SUM(D12:G12)-SUM($I$7:I12)-J12)*POWER(1-$B$1, C12-1)</f>
        <v>283.03821155309174</v>
      </c>
      <c r="M12">
        <f t="shared" si="3"/>
        <v>283.03821155309174</v>
      </c>
      <c r="N12">
        <f>'case2-etf'!K12</f>
        <v>256.66113089911164</v>
      </c>
      <c r="O12">
        <f>'case3-cash'!K12</f>
        <v>237.83676959491211</v>
      </c>
      <c r="P12">
        <f t="shared" si="4"/>
        <v>26.377080653980101</v>
      </c>
    </row>
    <row r="13" spans="1:16">
      <c r="C13">
        <v>7</v>
      </c>
      <c r="D13">
        <f t="shared" si="5"/>
        <v>59.702614826449995</v>
      </c>
      <c r="E13">
        <f t="shared" si="6"/>
        <v>75.036517592449997</v>
      </c>
      <c r="F13">
        <f t="shared" si="7"/>
        <v>871.06216640624996</v>
      </c>
      <c r="H13">
        <f t="shared" si="0"/>
        <v>2.4630749439784196</v>
      </c>
      <c r="I13">
        <f t="shared" si="1"/>
        <v>29.556899327741036</v>
      </c>
      <c r="J13">
        <f t="shared" si="2"/>
        <v>398.58904344493283</v>
      </c>
      <c r="K13">
        <f>(SUM(D13:G13)-SUM($I$7:I13)-J13)*POWER(1-$B$1, C13-1)</f>
        <v>294.26754576322043</v>
      </c>
      <c r="M13">
        <f t="shared" si="3"/>
        <v>294.26754576322043</v>
      </c>
      <c r="N13">
        <f>'case2-etf'!K13</f>
        <v>258.08148687870306</v>
      </c>
      <c r="O13">
        <f>'case3-cash'!K13</f>
        <v>235.53783172886529</v>
      </c>
      <c r="P13">
        <f t="shared" si="4"/>
        <v>36.186058884517365</v>
      </c>
    </row>
    <row r="14" spans="1:16">
      <c r="C14">
        <v>8</v>
      </c>
      <c r="D14">
        <f t="shared" si="5"/>
        <v>61.493693271243501</v>
      </c>
      <c r="E14">
        <f t="shared" si="6"/>
        <v>80.289073823921512</v>
      </c>
      <c r="F14">
        <f t="shared" si="7"/>
        <v>914.61527472656269</v>
      </c>
      <c r="H14">
        <f t="shared" si="0"/>
        <v>2.4630749439784196</v>
      </c>
      <c r="I14">
        <f t="shared" si="1"/>
        <v>29.556899327741036</v>
      </c>
      <c r="J14">
        <f t="shared" si="2"/>
        <v>382.09655846773876</v>
      </c>
      <c r="K14">
        <f>(SUM(D14:G14)-SUM($I$7:I14)-J14)*POWER(1-$B$1, C14-1)</f>
        <v>305.76439337783057</v>
      </c>
      <c r="M14">
        <f t="shared" si="3"/>
        <v>305.76439337783057</v>
      </c>
      <c r="N14">
        <f>'case2-etf'!K14</f>
        <v>259.5323151136584</v>
      </c>
      <c r="O14">
        <f>'case3-cash'!K14</f>
        <v>233.281284645238</v>
      </c>
      <c r="P14">
        <f t="shared" si="4"/>
        <v>46.232078264172173</v>
      </c>
    </row>
    <row r="15" spans="1:16">
      <c r="C15">
        <v>9</v>
      </c>
      <c r="D15">
        <f t="shared" si="5"/>
        <v>63.338504069380797</v>
      </c>
      <c r="E15">
        <f t="shared" si="6"/>
        <v>85.909308991596006</v>
      </c>
      <c r="F15">
        <f t="shared" si="7"/>
        <v>960.34603846289065</v>
      </c>
      <c r="H15">
        <f t="shared" si="0"/>
        <v>2.4630749439784196</v>
      </c>
      <c r="I15">
        <f t="shared" si="1"/>
        <v>29.556899327741036</v>
      </c>
      <c r="J15">
        <f t="shared" si="2"/>
        <v>365.05157524380883</v>
      </c>
      <c r="K15">
        <f>(SUM(D15:G15)-SUM($I$7:I15)-J15)*POWER(1-$B$1, C15-1)</f>
        <v>317.46669994646061</v>
      </c>
      <c r="M15">
        <f t="shared" si="3"/>
        <v>317.46669994646061</v>
      </c>
      <c r="N15">
        <f>'case2-etf'!K15</f>
        <v>261.01410080523686</v>
      </c>
      <c r="O15">
        <f>'case3-cash'!K15</f>
        <v>231.06623453316226</v>
      </c>
      <c r="P15">
        <f t="shared" si="4"/>
        <v>56.452599141223743</v>
      </c>
    </row>
    <row r="16" spans="1:16">
      <c r="C16">
        <v>10</v>
      </c>
      <c r="D16">
        <f t="shared" si="5"/>
        <v>65.238659191462219</v>
      </c>
      <c r="E16">
        <f t="shared" si="6"/>
        <v>91.922960621007746</v>
      </c>
      <c r="F16">
        <f t="shared" si="7"/>
        <v>1008.3633403860352</v>
      </c>
      <c r="H16">
        <f t="shared" si="0"/>
        <v>2.4630749439784196</v>
      </c>
      <c r="I16">
        <f t="shared" si="1"/>
        <v>29.556899327741036</v>
      </c>
      <c r="J16">
        <f t="shared" si="2"/>
        <v>347.43558508187709</v>
      </c>
      <c r="K16">
        <f>(SUM(D16:G16)-SUM($I$7:I16)-J16)*POWER(1-$B$1, C16-1)</f>
        <v>329.31816222324443</v>
      </c>
      <c r="M16">
        <f t="shared" si="3"/>
        <v>329.31816222324443</v>
      </c>
      <c r="N16">
        <f>'case2-etf'!K16</f>
        <v>262.52733720449589</v>
      </c>
      <c r="O16">
        <f>'case3-cash'!K16</f>
        <v>228.89180675472667</v>
      </c>
      <c r="P16">
        <f t="shared" si="4"/>
        <v>66.790825018748535</v>
      </c>
    </row>
    <row r="17" spans="3:16">
      <c r="C17">
        <v>11</v>
      </c>
      <c r="D17">
        <f t="shared" si="5"/>
        <v>67.195818967206094</v>
      </c>
      <c r="E17">
        <f t="shared" si="6"/>
        <v>98.357567864478284</v>
      </c>
      <c r="F17">
        <f t="shared" si="7"/>
        <v>1058.7815074053369</v>
      </c>
      <c r="H17">
        <f t="shared" si="0"/>
        <v>2.4630749439784196</v>
      </c>
      <c r="I17">
        <f t="shared" si="1"/>
        <v>29.556899327741036</v>
      </c>
      <c r="J17">
        <f t="shared" si="2"/>
        <v>329.22945924952069</v>
      </c>
      <c r="K17">
        <f>(SUM(D17:G17)-SUM($I$7:I17)-J17)*POWER(1-$B$1, C17-1)</f>
        <v>341.26780663449961</v>
      </c>
      <c r="M17">
        <f t="shared" si="3"/>
        <v>341.26780663449961</v>
      </c>
      <c r="N17">
        <f>'case2-etf'!K17</f>
        <v>264.07252574500274</v>
      </c>
      <c r="O17">
        <f>'case3-cash'!K17</f>
        <v>226.75714543286742</v>
      </c>
      <c r="P17">
        <f t="shared" si="4"/>
        <v>77.195280889496871</v>
      </c>
    </row>
    <row r="18" spans="3:16">
      <c r="C18">
        <v>12</v>
      </c>
      <c r="D18">
        <f t="shared" si="5"/>
        <v>69.21169353622227</v>
      </c>
      <c r="E18">
        <f t="shared" si="6"/>
        <v>105.24259761499178</v>
      </c>
      <c r="F18">
        <f t="shared" si="7"/>
        <v>1111.720582775604</v>
      </c>
      <c r="H18">
        <f t="shared" si="0"/>
        <v>2.4630749439784196</v>
      </c>
      <c r="I18">
        <f t="shared" si="1"/>
        <v>29.556899327741036</v>
      </c>
      <c r="J18">
        <f t="shared" si="2"/>
        <v>310.41342820178028</v>
      </c>
      <c r="K18">
        <f>(SUM(D18:G18)-SUM($I$7:I18)-J18)*POWER(1-$B$1, C18-1)</f>
        <v>353.26959558791174</v>
      </c>
      <c r="M18">
        <f t="shared" si="3"/>
        <v>353.26959558791174</v>
      </c>
      <c r="N18">
        <f>'case2-etf'!K18</f>
        <v>265.6501761777364</v>
      </c>
      <c r="O18">
        <f>'case3-cash'!K18</f>
        <v>224.66141304811964</v>
      </c>
      <c r="P18">
        <f t="shared" si="4"/>
        <v>87.61941941017534</v>
      </c>
    </row>
    <row r="19" spans="3:16">
      <c r="C19">
        <v>13</v>
      </c>
      <c r="D19">
        <f t="shared" si="5"/>
        <v>71.288044342308936</v>
      </c>
      <c r="E19">
        <f t="shared" si="6"/>
        <v>112.60957944804117</v>
      </c>
      <c r="F19">
        <f t="shared" si="7"/>
        <v>1167.3066119143839</v>
      </c>
      <c r="H19">
        <f t="shared" si="0"/>
        <v>2.4630749439784196</v>
      </c>
      <c r="I19">
        <f t="shared" si="1"/>
        <v>29.556899327741036</v>
      </c>
      <c r="J19">
        <f t="shared" si="2"/>
        <v>290.96706011394065</v>
      </c>
      <c r="K19">
        <f>(SUM(D19:G19)-SUM($I$7:I19)-J19)*POWER(1-$B$1, C19-1)</f>
        <v>365.28205989236727</v>
      </c>
      <c r="M19">
        <f t="shared" si="3"/>
        <v>365.28205989236727</v>
      </c>
      <c r="N19">
        <f>'case2-etf'!K19</f>
        <v>267.26080670821523</v>
      </c>
      <c r="O19">
        <f>'case3-cash'!K19</f>
        <v>222.60379004403882</v>
      </c>
      <c r="P19">
        <f t="shared" si="4"/>
        <v>98.021253184152044</v>
      </c>
    </row>
    <row r="20" spans="3:16">
      <c r="C20">
        <v>14</v>
      </c>
      <c r="D20">
        <f t="shared" si="5"/>
        <v>73.426685672578202</v>
      </c>
      <c r="E20">
        <f t="shared" si="6"/>
        <v>120.49225000940407</v>
      </c>
      <c r="F20">
        <f t="shared" si="7"/>
        <v>1225.6719425101035</v>
      </c>
      <c r="H20">
        <f t="shared" si="0"/>
        <v>2.4630749439784196</v>
      </c>
      <c r="I20">
        <f t="shared" si="1"/>
        <v>29.556899327741036</v>
      </c>
      <c r="J20">
        <f t="shared" si="2"/>
        <v>270.86923869515834</v>
      </c>
      <c r="K20">
        <f>(SUM(D20:G20)-SUM($I$7:I20)-J20)*POWER(1-$B$1, C20-1)</f>
        <v>377.26795566100873</v>
      </c>
      <c r="M20">
        <f t="shared" si="3"/>
        <v>377.26795566100873</v>
      </c>
      <c r="N20">
        <f>'case2-etf'!K20</f>
        <v>268.90494413588823</v>
      </c>
      <c r="O20">
        <f>'case3-cash'!K20</f>
        <v>220.58347444110464</v>
      </c>
      <c r="P20">
        <f t="shared" si="4"/>
        <v>108.3630115251205</v>
      </c>
    </row>
    <row r="21" spans="3:16">
      <c r="C21">
        <v>15</v>
      </c>
      <c r="D21">
        <f t="shared" si="5"/>
        <v>75.629486242755547</v>
      </c>
      <c r="E21">
        <f t="shared" si="6"/>
        <v>128.92670751006236</v>
      </c>
      <c r="F21">
        <f t="shared" si="7"/>
        <v>1286.9555396356084</v>
      </c>
      <c r="H21">
        <f t="shared" si="0"/>
        <v>2.4630749439784196</v>
      </c>
      <c r="I21">
        <f t="shared" si="1"/>
        <v>29.556899327741036</v>
      </c>
      <c r="J21">
        <f t="shared" si="2"/>
        <v>250.098140258847</v>
      </c>
      <c r="K21">
        <f>(SUM(D21:G21)-SUM($I$7:I21)-J21)*POWER(1-$B$1, C21-1)</f>
        <v>389.19394416756353</v>
      </c>
      <c r="M21">
        <f t="shared" si="3"/>
        <v>389.19394416756353</v>
      </c>
      <c r="N21">
        <f>'case2-etf'!K21</f>
        <v>270.58312399582519</v>
      </c>
      <c r="O21">
        <f>'case3-cash'!K21</f>
        <v>218.59968145892594</v>
      </c>
      <c r="P21">
        <f t="shared" si="4"/>
        <v>118.61082017173834</v>
      </c>
    </row>
    <row r="22" spans="3:16">
      <c r="C22">
        <v>16</v>
      </c>
      <c r="D22">
        <f t="shared" si="5"/>
        <v>77.898370830038218</v>
      </c>
      <c r="E22">
        <f t="shared" si="6"/>
        <v>137.95157703576672</v>
      </c>
      <c r="F22">
        <f t="shared" si="7"/>
        <v>1351.3033166173891</v>
      </c>
      <c r="H22">
        <f t="shared" si="0"/>
        <v>2.4630749439784196</v>
      </c>
      <c r="I22">
        <f t="shared" si="1"/>
        <v>29.556899327741036</v>
      </c>
      <c r="J22">
        <f t="shared" si="2"/>
        <v>228.63121002491891</v>
      </c>
      <c r="K22">
        <f>(SUM(D22:G22)-SUM($I$7:I22)-J22)*POWER(1-$B$1, C22-1)</f>
        <v>401.03029321782066</v>
      </c>
      <c r="M22">
        <f t="shared" si="3"/>
        <v>401.03029321782066</v>
      </c>
      <c r="N22">
        <f>'case2-etf'!K22</f>
        <v>272.29589070274704</v>
      </c>
      <c r="O22">
        <f>'case3-cash'!K22</f>
        <v>216.65164314656846</v>
      </c>
      <c r="P22">
        <f t="shared" si="4"/>
        <v>128.73440251507361</v>
      </c>
    </row>
    <row r="23" spans="3:16">
      <c r="C23">
        <v>17</v>
      </c>
      <c r="D23">
        <f t="shared" si="5"/>
        <v>80.235321954939351</v>
      </c>
      <c r="E23">
        <f t="shared" si="6"/>
        <v>147.60818742827038</v>
      </c>
      <c r="F23">
        <f t="shared" si="7"/>
        <v>1418.8684824482584</v>
      </c>
      <c r="H23">
        <f t="shared" si="0"/>
        <v>2.4630749439784196</v>
      </c>
      <c r="I23">
        <f t="shared" si="1"/>
        <v>29.556899327741036</v>
      </c>
      <c r="J23">
        <f t="shared" si="2"/>
        <v>206.44513762815444</v>
      </c>
      <c r="K23">
        <f>(SUM(D23:G23)-SUM($I$7:I23)-J23)*POWER(1-$B$1, C23-1)</f>
        <v>412.75059868456009</v>
      </c>
      <c r="M23">
        <f t="shared" si="3"/>
        <v>412.75059868456009</v>
      </c>
      <c r="N23">
        <f>'case2-etf'!K23</f>
        <v>274.04379769743053</v>
      </c>
      <c r="O23">
        <f>'case3-cash'!K23</f>
        <v>214.73860802082902</v>
      </c>
      <c r="P23">
        <f t="shared" si="4"/>
        <v>138.70680098712955</v>
      </c>
    </row>
    <row r="24" spans="3:16">
      <c r="C24">
        <v>18</v>
      </c>
      <c r="D24">
        <f t="shared" si="5"/>
        <v>82.642381613587531</v>
      </c>
      <c r="E24">
        <f t="shared" si="6"/>
        <v>157.9407605482493</v>
      </c>
      <c r="F24">
        <f t="shared" si="7"/>
        <v>1489.8119065706715</v>
      </c>
      <c r="H24">
        <f t="shared" si="0"/>
        <v>2.4630749439784196</v>
      </c>
      <c r="I24">
        <f t="shared" si="1"/>
        <v>29.556899327741036</v>
      </c>
      <c r="J24">
        <f t="shared" si="2"/>
        <v>183.51583180609833</v>
      </c>
      <c r="K24">
        <f>(SUM(D24:G24)-SUM($I$7:I24)-J24)*POWER(1-$B$1, C24-1)</f>
        <v>424.33152493566718</v>
      </c>
      <c r="M24">
        <f t="shared" si="3"/>
        <v>424.33152493566718</v>
      </c>
      <c r="N24">
        <f>'case2-etf'!K24</f>
        <v>275.82740759553104</v>
      </c>
      <c r="O24">
        <f>'case3-cash'!K24</f>
        <v>212.85984071228825</v>
      </c>
      <c r="P24">
        <f t="shared" si="4"/>
        <v>148.50411734013613</v>
      </c>
    </row>
    <row r="25" spans="3:16">
      <c r="C25">
        <v>19</v>
      </c>
      <c r="D25">
        <f t="shared" si="5"/>
        <v>85.121653061995161</v>
      </c>
      <c r="E25">
        <f t="shared" si="6"/>
        <v>168.99661378662677</v>
      </c>
      <c r="F25">
        <f t="shared" si="7"/>
        <v>1564.302501899205</v>
      </c>
      <c r="H25">
        <f t="shared" si="0"/>
        <v>2.4630749439784196</v>
      </c>
      <c r="I25">
        <f t="shared" si="1"/>
        <v>29.556899327741036</v>
      </c>
      <c r="J25">
        <f t="shared" si="2"/>
        <v>159.81839423900334</v>
      </c>
      <c r="K25">
        <f>(SUM(D25:G25)-SUM($I$7:I25)-J25)*POWER(1-$B$1, C25-1)</f>
        <v>435.75256296177554</v>
      </c>
      <c r="M25">
        <f t="shared" si="3"/>
        <v>435.75256296177554</v>
      </c>
      <c r="N25">
        <f>'case2-etf'!K25</f>
        <v>277.64729233886004</v>
      </c>
      <c r="O25">
        <f>'case3-cash'!K25</f>
        <v>211.01462161897132</v>
      </c>
      <c r="P25">
        <f t="shared" si="4"/>
        <v>158.1052706229155</v>
      </c>
    </row>
    <row r="26" spans="3:16">
      <c r="C26" s="1">
        <v>20</v>
      </c>
      <c r="D26" s="1">
        <f t="shared" si="5"/>
        <v>87.675302653855013</v>
      </c>
      <c r="E26" s="1">
        <f t="shared" si="6"/>
        <v>180.82637675169065</v>
      </c>
      <c r="F26" s="1">
        <f t="shared" si="7"/>
        <v>1642.5176269941653</v>
      </c>
      <c r="G26" s="1"/>
      <c r="H26" s="1">
        <f t="shared" si="0"/>
        <v>2.4630749439784196</v>
      </c>
      <c r="I26" s="1">
        <f t="shared" si="1"/>
        <v>29.556899327741036</v>
      </c>
      <c r="J26">
        <f t="shared" si="2"/>
        <v>135.32709251341058</v>
      </c>
      <c r="K26">
        <f>(SUM(D26:G26)-SUM($I$7:I26)-J26)*POWER(1-$B$1, C26-1)</f>
        <v>446.99580508196163</v>
      </c>
      <c r="M26">
        <f t="shared" si="3"/>
        <v>446.99580508196163</v>
      </c>
      <c r="N26">
        <f>'case2-etf'!K26</f>
        <v>279.50403334915899</v>
      </c>
      <c r="O26">
        <f>'case3-cash'!K26</f>
        <v>209.20224656745566</v>
      </c>
      <c r="P26">
        <f t="shared" si="4"/>
        <v>167.49177173280265</v>
      </c>
    </row>
    <row r="27" spans="3:16">
      <c r="C27">
        <v>21</v>
      </c>
      <c r="D27">
        <f t="shared" si="5"/>
        <v>90.305561733470668</v>
      </c>
      <c r="E27">
        <f t="shared" si="6"/>
        <v>193.48422312430898</v>
      </c>
      <c r="F27">
        <f t="shared" si="7"/>
        <v>1724.6435083438735</v>
      </c>
      <c r="H27">
        <f t="shared" si="0"/>
        <v>2.4630749439784196</v>
      </c>
      <c r="I27">
        <f t="shared" si="1"/>
        <v>29.556899327741036</v>
      </c>
      <c r="J27">
        <f t="shared" si="2"/>
        <v>110.01533218001049</v>
      </c>
      <c r="K27">
        <f>(SUM(D27:G27)-SUM($I$7:I27)-J27)*POWER(1-$B$1, C27-1)</f>
        <v>458.04573517391259</v>
      </c>
      <c r="M27">
        <f t="shared" si="3"/>
        <v>458.04573517391259</v>
      </c>
      <c r="N27">
        <f>'case2-etf'!K27</f>
        <v>281.39822168441106</v>
      </c>
      <c r="O27">
        <f>'case3-cash'!K27</f>
        <v>207.42202648126442</v>
      </c>
      <c r="P27">
        <f t="shared" si="4"/>
        <v>176.64751348950153</v>
      </c>
    </row>
    <row r="28" spans="3:16">
      <c r="C28">
        <v>22</v>
      </c>
      <c r="D28">
        <f t="shared" si="5"/>
        <v>93.014728585474771</v>
      </c>
      <c r="E28">
        <f t="shared" si="6"/>
        <v>207.02811874301062</v>
      </c>
      <c r="F28">
        <f t="shared" si="7"/>
        <v>1810.8756837610672</v>
      </c>
      <c r="H28">
        <f t="shared" si="0"/>
        <v>2.4630749439784196</v>
      </c>
      <c r="I28">
        <f t="shared" si="1"/>
        <v>29.556899327741036</v>
      </c>
      <c r="J28">
        <f t="shared" si="2"/>
        <v>83.855627875441584</v>
      </c>
      <c r="K28">
        <f>(SUM(D28:G28)-SUM($I$7:I28)-J28)*POWER(1-$B$1, C28-1)</f>
        <v>468.88903343893509</v>
      </c>
      <c r="M28">
        <f t="shared" si="3"/>
        <v>468.88903343893509</v>
      </c>
      <c r="N28">
        <f>'case2-etf'!K28</f>
        <v>283.33045819773236</v>
      </c>
      <c r="O28">
        <f>'case3-cash'!K28</f>
        <v>205.67328705638877</v>
      </c>
      <c r="P28">
        <f t="shared" si="4"/>
        <v>185.55857524120273</v>
      </c>
    </row>
    <row r="29" spans="3:16">
      <c r="C29">
        <v>23</v>
      </c>
      <c r="D29">
        <f t="shared" si="5"/>
        <v>95.805170443039017</v>
      </c>
      <c r="E29">
        <f t="shared" si="6"/>
        <v>221.52008705502135</v>
      </c>
      <c r="F29">
        <f t="shared" si="7"/>
        <v>1901.4194679491204</v>
      </c>
      <c r="H29">
        <f t="shared" si="0"/>
        <v>2.4630749439784196</v>
      </c>
      <c r="I29">
        <f t="shared" si="1"/>
        <v>29.556899327741036</v>
      </c>
      <c r="J29">
        <f t="shared" si="2"/>
        <v>56.81957347666954</v>
      </c>
      <c r="K29">
        <f>(SUM(D29:G29)-SUM($I$7:I29)-J29)*POWER(1-$B$1, C29-1)</f>
        <v>479.51439477233743</v>
      </c>
      <c r="M29">
        <f t="shared" si="3"/>
        <v>479.51439477233743</v>
      </c>
      <c r="N29">
        <f>'case2-etf'!K29</f>
        <v>285.30135369888455</v>
      </c>
      <c r="O29">
        <f>'case3-cash'!K29</f>
        <v>203.95536844378674</v>
      </c>
      <c r="P29">
        <f t="shared" si="4"/>
        <v>194.21304107345287</v>
      </c>
    </row>
    <row r="30" spans="3:16">
      <c r="C30">
        <v>24</v>
      </c>
      <c r="D30">
        <f t="shared" si="5"/>
        <v>98.679325556330198</v>
      </c>
      <c r="E30">
        <f t="shared" si="6"/>
        <v>237.02649314887285</v>
      </c>
      <c r="F30">
        <f t="shared" si="7"/>
        <v>1996.490441346577</v>
      </c>
      <c r="H30">
        <f t="shared" si="0"/>
        <v>2.4630749439784196</v>
      </c>
      <c r="I30">
        <f t="shared" si="1"/>
        <v>29.556899327741036</v>
      </c>
      <c r="J30">
        <f t="shared" si="2"/>
        <v>28.877811255538649</v>
      </c>
      <c r="K30">
        <f>(SUM(D30:G30)-SUM($I$7:I30)-J30)*POWER(1-$B$1, C30-1)</f>
        <v>489.91235986635326</v>
      </c>
      <c r="M30">
        <f t="shared" si="3"/>
        <v>489.91235986635326</v>
      </c>
      <c r="N30">
        <f>'case2-etf'!K30</f>
        <v>287.31152911845362</v>
      </c>
      <c r="O30">
        <f>'case3-cash'!K30</f>
        <v>202.26762493870794</v>
      </c>
      <c r="P30">
        <f t="shared" si="4"/>
        <v>202.60083074789964</v>
      </c>
    </row>
    <row r="31" spans="3:16" s="1" customFormat="1">
      <c r="C31" s="4">
        <v>25</v>
      </c>
      <c r="D31" s="4">
        <f t="shared" si="5"/>
        <v>101.6397053230201</v>
      </c>
      <c r="E31" s="4">
        <f t="shared" si="6"/>
        <v>253.61834766929397</v>
      </c>
      <c r="F31" s="4">
        <f t="shared" si="7"/>
        <v>2096.3149634139054</v>
      </c>
      <c r="G31" s="4"/>
      <c r="H31" s="4">
        <f t="shared" si="0"/>
        <v>2.4630749439784196</v>
      </c>
      <c r="I31" s="4">
        <f t="shared" si="1"/>
        <v>29.556899327741036</v>
      </c>
      <c r="J31" s="1">
        <f t="shared" si="2"/>
        <v>0</v>
      </c>
      <c r="K31">
        <f>(SUM(D31:G31)-SUM($I$7:I31)-J31)*POWER(1-$B$1, C31-1)</f>
        <v>500.0751582260533</v>
      </c>
      <c r="M31" s="1">
        <f t="shared" si="3"/>
        <v>500.0751582260533</v>
      </c>
      <c r="N31" s="1">
        <f>'case2-etf'!K31</f>
        <v>289.3616156747367</v>
      </c>
      <c r="O31" s="1">
        <f>'case3-cash'!K31</f>
        <v>200.6094246766971</v>
      </c>
      <c r="P31" s="15">
        <f t="shared" si="4"/>
        <v>210.71354255131661</v>
      </c>
    </row>
    <row r="32" spans="3:16">
      <c r="C32">
        <v>26</v>
      </c>
      <c r="D32">
        <f t="shared" si="5"/>
        <v>104.68889648271069</v>
      </c>
      <c r="E32">
        <f t="shared" si="6"/>
        <v>271.37163200614458</v>
      </c>
      <c r="F32">
        <f t="shared" si="7"/>
        <v>2201.1307115846007</v>
      </c>
      <c r="H32">
        <f t="shared" si="0"/>
        <v>2.4630749439784196</v>
      </c>
      <c r="I32">
        <f t="shared" si="1"/>
        <v>29.556899327741036</v>
      </c>
      <c r="J32">
        <f t="shared" si="2"/>
        <v>-29.845217932599432</v>
      </c>
      <c r="K32">
        <f>(SUM(D32:G32)-SUM($I$7:I32)-J32)*POWER(1-$B$1, C32-1)</f>
        <v>509.99656232885309</v>
      </c>
      <c r="M32">
        <f t="shared" si="3"/>
        <v>509.99656232885309</v>
      </c>
      <c r="N32">
        <f>'case2-etf'!K32</f>
        <v>291.45225504338384</v>
      </c>
      <c r="O32">
        <f>'case3-cash'!K32</f>
        <v>198.98014933613408</v>
      </c>
      <c r="P32">
        <f t="shared" si="4"/>
        <v>218.54430728546924</v>
      </c>
    </row>
    <row r="33" spans="3:16">
      <c r="C33">
        <v>27</v>
      </c>
      <c r="D33">
        <f t="shared" si="5"/>
        <v>107.82956337719203</v>
      </c>
      <c r="E33">
        <f t="shared" si="6"/>
        <v>290.36764624657462</v>
      </c>
      <c r="F33">
        <f t="shared" si="7"/>
        <v>2311.1872471638308</v>
      </c>
      <c r="H33">
        <f t="shared" si="0"/>
        <v>2.4630749439784196</v>
      </c>
      <c r="I33">
        <f t="shared" si="1"/>
        <v>29.556899327741036</v>
      </c>
      <c r="J33">
        <f t="shared" si="2"/>
        <v>-60.690250665940866</v>
      </c>
      <c r="K33">
        <f>(SUM(D33:G33)-SUM($I$7:I33)-J33)*POWER(1-$B$1, C33-1)</f>
        <v>519.67175220537968</v>
      </c>
      <c r="M33">
        <f t="shared" si="3"/>
        <v>519.67175220537968</v>
      </c>
      <c r="N33">
        <f>'case2-etf'!K33</f>
        <v>293.58409952983862</v>
      </c>
      <c r="O33">
        <f>'case3-cash'!K33</f>
        <v>197.37919384716824</v>
      </c>
      <c r="P33">
        <f t="shared" si="4"/>
        <v>226.08765267554105</v>
      </c>
    </row>
    <row r="34" spans="3:16">
      <c r="C34">
        <v>28</v>
      </c>
      <c r="D34">
        <f t="shared" si="5"/>
        <v>111.06445027850778</v>
      </c>
      <c r="E34">
        <f t="shared" si="6"/>
        <v>310.69338148383497</v>
      </c>
      <c r="F34">
        <f t="shared" si="7"/>
        <v>2426.7466095220225</v>
      </c>
      <c r="H34">
        <f t="shared" si="0"/>
        <v>2.4630749439784196</v>
      </c>
      <c r="I34">
        <f t="shared" si="1"/>
        <v>29.556899327741036</v>
      </c>
      <c r="J34">
        <f t="shared" si="2"/>
        <v>-92.568591995849246</v>
      </c>
      <c r="K34">
        <f>(SUM(D34:G34)-SUM($I$7:I34)-J34)*POWER(1-$B$1, C34-1)</f>
        <v>529.09718976386114</v>
      </c>
      <c r="M34">
        <f t="shared" si="3"/>
        <v>529.09718976386114</v>
      </c>
      <c r="N34">
        <f>'case2-etf'!K34</f>
        <v>295.7578122446244</v>
      </c>
      <c r="O34">
        <f>'case3-cash'!K34</f>
        <v>195.80596610691074</v>
      </c>
      <c r="P34">
        <f t="shared" si="4"/>
        <v>233.33937751923673</v>
      </c>
    </row>
    <row r="35" spans="3:16">
      <c r="C35">
        <v>29</v>
      </c>
      <c r="D35">
        <f t="shared" si="5"/>
        <v>114.39638378686301</v>
      </c>
      <c r="E35">
        <f t="shared" si="6"/>
        <v>332.44191818770332</v>
      </c>
      <c r="F35">
        <f t="shared" si="7"/>
        <v>2548.0839399981232</v>
      </c>
      <c r="H35">
        <f t="shared" si="0"/>
        <v>2.4630749439784196</v>
      </c>
      <c r="I35">
        <f t="shared" si="1"/>
        <v>29.556899327741036</v>
      </c>
      <c r="J35">
        <f t="shared" si="2"/>
        <v>-125.51485776030968</v>
      </c>
      <c r="K35">
        <f>(SUM(D35:G35)-SUM($I$7:I35)-J35)*POWER(1-$B$1, C35-1)</f>
        <v>538.27050222194202</v>
      </c>
      <c r="M35">
        <f t="shared" si="3"/>
        <v>538.27050222194202</v>
      </c>
      <c r="N35">
        <f>'case2-etf'!K35</f>
        <v>297.97406728152265</v>
      </c>
      <c r="O35">
        <f>'case3-cash'!K35</f>
        <v>194.25988670075009</v>
      </c>
      <c r="P35">
        <f t="shared" si="4"/>
        <v>240.29643494041937</v>
      </c>
    </row>
    <row r="36" spans="3:16">
      <c r="C36">
        <v>30</v>
      </c>
      <c r="D36">
        <f t="shared" si="5"/>
        <v>117.82827530046889</v>
      </c>
      <c r="E36">
        <f t="shared" si="6"/>
        <v>355.71285246084256</v>
      </c>
      <c r="F36">
        <f t="shared" si="7"/>
        <v>2675.4881369980303</v>
      </c>
      <c r="H36">
        <f t="shared" si="0"/>
        <v>2.4630749439784196</v>
      </c>
      <c r="I36">
        <f t="shared" si="1"/>
        <v>29.556899327741036</v>
      </c>
      <c r="J36">
        <f t="shared" si="2"/>
        <v>-159.5648234278793</v>
      </c>
      <c r="K36">
        <f>(SUM(D36:G36)-SUM($I$7:I36)-J36)*POWER(1-$B$1, C36-1)</f>
        <v>547.19037404910569</v>
      </c>
      <c r="M36">
        <f t="shared" si="3"/>
        <v>547.19037404910569</v>
      </c>
      <c r="N36">
        <f>'case2-etf'!K36</f>
        <v>300.23354989869273</v>
      </c>
      <c r="O36">
        <f>'case3-cash'!K36</f>
        <v>192.74038862965909</v>
      </c>
      <c r="P36" s="16">
        <f t="shared" si="4"/>
        <v>246.95682415041296</v>
      </c>
    </row>
  </sheetData>
  <mergeCells count="1">
    <mergeCell ref="M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8872-0C88-4C0A-B272-5DD870E4672B}">
  <dimension ref="A1:O36"/>
  <sheetViews>
    <sheetView workbookViewId="0">
      <selection activeCell="K22" sqref="K22"/>
    </sheetView>
  </sheetViews>
  <sheetFormatPr defaultRowHeight="14"/>
  <cols>
    <col min="1" max="1" width="11.5" customWidth="1"/>
    <col min="2" max="2" width="14.58203125" customWidth="1"/>
    <col min="3" max="3" width="5.1640625" customWidth="1"/>
    <col min="4" max="4" width="10.6640625" customWidth="1"/>
    <col min="5" max="5" width="10.58203125" customWidth="1"/>
    <col min="6" max="6" width="10.83203125" customWidth="1"/>
    <col min="7" max="7" width="9.75" customWidth="1"/>
    <col min="8" max="8" width="12.75" customWidth="1"/>
    <col min="10" max="10" width="11.75" customWidth="1"/>
    <col min="11" max="11" width="11.5" customWidth="1"/>
    <col min="12" max="12" width="13.33203125" customWidth="1"/>
    <col min="13" max="13" width="11.58203125" customWidth="1"/>
    <col min="14" max="14" width="10.83203125" customWidth="1"/>
    <col min="15" max="15" width="12.58203125" customWidth="1"/>
  </cols>
  <sheetData>
    <row r="1" spans="1:15">
      <c r="A1" s="1" t="s">
        <v>0</v>
      </c>
      <c r="B1" s="6">
        <f>'case1-average'!B1</f>
        <v>0.05</v>
      </c>
      <c r="D1" s="1" t="s">
        <v>9</v>
      </c>
      <c r="E1" s="3">
        <v>0</v>
      </c>
      <c r="G1" s="1" t="s">
        <v>23</v>
      </c>
      <c r="H1">
        <f>'case1-average'!H1</f>
        <v>150</v>
      </c>
    </row>
    <row r="2" spans="1:15">
      <c r="A2" s="1" t="s">
        <v>3</v>
      </c>
      <c r="B2" s="6">
        <f>'case1-average'!B2</f>
        <v>0.03</v>
      </c>
      <c r="D2" s="1" t="s">
        <v>10</v>
      </c>
      <c r="E2" s="9">
        <f>'case1-average'!E2</f>
        <v>25</v>
      </c>
    </row>
    <row r="3" spans="1:15">
      <c r="A3" s="1" t="s">
        <v>1</v>
      </c>
      <c r="B3" s="6">
        <f>'case1-average'!B3</f>
        <v>7.0000000000000007E-2</v>
      </c>
      <c r="D3" s="2" t="s">
        <v>11</v>
      </c>
      <c r="J3" s="7" t="s">
        <v>17</v>
      </c>
    </row>
    <row r="4" spans="1:15">
      <c r="A4" s="1" t="s">
        <v>2</v>
      </c>
      <c r="B4" s="6">
        <f>'case1-average'!B4</f>
        <v>0.05</v>
      </c>
    </row>
    <row r="5" spans="1:15">
      <c r="A5" s="1" t="s">
        <v>12</v>
      </c>
      <c r="B5" s="10">
        <f>'case1-average'!B5</f>
        <v>3.3500000000000002E-2</v>
      </c>
    </row>
    <row r="6" spans="1:15">
      <c r="B6" s="8"/>
      <c r="C6" s="1" t="s">
        <v>7</v>
      </c>
      <c r="D6" s="1" t="s">
        <v>4</v>
      </c>
      <c r="E6" s="1" t="s">
        <v>5</v>
      </c>
      <c r="F6" s="1" t="s">
        <v>6</v>
      </c>
      <c r="G6" s="1" t="s">
        <v>15</v>
      </c>
      <c r="H6" s="1" t="s">
        <v>8</v>
      </c>
      <c r="I6" s="1" t="s">
        <v>13</v>
      </c>
      <c r="J6" s="1" t="s">
        <v>16</v>
      </c>
      <c r="K6" s="1" t="s">
        <v>14</v>
      </c>
      <c r="L6" s="1"/>
      <c r="M6" s="1"/>
      <c r="N6" s="1"/>
      <c r="O6" s="1"/>
    </row>
    <row r="7" spans="1:15">
      <c r="B7" s="8"/>
      <c r="C7">
        <v>1</v>
      </c>
      <c r="D7" s="3">
        <v>0</v>
      </c>
      <c r="E7" s="3">
        <v>100</v>
      </c>
      <c r="F7" s="14">
        <f>E1+H1</f>
        <v>150</v>
      </c>
      <c r="G7" s="3"/>
      <c r="H7">
        <f>$E$1*$B$5/12*POWER(1+$B$5/12, $E$2*12)/(POWER(1+$B$5/12, $E$2*12)-1)</f>
        <v>0</v>
      </c>
      <c r="I7">
        <f>H7*12</f>
        <v>0</v>
      </c>
      <c r="J7">
        <f>$E$1*(POWER(1+$B$5, $E$2)-POWER(1+$B$5, C7))/(POWER(1+$B$5, $E$2)-1)</f>
        <v>0</v>
      </c>
      <c r="K7">
        <f>(SUM(D7:G7)-SUM($I$7:I7)-J7)*POWER(1-$B$1, C7-1)</f>
        <v>250</v>
      </c>
    </row>
    <row r="8" spans="1:15">
      <c r="B8" s="8"/>
      <c r="C8">
        <v>2</v>
      </c>
      <c r="D8">
        <f>$D$7*POWER(1+$B$2, C8-1)</f>
        <v>0</v>
      </c>
      <c r="E8">
        <f>$E$7*POWER(1+$B$3, C8-1)</f>
        <v>107</v>
      </c>
      <c r="F8">
        <f>$F$7*POWER(1+$B$4, C8-1)</f>
        <v>157.5</v>
      </c>
      <c r="H8">
        <f t="shared" ref="H8:H36" si="0">$E$1*$B$5/12*POWER(1+$B$5/12, $E$2*12)/(POWER(1+$B$5/12, $E$2*12)-1)</f>
        <v>0</v>
      </c>
      <c r="I8">
        <f t="shared" ref="I8:I36" si="1">H8*12</f>
        <v>0</v>
      </c>
      <c r="J8">
        <f t="shared" ref="J8:J36" si="2">$E$1*(POWER(1+$B$5, $E$2)-POWER(1+$B$5, C8))/(POWER(1+$B$5, $E$2)-1)</f>
        <v>0</v>
      </c>
      <c r="K8">
        <f>(SUM(D8:G8)-SUM($I$7:I8)-J8)*POWER(1-$B$1, C8-1)</f>
        <v>251.27499999999998</v>
      </c>
    </row>
    <row r="9" spans="1:15">
      <c r="B9" s="8"/>
      <c r="C9">
        <v>3</v>
      </c>
      <c r="D9">
        <f t="shared" ref="D9:D36" si="3">$D$7*POWER(1+$B$2, C9-1)</f>
        <v>0</v>
      </c>
      <c r="E9">
        <f t="shared" ref="E9:E36" si="4">$E$7*POWER(1+$B$3, C9-1)</f>
        <v>114.49000000000001</v>
      </c>
      <c r="F9">
        <f>$F$7*POWER(1+$B$4, C9-1)</f>
        <v>165.375</v>
      </c>
      <c r="H9">
        <f t="shared" si="0"/>
        <v>0</v>
      </c>
      <c r="I9">
        <f t="shared" si="1"/>
        <v>0</v>
      </c>
      <c r="J9">
        <f t="shared" si="2"/>
        <v>0</v>
      </c>
      <c r="K9">
        <f>(SUM(D9:G9)-SUM($I$7:I9)-J9)*POWER(1-$B$1, C9-1)</f>
        <v>252.57816249999999</v>
      </c>
    </row>
    <row r="10" spans="1:15">
      <c r="C10">
        <v>4</v>
      </c>
      <c r="D10">
        <f t="shared" si="3"/>
        <v>0</v>
      </c>
      <c r="E10">
        <f t="shared" si="4"/>
        <v>122.50430000000001</v>
      </c>
      <c r="F10">
        <f t="shared" ref="F10:F36" si="5">$F$7*POWER(1+$B$4, C10-1)</f>
        <v>173.64375000000001</v>
      </c>
      <c r="H10">
        <f t="shared" si="0"/>
        <v>0</v>
      </c>
      <c r="I10">
        <f t="shared" si="1"/>
        <v>0</v>
      </c>
      <c r="J10">
        <f t="shared" si="2"/>
        <v>0</v>
      </c>
      <c r="K10">
        <f>(SUM(D10:G10)-SUM($I$7:I10)-J10)*POWER(1-$B$1, C10-1)</f>
        <v>253.90993436874999</v>
      </c>
    </row>
    <row r="11" spans="1:15">
      <c r="C11">
        <v>5</v>
      </c>
      <c r="D11">
        <f t="shared" si="3"/>
        <v>0</v>
      </c>
      <c r="E11">
        <f t="shared" si="4"/>
        <v>131.079601</v>
      </c>
      <c r="F11">
        <f t="shared" si="5"/>
        <v>182.32593750000001</v>
      </c>
      <c r="H11">
        <f t="shared" si="0"/>
        <v>0</v>
      </c>
      <c r="I11">
        <f t="shared" si="1"/>
        <v>0</v>
      </c>
      <c r="J11">
        <f t="shared" si="2"/>
        <v>0</v>
      </c>
      <c r="K11">
        <f>(SUM(D11:G11)-SUM($I$7:I11)-J11)*POWER(1-$B$1, C11-1)</f>
        <v>255.27076989286564</v>
      </c>
    </row>
    <row r="12" spans="1:15">
      <c r="C12">
        <v>6</v>
      </c>
      <c r="D12">
        <f t="shared" si="3"/>
        <v>0</v>
      </c>
      <c r="E12">
        <f t="shared" si="4"/>
        <v>140.25517307000001</v>
      </c>
      <c r="F12">
        <f t="shared" si="5"/>
        <v>191.44223437500003</v>
      </c>
      <c r="H12">
        <f t="shared" si="0"/>
        <v>0</v>
      </c>
      <c r="I12">
        <f t="shared" si="1"/>
        <v>0</v>
      </c>
      <c r="J12">
        <f t="shared" si="2"/>
        <v>0</v>
      </c>
      <c r="K12">
        <f>(SUM(D12:G12)-SUM($I$7:I12)-J12)*POWER(1-$B$1, C12-1)</f>
        <v>256.66113089911164</v>
      </c>
    </row>
    <row r="13" spans="1:15">
      <c r="C13">
        <v>7</v>
      </c>
      <c r="D13">
        <f t="shared" si="3"/>
        <v>0</v>
      </c>
      <c r="E13">
        <f t="shared" si="4"/>
        <v>150.07303518489999</v>
      </c>
      <c r="F13">
        <f t="shared" si="5"/>
        <v>201.01434609374999</v>
      </c>
      <c r="H13">
        <f t="shared" si="0"/>
        <v>0</v>
      </c>
      <c r="I13">
        <f t="shared" si="1"/>
        <v>0</v>
      </c>
      <c r="J13">
        <f t="shared" si="2"/>
        <v>0</v>
      </c>
      <c r="K13">
        <f>(SUM(D13:G13)-SUM($I$7:I13)-J13)*POWER(1-$B$1, C13-1)</f>
        <v>258.08148687870306</v>
      </c>
    </row>
    <row r="14" spans="1:15">
      <c r="C14">
        <v>8</v>
      </c>
      <c r="D14">
        <f t="shared" si="3"/>
        <v>0</v>
      </c>
      <c r="E14">
        <f t="shared" si="4"/>
        <v>160.57814764784302</v>
      </c>
      <c r="F14">
        <f t="shared" si="5"/>
        <v>211.06506339843753</v>
      </c>
      <c r="H14">
        <f t="shared" si="0"/>
        <v>0</v>
      </c>
      <c r="I14">
        <f t="shared" si="1"/>
        <v>0</v>
      </c>
      <c r="J14">
        <f t="shared" si="2"/>
        <v>0</v>
      </c>
      <c r="K14">
        <f>(SUM(D14:G14)-SUM($I$7:I14)-J14)*POWER(1-$B$1, C14-1)</f>
        <v>259.5323151136584</v>
      </c>
    </row>
    <row r="15" spans="1:15">
      <c r="C15">
        <v>9</v>
      </c>
      <c r="D15">
        <f t="shared" si="3"/>
        <v>0</v>
      </c>
      <c r="E15">
        <f t="shared" si="4"/>
        <v>171.81861798319201</v>
      </c>
      <c r="F15">
        <f t="shared" si="5"/>
        <v>221.61831656835938</v>
      </c>
      <c r="H15">
        <f t="shared" si="0"/>
        <v>0</v>
      </c>
      <c r="I15">
        <f t="shared" si="1"/>
        <v>0</v>
      </c>
      <c r="J15">
        <f t="shared" si="2"/>
        <v>0</v>
      </c>
      <c r="K15">
        <f>(SUM(D15:G15)-SUM($I$7:I15)-J15)*POWER(1-$B$1, C15-1)</f>
        <v>261.01410080523686</v>
      </c>
    </row>
    <row r="16" spans="1:15">
      <c r="C16">
        <v>10</v>
      </c>
      <c r="D16">
        <f t="shared" si="3"/>
        <v>0</v>
      </c>
      <c r="E16">
        <f t="shared" si="4"/>
        <v>183.84592124201549</v>
      </c>
      <c r="F16">
        <f t="shared" si="5"/>
        <v>232.69923239677738</v>
      </c>
      <c r="H16">
        <f t="shared" si="0"/>
        <v>0</v>
      </c>
      <c r="I16">
        <f t="shared" si="1"/>
        <v>0</v>
      </c>
      <c r="J16">
        <f t="shared" si="2"/>
        <v>0</v>
      </c>
      <c r="K16">
        <f>(SUM(D16:G16)-SUM($I$7:I16)-J16)*POWER(1-$B$1, C16-1)</f>
        <v>262.52733720449589</v>
      </c>
    </row>
    <row r="17" spans="3:15">
      <c r="C17">
        <v>11</v>
      </c>
      <c r="D17">
        <f t="shared" si="3"/>
        <v>0</v>
      </c>
      <c r="E17">
        <f t="shared" si="4"/>
        <v>196.71513572895657</v>
      </c>
      <c r="F17">
        <f t="shared" si="5"/>
        <v>244.33419401661624</v>
      </c>
      <c r="H17">
        <f t="shared" si="0"/>
        <v>0</v>
      </c>
      <c r="I17">
        <f t="shared" si="1"/>
        <v>0</v>
      </c>
      <c r="J17">
        <f t="shared" si="2"/>
        <v>0</v>
      </c>
      <c r="K17">
        <f>(SUM(D17:G17)-SUM($I$7:I17)-J17)*POWER(1-$B$1, C17-1)</f>
        <v>264.07252574500274</v>
      </c>
    </row>
    <row r="18" spans="3:15">
      <c r="C18">
        <v>12</v>
      </c>
      <c r="D18">
        <f t="shared" si="3"/>
        <v>0</v>
      </c>
      <c r="E18">
        <f t="shared" si="4"/>
        <v>210.48519522998356</v>
      </c>
      <c r="F18">
        <f t="shared" si="5"/>
        <v>256.55090371744706</v>
      </c>
      <c r="H18">
        <f t="shared" si="0"/>
        <v>0</v>
      </c>
      <c r="I18">
        <f t="shared" si="1"/>
        <v>0</v>
      </c>
      <c r="J18">
        <f t="shared" si="2"/>
        <v>0</v>
      </c>
      <c r="K18">
        <f>(SUM(D18:G18)-SUM($I$7:I18)-J18)*POWER(1-$B$1, C18-1)</f>
        <v>265.6501761777364</v>
      </c>
    </row>
    <row r="19" spans="3:15">
      <c r="C19">
        <v>13</v>
      </c>
      <c r="D19">
        <f t="shared" si="3"/>
        <v>0</v>
      </c>
      <c r="E19">
        <f t="shared" si="4"/>
        <v>225.21915889608235</v>
      </c>
      <c r="F19">
        <f t="shared" si="5"/>
        <v>269.37844890331939</v>
      </c>
      <c r="H19">
        <f t="shared" si="0"/>
        <v>0</v>
      </c>
      <c r="I19">
        <f t="shared" si="1"/>
        <v>0</v>
      </c>
      <c r="J19">
        <f t="shared" si="2"/>
        <v>0</v>
      </c>
      <c r="K19">
        <f>(SUM(D19:G19)-SUM($I$7:I19)-J19)*POWER(1-$B$1, C19-1)</f>
        <v>267.26080670821523</v>
      </c>
    </row>
    <row r="20" spans="3:15">
      <c r="C20">
        <v>14</v>
      </c>
      <c r="D20">
        <f t="shared" si="3"/>
        <v>0</v>
      </c>
      <c r="E20">
        <f t="shared" si="4"/>
        <v>240.98450001880815</v>
      </c>
      <c r="F20">
        <f t="shared" si="5"/>
        <v>282.84737134848541</v>
      </c>
      <c r="H20">
        <f t="shared" si="0"/>
        <v>0</v>
      </c>
      <c r="I20">
        <f t="shared" si="1"/>
        <v>0</v>
      </c>
      <c r="J20">
        <f t="shared" si="2"/>
        <v>0</v>
      </c>
      <c r="K20">
        <f>(SUM(D20:G20)-SUM($I$7:I20)-J20)*POWER(1-$B$1, C20-1)</f>
        <v>268.90494413588823</v>
      </c>
    </row>
    <row r="21" spans="3:15">
      <c r="C21">
        <v>15</v>
      </c>
      <c r="D21">
        <f t="shared" si="3"/>
        <v>0</v>
      </c>
      <c r="E21">
        <f t="shared" si="4"/>
        <v>257.85341502012471</v>
      </c>
      <c r="F21">
        <f t="shared" si="5"/>
        <v>296.98973991590958</v>
      </c>
      <c r="H21">
        <f t="shared" si="0"/>
        <v>0</v>
      </c>
      <c r="I21">
        <f t="shared" si="1"/>
        <v>0</v>
      </c>
      <c r="J21">
        <f t="shared" si="2"/>
        <v>0</v>
      </c>
      <c r="K21">
        <f>(SUM(D21:G21)-SUM($I$7:I21)-J21)*POWER(1-$B$1, C21-1)</f>
        <v>270.58312399582519</v>
      </c>
    </row>
    <row r="22" spans="3:15">
      <c r="C22">
        <v>16</v>
      </c>
      <c r="D22">
        <f t="shared" si="3"/>
        <v>0</v>
      </c>
      <c r="E22">
        <f t="shared" si="4"/>
        <v>275.90315407153344</v>
      </c>
      <c r="F22">
        <f t="shared" si="5"/>
        <v>311.83922691170517</v>
      </c>
      <c r="H22">
        <f t="shared" si="0"/>
        <v>0</v>
      </c>
      <c r="I22">
        <f t="shared" si="1"/>
        <v>0</v>
      </c>
      <c r="J22">
        <f t="shared" si="2"/>
        <v>0</v>
      </c>
      <c r="K22">
        <f>(SUM(D22:G22)-SUM($I$7:I22)-J22)*POWER(1-$B$1, C22-1)</f>
        <v>272.29589070274704</v>
      </c>
    </row>
    <row r="23" spans="3:15">
      <c r="C23">
        <v>17</v>
      </c>
      <c r="D23">
        <f t="shared" si="3"/>
        <v>0</v>
      </c>
      <c r="E23">
        <f t="shared" si="4"/>
        <v>295.21637485654077</v>
      </c>
      <c r="F23">
        <f t="shared" si="5"/>
        <v>327.43118825729039</v>
      </c>
      <c r="H23">
        <f t="shared" si="0"/>
        <v>0</v>
      </c>
      <c r="I23">
        <f t="shared" si="1"/>
        <v>0</v>
      </c>
      <c r="J23">
        <f t="shared" si="2"/>
        <v>0</v>
      </c>
      <c r="K23">
        <f>(SUM(D23:G23)-SUM($I$7:I23)-J23)*POWER(1-$B$1, C23-1)</f>
        <v>274.04379769743053</v>
      </c>
    </row>
    <row r="24" spans="3:15">
      <c r="C24">
        <v>18</v>
      </c>
      <c r="D24">
        <f t="shared" si="3"/>
        <v>0</v>
      </c>
      <c r="E24">
        <f t="shared" si="4"/>
        <v>315.8815210964986</v>
      </c>
      <c r="F24">
        <f t="shared" si="5"/>
        <v>343.80274767015499</v>
      </c>
      <c r="H24">
        <f t="shared" si="0"/>
        <v>0</v>
      </c>
      <c r="I24">
        <f t="shared" si="1"/>
        <v>0</v>
      </c>
      <c r="J24">
        <f t="shared" si="2"/>
        <v>0</v>
      </c>
      <c r="K24">
        <f>(SUM(D24:G24)-SUM($I$7:I24)-J24)*POWER(1-$B$1, C24-1)</f>
        <v>275.82740759553104</v>
      </c>
    </row>
    <row r="25" spans="3:15">
      <c r="C25">
        <v>19</v>
      </c>
      <c r="D25">
        <f t="shared" si="3"/>
        <v>0</v>
      </c>
      <c r="E25">
        <f t="shared" si="4"/>
        <v>337.99322757325353</v>
      </c>
      <c r="F25">
        <f t="shared" si="5"/>
        <v>360.99288505366269</v>
      </c>
      <c r="H25">
        <f t="shared" si="0"/>
        <v>0</v>
      </c>
      <c r="I25">
        <f t="shared" si="1"/>
        <v>0</v>
      </c>
      <c r="J25">
        <f t="shared" si="2"/>
        <v>0</v>
      </c>
      <c r="K25">
        <f>(SUM(D25:G25)-SUM($I$7:I25)-J25)*POWER(1-$B$1, C25-1)</f>
        <v>277.64729233886004</v>
      </c>
    </row>
    <row r="26" spans="3:15">
      <c r="C26" s="1">
        <v>20</v>
      </c>
      <c r="D26" s="1">
        <f t="shared" si="3"/>
        <v>0</v>
      </c>
      <c r="E26" s="1">
        <f t="shared" si="4"/>
        <v>361.65275350338129</v>
      </c>
      <c r="F26" s="1">
        <f t="shared" si="5"/>
        <v>379.04252930634584</v>
      </c>
      <c r="G26" s="1"/>
      <c r="H26" s="1">
        <f t="shared" si="0"/>
        <v>0</v>
      </c>
      <c r="I26" s="1">
        <f t="shared" si="1"/>
        <v>0</v>
      </c>
      <c r="J26">
        <f t="shared" si="2"/>
        <v>0</v>
      </c>
      <c r="K26">
        <f>(SUM(D26:G26)-SUM($I$7:I26)-J26)*POWER(1-$B$1, C26-1)</f>
        <v>279.50403334915899</v>
      </c>
    </row>
    <row r="27" spans="3:15">
      <c r="C27">
        <v>21</v>
      </c>
      <c r="D27">
        <f t="shared" si="3"/>
        <v>0</v>
      </c>
      <c r="E27">
        <f t="shared" si="4"/>
        <v>386.96844624861797</v>
      </c>
      <c r="F27">
        <f t="shared" si="5"/>
        <v>397.99465577166313</v>
      </c>
      <c r="H27">
        <f t="shared" si="0"/>
        <v>0</v>
      </c>
      <c r="I27">
        <f t="shared" si="1"/>
        <v>0</v>
      </c>
      <c r="J27">
        <f t="shared" si="2"/>
        <v>0</v>
      </c>
      <c r="K27">
        <f>(SUM(D27:G27)-SUM($I$7:I27)-J27)*POWER(1-$B$1, C27-1)</f>
        <v>281.39822168441106</v>
      </c>
    </row>
    <row r="28" spans="3:15">
      <c r="C28">
        <v>22</v>
      </c>
      <c r="D28">
        <f t="shared" si="3"/>
        <v>0</v>
      </c>
      <c r="E28">
        <f t="shared" si="4"/>
        <v>414.05623748602125</v>
      </c>
      <c r="F28">
        <f t="shared" si="5"/>
        <v>417.89438856024628</v>
      </c>
      <c r="H28">
        <f t="shared" si="0"/>
        <v>0</v>
      </c>
      <c r="I28">
        <f t="shared" si="1"/>
        <v>0</v>
      </c>
      <c r="J28">
        <f t="shared" si="2"/>
        <v>0</v>
      </c>
      <c r="K28">
        <f>(SUM(D28:G28)-SUM($I$7:I28)-J28)*POWER(1-$B$1, C28-1)</f>
        <v>283.33045819773236</v>
      </c>
    </row>
    <row r="29" spans="3:15">
      <c r="C29">
        <v>23</v>
      </c>
      <c r="D29">
        <f t="shared" si="3"/>
        <v>0</v>
      </c>
      <c r="E29">
        <f t="shared" si="4"/>
        <v>443.0401741100427</v>
      </c>
      <c r="F29">
        <f t="shared" si="5"/>
        <v>438.78910798825859</v>
      </c>
      <c r="H29">
        <f t="shared" si="0"/>
        <v>0</v>
      </c>
      <c r="I29">
        <f t="shared" si="1"/>
        <v>0</v>
      </c>
      <c r="J29">
        <f t="shared" si="2"/>
        <v>0</v>
      </c>
      <c r="K29">
        <f>(SUM(D29:G29)-SUM($I$7:I29)-J29)*POWER(1-$B$1, C29-1)</f>
        <v>285.30135369888455</v>
      </c>
    </row>
    <row r="30" spans="3:15">
      <c r="C30">
        <v>24</v>
      </c>
      <c r="D30">
        <f t="shared" si="3"/>
        <v>0</v>
      </c>
      <c r="E30">
        <f t="shared" si="4"/>
        <v>474.05298629774569</v>
      </c>
      <c r="F30">
        <f t="shared" si="5"/>
        <v>460.72856338767161</v>
      </c>
      <c r="H30">
        <f t="shared" si="0"/>
        <v>0</v>
      </c>
      <c r="I30">
        <f t="shared" si="1"/>
        <v>0</v>
      </c>
      <c r="J30">
        <f t="shared" si="2"/>
        <v>0</v>
      </c>
      <c r="K30">
        <f>(SUM(D30:G30)-SUM($I$7:I30)-J30)*POWER(1-$B$1, C30-1)</f>
        <v>287.31152911845362</v>
      </c>
    </row>
    <row r="31" spans="3:15">
      <c r="C31" s="4">
        <v>25</v>
      </c>
      <c r="D31" s="4">
        <f t="shared" si="3"/>
        <v>0</v>
      </c>
      <c r="E31" s="4">
        <f t="shared" si="4"/>
        <v>507.23669533858794</v>
      </c>
      <c r="F31" s="4">
        <f t="shared" si="5"/>
        <v>483.76499155705511</v>
      </c>
      <c r="G31" s="4"/>
      <c r="H31" s="4">
        <f t="shared" si="0"/>
        <v>0</v>
      </c>
      <c r="I31" s="4">
        <f t="shared" si="1"/>
        <v>0</v>
      </c>
      <c r="J31">
        <f t="shared" si="2"/>
        <v>0</v>
      </c>
      <c r="K31">
        <f>(SUM(D31:G31)-SUM($I$7:I31)-J31)*POWER(1-$B$1, C31-1)</f>
        <v>289.3616156747367</v>
      </c>
      <c r="L31" s="1"/>
      <c r="M31" s="1"/>
      <c r="N31" s="1"/>
      <c r="O31" s="1"/>
    </row>
    <row r="32" spans="3:15">
      <c r="C32">
        <v>26</v>
      </c>
      <c r="D32">
        <f t="shared" si="3"/>
        <v>0</v>
      </c>
      <c r="E32">
        <f t="shared" si="4"/>
        <v>542.74326401228916</v>
      </c>
      <c r="F32">
        <f t="shared" si="5"/>
        <v>507.9532411349079</v>
      </c>
      <c r="H32">
        <f t="shared" si="0"/>
        <v>0</v>
      </c>
      <c r="I32">
        <f t="shared" si="1"/>
        <v>0</v>
      </c>
      <c r="J32">
        <f t="shared" si="2"/>
        <v>0</v>
      </c>
      <c r="K32">
        <f>(SUM(D32:G32)-SUM($I$7:I32)-J32)*POWER(1-$B$1, C32-1)</f>
        <v>291.45225504338384</v>
      </c>
    </row>
    <row r="33" spans="3:11">
      <c r="C33">
        <v>27</v>
      </c>
      <c r="D33">
        <f t="shared" si="3"/>
        <v>0</v>
      </c>
      <c r="E33">
        <f t="shared" si="4"/>
        <v>580.73529249314925</v>
      </c>
      <c r="F33">
        <f t="shared" si="5"/>
        <v>533.35090319165329</v>
      </c>
      <c r="H33">
        <f t="shared" si="0"/>
        <v>0</v>
      </c>
      <c r="I33">
        <f t="shared" si="1"/>
        <v>0</v>
      </c>
      <c r="J33">
        <f t="shared" si="2"/>
        <v>0</v>
      </c>
      <c r="K33">
        <f>(SUM(D33:G33)-SUM($I$7:I33)-J33)*POWER(1-$B$1, C33-1)</f>
        <v>293.58409952983862</v>
      </c>
    </row>
    <row r="34" spans="3:11">
      <c r="C34">
        <v>28</v>
      </c>
      <c r="D34">
        <f t="shared" si="3"/>
        <v>0</v>
      </c>
      <c r="E34">
        <f t="shared" si="4"/>
        <v>621.38676296766994</v>
      </c>
      <c r="F34">
        <f t="shared" si="5"/>
        <v>560.01844835123597</v>
      </c>
      <c r="H34">
        <f t="shared" si="0"/>
        <v>0</v>
      </c>
      <c r="I34">
        <f t="shared" si="1"/>
        <v>0</v>
      </c>
      <c r="J34">
        <f t="shared" si="2"/>
        <v>0</v>
      </c>
      <c r="K34">
        <f>(SUM(D34:G34)-SUM($I$7:I34)-J34)*POWER(1-$B$1, C34-1)</f>
        <v>295.7578122446244</v>
      </c>
    </row>
    <row r="35" spans="3:11">
      <c r="C35">
        <v>29</v>
      </c>
      <c r="D35">
        <f t="shared" si="3"/>
        <v>0</v>
      </c>
      <c r="E35">
        <f t="shared" si="4"/>
        <v>664.88383637540664</v>
      </c>
      <c r="F35">
        <f t="shared" si="5"/>
        <v>588.01937076879767</v>
      </c>
      <c r="H35">
        <f t="shared" si="0"/>
        <v>0</v>
      </c>
      <c r="I35">
        <f t="shared" si="1"/>
        <v>0</v>
      </c>
      <c r="J35">
        <f t="shared" si="2"/>
        <v>0</v>
      </c>
      <c r="K35">
        <f>(SUM(D35:G35)-SUM($I$7:I35)-J35)*POWER(1-$B$1, C35-1)</f>
        <v>297.97406728152265</v>
      </c>
    </row>
    <row r="36" spans="3:11">
      <c r="C36">
        <v>30</v>
      </c>
      <c r="D36">
        <f t="shared" si="3"/>
        <v>0</v>
      </c>
      <c r="E36">
        <f t="shared" si="4"/>
        <v>711.42570492168511</v>
      </c>
      <c r="F36">
        <f t="shared" si="5"/>
        <v>617.42033930723767</v>
      </c>
      <c r="H36">
        <f t="shared" si="0"/>
        <v>0</v>
      </c>
      <c r="I36">
        <f t="shared" si="1"/>
        <v>0</v>
      </c>
      <c r="J36">
        <f t="shared" si="2"/>
        <v>0</v>
      </c>
      <c r="K36">
        <f>(SUM(D36:G36)-SUM($I$7:I36)-J36)*POWER(1-$B$1, C36-1)</f>
        <v>300.23354989869273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0B1D-D781-469C-8530-FA0343635BDE}">
  <dimension ref="A1:O36"/>
  <sheetViews>
    <sheetView topLeftCell="A4" workbookViewId="0">
      <selection activeCell="K22" sqref="K22"/>
    </sheetView>
  </sheetViews>
  <sheetFormatPr defaultRowHeight="14"/>
  <cols>
    <col min="1" max="1" width="11.5" customWidth="1"/>
    <col min="2" max="2" width="14.25" customWidth="1"/>
    <col min="3" max="3" width="5.1640625" customWidth="1"/>
    <col min="4" max="4" width="10.6640625" customWidth="1"/>
    <col min="5" max="5" width="10.58203125" customWidth="1"/>
    <col min="6" max="6" width="10.83203125" customWidth="1"/>
    <col min="7" max="7" width="9.75" customWidth="1"/>
    <col min="8" max="8" width="12.75" customWidth="1"/>
    <col min="10" max="10" width="11.75" customWidth="1"/>
    <col min="11" max="11" width="11.5" customWidth="1"/>
    <col min="12" max="12" width="13.33203125" customWidth="1"/>
    <col min="13" max="13" width="11.58203125" customWidth="1"/>
    <col min="14" max="14" width="10.83203125" customWidth="1"/>
    <col min="15" max="15" width="12.58203125" customWidth="1"/>
  </cols>
  <sheetData>
    <row r="1" spans="1:15">
      <c r="A1" s="1" t="s">
        <v>0</v>
      </c>
      <c r="B1" s="6">
        <f>'case1-average'!B1</f>
        <v>0.05</v>
      </c>
      <c r="D1" s="1" t="s">
        <v>9</v>
      </c>
      <c r="E1" s="3">
        <v>0</v>
      </c>
      <c r="G1" s="1" t="s">
        <v>23</v>
      </c>
      <c r="H1">
        <f>'case1-average'!H1</f>
        <v>150</v>
      </c>
    </row>
    <row r="2" spans="1:15">
      <c r="A2" s="1" t="s">
        <v>3</v>
      </c>
      <c r="B2" s="6">
        <f>'case1-average'!B2</f>
        <v>0.03</v>
      </c>
      <c r="D2" s="1" t="s">
        <v>10</v>
      </c>
      <c r="E2" s="9">
        <f>'case1-average'!E2</f>
        <v>25</v>
      </c>
    </row>
    <row r="3" spans="1:15">
      <c r="A3" s="1" t="s">
        <v>1</v>
      </c>
      <c r="B3" s="6">
        <f>'case1-average'!B3</f>
        <v>7.0000000000000007E-2</v>
      </c>
      <c r="D3" s="2" t="s">
        <v>11</v>
      </c>
      <c r="J3" s="7" t="s">
        <v>17</v>
      </c>
    </row>
    <row r="4" spans="1:15">
      <c r="A4" s="1" t="s">
        <v>2</v>
      </c>
      <c r="B4" s="6">
        <f>'case1-average'!B4</f>
        <v>0.05</v>
      </c>
    </row>
    <row r="5" spans="1:15">
      <c r="A5" s="1" t="s">
        <v>12</v>
      </c>
      <c r="B5" s="10">
        <f>'case1-average'!B5</f>
        <v>3.3500000000000002E-2</v>
      </c>
    </row>
    <row r="6" spans="1:15">
      <c r="A6" s="8"/>
      <c r="B6" s="8"/>
      <c r="C6" s="1" t="s">
        <v>7</v>
      </c>
      <c r="D6" s="1" t="s">
        <v>4</v>
      </c>
      <c r="E6" s="1" t="s">
        <v>5</v>
      </c>
      <c r="F6" s="1" t="s">
        <v>6</v>
      </c>
      <c r="G6" s="1" t="s">
        <v>15</v>
      </c>
      <c r="H6" s="1" t="s">
        <v>8</v>
      </c>
      <c r="I6" s="1" t="s">
        <v>13</v>
      </c>
      <c r="J6" s="1" t="s">
        <v>16</v>
      </c>
      <c r="K6" s="1" t="s">
        <v>14</v>
      </c>
      <c r="L6" s="1"/>
      <c r="M6" s="1"/>
      <c r="N6" s="1"/>
      <c r="O6" s="1"/>
    </row>
    <row r="7" spans="1:15">
      <c r="A7" s="8"/>
      <c r="B7" s="8"/>
      <c r="C7">
        <v>1</v>
      </c>
      <c r="D7" s="3">
        <v>100</v>
      </c>
      <c r="E7" s="3">
        <v>0</v>
      </c>
      <c r="F7" s="14">
        <f>E1+H1</f>
        <v>150</v>
      </c>
      <c r="G7" s="3"/>
      <c r="H7">
        <f>$E$1*$B$5/12*POWER(1+$B$5/12, $E$2*12)/(POWER(1+$B$5/12, $E$2*12)-1)</f>
        <v>0</v>
      </c>
      <c r="I7">
        <f>H7*12</f>
        <v>0</v>
      </c>
      <c r="J7">
        <f>$E$1*(POWER(1+$B$5, $E$2)-POWER(1+$B$5, C7))/(POWER(1+$B$5, $E$2)-1)</f>
        <v>0</v>
      </c>
      <c r="K7">
        <f>(SUM(D7:G7)-SUM($I$7:I7)-J7)*POWER(1-$B$1, C7-1)</f>
        <v>250</v>
      </c>
    </row>
    <row r="8" spans="1:15">
      <c r="A8" s="8"/>
      <c r="B8" s="8"/>
      <c r="C8">
        <v>2</v>
      </c>
      <c r="D8">
        <f>$D$7*POWER(1+$B$2, C8-1)</f>
        <v>103</v>
      </c>
      <c r="E8">
        <f>$E$7*POWER(1+$B$3, C8-1)</f>
        <v>0</v>
      </c>
      <c r="F8">
        <f>$F$7*POWER(1+$B$4, C8-1)</f>
        <v>157.5</v>
      </c>
      <c r="H8">
        <f t="shared" ref="H8:H36" si="0">$E$1*$B$5/12*POWER(1+$B$5/12, $E$2*12)/(POWER(1+$B$5/12, $E$2*12)-1)</f>
        <v>0</v>
      </c>
      <c r="I8">
        <f t="shared" ref="I8:I36" si="1">H8*12</f>
        <v>0</v>
      </c>
      <c r="J8">
        <f t="shared" ref="J8:J36" si="2">$E$1*(POWER(1+$B$5, $E$2)-POWER(1+$B$5, C8))/(POWER(1+$B$5, $E$2)-1)</f>
        <v>0</v>
      </c>
      <c r="K8">
        <f>(SUM(D8:G8)-SUM($I$7:I8)-J8)*POWER(1-$B$1, C8-1)</f>
        <v>247.47499999999999</v>
      </c>
    </row>
    <row r="9" spans="1:15">
      <c r="A9" s="8"/>
      <c r="B9" s="8"/>
      <c r="C9">
        <v>3</v>
      </c>
      <c r="D9">
        <f t="shared" ref="D9:D36" si="3">$D$7*POWER(1+$B$2, C9-1)</f>
        <v>106.08999999999999</v>
      </c>
      <c r="E9">
        <f t="shared" ref="E9:E36" si="4">$E$7*POWER(1+$B$3, C9-1)</f>
        <v>0</v>
      </c>
      <c r="F9">
        <f>$F$7*POWER(1+$B$4, C9-1)</f>
        <v>165.375</v>
      </c>
      <c r="H9">
        <f t="shared" si="0"/>
        <v>0</v>
      </c>
      <c r="I9">
        <f t="shared" si="1"/>
        <v>0</v>
      </c>
      <c r="J9">
        <f t="shared" si="2"/>
        <v>0</v>
      </c>
      <c r="K9">
        <f>(SUM(D9:G9)-SUM($I$7:I9)-J9)*POWER(1-$B$1, C9-1)</f>
        <v>244.99716249999997</v>
      </c>
    </row>
    <row r="10" spans="1:15">
      <c r="A10" s="8"/>
      <c r="B10" s="8"/>
      <c r="C10">
        <v>4</v>
      </c>
      <c r="D10">
        <f t="shared" si="3"/>
        <v>109.2727</v>
      </c>
      <c r="E10">
        <f t="shared" si="4"/>
        <v>0</v>
      </c>
      <c r="F10">
        <f t="shared" ref="F10:F36" si="5">$F$7*POWER(1+$B$4, C10-1)</f>
        <v>173.64375000000001</v>
      </c>
      <c r="H10">
        <f t="shared" si="0"/>
        <v>0</v>
      </c>
      <c r="I10">
        <f t="shared" si="1"/>
        <v>0</v>
      </c>
      <c r="J10">
        <f t="shared" si="2"/>
        <v>0</v>
      </c>
      <c r="K10">
        <f>(SUM(D10:G10)-SUM($I$7:I10)-J10)*POWER(1-$B$1, C10-1)</f>
        <v>242.56549131874996</v>
      </c>
    </row>
    <row r="11" spans="1:15">
      <c r="C11">
        <v>5</v>
      </c>
      <c r="D11">
        <f t="shared" si="3"/>
        <v>112.55088099999999</v>
      </c>
      <c r="E11">
        <f t="shared" si="4"/>
        <v>0</v>
      </c>
      <c r="F11">
        <f t="shared" si="5"/>
        <v>182.32593750000001</v>
      </c>
      <c r="H11">
        <f t="shared" si="0"/>
        <v>0</v>
      </c>
      <c r="I11">
        <f t="shared" si="1"/>
        <v>0</v>
      </c>
      <c r="J11">
        <f t="shared" si="2"/>
        <v>0</v>
      </c>
      <c r="K11">
        <f>(SUM(D11:G11)-SUM($I$7:I11)-J11)*POWER(1-$B$1, C11-1)</f>
        <v>240.17901164836564</v>
      </c>
    </row>
    <row r="12" spans="1:15">
      <c r="C12">
        <v>6</v>
      </c>
      <c r="D12">
        <f t="shared" si="3"/>
        <v>115.92740742999999</v>
      </c>
      <c r="E12">
        <f t="shared" si="4"/>
        <v>0</v>
      </c>
      <c r="F12">
        <f t="shared" si="5"/>
        <v>191.44223437500003</v>
      </c>
      <c r="H12">
        <f t="shared" si="0"/>
        <v>0</v>
      </c>
      <c r="I12">
        <f t="shared" si="1"/>
        <v>0</v>
      </c>
      <c r="J12">
        <f t="shared" si="2"/>
        <v>0</v>
      </c>
      <c r="K12">
        <f>(SUM(D12:G12)-SUM($I$7:I12)-J12)*POWER(1-$B$1, C12-1)</f>
        <v>237.83676959491211</v>
      </c>
    </row>
    <row r="13" spans="1:15">
      <c r="C13">
        <v>7</v>
      </c>
      <c r="D13">
        <f t="shared" si="3"/>
        <v>119.40522965289999</v>
      </c>
      <c r="E13">
        <f t="shared" si="4"/>
        <v>0</v>
      </c>
      <c r="F13">
        <f t="shared" si="5"/>
        <v>201.01434609374999</v>
      </c>
      <c r="H13">
        <f t="shared" si="0"/>
        <v>0</v>
      </c>
      <c r="I13">
        <f t="shared" si="1"/>
        <v>0</v>
      </c>
      <c r="J13">
        <f t="shared" si="2"/>
        <v>0</v>
      </c>
      <c r="K13">
        <f>(SUM(D13:G13)-SUM($I$7:I13)-J13)*POWER(1-$B$1, C13-1)</f>
        <v>235.53783172886529</v>
      </c>
    </row>
    <row r="14" spans="1:15">
      <c r="C14">
        <v>8</v>
      </c>
      <c r="D14">
        <f t="shared" si="3"/>
        <v>122.987386542487</v>
      </c>
      <c r="E14">
        <f t="shared" si="4"/>
        <v>0</v>
      </c>
      <c r="F14">
        <f t="shared" si="5"/>
        <v>211.06506339843753</v>
      </c>
      <c r="H14">
        <f t="shared" si="0"/>
        <v>0</v>
      </c>
      <c r="I14">
        <f t="shared" si="1"/>
        <v>0</v>
      </c>
      <c r="J14">
        <f t="shared" si="2"/>
        <v>0</v>
      </c>
      <c r="K14">
        <f>(SUM(D14:G14)-SUM($I$7:I14)-J14)*POWER(1-$B$1, C14-1)</f>
        <v>233.281284645238</v>
      </c>
    </row>
    <row r="15" spans="1:15">
      <c r="C15">
        <v>9</v>
      </c>
      <c r="D15">
        <f t="shared" si="3"/>
        <v>126.67700813876159</v>
      </c>
      <c r="E15">
        <f t="shared" si="4"/>
        <v>0</v>
      </c>
      <c r="F15">
        <f t="shared" si="5"/>
        <v>221.61831656835938</v>
      </c>
      <c r="H15">
        <f t="shared" si="0"/>
        <v>0</v>
      </c>
      <c r="I15">
        <f t="shared" si="1"/>
        <v>0</v>
      </c>
      <c r="J15">
        <f t="shared" si="2"/>
        <v>0</v>
      </c>
      <c r="K15">
        <f>(SUM(D15:G15)-SUM($I$7:I15)-J15)*POWER(1-$B$1, C15-1)</f>
        <v>231.06623453316226</v>
      </c>
    </row>
    <row r="16" spans="1:15">
      <c r="C16">
        <v>10</v>
      </c>
      <c r="D16">
        <f t="shared" si="3"/>
        <v>130.47731838292444</v>
      </c>
      <c r="E16">
        <f t="shared" si="4"/>
        <v>0</v>
      </c>
      <c r="F16">
        <f t="shared" si="5"/>
        <v>232.69923239677738</v>
      </c>
      <c r="H16">
        <f t="shared" si="0"/>
        <v>0</v>
      </c>
      <c r="I16">
        <f t="shared" si="1"/>
        <v>0</v>
      </c>
      <c r="J16">
        <f t="shared" si="2"/>
        <v>0</v>
      </c>
      <c r="K16">
        <f>(SUM(D16:G16)-SUM($I$7:I16)-J16)*POWER(1-$B$1, C16-1)</f>
        <v>228.89180675472667</v>
      </c>
    </row>
    <row r="17" spans="3:15">
      <c r="C17">
        <v>11</v>
      </c>
      <c r="D17">
        <f t="shared" si="3"/>
        <v>134.39163793441219</v>
      </c>
      <c r="E17">
        <f t="shared" si="4"/>
        <v>0</v>
      </c>
      <c r="F17">
        <f t="shared" si="5"/>
        <v>244.33419401661624</v>
      </c>
      <c r="H17">
        <f t="shared" si="0"/>
        <v>0</v>
      </c>
      <c r="I17">
        <f t="shared" si="1"/>
        <v>0</v>
      </c>
      <c r="J17">
        <f t="shared" si="2"/>
        <v>0</v>
      </c>
      <c r="K17">
        <f>(SUM(D17:G17)-SUM($I$7:I17)-J17)*POWER(1-$B$1, C17-1)</f>
        <v>226.75714543286742</v>
      </c>
    </row>
    <row r="18" spans="3:15">
      <c r="C18">
        <v>12</v>
      </c>
      <c r="D18">
        <f t="shared" si="3"/>
        <v>138.42338707244454</v>
      </c>
      <c r="E18">
        <f t="shared" si="4"/>
        <v>0</v>
      </c>
      <c r="F18">
        <f t="shared" si="5"/>
        <v>256.55090371744706</v>
      </c>
      <c r="H18">
        <f t="shared" si="0"/>
        <v>0</v>
      </c>
      <c r="I18">
        <f t="shared" si="1"/>
        <v>0</v>
      </c>
      <c r="J18">
        <f t="shared" si="2"/>
        <v>0</v>
      </c>
      <c r="K18">
        <f>(SUM(D18:G18)-SUM($I$7:I18)-J18)*POWER(1-$B$1, C18-1)</f>
        <v>224.66141304811964</v>
      </c>
    </row>
    <row r="19" spans="3:15">
      <c r="C19">
        <v>13</v>
      </c>
      <c r="D19">
        <f t="shared" si="3"/>
        <v>142.57608868461787</v>
      </c>
      <c r="E19">
        <f t="shared" si="4"/>
        <v>0</v>
      </c>
      <c r="F19">
        <f t="shared" si="5"/>
        <v>269.37844890331939</v>
      </c>
      <c r="H19">
        <f t="shared" si="0"/>
        <v>0</v>
      </c>
      <c r="I19">
        <f t="shared" si="1"/>
        <v>0</v>
      </c>
      <c r="J19">
        <f t="shared" si="2"/>
        <v>0</v>
      </c>
      <c r="K19">
        <f>(SUM(D19:G19)-SUM($I$7:I19)-J19)*POWER(1-$B$1, C19-1)</f>
        <v>222.60379004403882</v>
      </c>
    </row>
    <row r="20" spans="3:15">
      <c r="C20">
        <v>14</v>
      </c>
      <c r="D20">
        <f t="shared" si="3"/>
        <v>146.8533713451564</v>
      </c>
      <c r="E20">
        <f t="shared" si="4"/>
        <v>0</v>
      </c>
      <c r="F20">
        <f t="shared" si="5"/>
        <v>282.84737134848541</v>
      </c>
      <c r="H20">
        <f t="shared" si="0"/>
        <v>0</v>
      </c>
      <c r="I20">
        <f t="shared" si="1"/>
        <v>0</v>
      </c>
      <c r="J20">
        <f t="shared" si="2"/>
        <v>0</v>
      </c>
      <c r="K20">
        <f>(SUM(D20:G20)-SUM($I$7:I20)-J20)*POWER(1-$B$1, C20-1)</f>
        <v>220.58347444110464</v>
      </c>
    </row>
    <row r="21" spans="3:15">
      <c r="C21">
        <v>15</v>
      </c>
      <c r="D21">
        <f t="shared" si="3"/>
        <v>151.25897248551109</v>
      </c>
      <c r="E21">
        <f t="shared" si="4"/>
        <v>0</v>
      </c>
      <c r="F21">
        <f t="shared" si="5"/>
        <v>296.98973991590958</v>
      </c>
      <c r="H21">
        <f t="shared" si="0"/>
        <v>0</v>
      </c>
      <c r="I21">
        <f t="shared" si="1"/>
        <v>0</v>
      </c>
      <c r="J21">
        <f t="shared" si="2"/>
        <v>0</v>
      </c>
      <c r="K21">
        <f>(SUM(D21:G21)-SUM($I$7:I21)-J21)*POWER(1-$B$1, C21-1)</f>
        <v>218.59968145892594</v>
      </c>
    </row>
    <row r="22" spans="3:15">
      <c r="C22">
        <v>16</v>
      </c>
      <c r="D22">
        <f t="shared" si="3"/>
        <v>155.79674166007644</v>
      </c>
      <c r="E22">
        <f t="shared" si="4"/>
        <v>0</v>
      </c>
      <c r="F22">
        <f t="shared" si="5"/>
        <v>311.83922691170517</v>
      </c>
      <c r="H22">
        <f t="shared" si="0"/>
        <v>0</v>
      </c>
      <c r="I22">
        <f t="shared" si="1"/>
        <v>0</v>
      </c>
      <c r="J22">
        <f t="shared" si="2"/>
        <v>0</v>
      </c>
      <c r="K22">
        <f>(SUM(D22:G22)-SUM($I$7:I22)-J22)*POWER(1-$B$1, C22-1)</f>
        <v>216.65164314656846</v>
      </c>
    </row>
    <row r="23" spans="3:15">
      <c r="C23">
        <v>17</v>
      </c>
      <c r="D23">
        <f t="shared" si="3"/>
        <v>160.4706439098787</v>
      </c>
      <c r="E23">
        <f t="shared" si="4"/>
        <v>0</v>
      </c>
      <c r="F23">
        <f t="shared" si="5"/>
        <v>327.43118825729039</v>
      </c>
      <c r="H23">
        <f t="shared" si="0"/>
        <v>0</v>
      </c>
      <c r="I23">
        <f t="shared" si="1"/>
        <v>0</v>
      </c>
      <c r="J23">
        <f t="shared" si="2"/>
        <v>0</v>
      </c>
      <c r="K23">
        <f>(SUM(D23:G23)-SUM($I$7:I23)-J23)*POWER(1-$B$1, C23-1)</f>
        <v>214.73860802082902</v>
      </c>
    </row>
    <row r="24" spans="3:15">
      <c r="C24">
        <v>18</v>
      </c>
      <c r="D24">
        <f t="shared" si="3"/>
        <v>165.28476322717506</v>
      </c>
      <c r="E24">
        <f t="shared" si="4"/>
        <v>0</v>
      </c>
      <c r="F24">
        <f t="shared" si="5"/>
        <v>343.80274767015499</v>
      </c>
      <c r="H24">
        <f t="shared" si="0"/>
        <v>0</v>
      </c>
      <c r="I24">
        <f t="shared" si="1"/>
        <v>0</v>
      </c>
      <c r="J24">
        <f t="shared" si="2"/>
        <v>0</v>
      </c>
      <c r="K24">
        <f>(SUM(D24:G24)-SUM($I$7:I24)-J24)*POWER(1-$B$1, C24-1)</f>
        <v>212.85984071228825</v>
      </c>
    </row>
    <row r="25" spans="3:15">
      <c r="C25">
        <v>19</v>
      </c>
      <c r="D25">
        <f t="shared" si="3"/>
        <v>170.24330612399032</v>
      </c>
      <c r="E25">
        <f t="shared" si="4"/>
        <v>0</v>
      </c>
      <c r="F25">
        <f t="shared" si="5"/>
        <v>360.99288505366269</v>
      </c>
      <c r="H25">
        <f t="shared" si="0"/>
        <v>0</v>
      </c>
      <c r="I25">
        <f t="shared" si="1"/>
        <v>0</v>
      </c>
      <c r="J25">
        <f t="shared" si="2"/>
        <v>0</v>
      </c>
      <c r="K25">
        <f>(SUM(D25:G25)-SUM($I$7:I25)-J25)*POWER(1-$B$1, C25-1)</f>
        <v>211.01462161897132</v>
      </c>
    </row>
    <row r="26" spans="3:15">
      <c r="C26" s="1">
        <v>20</v>
      </c>
      <c r="D26" s="1">
        <f t="shared" si="3"/>
        <v>175.35060530771003</v>
      </c>
      <c r="E26" s="1">
        <f t="shared" si="4"/>
        <v>0</v>
      </c>
      <c r="F26" s="1">
        <f t="shared" si="5"/>
        <v>379.04252930634584</v>
      </c>
      <c r="G26" s="1"/>
      <c r="H26" s="1">
        <f t="shared" si="0"/>
        <v>0</v>
      </c>
      <c r="I26" s="1">
        <f t="shared" si="1"/>
        <v>0</v>
      </c>
      <c r="J26">
        <f t="shared" si="2"/>
        <v>0</v>
      </c>
      <c r="K26">
        <f>(SUM(D26:G26)-SUM($I$7:I26)-J26)*POWER(1-$B$1, C26-1)</f>
        <v>209.20224656745566</v>
      </c>
    </row>
    <row r="27" spans="3:15">
      <c r="C27">
        <v>21</v>
      </c>
      <c r="D27">
        <f t="shared" si="3"/>
        <v>180.61112346694134</v>
      </c>
      <c r="E27">
        <f t="shared" si="4"/>
        <v>0</v>
      </c>
      <c r="F27">
        <f t="shared" si="5"/>
        <v>397.99465577166313</v>
      </c>
      <c r="H27">
        <f t="shared" si="0"/>
        <v>0</v>
      </c>
      <c r="I27">
        <f t="shared" si="1"/>
        <v>0</v>
      </c>
      <c r="J27">
        <f t="shared" si="2"/>
        <v>0</v>
      </c>
      <c r="K27">
        <f>(SUM(D27:G27)-SUM($I$7:I27)-J27)*POWER(1-$B$1, C27-1)</f>
        <v>207.42202648126442</v>
      </c>
    </row>
    <row r="28" spans="3:15">
      <c r="C28">
        <v>22</v>
      </c>
      <c r="D28">
        <f t="shared" si="3"/>
        <v>186.02945717094954</v>
      </c>
      <c r="E28">
        <f t="shared" si="4"/>
        <v>0</v>
      </c>
      <c r="F28">
        <f t="shared" si="5"/>
        <v>417.89438856024628</v>
      </c>
      <c r="H28">
        <f t="shared" si="0"/>
        <v>0</v>
      </c>
      <c r="I28">
        <f t="shared" si="1"/>
        <v>0</v>
      </c>
      <c r="J28">
        <f t="shared" si="2"/>
        <v>0</v>
      </c>
      <c r="K28">
        <f>(SUM(D28:G28)-SUM($I$7:I28)-J28)*POWER(1-$B$1, C28-1)</f>
        <v>205.67328705638877</v>
      </c>
    </row>
    <row r="29" spans="3:15">
      <c r="C29">
        <v>23</v>
      </c>
      <c r="D29">
        <f t="shared" si="3"/>
        <v>191.61034088607803</v>
      </c>
      <c r="E29">
        <f t="shared" si="4"/>
        <v>0</v>
      </c>
      <c r="F29">
        <f t="shared" si="5"/>
        <v>438.78910798825859</v>
      </c>
      <c r="H29">
        <f t="shared" si="0"/>
        <v>0</v>
      </c>
      <c r="I29">
        <f t="shared" si="1"/>
        <v>0</v>
      </c>
      <c r="J29">
        <f t="shared" si="2"/>
        <v>0</v>
      </c>
      <c r="K29">
        <f>(SUM(D29:G29)-SUM($I$7:I29)-J29)*POWER(1-$B$1, C29-1)</f>
        <v>203.95536844378674</v>
      </c>
    </row>
    <row r="30" spans="3:15">
      <c r="C30">
        <v>24</v>
      </c>
      <c r="D30">
        <f t="shared" si="3"/>
        <v>197.3586511126604</v>
      </c>
      <c r="E30">
        <f t="shared" si="4"/>
        <v>0</v>
      </c>
      <c r="F30">
        <f t="shared" si="5"/>
        <v>460.72856338767161</v>
      </c>
      <c r="H30">
        <f t="shared" si="0"/>
        <v>0</v>
      </c>
      <c r="I30">
        <f t="shared" si="1"/>
        <v>0</v>
      </c>
      <c r="J30">
        <f t="shared" si="2"/>
        <v>0</v>
      </c>
      <c r="K30">
        <f>(SUM(D30:G30)-SUM($I$7:I30)-J30)*POWER(1-$B$1, C30-1)</f>
        <v>202.26762493870794</v>
      </c>
    </row>
    <row r="31" spans="3:15">
      <c r="C31" s="4">
        <v>25</v>
      </c>
      <c r="D31" s="4">
        <f t="shared" si="3"/>
        <v>203.27941064604019</v>
      </c>
      <c r="E31" s="4">
        <f t="shared" si="4"/>
        <v>0</v>
      </c>
      <c r="F31" s="4">
        <f t="shared" si="5"/>
        <v>483.76499155705511</v>
      </c>
      <c r="G31" s="4"/>
      <c r="H31" s="4">
        <f t="shared" si="0"/>
        <v>0</v>
      </c>
      <c r="I31" s="4">
        <f t="shared" si="1"/>
        <v>0</v>
      </c>
      <c r="J31">
        <f t="shared" si="2"/>
        <v>0</v>
      </c>
      <c r="K31">
        <f>(SUM(D31:G31)-SUM($I$7:I31)-J31)*POWER(1-$B$1, C31-1)</f>
        <v>200.6094246766971</v>
      </c>
      <c r="L31" s="1"/>
      <c r="M31" s="1"/>
      <c r="N31" s="1"/>
      <c r="O31" s="1"/>
    </row>
    <row r="32" spans="3:15">
      <c r="C32">
        <v>26</v>
      </c>
      <c r="D32">
        <f t="shared" si="3"/>
        <v>209.37779296542138</v>
      </c>
      <c r="E32">
        <f t="shared" si="4"/>
        <v>0</v>
      </c>
      <c r="F32">
        <f t="shared" si="5"/>
        <v>507.9532411349079</v>
      </c>
      <c r="H32">
        <f t="shared" si="0"/>
        <v>0</v>
      </c>
      <c r="I32">
        <f t="shared" si="1"/>
        <v>0</v>
      </c>
      <c r="J32">
        <f t="shared" si="2"/>
        <v>0</v>
      </c>
      <c r="K32">
        <f>(SUM(D32:G32)-SUM($I$7:I32)-J32)*POWER(1-$B$1, C32-1)</f>
        <v>198.98014933613408</v>
      </c>
    </row>
    <row r="33" spans="3:11">
      <c r="C33">
        <v>27</v>
      </c>
      <c r="D33">
        <f t="shared" si="3"/>
        <v>215.65912675438406</v>
      </c>
      <c r="E33">
        <f t="shared" si="4"/>
        <v>0</v>
      </c>
      <c r="F33">
        <f t="shared" si="5"/>
        <v>533.35090319165329</v>
      </c>
      <c r="H33">
        <f t="shared" si="0"/>
        <v>0</v>
      </c>
      <c r="I33">
        <f t="shared" si="1"/>
        <v>0</v>
      </c>
      <c r="J33">
        <f t="shared" si="2"/>
        <v>0</v>
      </c>
      <c r="K33">
        <f>(SUM(D33:G33)-SUM($I$7:I33)-J33)*POWER(1-$B$1, C33-1)</f>
        <v>197.37919384716824</v>
      </c>
    </row>
    <row r="34" spans="3:11">
      <c r="C34">
        <v>28</v>
      </c>
      <c r="D34">
        <f t="shared" si="3"/>
        <v>222.12890055701556</v>
      </c>
      <c r="E34">
        <f t="shared" si="4"/>
        <v>0</v>
      </c>
      <c r="F34">
        <f t="shared" si="5"/>
        <v>560.01844835123597</v>
      </c>
      <c r="H34">
        <f t="shared" si="0"/>
        <v>0</v>
      </c>
      <c r="I34">
        <f t="shared" si="1"/>
        <v>0</v>
      </c>
      <c r="J34">
        <f t="shared" si="2"/>
        <v>0</v>
      </c>
      <c r="K34">
        <f>(SUM(D34:G34)-SUM($I$7:I34)-J34)*POWER(1-$B$1, C34-1)</f>
        <v>195.80596610691074</v>
      </c>
    </row>
    <row r="35" spans="3:11">
      <c r="C35">
        <v>29</v>
      </c>
      <c r="D35">
        <f t="shared" si="3"/>
        <v>228.79276757372602</v>
      </c>
      <c r="E35">
        <f t="shared" si="4"/>
        <v>0</v>
      </c>
      <c r="F35">
        <f t="shared" si="5"/>
        <v>588.01937076879767</v>
      </c>
      <c r="H35">
        <f t="shared" si="0"/>
        <v>0</v>
      </c>
      <c r="I35">
        <f t="shared" si="1"/>
        <v>0</v>
      </c>
      <c r="J35">
        <f t="shared" si="2"/>
        <v>0</v>
      </c>
      <c r="K35">
        <f>(SUM(D35:G35)-SUM($I$7:I35)-J35)*POWER(1-$B$1, C35-1)</f>
        <v>194.25988670075009</v>
      </c>
    </row>
    <row r="36" spans="3:11">
      <c r="C36">
        <v>30</v>
      </c>
      <c r="D36">
        <f t="shared" si="3"/>
        <v>235.65655060093778</v>
      </c>
      <c r="E36">
        <f t="shared" si="4"/>
        <v>0</v>
      </c>
      <c r="F36">
        <f t="shared" si="5"/>
        <v>617.42033930723767</v>
      </c>
      <c r="H36">
        <f t="shared" si="0"/>
        <v>0</v>
      </c>
      <c r="I36">
        <f t="shared" si="1"/>
        <v>0</v>
      </c>
      <c r="J36">
        <f t="shared" si="2"/>
        <v>0</v>
      </c>
      <c r="K36">
        <f>(SUM(D36:G36)-SUM($I$7:I36)-J36)*POWER(1-$B$1, C36-1)</f>
        <v>192.74038862965909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case1-average</vt:lpstr>
      <vt:lpstr>case2-etf</vt:lpstr>
      <vt:lpstr>case3-cash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Song</dc:creator>
  <cp:lastModifiedBy>Patrick Song</cp:lastModifiedBy>
  <dcterms:created xsi:type="dcterms:W3CDTF">2015-06-05T18:19:34Z</dcterms:created>
  <dcterms:modified xsi:type="dcterms:W3CDTF">2024-10-27T15:24:52Z</dcterms:modified>
</cp:coreProperties>
</file>