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"/>
    </mc:Choice>
  </mc:AlternateContent>
  <xr:revisionPtr revIDLastSave="0" documentId="13_ncr:1_{2A2C22AB-D154-DF41-A3FD-06CF07B5E63C}" xr6:coauthVersionLast="47" xr6:coauthVersionMax="47" xr10:uidLastSave="{00000000-0000-0000-0000-000000000000}"/>
  <bookViews>
    <workbookView xWindow="720" yWindow="500" windowWidth="35120" windowHeight="19960" activeTab="6" xr2:uid="{00000000-000D-0000-FFFF-FFFF00000000}"/>
  </bookViews>
  <sheets>
    <sheet name="Explanations" sheetId="2" r:id="rId1"/>
    <sheet name="LR04 cores" sheetId="1" r:id="rId2"/>
    <sheet name="ProbStack" sheetId="3" r:id="rId3"/>
    <sheet name="This study" sheetId="5" r:id="rId4"/>
    <sheet name="References" sheetId="4" r:id="rId5"/>
    <sheet name="Ocean basins" sheetId="6" r:id="rId6"/>
    <sheet name="18ma_cycles" sheetId="7" r:id="rId7"/>
  </sheets>
  <definedNames>
    <definedName name="_xlnm._FilterDatabase" localSheetId="6" hidden="1">'18ma_cycles'!$A$1:$I$202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C3" i="5"/>
  <c r="D115" i="3"/>
  <c r="C115" i="3"/>
  <c r="D122" i="3"/>
  <c r="C122" i="3"/>
  <c r="D116" i="3"/>
  <c r="C116" i="3"/>
  <c r="D105" i="3"/>
  <c r="C105" i="3"/>
  <c r="D102" i="3"/>
  <c r="C102" i="3"/>
  <c r="D101" i="3"/>
  <c r="C101" i="3"/>
  <c r="D87" i="3"/>
  <c r="C87" i="3"/>
  <c r="D76" i="3"/>
  <c r="C76" i="3"/>
  <c r="D75" i="3"/>
  <c r="C75" i="3"/>
  <c r="D74" i="3"/>
  <c r="C74" i="3"/>
  <c r="D72" i="3"/>
  <c r="C72" i="3"/>
  <c r="D71" i="3"/>
  <c r="C71" i="3"/>
  <c r="D70" i="3"/>
  <c r="C70" i="3"/>
  <c r="D69" i="3"/>
  <c r="C69" i="3"/>
  <c r="D67" i="3"/>
  <c r="C67" i="3"/>
  <c r="D61" i="3"/>
  <c r="C61" i="3"/>
  <c r="D60" i="3"/>
  <c r="D59" i="3"/>
  <c r="C59" i="3"/>
  <c r="D57" i="3"/>
  <c r="C57" i="3"/>
  <c r="D55" i="3"/>
  <c r="C55" i="3"/>
  <c r="D42" i="3"/>
  <c r="C42" i="3"/>
  <c r="D8" i="3"/>
  <c r="C8" i="3"/>
  <c r="D4" i="3"/>
  <c r="C4" i="3"/>
  <c r="D3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74" i="1"/>
  <c r="C75" i="1"/>
  <c r="D56" i="1"/>
  <c r="D57" i="1"/>
  <c r="D74" i="1"/>
  <c r="D75" i="1"/>
  <c r="D50" i="1"/>
  <c r="D51" i="1"/>
  <c r="D52" i="1"/>
  <c r="D53" i="1"/>
  <c r="D54" i="1"/>
  <c r="D55" i="1"/>
  <c r="D49" i="1"/>
  <c r="D41" i="1"/>
  <c r="D42" i="1"/>
  <c r="D43" i="1"/>
  <c r="D44" i="1"/>
  <c r="D45" i="1"/>
  <c r="D46" i="1"/>
  <c r="D47" i="1"/>
  <c r="D48" i="1"/>
  <c r="D40" i="1"/>
  <c r="D38" i="1"/>
  <c r="D39" i="1"/>
  <c r="D37" i="1"/>
  <c r="D36" i="1"/>
  <c r="D29" i="1"/>
  <c r="D30" i="1"/>
  <c r="D31" i="1"/>
  <c r="D32" i="1"/>
  <c r="D33" i="1"/>
  <c r="D34" i="1"/>
  <c r="D35" i="1"/>
  <c r="D28" i="1"/>
  <c r="D26" i="1"/>
  <c r="D27" i="1"/>
  <c r="D25" i="1"/>
  <c r="D24" i="1"/>
  <c r="D22" i="1"/>
  <c r="D23" i="1"/>
  <c r="D16" i="1"/>
  <c r="D17" i="1"/>
  <c r="D18" i="1"/>
  <c r="D19" i="1"/>
  <c r="D20" i="1"/>
  <c r="D21" i="1"/>
  <c r="D14" i="1"/>
  <c r="D15" i="1"/>
  <c r="D10" i="1"/>
  <c r="D11" i="1"/>
  <c r="D12" i="1"/>
  <c r="D13" i="1"/>
  <c r="D2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<sst xmlns="http://schemas.openxmlformats.org/spreadsheetml/2006/main" count="2862" uniqueCount="1174">
  <si>
    <t>Site Name</t>
  </si>
  <si>
    <t>File Name</t>
  </si>
  <si>
    <t>Latitude</t>
  </si>
  <si>
    <t>Longitude</t>
  </si>
  <si>
    <t>Water Depth</t>
  </si>
  <si>
    <t>Reference Name</t>
  </si>
  <si>
    <t>DSDP502</t>
  </si>
  <si>
    <t>3051 (1800 sill)</t>
  </si>
  <si>
    <t>DSDP552</t>
  </si>
  <si>
    <t>DSDP607</t>
  </si>
  <si>
    <t>DSDP610</t>
  </si>
  <si>
    <t>ODP658</t>
  </si>
  <si>
    <t>ODP659</t>
  </si>
  <si>
    <t>ODP662</t>
  </si>
  <si>
    <t>ODP664</t>
  </si>
  <si>
    <t>ODP665</t>
  </si>
  <si>
    <t>ODP677</t>
  </si>
  <si>
    <t>ODP704</t>
  </si>
  <si>
    <t>ODP722</t>
  </si>
  <si>
    <t>ODP758</t>
  </si>
  <si>
    <t>ODP806</t>
  </si>
  <si>
    <t>ODP846</t>
  </si>
  <si>
    <t>ODP849</t>
  </si>
  <si>
    <t>ODP925</t>
  </si>
  <si>
    <t>ODP927</t>
  </si>
  <si>
    <t>ODP928</t>
  </si>
  <si>
    <t>ODP929</t>
  </si>
  <si>
    <t>ODP980</t>
  </si>
  <si>
    <t>ODP981</t>
  </si>
  <si>
    <t>ODP982</t>
  </si>
  <si>
    <t>ODP983</t>
  </si>
  <si>
    <t>ODP984</t>
  </si>
  <si>
    <t>ODP999</t>
  </si>
  <si>
    <t>ODP1012</t>
  </si>
  <si>
    <t>ODP1020</t>
  </si>
  <si>
    <t>ODP1085</t>
  </si>
  <si>
    <t>ODP1087</t>
  </si>
  <si>
    <t>ODP1088</t>
  </si>
  <si>
    <t>ODP1089</t>
  </si>
  <si>
    <t>ODP1090</t>
  </si>
  <si>
    <t>ODP1092</t>
  </si>
  <si>
    <t>ODP1123</t>
  </si>
  <si>
    <t>ODP1143</t>
  </si>
  <si>
    <t>ODP1146</t>
  </si>
  <si>
    <t>ODP1148</t>
  </si>
  <si>
    <t>GeoB1032</t>
  </si>
  <si>
    <t>GeoB1034</t>
  </si>
  <si>
    <t>GeoB1035</t>
  </si>
  <si>
    <t>GeoB1041</t>
  </si>
  <si>
    <t>GeoB1101</t>
  </si>
  <si>
    <t>GeoB1105</t>
  </si>
  <si>
    <t>GeoB1113</t>
  </si>
  <si>
    <t>GeoB1117</t>
  </si>
  <si>
    <t>GeoB1211</t>
  </si>
  <si>
    <t>GeoB1214</t>
  </si>
  <si>
    <t>GeoB1312</t>
  </si>
  <si>
    <t>GeoB1505</t>
  </si>
  <si>
    <t>MD95-2042</t>
  </si>
  <si>
    <t>PC-72</t>
  </si>
  <si>
    <t>RC13-110</t>
  </si>
  <si>
    <t>RC13-229</t>
  </si>
  <si>
    <t>V19-28</t>
  </si>
  <si>
    <t>V19-30</t>
  </si>
  <si>
    <t>V21-146</t>
  </si>
  <si>
    <t>502_LR04age_1.txt</t>
  </si>
  <si>
    <t>502_LR04age_2.txt</t>
  </si>
  <si>
    <t>82-24-23PC</t>
  </si>
  <si>
    <t>AII107-131</t>
  </si>
  <si>
    <t>C9001C</t>
  </si>
  <si>
    <t>DSDP214</t>
  </si>
  <si>
    <t>DSDP548</t>
  </si>
  <si>
    <t>DSDP590</t>
  </si>
  <si>
    <t>DSDP593</t>
  </si>
  <si>
    <t>DSDP594</t>
  </si>
  <si>
    <t>ELT49.019-PC</t>
  </si>
  <si>
    <t>EW9209-1JPC</t>
  </si>
  <si>
    <t>EW9209-2JPC</t>
  </si>
  <si>
    <t>EW9209-3JPC</t>
  </si>
  <si>
    <t>EW9504-02</t>
  </si>
  <si>
    <t>EW9504-03</t>
  </si>
  <si>
    <t>EW9504-04</t>
  </si>
  <si>
    <t>EW9504-05</t>
  </si>
  <si>
    <t>EW9504-08</t>
  </si>
  <si>
    <t>EW9504-09</t>
  </si>
  <si>
    <t>GeoB1112</t>
  </si>
  <si>
    <t>GeoB1118</t>
  </si>
  <si>
    <t>GeoB1710</t>
  </si>
  <si>
    <t>GeoB3004</t>
  </si>
  <si>
    <t>GeoB3935</t>
  </si>
  <si>
    <t>GeoB3938</t>
  </si>
  <si>
    <t>GeoB4216</t>
  </si>
  <si>
    <t>GIK15612</t>
  </si>
  <si>
    <t>GIK15627</t>
  </si>
  <si>
    <t>GIK15637</t>
  </si>
  <si>
    <t>GIK16772</t>
  </si>
  <si>
    <t>GIK17049</t>
  </si>
  <si>
    <t>GIK23414</t>
  </si>
  <si>
    <t>GIK23415</t>
  </si>
  <si>
    <t>INMD114</t>
  </si>
  <si>
    <t>LV28-42-4</t>
  </si>
  <si>
    <t>M16772</t>
  </si>
  <si>
    <t>M35027</t>
  </si>
  <si>
    <t>MD01-2415</t>
  </si>
  <si>
    <t>MD01-2416</t>
  </si>
  <si>
    <t>MD01-2446</t>
  </si>
  <si>
    <t>MD01-2448</t>
  </si>
  <si>
    <t>MD02-2588</t>
  </si>
  <si>
    <t>MD03-2692</t>
  </si>
  <si>
    <t>MD03-2699</t>
  </si>
  <si>
    <t>MD03-2705</t>
  </si>
  <si>
    <t>MD04-2881</t>
  </si>
  <si>
    <t>MD05-2920</t>
  </si>
  <si>
    <t>MD06-3018</t>
  </si>
  <si>
    <t>MD12-3409</t>
  </si>
  <si>
    <t>MD96-2048</t>
  </si>
  <si>
    <t>MD96-2080</t>
  </si>
  <si>
    <t>MD96-2086</t>
  </si>
  <si>
    <t>MD96-2098</t>
  </si>
  <si>
    <t>MD97-2120</t>
  </si>
  <si>
    <t>MD97-2125</t>
  </si>
  <si>
    <t>ODP1011</t>
  </si>
  <si>
    <t>ODP1018</t>
  </si>
  <si>
    <t>ODP1019</t>
  </si>
  <si>
    <t>ODP1058</t>
  </si>
  <si>
    <t>ODP1082</t>
  </si>
  <si>
    <t>ODP1083</t>
  </si>
  <si>
    <t>ODP1147</t>
  </si>
  <si>
    <t>ODP1168</t>
  </si>
  <si>
    <t>ODP1170</t>
  </si>
  <si>
    <t>ODP1172</t>
  </si>
  <si>
    <t>ODP1208</t>
  </si>
  <si>
    <t>ODP1209</t>
  </si>
  <si>
    <t>ODP1236</t>
  </si>
  <si>
    <t>ODP1237</t>
  </si>
  <si>
    <t>ODP1239</t>
  </si>
  <si>
    <t>ODP723</t>
  </si>
  <si>
    <t>ODP724</t>
  </si>
  <si>
    <t>ODP871</t>
  </si>
  <si>
    <t>ODP926</t>
  </si>
  <si>
    <t>ODP959</t>
  </si>
  <si>
    <t>ODP978</t>
  </si>
  <si>
    <t>PC-S2</t>
  </si>
  <si>
    <t>PS2561-2</t>
  </si>
  <si>
    <t>SU92-03</t>
  </si>
  <si>
    <t>TR163-31P</t>
  </si>
  <si>
    <t>TT013-PC18</t>
  </si>
  <si>
    <t>TTN057-6-PC4</t>
  </si>
  <si>
    <t>U1308</t>
  </si>
  <si>
    <t>V19-27</t>
  </si>
  <si>
    <t>V22-108</t>
  </si>
  <si>
    <t>V29-135</t>
  </si>
  <si>
    <t>V29-202</t>
  </si>
  <si>
    <t>V30-97</t>
  </si>
  <si>
    <t>Y74-2-22PC</t>
  </si>
  <si>
    <t>MD06-2990</t>
  </si>
  <si>
    <t>SO136-003</t>
  </si>
  <si>
    <t>MD06-2986</t>
  </si>
  <si>
    <t>ODP665.txt</t>
  </si>
  <si>
    <t>552_LR04age.txt</t>
  </si>
  <si>
    <t>610_LR04age.txt</t>
  </si>
  <si>
    <t>607_LR04age.txt</t>
  </si>
  <si>
    <t>658_LR04age.txt</t>
  </si>
  <si>
    <t>659_LR04age.txt</t>
  </si>
  <si>
    <t>662_LR04age_1.txt</t>
  </si>
  <si>
    <t>662_LR04age_2.txt</t>
  </si>
  <si>
    <t>664_LR04age.txt</t>
  </si>
  <si>
    <t>677_LR04age_1.txt</t>
  </si>
  <si>
    <t>677_LR04age_2.txt</t>
  </si>
  <si>
    <t>704_LR04age_1.txt</t>
  </si>
  <si>
    <t>704_LR04age_2.txt</t>
  </si>
  <si>
    <t>722_LR04age.txt</t>
  </si>
  <si>
    <t>758_LR04age.txt</t>
  </si>
  <si>
    <t>806_LR04age.txt</t>
  </si>
  <si>
    <t>846_LR04age.txt</t>
  </si>
  <si>
    <t>849_LR04age_1.txt</t>
  </si>
  <si>
    <t>849_LR04age_2.txt</t>
  </si>
  <si>
    <t>925_LR04age_1.txt</t>
  </si>
  <si>
    <t>925_LR04age_2.txt</t>
  </si>
  <si>
    <t>925_LR04age_3.txt</t>
  </si>
  <si>
    <t>925_LR04age_4.txt</t>
  </si>
  <si>
    <t>927_LR04age_1.txt</t>
  </si>
  <si>
    <t>927_LR04age_2.txt</t>
  </si>
  <si>
    <t>927_LR04age_3.txt</t>
  </si>
  <si>
    <t>928_LR04age.txt</t>
  </si>
  <si>
    <t>929_LR04age.txt</t>
  </si>
  <si>
    <t>980_LR04age.txt</t>
  </si>
  <si>
    <t>981_LR04age.txt</t>
  </si>
  <si>
    <t>982_LR04age.txt</t>
  </si>
  <si>
    <t>983_LR04age_1.txt</t>
  </si>
  <si>
    <t>983_LR04age_2.txt</t>
  </si>
  <si>
    <t>983_LR04age_3.txt</t>
  </si>
  <si>
    <t>983_LR04age_4.txt</t>
  </si>
  <si>
    <t>984_LR04age_1.txt</t>
  </si>
  <si>
    <t>984_LR04age_2.txt</t>
  </si>
  <si>
    <t>984_LR04age_3.txt</t>
  </si>
  <si>
    <t>999_LR04age.txt</t>
  </si>
  <si>
    <t>1012_LR04age.txt</t>
  </si>
  <si>
    <t>1020_LR04age.txt</t>
  </si>
  <si>
    <t>1085_LR04age.txt</t>
  </si>
  <si>
    <t>1087_LR04age.txt</t>
  </si>
  <si>
    <t>1088_LR04age.txt</t>
  </si>
  <si>
    <t>1089_LR04age_1.txt</t>
  </si>
  <si>
    <t>1089_LR04age_2.txt</t>
  </si>
  <si>
    <t>1089_LR04age_3.txt</t>
  </si>
  <si>
    <t>1090_LR04age.txt</t>
  </si>
  <si>
    <t>V21146_LR04age.txt</t>
  </si>
  <si>
    <t>V1930_LR04age.txt</t>
  </si>
  <si>
    <t>V1928_LR04age.txt</t>
  </si>
  <si>
    <t>RC13229_LR04age.txt</t>
  </si>
  <si>
    <t>RC13110_LR04age.txt</t>
  </si>
  <si>
    <t>PC72_LR04age.txt</t>
  </si>
  <si>
    <t>GeoB1505_LR04age.txt</t>
  </si>
  <si>
    <t>GeoB1312_LR04age.txt</t>
  </si>
  <si>
    <t>GeoB1214_LR04age.txt</t>
  </si>
  <si>
    <t>GeoB1211_LR04age.txt</t>
  </si>
  <si>
    <t>GeoB1117_LR04age.txt</t>
  </si>
  <si>
    <t>GeoB1113_LR04age.txt</t>
  </si>
  <si>
    <t>GeoB1105_LR04age.txt</t>
  </si>
  <si>
    <t>GeoB1101_LR04age.txt</t>
  </si>
  <si>
    <t>GeoB1041_LR04age.txt</t>
  </si>
  <si>
    <t>GeoB1035_LR04age.txt</t>
  </si>
  <si>
    <t>GeoB1034_LR04age.txt</t>
  </si>
  <si>
    <t>GeoB1032_LR04age.txt</t>
  </si>
  <si>
    <t>1148_LR04age.txt</t>
  </si>
  <si>
    <t>1146_LR04age_2.txt</t>
  </si>
  <si>
    <t>1146_LR04age_1.txt</t>
  </si>
  <si>
    <t>1143_LR04age.txt</t>
  </si>
  <si>
    <t>1123_LR04age.txt</t>
  </si>
  <si>
    <t>ODP1092.txt</t>
  </si>
  <si>
    <t>2.71-2205.28</t>
  </si>
  <si>
    <t>Period of Record [kyr]</t>
  </si>
  <si>
    <t>2287.55-2609.37</t>
  </si>
  <si>
    <t>4.28-1326.34</t>
  </si>
  <si>
    <t>0.54-710</t>
  </si>
  <si>
    <t>0-4987.94</t>
  </si>
  <si>
    <t>12.83-2483.96</t>
  </si>
  <si>
    <t>2512.05-2597.93</t>
  </si>
  <si>
    <t>1059.65-2148.59</t>
  </si>
  <si>
    <t>2374.91-3966.29</t>
  </si>
  <si>
    <t>0-649.97</t>
  </si>
  <si>
    <t>3.65-5334.91</t>
  </si>
  <si>
    <t>MD952042_LR04age.txt</t>
  </si>
  <si>
    <t>12-5317.9</t>
  </si>
  <si>
    <t>2091.7-3585.8</t>
  </si>
  <si>
    <t>1550-1737.79</t>
  </si>
  <si>
    <t>2271.39-3550</t>
  </si>
  <si>
    <t>5.31-1250</t>
  </si>
  <si>
    <t>2153-2565</t>
  </si>
  <si>
    <t>1.99-3850.4</t>
  </si>
  <si>
    <t>4.13-3750</t>
  </si>
  <si>
    <t>3.41-3731.9</t>
  </si>
  <si>
    <t>3732.26-4966.71</t>
  </si>
  <si>
    <t>0-527.05</t>
  </si>
  <si>
    <t>527.83-1186.84</t>
  </si>
  <si>
    <t>1192.35-4375.52</t>
  </si>
  <si>
    <t>4379.78-5096.59</t>
  </si>
  <si>
    <t>6.45-3432.58</t>
  </si>
  <si>
    <t>3506.51-4166.55</t>
  </si>
  <si>
    <t>4519.57-4947.28</t>
  </si>
  <si>
    <t>4.47-3347.31</t>
  </si>
  <si>
    <t>0-3360</t>
  </si>
  <si>
    <t>0-998.46</t>
  </si>
  <si>
    <t>859-4580</t>
  </si>
  <si>
    <t>0-5333.83</t>
  </si>
  <si>
    <t>0.99-312.58</t>
  </si>
  <si>
    <t>312.84-717.11</t>
  </si>
  <si>
    <t>717.38-1387.41</t>
  </si>
  <si>
    <t>1387.63-1992.26</t>
  </si>
  <si>
    <t>0.02-176.37</t>
  </si>
  <si>
    <t>196.82-1721.44</t>
  </si>
  <si>
    <t>1754.95-1810</t>
  </si>
  <si>
    <t>1652.78-5266.99</t>
  </si>
  <si>
    <t>0-1810</t>
  </si>
  <si>
    <t>2.78-1670</t>
  </si>
  <si>
    <t>2100-4898.23</t>
  </si>
  <si>
    <t>0.14-340</t>
  </si>
  <si>
    <t>12.21-1220</t>
  </si>
  <si>
    <t>0-193.95</t>
  </si>
  <si>
    <t>216.19-283.14</t>
  </si>
  <si>
    <t>311.6-649.8</t>
  </si>
  <si>
    <t>0-2800</t>
  </si>
  <si>
    <t>2680-4280</t>
  </si>
  <si>
    <t>0-2990</t>
  </si>
  <si>
    <t>5.66-5050</t>
  </si>
  <si>
    <t>0-313.99</t>
  </si>
  <si>
    <t>319.28-477.85</t>
  </si>
  <si>
    <t>0-5316.65</t>
  </si>
  <si>
    <t>1.42-380</t>
  </si>
  <si>
    <t>3.1-930</t>
  </si>
  <si>
    <t>1.31-426</t>
  </si>
  <si>
    <t>0.35-575</t>
  </si>
  <si>
    <t>0.77-542</t>
  </si>
  <si>
    <t>0-363.71</t>
  </si>
  <si>
    <t>0-350</t>
  </si>
  <si>
    <t>0-362</t>
  </si>
  <si>
    <t>0.32-667</t>
  </si>
  <si>
    <t>2.09-450</t>
  </si>
  <si>
    <t>9.1-448.74</t>
  </si>
  <si>
    <t>1.3-419.97</t>
  </si>
  <si>
    <t>0-160</t>
  </si>
  <si>
    <t>0.1-1010</t>
  </si>
  <si>
    <t>0.1-781</t>
  </si>
  <si>
    <t>0-708.35</t>
  </si>
  <si>
    <t>0-435</t>
  </si>
  <si>
    <t>2.88-344.44</t>
  </si>
  <si>
    <t>10.19-530</t>
  </si>
  <si>
    <t>deMenocal et al. (1992)</t>
  </si>
  <si>
    <t>D. Andreasen, Personal Communication 2001</t>
  </si>
  <si>
    <t>Shackleton and Hall (1984)</t>
  </si>
  <si>
    <t>Ruddiman et al. (1989); Raymo et al. (1989); Raymo et al. (1992); Lisiecki and Raymo (2005)</t>
  </si>
  <si>
    <t>Raymo et al. (1992)</t>
  </si>
  <si>
    <t>http://epic.awi.de/17863/</t>
  </si>
  <si>
    <t xml:space="preserve">Reference Link </t>
  </si>
  <si>
    <t>Tiedemann (1991)</t>
  </si>
  <si>
    <t>Tiedemann et al. (1994)</t>
  </si>
  <si>
    <t>Lisiecki and Raymo (2005)</t>
  </si>
  <si>
    <t>Raymo et al. (1997)</t>
  </si>
  <si>
    <t>doi:10.2973/odp.proc.sr.108.134.1989</t>
  </si>
  <si>
    <t>Curry and Miller (1989)</t>
  </si>
  <si>
    <t>doi:10.1029/97PA01019</t>
  </si>
  <si>
    <t>doi:10.1029/92PA00420</t>
  </si>
  <si>
    <t>doi:10.2973/dsdp.proc.81.116.1984</t>
  </si>
  <si>
    <t>doi:10.1029/PA004i004p00353; doi:10.1029/PA004i004p00413; doi:10.1029/92PA01609; doi:10.1029/2004PA001071</t>
  </si>
  <si>
    <t>doi:10.1029/92PA01609</t>
  </si>
  <si>
    <t>doi:10.1029/94PA00208</t>
  </si>
  <si>
    <t>doi:10.1029/2004PA001071</t>
  </si>
  <si>
    <t>Shackleton et al. (1990)</t>
  </si>
  <si>
    <t>doi:10.1017/S0263593300020782</t>
  </si>
  <si>
    <t>Hodell and Venz (1992)</t>
  </si>
  <si>
    <t>doi:10.1029/AR056p0265</t>
  </si>
  <si>
    <t>Clemens et al. (1996)</t>
  </si>
  <si>
    <t>doi:10.1126/science.274.5289.943</t>
  </si>
  <si>
    <t>Chen et al. (1995)</t>
  </si>
  <si>
    <t>doi:10.1029/94PA02290</t>
  </si>
  <si>
    <t>Berger et al. (1993)</t>
  </si>
  <si>
    <t>doi:10.2973/odp.proc.sr.138.160.1995; doi:10.2973/odp.proc.sr.138.117.1995</t>
  </si>
  <si>
    <t>Mix et al. (1995b)</t>
  </si>
  <si>
    <t>doi:10.2973/odp.proc.sr.138.120.1995</t>
  </si>
  <si>
    <t>Bickert et al. (1997); Billups et al. (1998); Franz (1999)</t>
  </si>
  <si>
    <t>doi:10.2973/odp.proc.sr.154.110.1997; doi:10.3289/GEOMAR_Report_084_1999</t>
  </si>
  <si>
    <t>doi:10.2973/odp.proc.sr.154.110.1997; doi:10.1029/97PA02995; doi:10.3289/GEOMAR_Report_084_1999</t>
  </si>
  <si>
    <t>Bickert et al. (1997); Franz (1999)</t>
  </si>
  <si>
    <t>Franz (1999)</t>
  </si>
  <si>
    <t>doi:10.3289/GEOMAR_Report_084_1999</t>
  </si>
  <si>
    <t>doi:10.1126/science.279.5355.1335; doi:10.1126/science.283.5404.971; doi:10.1029/1999PA000430</t>
  </si>
  <si>
    <t>doi:10.1029/1998PA900005; doi:10.1029/2003PA000921</t>
  </si>
  <si>
    <t>Mc Intyre et al. (1999); Raymo et al. (2004)</t>
  </si>
  <si>
    <t>Venz et al. (1999); Venz and Hodell (2002);  Lisiecki and Raymo (2005)</t>
  </si>
  <si>
    <t>Oppo et al. (1998); McManus et al. (1999); Flower et al. (2000)</t>
  </si>
  <si>
    <t>doi:10.1029/1998PA900013; doi:10.1016/S0031-0182(01)00496-5; doi:10.1029/2004PA001071</t>
  </si>
  <si>
    <t>doi:10.1029/2003PA000921</t>
  </si>
  <si>
    <t>Raymo et al. (2004)</t>
  </si>
  <si>
    <t>doi:10.1038/31447</t>
  </si>
  <si>
    <t>Haug and Tiedemann (1998)</t>
  </si>
  <si>
    <t>doi:10.2973/odp.proc.sr.175.230.2001</t>
  </si>
  <si>
    <t>doi:10.1126/science.1059209</t>
  </si>
  <si>
    <t>Pierre et al. (2001)</t>
  </si>
  <si>
    <t>doi:10.2973/odp.proc.sr.177.120.2003</t>
  </si>
  <si>
    <t>Hodell et al. (2003)</t>
  </si>
  <si>
    <t>doi:10.1016/S0012-821X(01)00430-7</t>
  </si>
  <si>
    <t>Hodell et al. (2001)</t>
  </si>
  <si>
    <t>Venz and Hodell (2002)</t>
  </si>
  <si>
    <t>doi:10.1016/S0031-0182(01)00496-5</t>
  </si>
  <si>
    <t>doi:10.1016/S0031-0182(01)00494-1</t>
  </si>
  <si>
    <t>Andersson et al. (2002)</t>
  </si>
  <si>
    <t>doi:10.1038/35090552; doi:10.2973/odp.proc.sr.181.203.2002</t>
  </si>
  <si>
    <t>Hall et al. (2001); Harris (2002)</t>
  </si>
  <si>
    <t>Tian et al. (2002)</t>
  </si>
  <si>
    <t>doi:10.1016/S0012-821X(02)00923-8</t>
  </si>
  <si>
    <t>Herbet et al. (2001); Z. Liu, Personal Communication (2002)</t>
  </si>
  <si>
    <t>S. Clemens, Personal Communication (2002)</t>
  </si>
  <si>
    <t>Jian et al. (2003)</t>
  </si>
  <si>
    <t>doi:10.1016/S0031-0182(03)00259-1</t>
  </si>
  <si>
    <t>doi:10.1007/978-3-642-80353-6_30</t>
  </si>
  <si>
    <t>Bickert and Wefer (1996)</t>
  </si>
  <si>
    <t>Sarnthein et al. (1994)</t>
  </si>
  <si>
    <t>doi:10.1029/93PA03301</t>
  </si>
  <si>
    <t>Hale and Pflaumann (1999)</t>
  </si>
  <si>
    <t>doi:10.1007/978-3-642-58646-0_2</t>
  </si>
  <si>
    <t>Zabel et al. (1999)</t>
  </si>
  <si>
    <t>doi:10.1029/1999PA900027</t>
  </si>
  <si>
    <t>Murray et al. (2000)</t>
  </si>
  <si>
    <t>doi:10.1029/1999PA000457</t>
  </si>
  <si>
    <t>doi:10.1029/2000PA000513</t>
  </si>
  <si>
    <t>Shackleton et al. (2000)</t>
  </si>
  <si>
    <t>doi:10.1029/90PA02303; doi:10.1029/92PA02253</t>
  </si>
  <si>
    <t>Mix et al. (1991); Imbrie et al. (1992)</t>
  </si>
  <si>
    <t>Oppo et al. (1990)</t>
  </si>
  <si>
    <t>doi:10.1029/PA005i001p00043</t>
  </si>
  <si>
    <t>Ninkovitch and Shackleton (1975)</t>
  </si>
  <si>
    <t>doi:10.1016/0012-821X(75)90156-9</t>
  </si>
  <si>
    <t>doi:10.1029/GM032p0303</t>
  </si>
  <si>
    <t>Shackleton and Pisias (1985)</t>
  </si>
  <si>
    <t>Hovan et al. (1991)</t>
  </si>
  <si>
    <t>doi:10.1029/91PA00559</t>
  </si>
  <si>
    <t>GeoB3327-5</t>
  </si>
  <si>
    <t>GeoB3388-1</t>
  </si>
  <si>
    <t>GIK12392-1</t>
  </si>
  <si>
    <t>GIK13519-1</t>
  </si>
  <si>
    <t>MD01-2378</t>
  </si>
  <si>
    <t>MD01-2443</t>
  </si>
  <si>
    <t>MD02-2575</t>
  </si>
  <si>
    <t>MV0502-4JC</t>
  </si>
  <si>
    <t>2033 (1600)</t>
  </si>
  <si>
    <t>ODP1014</t>
  </si>
  <si>
    <t>ODP1241</t>
  </si>
  <si>
    <t>U1313</t>
  </si>
  <si>
    <t>U1314</t>
  </si>
  <si>
    <t>U1343</t>
  </si>
  <si>
    <t>9.33-278</t>
  </si>
  <si>
    <t>Sosdian and Rosenthal (2009)</t>
  </si>
  <si>
    <t>4-302</t>
  </si>
  <si>
    <t>Jones et al. (1984)</t>
  </si>
  <si>
    <t>0-750</t>
  </si>
  <si>
    <t>Domituse et al. (2011)</t>
  </si>
  <si>
    <t>2175-4410</t>
  </si>
  <si>
    <t>Karas et al. (2009)</t>
  </si>
  <si>
    <t>3018-3690</t>
  </si>
  <si>
    <t>Khelifi et al. (2009)</t>
  </si>
  <si>
    <t>2710-4460</t>
  </si>
  <si>
    <t>Karas et al. (2011)</t>
  </si>
  <si>
    <t>4-5200</t>
  </si>
  <si>
    <t>Cooke et al. (2008)</t>
  </si>
  <si>
    <t>255-1910</t>
  </si>
  <si>
    <t>3-298</t>
  </si>
  <si>
    <t>Charles et al. (1991)</t>
  </si>
  <si>
    <t>0-530</t>
  </si>
  <si>
    <t>Curry et al. (1999)</t>
  </si>
  <si>
    <t>0-415</t>
  </si>
  <si>
    <t>0-448</t>
  </si>
  <si>
    <t>0-200</t>
  </si>
  <si>
    <t>0-170</t>
  </si>
  <si>
    <t>1-200</t>
  </si>
  <si>
    <t>2-110</t>
  </si>
  <si>
    <t>0-130</t>
  </si>
  <si>
    <t>0-135</t>
  </si>
  <si>
    <t>1-271</t>
  </si>
  <si>
    <t>0-387</t>
  </si>
  <si>
    <t>2-247</t>
  </si>
  <si>
    <t>0-190</t>
  </si>
  <si>
    <t>7-513</t>
  </si>
  <si>
    <t>Ho et al. (2012)</t>
  </si>
  <si>
    <t>10-1100</t>
  </si>
  <si>
    <t>Mohtadi et al. (2006)</t>
  </si>
  <si>
    <t>0-176</t>
  </si>
  <si>
    <t>Schlunz et al. (2000)</t>
  </si>
  <si>
    <t>0-244</t>
  </si>
  <si>
    <t>0-256</t>
  </si>
  <si>
    <t>0-150</t>
  </si>
  <si>
    <t>Zahn et al. (1986)</t>
  </si>
  <si>
    <t>Sarnthein et al. (1984)</t>
  </si>
  <si>
    <t>0-140</t>
  </si>
  <si>
    <t>4-144</t>
  </si>
  <si>
    <t>7-268</t>
  </si>
  <si>
    <t>7-420</t>
  </si>
  <si>
    <t>17-334</t>
  </si>
  <si>
    <t>0-334</t>
  </si>
  <si>
    <t>0-250</t>
  </si>
  <si>
    <t>4-312</t>
  </si>
  <si>
    <t>1-346</t>
  </si>
  <si>
    <t>0-331</t>
  </si>
  <si>
    <t>Martin et al. (2002)</t>
  </si>
  <si>
    <t>10-350</t>
  </si>
  <si>
    <t>1-461</t>
  </si>
  <si>
    <t>Holbourn et al. (2005)</t>
  </si>
  <si>
    <t>23.9-63.9</t>
  </si>
  <si>
    <t>1-1090</t>
  </si>
  <si>
    <t>0-450</t>
  </si>
  <si>
    <t>Gebhardt et al. (2008)</t>
  </si>
  <si>
    <t>193-423</t>
  </si>
  <si>
    <t>Tzedakis et al. (2009)</t>
  </si>
  <si>
    <t>0-433</t>
  </si>
  <si>
    <t>305-545</t>
  </si>
  <si>
    <t>Voekler et al. (2010)</t>
  </si>
  <si>
    <t>0-1183</t>
  </si>
  <si>
    <t>Toucanne et al. (2009)</t>
  </si>
  <si>
    <t>1.2-300</t>
  </si>
  <si>
    <t>Ziegler et al. (2008)</t>
  </si>
  <si>
    <t>0-400</t>
  </si>
  <si>
    <t>Nurnberg et al. (2008)</t>
  </si>
  <si>
    <t>0-353</t>
  </si>
  <si>
    <t>Ziegler et al. (2013)</t>
  </si>
  <si>
    <t>7-350</t>
  </si>
  <si>
    <t>300-580</t>
  </si>
  <si>
    <t>0-1108</t>
  </si>
  <si>
    <t>Malaize et al. (2012)</t>
  </si>
  <si>
    <t>8-762</t>
  </si>
  <si>
    <t>Ziegler et al. (2010)</t>
  </si>
  <si>
    <t>1-388</t>
  </si>
  <si>
    <t>Tachikawa et al. (2011)</t>
  </si>
  <si>
    <t>0-1557</t>
  </si>
  <si>
    <t>Russon et al. (2009)</t>
  </si>
  <si>
    <t>0-1757</t>
  </si>
  <si>
    <t>0-417</t>
  </si>
  <si>
    <t>0-790</t>
  </si>
  <si>
    <t>Caley et al. (2011)</t>
  </si>
  <si>
    <t>Rau et al. (2002)</t>
  </si>
  <si>
    <t>10-243</t>
  </si>
  <si>
    <t>Pichevin et al. (2005)</t>
  </si>
  <si>
    <t>6-193</t>
  </si>
  <si>
    <t>2-341</t>
  </si>
  <si>
    <t>5-362</t>
  </si>
  <si>
    <t>Tachikawa et al. (2009)</t>
  </si>
  <si>
    <t>23-210</t>
  </si>
  <si>
    <t>Waddell et al. (2009)</t>
  </si>
  <si>
    <t>441-679</t>
  </si>
  <si>
    <t>1575-2975</t>
  </si>
  <si>
    <t>0-340</t>
  </si>
  <si>
    <t>Andreasen et al. (2000)</t>
  </si>
  <si>
    <t>386-916</t>
  </si>
  <si>
    <t>0-187</t>
  </si>
  <si>
    <t>Hendy and Kennett (2000)</t>
  </si>
  <si>
    <t>0-188</t>
  </si>
  <si>
    <t>0-255</t>
  </si>
  <si>
    <t>Lyle et al. (2000)</t>
  </si>
  <si>
    <t>69-144</t>
  </si>
  <si>
    <t>Bahr et al. (2013)</t>
  </si>
  <si>
    <t>1711-3625</t>
  </si>
  <si>
    <t>2038-2676</t>
  </si>
  <si>
    <t>0-5021</t>
  </si>
  <si>
    <t>4.1-5049</t>
  </si>
  <si>
    <t>6-5324</t>
  </si>
  <si>
    <t>Cheng et al. (2004)</t>
  </si>
  <si>
    <t>8-930</t>
  </si>
  <si>
    <t>Nuernberg et al. (2004)</t>
  </si>
  <si>
    <t>0-411</t>
  </si>
  <si>
    <t>1760-3700</t>
  </si>
  <si>
    <t>Venti and Billups (2012)</t>
  </si>
  <si>
    <t>2322-5258</t>
  </si>
  <si>
    <t>Tiedemann et al. (2007)</t>
  </si>
  <si>
    <t>4160-5338</t>
  </si>
  <si>
    <t>2700-4964</t>
  </si>
  <si>
    <t>0-2129</t>
  </si>
  <si>
    <t>Lalicata and Lea (2011)</t>
  </si>
  <si>
    <t>2443-5691</t>
  </si>
  <si>
    <t>Niitsuma et al. (1991)</t>
  </si>
  <si>
    <t>6-352</t>
  </si>
  <si>
    <t>Zahn and Pedersen (1991)</t>
  </si>
  <si>
    <t>6.5-1389</t>
  </si>
  <si>
    <t>0-537</t>
  </si>
  <si>
    <t>Dyez and Ravelo (2013)</t>
  </si>
  <si>
    <t>0-4939</t>
  </si>
  <si>
    <t>0-3347</t>
  </si>
  <si>
    <t>Lisiecki et al. (2008)</t>
  </si>
  <si>
    <t>0-981</t>
  </si>
  <si>
    <t>Giresse et al. (1998)</t>
  </si>
  <si>
    <t>3000-3627</t>
  </si>
  <si>
    <t>0-191</t>
  </si>
  <si>
    <t>Oppo et al. (2006)</t>
  </si>
  <si>
    <t>6-526</t>
  </si>
  <si>
    <t>Yamane (2003)</t>
  </si>
  <si>
    <t>0-198</t>
  </si>
  <si>
    <t>Krueger et al. (2012)</t>
  </si>
  <si>
    <t>0-152</t>
  </si>
  <si>
    <t>Salgueiro et al. (2010)</t>
  </si>
  <si>
    <t>0-234</t>
  </si>
  <si>
    <t>2-780</t>
  </si>
  <si>
    <t>1-1104</t>
  </si>
  <si>
    <t>0-1513</t>
  </si>
  <si>
    <t>2414-3331</t>
  </si>
  <si>
    <t>Bolton et al. (2010)</t>
  </si>
  <si>
    <t>788-913</t>
  </si>
  <si>
    <t>Ferretti et al. (2010)</t>
  </si>
  <si>
    <t>600-700</t>
  </si>
  <si>
    <t>Naafs et al. (2011)</t>
  </si>
  <si>
    <t>356-549</t>
  </si>
  <si>
    <t>Voelker et al. (2010)</t>
  </si>
  <si>
    <t>403-775</t>
  </si>
  <si>
    <t>Alonso-Garcia et al. (2011)</t>
  </si>
  <si>
    <t>779-1070</t>
  </si>
  <si>
    <t>Hernandez-Almeida et al. (2012)</t>
  </si>
  <si>
    <t>Asahi et al. (2014)</t>
  </si>
  <si>
    <t>0-377</t>
  </si>
  <si>
    <t>Mix et al. (1991)</t>
  </si>
  <si>
    <t>0-237</t>
  </si>
  <si>
    <t>Oppo and Lehman (1995)</t>
  </si>
  <si>
    <t>McIntyre et al. (1989), Imbrie et al. (1989), Imbrie et al. (1992)</t>
  </si>
  <si>
    <t>0-661</t>
  </si>
  <si>
    <t>67.94-350.19</t>
  </si>
  <si>
    <t>Ronge et al. (2015)</t>
  </si>
  <si>
    <t>2.87-67.09</t>
  </si>
  <si>
    <t>0.48-350</t>
  </si>
  <si>
    <t>82-24-23PC.txt</t>
  </si>
  <si>
    <t>AII107-131.txt</t>
  </si>
  <si>
    <t>C9001C.txt</t>
  </si>
  <si>
    <t>DSDP214.txt</t>
  </si>
  <si>
    <t>DSDP548.txt</t>
  </si>
  <si>
    <t>DSDP590.txt</t>
  </si>
  <si>
    <t>DSDP593.txt</t>
  </si>
  <si>
    <t>DSDP594.txt</t>
  </si>
  <si>
    <t>DSDP607.txt</t>
  </si>
  <si>
    <t>ELT49.019-PC.txt</t>
  </si>
  <si>
    <t>EW9209-1JPC.txt</t>
  </si>
  <si>
    <t>EW9209-2JPC.txt</t>
  </si>
  <si>
    <t>EW9209-3JPC.txt</t>
  </si>
  <si>
    <t>EW9504-02.txt</t>
  </si>
  <si>
    <t>EW9504-03.txt</t>
  </si>
  <si>
    <t>EW9504-04.txt</t>
  </si>
  <si>
    <t>EW9504-05.txt</t>
  </si>
  <si>
    <t>EW9504-08.txt</t>
  </si>
  <si>
    <t>EW9504-09.txt</t>
  </si>
  <si>
    <t>GeoB1112.txt</t>
  </si>
  <si>
    <t>GeoB1118.txt</t>
  </si>
  <si>
    <t>GeoB1710.txt</t>
  </si>
  <si>
    <t>GeoB3004.txt</t>
  </si>
  <si>
    <t>GeoB3327.txt</t>
  </si>
  <si>
    <t>GeoB3388.txt</t>
  </si>
  <si>
    <t>GeoB3935.txt</t>
  </si>
  <si>
    <t>GeoB3938.txt</t>
  </si>
  <si>
    <t>GeoB4216.txt</t>
  </si>
  <si>
    <t>GIK12392.txt</t>
  </si>
  <si>
    <t>GIK13519_1.txt</t>
  </si>
  <si>
    <t>GIK13519_2.txt</t>
  </si>
  <si>
    <t>GIK15612.txt</t>
  </si>
  <si>
    <t>GIK15627.txt</t>
  </si>
  <si>
    <t>GIK15637.txt</t>
  </si>
  <si>
    <t>GIK16772.txt</t>
  </si>
  <si>
    <t>GIK17049.txt</t>
  </si>
  <si>
    <t>GIK23414.txt</t>
  </si>
  <si>
    <t>GIK23415.txt</t>
  </si>
  <si>
    <t>INMD114.txt</t>
  </si>
  <si>
    <t>LV28-42-4.txt</t>
  </si>
  <si>
    <t>M16772.txt</t>
  </si>
  <si>
    <t>M35027.txt</t>
  </si>
  <si>
    <t>MD01-2378_1.txt</t>
  </si>
  <si>
    <t>MD01-2378_2.txt</t>
  </si>
  <si>
    <t>MD01-2415.txt</t>
  </si>
  <si>
    <t>MD01-2416.txt</t>
  </si>
  <si>
    <t>MD01-2443_1.txt</t>
  </si>
  <si>
    <t>MD01-2443_2.txt</t>
  </si>
  <si>
    <t>MD01-2446.txt</t>
  </si>
  <si>
    <t>MD01-2448.txt</t>
  </si>
  <si>
    <t>MD02-2575_1.txt</t>
  </si>
  <si>
    <t>MD02-2575_2.txt</t>
  </si>
  <si>
    <t>MD02-2588.txt</t>
  </si>
  <si>
    <t>MD03-2692.txt</t>
  </si>
  <si>
    <t>MD03-2699.txt</t>
  </si>
  <si>
    <t>MD03-2705.txt</t>
  </si>
  <si>
    <t>MD04-2881.txt</t>
  </si>
  <si>
    <t>MD05-2920.txt</t>
  </si>
  <si>
    <t>MD06-3018.txt</t>
  </si>
  <si>
    <t>MD12-3409.txt</t>
  </si>
  <si>
    <t>MD95-2042.txt</t>
  </si>
  <si>
    <t>MD96-2048.txt</t>
  </si>
  <si>
    <t>MD96-2080.txt</t>
  </si>
  <si>
    <t>MD96-2086.txt</t>
  </si>
  <si>
    <t>MD96-2098.txt</t>
  </si>
  <si>
    <t>MD97-2120.txt</t>
  </si>
  <si>
    <t>MD97-2125.txt</t>
  </si>
  <si>
    <t>MV0502_1.txt</t>
  </si>
  <si>
    <t>MV0502_2.txt</t>
  </si>
  <si>
    <t>MV0502_3.txt</t>
  </si>
  <si>
    <t>ODP1011.txt</t>
  </si>
  <si>
    <t>ODP1014_1.txt</t>
  </si>
  <si>
    <t>ODP1014_2.txt</t>
  </si>
  <si>
    <t>ODP1018.txt</t>
  </si>
  <si>
    <t>ODP1019.txt</t>
  </si>
  <si>
    <t>ODP1058.txt</t>
  </si>
  <si>
    <t>ODP1082.txt</t>
  </si>
  <si>
    <t>ODP1083.txt</t>
  </si>
  <si>
    <t>ODP1143.txt</t>
  </si>
  <si>
    <t>ODP1146.txt</t>
  </si>
  <si>
    <t>ODP1147.txt</t>
  </si>
  <si>
    <t>ODP1168.txt</t>
  </si>
  <si>
    <t>ODP1170.txt</t>
  </si>
  <si>
    <t>ODP1172.txt</t>
  </si>
  <si>
    <t>ODP1208.txt</t>
  </si>
  <si>
    <t>ODP1209.txt</t>
  </si>
  <si>
    <t>ODP1236.txt</t>
  </si>
  <si>
    <t>ODP1237.txt</t>
  </si>
  <si>
    <t>ODP1239.txt</t>
  </si>
  <si>
    <t>ODP1241_1.txt</t>
  </si>
  <si>
    <t>ODP1241_2.txt</t>
  </si>
  <si>
    <t>ODP723.txt</t>
  </si>
  <si>
    <t>ODP724.txt</t>
  </si>
  <si>
    <t>ODP806.txt</t>
  </si>
  <si>
    <t>ODP871.txt</t>
  </si>
  <si>
    <t>ODP926.txt</t>
  </si>
  <si>
    <t>ODP928.txt</t>
  </si>
  <si>
    <t>ODP959.txt</t>
  </si>
  <si>
    <t>ODP978.txt</t>
  </si>
  <si>
    <t>ODP980.txt</t>
  </si>
  <si>
    <t>PC-S2.txt</t>
  </si>
  <si>
    <t>PS2561-2.txt</t>
  </si>
  <si>
    <t>SU92-03.txt</t>
  </si>
  <si>
    <t>TR163-31P.txt</t>
  </si>
  <si>
    <t>TT013-PC18.txt</t>
  </si>
  <si>
    <t>TTN057-6-PC4.txt</t>
  </si>
  <si>
    <t>U1308.txt</t>
  </si>
  <si>
    <t>U1313_1.txt</t>
  </si>
  <si>
    <t>U1313_2.txt</t>
  </si>
  <si>
    <t>U1313_3.txt</t>
  </si>
  <si>
    <t>U1313_4.txt</t>
  </si>
  <si>
    <t>U1314_1.txt</t>
  </si>
  <si>
    <t>U1314_2.txt</t>
  </si>
  <si>
    <t>V19-27.txt</t>
  </si>
  <si>
    <t>V22-108.txt</t>
  </si>
  <si>
    <t>V29-135.txt</t>
  </si>
  <si>
    <t>V29-202.txt</t>
  </si>
  <si>
    <t>V30-97.txt</t>
  </si>
  <si>
    <t>Y74-2-22PC.txt</t>
  </si>
  <si>
    <t>MD06-2990.txt</t>
  </si>
  <si>
    <t>SO136-003.txt</t>
  </si>
  <si>
    <t>MD06-2986.txt</t>
  </si>
  <si>
    <t>U1343_1.txt</t>
  </si>
  <si>
    <t>U1343_2.txt</t>
  </si>
  <si>
    <t>7-1190</t>
  </si>
  <si>
    <t>1190-2350</t>
  </si>
  <si>
    <t xml:space="preserve">Comments  </t>
  </si>
  <si>
    <t>Divided into multiple files due to age gap</t>
  </si>
  <si>
    <t>Divided into multiple files due to change in sampling resolution</t>
  </si>
  <si>
    <t>doi:10.2973/odp.proc.sr.130.023.1993</t>
  </si>
  <si>
    <t>4-1000</t>
  </si>
  <si>
    <t>0-1500</t>
  </si>
  <si>
    <t>0-300</t>
  </si>
  <si>
    <t>Stott et al. (2000)</t>
  </si>
  <si>
    <t>Freudenthal et al. (2002)</t>
  </si>
  <si>
    <t>Lyle et al. (2002)</t>
  </si>
  <si>
    <t>Hüls (2000)</t>
  </si>
  <si>
    <t>Jung (1996), Trauth (1995), Sarnthein et al. (1994)</t>
  </si>
  <si>
    <t>Jung (1996)</t>
  </si>
  <si>
    <t>http://hdl.handle.net/10068/254146</t>
  </si>
  <si>
    <t>Dürkop et al. (2008)</t>
  </si>
  <si>
    <t>Hodell et al. (2013), de Abreu et al. (2005), Martrat et al. (2007)</t>
  </si>
  <si>
    <t>Toucanne et al.(2008, 2010), Toucanne et al. (2009b), Penaud et al. (2008, 2009), Eynaud et al. (2007), Zaragosi et al. (2006), Mojtahid et al. (2005)</t>
  </si>
  <si>
    <t>http://adsabs.harvard.edu/abs/2015EGUGA..17.5920C</t>
  </si>
  <si>
    <t>Casse et al. (2015)</t>
  </si>
  <si>
    <t>Martrat et al. (2007),  Shackleton et al. (2000)</t>
  </si>
  <si>
    <t>Dupont et al. (2005)</t>
  </si>
  <si>
    <t>Clemens et al. (2008)</t>
  </si>
  <si>
    <t>Bordiga et al. (2013)</t>
  </si>
  <si>
    <t>Lea et al. (2000)</t>
  </si>
  <si>
    <t>Franz (1999), Lisiecki et al. (2008)</t>
  </si>
  <si>
    <t>LR04 cores</t>
  </si>
  <si>
    <t>Column 1</t>
  </si>
  <si>
    <t>Column 2</t>
  </si>
  <si>
    <t>Column 3</t>
  </si>
  <si>
    <t>Column 4</t>
  </si>
  <si>
    <t>Column 5</t>
  </si>
  <si>
    <t>Column 6</t>
  </si>
  <si>
    <t>Column 7</t>
  </si>
  <si>
    <t>Depth [m]</t>
  </si>
  <si>
    <t>Reference name</t>
  </si>
  <si>
    <t>Reference link</t>
  </si>
  <si>
    <t>Column 8</t>
  </si>
  <si>
    <t>New cores</t>
  </si>
  <si>
    <t>Column 9</t>
  </si>
  <si>
    <t>Benthic ẟ18O data used in the LR04 stack (Lisiecki and Raymo (2005))</t>
  </si>
  <si>
    <t>Comments</t>
  </si>
  <si>
    <t xml:space="preserve">Additional benthic ẟ18O data </t>
  </si>
  <si>
    <t>Depth reference for ODP cores</t>
  </si>
  <si>
    <t>Species</t>
  </si>
  <si>
    <t>Offset</t>
  </si>
  <si>
    <t>0.64 (1)</t>
  </si>
  <si>
    <t>0.64 (2)</t>
  </si>
  <si>
    <t>mbsf</t>
  </si>
  <si>
    <t>(1)</t>
  </si>
  <si>
    <t>Not Specified</t>
  </si>
  <si>
    <t>Corrected to LR04 stack values (1)</t>
  </si>
  <si>
    <t>--</t>
  </si>
  <si>
    <t>N/A</t>
  </si>
  <si>
    <t>mcd</t>
  </si>
  <si>
    <t>0.64 (2), 0.49 (2), -0.3 (2)</t>
  </si>
  <si>
    <t>(1) but not explicit</t>
  </si>
  <si>
    <t>Multiple</t>
  </si>
  <si>
    <t>0.64(1)</t>
  </si>
  <si>
    <t>0.64(2)</t>
  </si>
  <si>
    <t>-- (1)</t>
  </si>
  <si>
    <t>(1) Shackleton (1995)</t>
  </si>
  <si>
    <t>cmcd</t>
  </si>
  <si>
    <t>ambsf</t>
  </si>
  <si>
    <t>0.64/--</t>
  </si>
  <si>
    <t>amcd</t>
  </si>
  <si>
    <t>rmcd</t>
  </si>
  <si>
    <t>CCSF-A</t>
  </si>
  <si>
    <t xml:space="preserve">Age estimates provided by Lisiecki and Raymo (2005). These estimates are used as initial estimates of age boundaries. </t>
  </si>
  <si>
    <t>Period of records [kyr]</t>
  </si>
  <si>
    <t>Column 10</t>
  </si>
  <si>
    <t>Column 11</t>
  </si>
  <si>
    <t>Column 12</t>
  </si>
  <si>
    <t>(2): Applied in this study</t>
  </si>
  <si>
    <t xml:space="preserve">Age estimates provided by author of the reference. These estimates are used as initial estimates of age boundaries. </t>
  </si>
  <si>
    <t>(1): Applied by author of the reference</t>
  </si>
  <si>
    <t>Cibicidoides spp</t>
  </si>
  <si>
    <t>F. wuellerstorfi</t>
  </si>
  <si>
    <t>Uvigerina spp</t>
  </si>
  <si>
    <t>Uvigerina excellens</t>
  </si>
  <si>
    <t>Mix et al. (1995a); Shackleton et al.(1995)</t>
  </si>
  <si>
    <t>Age reversal caused by piecewise interpolation. Redid the interpolation over this interval. Consequently, age at 2.1m and 2.12m changed from 30.75kyr to 30.54 and 31.02kyr to 30.61kyr respectively</t>
  </si>
  <si>
    <t>Type at 0.995 m. Redid a linear interpolation. Data change from 78.24kyr to 73.37kyr</t>
  </si>
  <si>
    <t>Age estimate at 3.19m is 0 in original author file. Corrected to 171.9kyr</t>
  </si>
  <si>
    <t>Repeated ages due to resolution of the core and rounding errors. Taken directly from the contributor</t>
  </si>
  <si>
    <t>Age reversal in original author file. Not corrected. My guess is that they aligned the different pieces separately causing the age reversal</t>
  </si>
  <si>
    <t>Ash layers</t>
  </si>
  <si>
    <t>Typo at 5.2. Corrected to 501.95kyr</t>
  </si>
  <si>
    <t>Age reversals between 82.85 and 104.08. Do a linear interpolation. Deviation from original age models by up to 17kyr</t>
  </si>
  <si>
    <t>Age at 0.456m identified as -0.2 in the contributor file. Corrected to 30.19 by doing a linear interpolation in-between the two other points</t>
  </si>
  <si>
    <t>Dudley et al. (1994), Nelson et al. (1993)</t>
  </si>
  <si>
    <t>Bickert and Wefer (1996), Mackensen and Bickert (1999)</t>
  </si>
  <si>
    <t>Schmiedl and Mackensen (1997)</t>
  </si>
  <si>
    <t>Schmiedl and Mackensen (2006)</t>
  </si>
  <si>
    <t>Nurnberg and Tiedemann (2004)</t>
  </si>
  <si>
    <t>Pahnke and Zahn (2005)</t>
  </si>
  <si>
    <t>deMenocal and Baker (2000)</t>
  </si>
  <si>
    <t>doi:10.1016/0025-3227(84)90116-6</t>
  </si>
  <si>
    <t>doi:10.1127/0078-0421/2011/0007</t>
  </si>
  <si>
    <t>doi:10.1038/ngeo520</t>
  </si>
  <si>
    <t>doi:10.1130/G30058A.1</t>
  </si>
  <si>
    <t>doi:10.1080/00288300809509846</t>
  </si>
  <si>
    <t>doi:10.1016/0377-8398(94)90008-6; doi:10.1029/93PA01162</t>
  </si>
  <si>
    <t>doi:10.1126/science.1169938</t>
  </si>
  <si>
    <t>doi:10.1029/91PA02477</t>
  </si>
  <si>
    <t>doi:10.1029/GM112p0059</t>
  </si>
  <si>
    <t>doi:10.1029/1999PA000375</t>
  </si>
  <si>
    <t>doi:10.1007/978-3-642-80353-6_30; doi:10.1007/978-3-642-58646-0_9</t>
  </si>
  <si>
    <t>doi:10.1016/S0031-0182(96)00137-X</t>
  </si>
  <si>
    <t>doi:10.1029/2006PA001284</t>
  </si>
  <si>
    <t>doi:10.1029/2012PA002317</t>
  </si>
  <si>
    <t>doi:10.1029/2005PA001190</t>
  </si>
  <si>
    <t>doi:10.1016/S0967-0637(99)00076-X</t>
  </si>
  <si>
    <t>doi:10.1016/S0967-0645(02)00101-7</t>
  </si>
  <si>
    <t>doi:10.1029/PA001i001p00027</t>
  </si>
  <si>
    <t>doi:10.1594/PANGAEA.548488</t>
  </si>
  <si>
    <t xml:space="preserve">doi:10.2312/reports-sfb313.1996.61; doi:10.2312/reports-gpi.1995.74; doi:10.1029/93PA03301  </t>
  </si>
  <si>
    <t>doi:10.2312/reports-sfb313.1996.61</t>
  </si>
  <si>
    <t>doi:10.1029/2000PA000538</t>
  </si>
  <si>
    <t>doi:10.1029/2004PA001023</t>
  </si>
  <si>
    <t>doi:10.1016/S0012-821X(02)00472-7</t>
  </si>
  <si>
    <t>doi:10.1029/2004PA001094</t>
  </si>
  <si>
    <t>doi:10.1029/2007PA001513</t>
  </si>
  <si>
    <t>doi:10.1002/palo.20017; doi:10.1029/2004PA001091; doi:10.1126/science.1139994</t>
  </si>
  <si>
    <t>doi:10.5194/cp-6-531-2010</t>
  </si>
  <si>
    <t>doi:10.1016/j.quascirev.2009.01.006</t>
  </si>
  <si>
    <t>doi:10.1038/ngeo277</t>
  </si>
  <si>
    <t>doi:10.1016/j.epsl.2008.04.051</t>
  </si>
  <si>
    <t>doi:10.1038/ngeo1782</t>
  </si>
  <si>
    <t>doi:10.1016/j.margeo.2007.08.006; doi:10.1016/j.epsl.2009.12.050; doi:10.1016/j.quascirev.2009.08.003; doi:10.1016/j.marmicro.2008.01.007; doi:10.1016/j.palaeo.2009.07.012; doi:10.1029/2006GC001496; doi:10.1007/s00367-006-0048-9; doi:10.1016/j.margeo.2005.07.007</t>
  </si>
  <si>
    <t>doi:10.1016/j.yqres.2011.09.010</t>
  </si>
  <si>
    <t>doi:10.5194/cp-6-63-2010</t>
  </si>
  <si>
    <t>doi:10.1016/j.quascirev.2011.09.016</t>
  </si>
  <si>
    <t>doi:10.1029/2009PA001755</t>
  </si>
  <si>
    <t>doi:10.1126/science.1139994; doi:10.1029/2000PA000513</t>
  </si>
  <si>
    <t>doi:10.5194/cp-7-1285-2011</t>
  </si>
  <si>
    <t>doi:10.1016/S0025-3227(01)00213-4</t>
  </si>
  <si>
    <t>doi:10.1016/j.margeo.2005.04.003</t>
  </si>
  <si>
    <t>doi:10.1126/science.1102163</t>
  </si>
  <si>
    <t>doi:10.1016/j.quascirev.2008.12.013</t>
  </si>
  <si>
    <t>doi:10.1029/2008PA001661</t>
  </si>
  <si>
    <t>doi:10.2973/odp.proc.sr.167.225.2000</t>
  </si>
  <si>
    <t>doi:10.2973/odp.proc.sr.167.202.2000</t>
  </si>
  <si>
    <t>doi:10.2973/odp.proc.sr.167.205.2000</t>
  </si>
  <si>
    <t>doi:10.2973/odp.proc.sr.167.214.2000</t>
  </si>
  <si>
    <t>doi:10.1016/j.gloplacha.2013.08.013</t>
  </si>
  <si>
    <t>doi:10.1130/G21401.1</t>
  </si>
  <si>
    <t>doi:10.2973/odp.proc.sr.184.221.2004</t>
  </si>
  <si>
    <t>doi:10.1029/2008PA001638</t>
  </si>
  <si>
    <t>doi:10.1029/151GM17</t>
  </si>
  <si>
    <t>doi:10.1016/j.palaeo.2012.02.001</t>
  </si>
  <si>
    <t>doi:10.1016/j.palaeo.2012.12.021</t>
  </si>
  <si>
    <t>doi:10.1016/j.marmicro.2011.01.002</t>
  </si>
  <si>
    <t>doi:10.2973/odp.proc.sr.117.168.1991</t>
  </si>
  <si>
    <t>doi:10.2973/odp.proc.sr.117.162.1991</t>
  </si>
  <si>
    <t>doi:10.1126/science.289.5485.1719</t>
  </si>
  <si>
    <t>doi:10.1130/G33425.1</t>
  </si>
  <si>
    <t xml:space="preserve">doi:10.3289/GEOMAR_Report_084_1999; doi:10.1038/nature07425 </t>
  </si>
  <si>
    <t xml:space="preserve">doi:10.1038/nature07425 </t>
  </si>
  <si>
    <t xml:space="preserve">doi:10.2973/odp.proc.sr.159.041.1998 </t>
  </si>
  <si>
    <t>doi:10.1016/j.quascirev.2006.07.006</t>
  </si>
  <si>
    <t>doi:10.1016/S0377-8398(03)00017-3</t>
  </si>
  <si>
    <t>doi:10.1016/j.quascirev.2009.11.013</t>
  </si>
  <si>
    <t>doi:10.1029/2008PA001591</t>
  </si>
  <si>
    <t>doi:10.1029/2010PA001951</t>
  </si>
  <si>
    <t>doi:10.1029/2011PA002135</t>
  </si>
  <si>
    <t>doi:10.1016/j.palaeo.2011.09.004</t>
  </si>
  <si>
    <t>doi:10.1029/2011PA002209</t>
  </si>
  <si>
    <t>doi:10.1016/j.dsr2.2014.01.004</t>
  </si>
  <si>
    <t>doi:10.1029/90PA02303</t>
  </si>
  <si>
    <t>doi:10.1029/95PA02089</t>
  </si>
  <si>
    <t>doi:10.1029/PA004i001p00019; doi:10.1007/978-94-009-2446-8_7; doi:10.1029/92PA02253</t>
  </si>
  <si>
    <t>doi:10.1002/2014PA002727</t>
  </si>
  <si>
    <t>doi:10.1016/j.epsl.2010.10.028</t>
  </si>
  <si>
    <t>doi:10.2973/odp.proc.sr.202.210.2007</t>
  </si>
  <si>
    <t>doi:10.1016/j.marmicro.2007.10.002</t>
  </si>
  <si>
    <t>doi:10.1016/j.epsl.2008.10.027</t>
  </si>
  <si>
    <t>doi:10.1016/j.gloplacha.2011.10.001</t>
  </si>
  <si>
    <t>doi:10.1016/j.epsl.2010.02.016</t>
  </si>
  <si>
    <t>Hodell ey al. (2008)</t>
  </si>
  <si>
    <t>0.64 (2) after comparison with Tzedakis et al. (2009)</t>
  </si>
  <si>
    <t>C.wuellerstorfi</t>
  </si>
  <si>
    <t>C.mundulus</t>
  </si>
  <si>
    <t>U.peregrina</t>
  </si>
  <si>
    <t>C.mckannai</t>
  </si>
  <si>
    <t>Cibicidoides spp/ Uvigerina spp</t>
  </si>
  <si>
    <t>C.mundulus/ C.wuellerstorfi</t>
  </si>
  <si>
    <t>C.wuellerstorfi/ C.kullenbergi</t>
  </si>
  <si>
    <t>C.wuellerstorfi/ C.kullenbergi/ Uvigerina spp</t>
  </si>
  <si>
    <t>C.mundulus/ C.wuellerstorfi/ Cibicidoides spp/ Uvigerina spp</t>
  </si>
  <si>
    <t>C.wuellerstorfi/ Uvigerina spp</t>
  </si>
  <si>
    <t>Uvigerina spp/ C.wuellerstorfi/ C.pachyderma</t>
  </si>
  <si>
    <t>C.wuellerstorfi/ U.hollicki</t>
  </si>
  <si>
    <t>C.wuellerstorfi/ U.peregrina</t>
  </si>
  <si>
    <t>U.akitaensis/ U.peregrina</t>
  </si>
  <si>
    <t>U.excellens</t>
  </si>
  <si>
    <t>C.kullenbergi</t>
  </si>
  <si>
    <t>U.hollicki</t>
  </si>
  <si>
    <t>U.akitaensis</t>
  </si>
  <si>
    <t>C.pachyderma</t>
  </si>
  <si>
    <r>
      <t xml:space="preserve">Alonso-Garcia, M., Sierro, F. J. &amp; Flores, J. A. Arctic front shifts in the subpolar North Atlantic during the Mid-Pleistocene (800–400 ka) and their implications for ocean circulation.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311,</t>
    </r>
    <r>
      <rPr>
        <sz val="11"/>
        <color theme="1"/>
        <rFont val="Times New Roman"/>
        <family val="1"/>
      </rPr>
      <t xml:space="preserve"> 268–280 (2011).</t>
    </r>
  </si>
  <si>
    <r>
      <t xml:space="preserve">Andersson, C., Warnke, D. A., Channell, J. E. T., Stoner, J. &amp; Jansen, E. The mid-Pliocene (4.3–2.6 Ma) benthic stable isotope record of the Southern Ocean: ODP Sites 1092 and 704, Meteor Rise.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182,</t>
    </r>
    <r>
      <rPr>
        <sz val="11"/>
        <color theme="1"/>
        <rFont val="Times New Roman"/>
        <family val="1"/>
      </rPr>
      <t xml:space="preserve"> 165–181 (2002).</t>
    </r>
  </si>
  <si>
    <r>
      <t xml:space="preserve">Andreasen, D., Flower, M., Harvey, M., Chang, S. &amp; Ravelo, A. C. Data Report: Late Pleistocene oxygen and carbon isotopic records from Sites 1011, 1012, and 1018.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141–144 (2000).</t>
    </r>
  </si>
  <si>
    <r>
      <t xml:space="preserve">Asahi, H., Kender, S., Ikehara, M.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Orbital-scale benthic foraminiferal oxygen isotope stratigraphy at the northern Bering Sea Slope Site U1343 (IODP Expedition 323) and its Pleistocene paleoceanographic significance. </t>
    </r>
    <r>
      <rPr>
        <i/>
        <sz val="11"/>
        <color theme="1"/>
        <rFont val="Times New Roman"/>
        <family val="1"/>
      </rPr>
      <t>Deep Sea Research Part II: Topical Studies in Oceanography</t>
    </r>
    <r>
      <rPr>
        <sz val="11"/>
        <color theme="1"/>
        <rFont val="Times New Roman"/>
        <family val="1"/>
      </rPr>
      <t xml:space="preserve"> (2014). doi:http://dx.doi.org/10.1016/j.dsr2.2014.01.004</t>
    </r>
  </si>
  <si>
    <r>
      <t xml:space="preserve">Bahr, A., Nurnberg, D., Karas, C. &amp; Grützner, J. Millennial-scale versus long-term dynamics in the surface and subsurface of the western North Atlantic Subtropical Gyre during Marine Isotope Stage 5. </t>
    </r>
    <r>
      <rPr>
        <i/>
        <sz val="11"/>
        <color theme="1"/>
        <rFont val="Times New Roman"/>
        <family val="1"/>
      </rPr>
      <t>Global and Planetary Change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111,</t>
    </r>
    <r>
      <rPr>
        <sz val="11"/>
        <color theme="1"/>
        <rFont val="Times New Roman"/>
        <family val="1"/>
      </rPr>
      <t xml:space="preserve"> 77–87 (2013).</t>
    </r>
  </si>
  <si>
    <r>
      <t xml:space="preserve">Berger, W. H., Bickert, T., Schmidt, H. &amp; Wefer, G. Quaternary Oxygen Isotope Record of Pelagic Foraminifers: Site 806, Ontong Java Plateau.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130,</t>
    </r>
    <r>
      <rPr>
        <sz val="11"/>
        <color theme="1"/>
        <rFont val="Times New Roman"/>
        <family val="1"/>
      </rPr>
      <t xml:space="preserve"> 381–395 (1993).</t>
    </r>
  </si>
  <si>
    <r>
      <t xml:space="preserve">Bickert, T. &amp; Wefer, G. in </t>
    </r>
    <r>
      <rPr>
        <i/>
        <sz val="11"/>
        <color theme="1"/>
        <rFont val="Times New Roman"/>
        <family val="1"/>
      </rPr>
      <t>The South Atlantic</t>
    </r>
    <r>
      <rPr>
        <sz val="11"/>
        <color theme="1"/>
        <rFont val="Times New Roman"/>
        <family val="1"/>
      </rPr>
      <t xml:space="preserve"> (eds. Wefer, G., Berger, W. H., Siedler, G. &amp; Webb, D. J.) 599–620 (Springer Berlin Heidelberg, 1996). doi:10.1007/978-3-642-80353-6_30</t>
    </r>
  </si>
  <si>
    <r>
      <t xml:space="preserve">Bickert, T., Curry, W. B. &amp; Wefer, G. Late Pliocene to Holocene (2.6–0 Ma) western equatorial Atlantic deep-water circulation: inferences from benthic stable isotopes.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154,</t>
    </r>
    <r>
      <rPr>
        <sz val="11"/>
        <color theme="1"/>
        <rFont val="Times New Roman"/>
        <family val="1"/>
      </rPr>
      <t xml:space="preserve"> 239–254 (1997).</t>
    </r>
  </si>
  <si>
    <r>
      <t xml:space="preserve">Billups, K., Ravelo, A. C. &amp; Zachos, J. C. Early Pliocene deep water circulation in the western equatorial Atlantic: Implications for high-latitude climate change.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13,</t>
    </r>
    <r>
      <rPr>
        <sz val="11"/>
        <color theme="1"/>
        <rFont val="Times New Roman"/>
        <family val="1"/>
      </rPr>
      <t xml:space="preserve"> 84–95 (1998).</t>
    </r>
  </si>
  <si>
    <r>
      <t xml:space="preserve">Bolton, C. T., Wilson, P. A., Bailey, I.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Millennial-scale climate variability in the subpolar North Atlantic Ocean during the late Pliocene.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25,</t>
    </r>
    <r>
      <rPr>
        <sz val="11"/>
        <color theme="1"/>
        <rFont val="Times New Roman"/>
        <family val="1"/>
      </rPr>
      <t xml:space="preserve"> PA4218 (2010).</t>
    </r>
  </si>
  <si>
    <r>
      <t xml:space="preserve">Bordiga, M., Beaufort, L., Cobianchi, M.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Calcareous plankton and geochemistry from the ODP site 1209B in the NW Pacific Ocean (Shatsky Rise): New data to interpret calcite dissolution and paleoproductivity changes of the last 450 ka.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371,</t>
    </r>
    <r>
      <rPr>
        <sz val="11"/>
        <color theme="1"/>
        <rFont val="Times New Roman"/>
        <family val="1"/>
      </rPr>
      <t xml:space="preserve"> 93–108 (2013).</t>
    </r>
  </si>
  <si>
    <r>
      <t xml:space="preserve">Caley, T., Kim, J.-H., Malaize, B.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High-latitude obliquity as a dominant forcing in the Agulhas current system. </t>
    </r>
    <r>
      <rPr>
        <i/>
        <sz val="11"/>
        <color theme="1"/>
        <rFont val="Times New Roman"/>
        <family val="1"/>
      </rPr>
      <t>Climate of the Past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1285–1296 (2011).</t>
    </r>
  </si>
  <si>
    <r>
      <t xml:space="preserve">Casse, M., Malaize, B., Bassinot,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Gradual and small decrease of glacial sea surface temperatures in the eastern equatorial Indian ocean across the Mid-Pleistocene Transition. </t>
    </r>
    <r>
      <rPr>
        <i/>
        <sz val="11"/>
        <color theme="1"/>
        <rFont val="Times New Roman"/>
        <family val="1"/>
      </rPr>
      <t>EGU General Assembly Conference Abstracts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17,</t>
    </r>
    <r>
      <rPr>
        <sz val="11"/>
        <color theme="1"/>
        <rFont val="Times New Roman"/>
        <family val="1"/>
      </rPr>
      <t xml:space="preserve"> 5920 (2015).</t>
    </r>
  </si>
  <si>
    <r>
      <t xml:space="preserve">Charles, C. D., Froelich, P. N., Zibello, M. A., Mortlock, R. A. &amp; Morley, J. J. Biogenic opal in Southern Ocean sediments over the last 450,000 years: Implications for surface water chemistry and circulation.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697–728 (1991).</t>
    </r>
  </si>
  <si>
    <r>
      <t xml:space="preserve">Chen, J., Farrell, J. W., Murray, D. W. &amp; Prell, W. L. Timescale and paleoceanographic implications of a 3.6 m.y. oxygen isotope record from the northeast Indian Ocean (Ocean Drilling Program Site 758).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10,</t>
    </r>
    <r>
      <rPr>
        <sz val="11"/>
        <color theme="1"/>
        <rFont val="Times New Roman"/>
        <family val="1"/>
      </rPr>
      <t xml:space="preserve"> 21–47 (1995).</t>
    </r>
  </si>
  <si>
    <r>
      <t xml:space="preserve">Cheng, X., Tian, J. &amp; Wang, P. Data Report: Stable Isotopes from Site 1143.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184,</t>
    </r>
    <r>
      <rPr>
        <sz val="11"/>
        <color theme="1"/>
        <rFont val="Times New Roman"/>
        <family val="1"/>
      </rPr>
      <t xml:space="preserve"> 1–8 (2004).</t>
    </r>
  </si>
  <si>
    <r>
      <t>Clemens, S. C., Prell, W. L., Sun, Y., Liu, Z. &amp; Chen, G. Southern Hemisphere forcing of Pliocene δ</t>
    </r>
    <r>
      <rPr>
        <vertAlign val="superscript"/>
        <sz val="11"/>
        <color theme="1"/>
        <rFont val="Times New Roman"/>
        <family val="1"/>
      </rPr>
      <t>18</t>
    </r>
    <r>
      <rPr>
        <sz val="11"/>
        <color theme="1"/>
        <rFont val="Times New Roman"/>
        <family val="1"/>
      </rPr>
      <t xml:space="preserve">O and the evolution of Indo-Asian monsoons.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23,</t>
    </r>
    <r>
      <rPr>
        <sz val="11"/>
        <color theme="1"/>
        <rFont val="Times New Roman"/>
        <family val="1"/>
      </rPr>
      <t xml:space="preserve"> PA4210 (2008).</t>
    </r>
  </si>
  <si>
    <r>
      <t xml:space="preserve">Clemens, S., Murray, D. W. &amp; Prell, W. L. Nonstationary Phase of the Plio-Pleistocene Asian Monsoon.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274,</t>
    </r>
    <r>
      <rPr>
        <sz val="11"/>
        <color theme="1"/>
        <rFont val="Times New Roman"/>
        <family val="1"/>
      </rPr>
      <t xml:space="preserve"> 943–948 (1996).</t>
    </r>
  </si>
  <si>
    <r>
      <t>Cooke, P. J., Nelson, C. S. &amp; Crundwell, M. P. Miocene isotope zones, paleotemperatures, and carbon maxima events at intermediate water</t>
    </r>
    <r>
      <rPr>
        <sz val="11"/>
        <color theme="1"/>
        <rFont val="Calibri"/>
        <family val="2"/>
        <scheme val="minor"/>
      </rPr>
      <t>‐</t>
    </r>
    <r>
      <rPr>
        <sz val="11"/>
        <color theme="1"/>
        <rFont val="Times New Roman"/>
        <family val="1"/>
      </rPr>
      <t xml:space="preserve">depth, Site 593, Southwest Pacific. </t>
    </r>
    <r>
      <rPr>
        <i/>
        <sz val="11"/>
        <color theme="1"/>
        <rFont val="Times New Roman"/>
        <family val="1"/>
      </rPr>
      <t>New Zealand Journal of Geology and Geophysics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51,</t>
    </r>
    <r>
      <rPr>
        <sz val="11"/>
        <color theme="1"/>
        <rFont val="Times New Roman"/>
        <family val="1"/>
      </rPr>
      <t xml:space="preserve"> 1–22 (2008).</t>
    </r>
  </si>
  <si>
    <r>
      <t xml:space="preserve">Curry, W. B. &amp; Miller, K. G. Oxygen and carbon isotopic variation in Pliocene benthic foraminifers of the Equatorial Atlantic.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108,</t>
    </r>
    <r>
      <rPr>
        <sz val="11"/>
        <color theme="1"/>
        <rFont val="Times New Roman"/>
        <family val="1"/>
      </rPr>
      <t xml:space="preserve"> 157–166 (1989).</t>
    </r>
  </si>
  <si>
    <r>
      <t xml:space="preserve">Curry, W. B., Marchitto, T. M., McManus, J. F., Oppo, D. W. &amp; Laarkamp, K. L. in </t>
    </r>
    <r>
      <rPr>
        <i/>
        <sz val="11"/>
        <color theme="1"/>
        <rFont val="Times New Roman"/>
        <family val="1"/>
      </rPr>
      <t>The Carbon Cycle and Atmospheric CO</t>
    </r>
    <r>
      <rPr>
        <i/>
        <sz val="7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: Natural Variations Archean to Present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112,</t>
    </r>
    <r>
      <rPr>
        <sz val="11"/>
        <color theme="1"/>
        <rFont val="Times New Roman"/>
        <family val="1"/>
      </rPr>
      <t xml:space="preserve"> 59–76 (American Geophysical Union, 1999).</t>
    </r>
  </si>
  <si>
    <r>
      <t xml:space="preserve">de Abreu, L., Abrantes, F. F., Shackleton, N. J.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Ocean climate variability in the eastern North Atlantic during interglacial marine isotope stage 11: A partial analogue to the Holocene?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20,</t>
    </r>
    <r>
      <rPr>
        <sz val="11"/>
        <color theme="1"/>
        <rFont val="Times New Roman"/>
        <family val="1"/>
      </rPr>
      <t xml:space="preserve"> PA3009 (2005).</t>
    </r>
  </si>
  <si>
    <r>
      <t xml:space="preserve">deMenocal, P. &amp; Baker, L. Data Report: Benthic stable isotope data from Sites 1014 and 1020 (0.6–1.2 Ma).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145–150 (2000).</t>
    </r>
  </si>
  <si>
    <r>
      <t xml:space="preserve">deMenocal, P. B., Oppo, D. W., Fairbanks, R. G. &amp; Prell, W. L. Pleistocene δ13C Variability of North Atlantic Intermediate Water.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229–250 (1992).</t>
    </r>
  </si>
  <si>
    <r>
      <t xml:space="preserve">Domitsu, H., Uchida, J., Ogane, K.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Stratigraphic relationships between the last occurrence of Neogloboquadrina inglei and marine isotope stages in the northwest Pacific, D/V Chikyu Expedition 902, Hole C9001C. </t>
    </r>
    <r>
      <rPr>
        <i/>
        <sz val="11"/>
        <color theme="1"/>
        <rFont val="Times New Roman"/>
        <family val="1"/>
      </rPr>
      <t>Newsletters on Stratigraphy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44,</t>
    </r>
    <r>
      <rPr>
        <sz val="11"/>
        <color theme="1"/>
        <rFont val="Times New Roman"/>
        <family val="1"/>
      </rPr>
      <t xml:space="preserve"> 113–122 (2011).</t>
    </r>
  </si>
  <si>
    <r>
      <t xml:space="preserve">Dudley, W. C. &amp; Nelson, C. S. The influence of non-equilibrium isotope fractionation on the Quaternary calcareous nannofossil stable isotope signal in the southwest Pacific Ocean, DSDP Site 594.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24,</t>
    </r>
    <r>
      <rPr>
        <sz val="11"/>
        <color theme="1"/>
        <rFont val="Times New Roman"/>
        <family val="1"/>
      </rPr>
      <t xml:space="preserve"> 3–27 (1994).</t>
    </r>
  </si>
  <si>
    <r>
      <t xml:space="preserve">Dupont, L. M., Donner, B., Vidal, L., Pérez, E. M. &amp; Wefer, G. Linking desert evolution and coastal upwelling: Pliocene climate change in Namibia.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33,</t>
    </r>
    <r>
      <rPr>
        <sz val="11"/>
        <color theme="1"/>
        <rFont val="Times New Roman"/>
        <family val="1"/>
      </rPr>
      <t xml:space="preserve"> 461–464 (2005).</t>
    </r>
  </si>
  <si>
    <r>
      <t xml:space="preserve">Dürkop, A., Holbourn, A., Kuhnt, W.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Centennial-scale climate variability in the Timor Sea during Marine Isotope Stage 3.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66,</t>
    </r>
    <r>
      <rPr>
        <sz val="11"/>
        <color theme="1"/>
        <rFont val="Times New Roman"/>
        <family val="1"/>
      </rPr>
      <t xml:space="preserve"> 208–221 (2008).</t>
    </r>
  </si>
  <si>
    <r>
      <t xml:space="preserve">Dyez, K. A. &amp; Ravelo, A. C. Late Pleistocene tropical Pacific temperature sensitivity to radiative greenhouse gas forcing.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41,</t>
    </r>
    <r>
      <rPr>
        <sz val="11"/>
        <color theme="1"/>
        <rFont val="Times New Roman"/>
        <family val="1"/>
      </rPr>
      <t xml:space="preserve"> 23–26 (2013).</t>
    </r>
  </si>
  <si>
    <r>
      <t xml:space="preserve">Eynaud, F., Zaragosi, S., Scourse, J. D.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Deglacial laminated facies on the NW European continental margin: The hydrographic significance of British-Irish Ice Sheet deglaciation and Fleuve Manche paleoriver discharges. </t>
    </r>
    <r>
      <rPr>
        <i/>
        <sz val="11"/>
        <color theme="1"/>
        <rFont val="Times New Roman"/>
        <family val="1"/>
      </rPr>
      <t>Geochemistry, Geophysics, Geosystems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8,</t>
    </r>
    <r>
      <rPr>
        <sz val="11"/>
        <color theme="1"/>
        <rFont val="Times New Roman"/>
        <family val="1"/>
      </rPr>
      <t xml:space="preserve"> Q06019 (2007).</t>
    </r>
  </si>
  <si>
    <r>
      <t xml:space="preserve">Ferretti, P., Crowhurst, S. J., Hall, M. A. &amp; Cacho, I. North Atlantic millennial-scale climate variability 910 to 790 ka and the role of the equatorial insolation forcing.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293,</t>
    </r>
    <r>
      <rPr>
        <sz val="11"/>
        <color theme="1"/>
        <rFont val="Times New Roman"/>
        <family val="1"/>
      </rPr>
      <t xml:space="preserve"> 28–41 (2010).</t>
    </r>
  </si>
  <si>
    <r>
      <t xml:space="preserve">Flower, B. P. Oppo, D. W., McManus, J. F. </t>
    </r>
    <r>
      <rPr>
        <i/>
        <sz val="11"/>
        <color theme="1"/>
        <rFont val="Times New Roman"/>
        <family val="1"/>
      </rPr>
      <t xml:space="preserve">et al. </t>
    </r>
    <r>
      <rPr>
        <sz val="11"/>
        <color theme="1"/>
        <rFont val="Times New Roman"/>
        <family val="1"/>
      </rPr>
      <t xml:space="preserve">North Atlantic Intermediate to Deep Water circulation and chemical stratification during the past 1 Myr.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388–403 (2000).</t>
    </r>
  </si>
  <si>
    <t>Franz, S.-O. Pliozäne Zeitreihen zur Rekonstruktion der Tiefenwasserzirkulation und der siliziklastischen Amazonasfracht im äquatorialen Westatlantik (Ceara-Schwelle, ODP Leg 154). (Christian-Albrechts-Universität, 1999). doi:10.3289/GEOMAR_Report_084_1999</t>
  </si>
  <si>
    <r>
      <t xml:space="preserve">Freudenthal, T., Meggers, H., Henderiks, J.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Upwelling intensity and filament activity off Morocco during the last 250,000 years. </t>
    </r>
    <r>
      <rPr>
        <i/>
        <sz val="11"/>
        <color theme="1"/>
        <rFont val="Times New Roman"/>
        <family val="1"/>
      </rPr>
      <t>Deep Sea Research Part II: Topical Studies in 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49,</t>
    </r>
    <r>
      <rPr>
        <sz val="11"/>
        <color theme="1"/>
        <rFont val="Times New Roman"/>
        <family val="1"/>
      </rPr>
      <t xml:space="preserve"> 3655–3674 (2002).</t>
    </r>
  </si>
  <si>
    <r>
      <t xml:space="preserve">Gebhardt, H., Sarnthein, M., Grootes, P. M.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Paleonutrient and productivity records from the subarctic North Pacific for Pleistocene glacial terminations I to V.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23,</t>
    </r>
    <r>
      <rPr>
        <sz val="11"/>
        <color theme="1"/>
        <rFont val="Times New Roman"/>
        <family val="1"/>
      </rPr>
      <t xml:space="preserve"> PA4212 (2008).</t>
    </r>
  </si>
  <si>
    <r>
      <t xml:space="preserve">Giresse, P., Gadel, F., Serve, L. &amp; Barusseau, J. P. Indicators of climate and sediment-source variations at Site 959: implications for the reconstruction of paleoenvironments in the Gulf of Guinea through Pleistocene times.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159,</t>
    </r>
    <r>
      <rPr>
        <sz val="11"/>
        <color theme="1"/>
        <rFont val="Times New Roman"/>
        <family val="1"/>
      </rPr>
      <t xml:space="preserve"> 585–603 (1998).</t>
    </r>
  </si>
  <si>
    <r>
      <t xml:space="preserve">Hale, W. &amp; Pflaumann, U. Sea-Surface Temperature Estimations Using a Modern Analog Technique with Foraminiferal Assemblages from Western Atlantic Quaternary Sediments in </t>
    </r>
    <r>
      <rPr>
        <i/>
        <sz val="11"/>
        <color theme="1"/>
        <rFont val="Times New Roman"/>
        <family val="1"/>
      </rPr>
      <t>Use of Proxies in Paleoceanography</t>
    </r>
    <r>
      <rPr>
        <sz val="11"/>
        <color theme="1"/>
        <rFont val="Times New Roman"/>
        <family val="1"/>
      </rPr>
      <t xml:space="preserve"> (eds. Fischer, G. &amp; Wefer, G.) 69–90 (Springer, Berlin Heidelberg, 1999). doi:10.1007/978-3-642-58646-0_2</t>
    </r>
  </si>
  <si>
    <r>
      <t xml:space="preserve">Hall, I. R., McCave, I. N., Shackleton, N. J., Weedon, G. P. &amp; Harris, S. E. Intensified deep Pacific inflow and ventilation in Pleistocene glacial times. </t>
    </r>
    <r>
      <rPr>
        <i/>
        <sz val="11"/>
        <color theme="1"/>
        <rFont val="Times New Roman"/>
        <family val="1"/>
      </rPr>
      <t>Nature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412,</t>
    </r>
    <r>
      <rPr>
        <sz val="11"/>
        <color theme="1"/>
        <rFont val="Times New Roman"/>
        <family val="1"/>
      </rPr>
      <t xml:space="preserve"> 809–812 (2001).</t>
    </r>
  </si>
  <si>
    <r>
      <t xml:space="preserve">Harris, S. E. Data Report: Late Pliocene-Pleistocene Carbon and Oxygen Stable Isotopes from Benthic Foraminifers at Ocean Drilling Program Site 1123 in the Southwest Pacific.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181,</t>
    </r>
    <r>
      <rPr>
        <sz val="11"/>
        <color theme="1"/>
        <rFont val="Times New Roman"/>
        <family val="1"/>
      </rPr>
      <t xml:space="preserve"> 1–20 (2002).</t>
    </r>
  </si>
  <si>
    <r>
      <t xml:space="preserve">Haug, G. H. &amp; Tiedemann, R. Effect of the formation of the Isthmus of Panama on Atlantic Ocean thermohaline circulation. </t>
    </r>
    <r>
      <rPr>
        <i/>
        <sz val="11"/>
        <color theme="1"/>
        <rFont val="Times New Roman"/>
        <family val="1"/>
      </rPr>
      <t>Nature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393,</t>
    </r>
    <r>
      <rPr>
        <sz val="11"/>
        <color theme="1"/>
        <rFont val="Times New Roman"/>
        <family val="1"/>
      </rPr>
      <t xml:space="preserve"> 673–676 (1998).</t>
    </r>
  </si>
  <si>
    <r>
      <t xml:space="preserve">Hendy, I. L. &amp; Kennett, J. P. Stable isotope stratigraphy and paleoceanography of the last 170 k.y.: Site 1014, Tanner Basin, California.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129–140 (2000).</t>
    </r>
  </si>
  <si>
    <r>
      <t xml:space="preserve">Herbert, T. D. Schuffert, J. D., Andreasen, D.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Collapse of the California Current During Glacial Maxima Linked to Climate Change on Land.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293,</t>
    </r>
    <r>
      <rPr>
        <sz val="11"/>
        <color theme="1"/>
        <rFont val="Times New Roman"/>
        <family val="1"/>
      </rPr>
      <t xml:space="preserve"> 71–76 (2001).</t>
    </r>
  </si>
  <si>
    <r>
      <t xml:space="preserve">Hernández-Almeida, I., Sierro, F. J., Cacho, I. &amp; Flores, J. A. Impact of suborbital climate changes in the North Atlantic on ice sheet dynamics at the Mid-Pleistocene Transition.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27,</t>
    </r>
    <r>
      <rPr>
        <sz val="11"/>
        <color theme="1"/>
        <rFont val="Times New Roman"/>
        <family val="1"/>
      </rPr>
      <t xml:space="preserve"> PA3214 (2012).</t>
    </r>
  </si>
  <si>
    <r>
      <t xml:space="preserve">Ho, S. L., Mollenhauer, G., Lamy,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Sea surface temperature variability in the Pacific sector of the Southern Ocean over the past 700 kyr.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27,</t>
    </r>
    <r>
      <rPr>
        <sz val="11"/>
        <color theme="1"/>
        <rFont val="Times New Roman"/>
        <family val="1"/>
      </rPr>
      <t xml:space="preserve"> PA4202 (2012).</t>
    </r>
  </si>
  <si>
    <r>
      <t xml:space="preserve">Hodell, D. A. &amp; Venz, K. Toward a high-resolution stable isotopic record of the Southern Ocean during the Pliocene-Pleistocene (4.8 TO 0.8 MA) in </t>
    </r>
    <r>
      <rPr>
        <i/>
        <sz val="11"/>
        <color theme="1"/>
        <rFont val="Times New Roman"/>
        <family val="1"/>
      </rPr>
      <t>The Antarctic Paleoenvironment: A Perspective on Global Change: Part One</t>
    </r>
    <r>
      <rPr>
        <sz val="11"/>
        <color theme="1"/>
        <rFont val="Times New Roman"/>
        <family val="1"/>
      </rPr>
      <t xml:space="preserve"> (eds. Kennett, J. P. &amp; Warkne, D. A.) </t>
    </r>
    <r>
      <rPr>
        <b/>
        <sz val="11"/>
        <color theme="1"/>
        <rFont val="Times New Roman"/>
        <family val="1"/>
      </rPr>
      <t>56,</t>
    </r>
    <r>
      <rPr>
        <sz val="11"/>
        <color theme="1"/>
        <rFont val="Times New Roman"/>
        <family val="1"/>
      </rPr>
      <t xml:space="preserve"> 265–310 (American Geophysical Union, Washington, D.C., 1992).</t>
    </r>
  </si>
  <si>
    <r>
      <t>Hodell, D. A., Channell, J. E. T., Curtis, J. H., Romero, O. E. &amp; Röhl, U. Onset of ‘Hudson Strait’ Heinrich events in the eastern North Atlantic at the end of the middle Pleistocene transition (</t>
    </r>
    <r>
      <rPr>
        <sz val="11"/>
        <color theme="1"/>
        <rFont val="MS Mincho"/>
        <family val="1"/>
        <charset val="128"/>
      </rPr>
      <t>∼</t>
    </r>
    <r>
      <rPr>
        <sz val="11"/>
        <color theme="1"/>
        <rFont val="Times New Roman"/>
        <family val="1"/>
      </rPr>
      <t xml:space="preserve">640 ka)?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23,</t>
    </r>
    <r>
      <rPr>
        <sz val="11"/>
        <color theme="1"/>
        <rFont val="Times New Roman"/>
        <family val="1"/>
      </rPr>
      <t xml:space="preserve"> PA4218 (2008).</t>
    </r>
  </si>
  <si>
    <r>
      <t xml:space="preserve">Hodell, D. A., Charles, C. D. &amp; Sierro, F. J. Late Pleistocene evolution of the ocean’s carbonate system.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192,</t>
    </r>
    <r>
      <rPr>
        <sz val="11"/>
        <color theme="1"/>
        <rFont val="Times New Roman"/>
        <family val="1"/>
      </rPr>
      <t xml:space="preserve"> 109–124 (2001).</t>
    </r>
  </si>
  <si>
    <r>
      <t xml:space="preserve">Hodell, D. A., Christopher, D. C., Curtis, J. H.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Data report: Oxygen isotope stratigraphy of ODP Leg 177 Sites 1088, 1089, 1090, 1093, and 1094.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177,</t>
    </r>
    <r>
      <rPr>
        <sz val="11"/>
        <color theme="1"/>
        <rFont val="Times New Roman"/>
        <family val="1"/>
      </rPr>
      <t xml:space="preserve"> 1–26 (2003).</t>
    </r>
  </si>
  <si>
    <r>
      <t xml:space="preserve">Hodell, D., Crowhurst, S., Skinner,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Response of Iberian Margin sediments to orbital and suborbital forcing over the past 420 ka.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185–199 (2013).</t>
    </r>
  </si>
  <si>
    <r>
      <t xml:space="preserve">Holbourn, A., Kuhnt, W., Kawamura, H.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Orbitally paced paleoproductivity variations in the Timor Sea and Indonesian Throughflow variability during the last 460 kyr.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20,</t>
    </r>
    <r>
      <rPr>
        <sz val="11"/>
        <color theme="1"/>
        <rFont val="Times New Roman"/>
        <family val="1"/>
      </rPr>
      <t xml:space="preserve"> PA3002 (2005).</t>
    </r>
  </si>
  <si>
    <r>
      <t xml:space="preserve">Hovan, S. A., Rea, D. K. &amp; Pisias, N. G. Late Pleistocene Continental Climate and Oceanic Variability Recorded in Northwest Pacific Sediments.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349–370 (1991).</t>
    </r>
  </si>
  <si>
    <r>
      <t xml:space="preserve">Hüls, C. M. Millennial-scale SST variability as inferred from planktonic foraminifera sensus counts in the western subtropical Atlantic. </t>
    </r>
    <r>
      <rPr>
        <i/>
        <sz val="11"/>
        <color theme="1"/>
        <rFont val="Times New Roman"/>
        <family val="1"/>
      </rPr>
      <t>GEOMAR Report, GEOMAR Research Center for Marine Geosciences, Christian Albrechts University in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95,</t>
    </r>
    <r>
      <rPr>
        <sz val="11"/>
        <color theme="1"/>
        <rFont val="Times New Roman"/>
        <family val="1"/>
      </rPr>
      <t xml:space="preserve"> 1–118 (2000).</t>
    </r>
  </si>
  <si>
    <r>
      <t xml:space="preserve">Imbrie, J. Z., Boyle, E. A., Clemens, S. C.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On the Structure and Origin of Major Glaciation Cycles 1. Linear Responses to Milankovitch Forcing.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701–738 (1992).</t>
    </r>
  </si>
  <si>
    <r>
      <t xml:space="preserve">Imbrie, J. Z., McIntyre, A. &amp; Mix, A. in </t>
    </r>
    <r>
      <rPr>
        <i/>
        <sz val="11"/>
        <color theme="1"/>
        <rFont val="Times New Roman"/>
        <family val="1"/>
      </rPr>
      <t>Climate and Geo-Sciences</t>
    </r>
    <r>
      <rPr>
        <sz val="11"/>
        <color theme="1"/>
        <rFont val="Times New Roman"/>
        <family val="1"/>
      </rPr>
      <t xml:space="preserve"> (eds. Berger, A., Schneider, S. &amp; Duplessy, J. C.) </t>
    </r>
    <r>
      <rPr>
        <b/>
        <sz val="11"/>
        <color theme="1"/>
        <rFont val="Times New Roman"/>
        <family val="1"/>
      </rPr>
      <t>285,</t>
    </r>
    <r>
      <rPr>
        <sz val="11"/>
        <color theme="1"/>
        <rFont val="Times New Roman"/>
        <family val="1"/>
      </rPr>
      <t xml:space="preserve"> 121–164 (Springer Netherlands, 1989).</t>
    </r>
  </si>
  <si>
    <r>
      <t xml:space="preserve">Jian, Z., Zhao, Q., Cheng, X.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Pliocene–Pleistocene stable isotope and paleoceanographic changes in the northern South China Sea.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193,</t>
    </r>
    <r>
      <rPr>
        <sz val="11"/>
        <color theme="1"/>
        <rFont val="Times New Roman"/>
        <family val="1"/>
      </rPr>
      <t xml:space="preserve"> 425–442 (2003).</t>
    </r>
  </si>
  <si>
    <r>
      <t xml:space="preserve">Jones, G. A., Johnson, D. A. &amp; Curry, W. B. High-resolution stratigraphy in late Pleistocene/Holocene sediments of the Vema Channel.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58,</t>
    </r>
    <r>
      <rPr>
        <sz val="11"/>
        <color theme="1"/>
        <rFont val="Times New Roman"/>
        <family val="1"/>
      </rPr>
      <t xml:space="preserve"> 59–87 (1984).</t>
    </r>
  </si>
  <si>
    <r>
      <t xml:space="preserve">Jung, S. J. A. Wassermassenaustausch zwischen NE-Atlantik und Nordmeer während der letzten 300.000/80.000 Jahre im Abbild stabiler 0- und C-lsotope. </t>
    </r>
    <r>
      <rPr>
        <i/>
        <sz val="11"/>
        <color theme="1"/>
        <rFont val="Times New Roman"/>
        <family val="1"/>
      </rPr>
      <t>Berichte aus dem Sonderforschungsbereich 313, Christian-Albrechts-Universität zu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61,</t>
    </r>
    <r>
      <rPr>
        <sz val="11"/>
        <color theme="1"/>
        <rFont val="Times New Roman"/>
        <family val="1"/>
      </rPr>
      <t xml:space="preserve"> 1–154 (1996).</t>
    </r>
  </si>
  <si>
    <r>
      <t xml:space="preserve">Karas, C., Nürnberg, D., Gupta, A. K.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Mid-Pliocene climate change amplified by a switch in Indonesian subsurface throughflow. </t>
    </r>
    <r>
      <rPr>
        <i/>
        <sz val="11"/>
        <color theme="1"/>
        <rFont val="Times New Roman"/>
        <family val="1"/>
      </rPr>
      <t>Nature Geosci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2,</t>
    </r>
    <r>
      <rPr>
        <sz val="11"/>
        <color theme="1"/>
        <rFont val="Times New Roman"/>
        <family val="1"/>
      </rPr>
      <t xml:space="preserve"> 434–438 (2009).</t>
    </r>
  </si>
  <si>
    <r>
      <t xml:space="preserve">Karas, C., Nurnberg, D., Tiedemann, R. &amp; Garbe-Schönberg, D. Pliocene climate change of the Southwest Pacific and the impact of ocean gateways.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301,</t>
    </r>
    <r>
      <rPr>
        <sz val="11"/>
        <color theme="1"/>
        <rFont val="Times New Roman"/>
        <family val="1"/>
      </rPr>
      <t xml:space="preserve"> 117–124 (2011).</t>
    </r>
  </si>
  <si>
    <r>
      <t xml:space="preserve">Khélifi, N., Sarnthein, M., Andersen, N.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 major and long-term Pliocene intensification of the Mediterranean outflow, 3.5-3.3 Ma ago.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37,</t>
    </r>
    <r>
      <rPr>
        <sz val="11"/>
        <color theme="1"/>
        <rFont val="Times New Roman"/>
        <family val="1"/>
      </rPr>
      <t xml:space="preserve"> 811–814 (2009).</t>
    </r>
  </si>
  <si>
    <r>
      <t xml:space="preserve">Krueger, S., Leuschner, D. C., Ehrmann, W., Schmiedl, G. &amp; Mackensen, A. North Atlantic Deep Water and Antarctic Bottom Water variability during the last 200 ka recorded in an abyssal sediment core off South Africa. </t>
    </r>
    <r>
      <rPr>
        <i/>
        <sz val="11"/>
        <color theme="1"/>
        <rFont val="Times New Roman"/>
        <family val="1"/>
      </rPr>
      <t>Global and Planetary Change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80–81,</t>
    </r>
    <r>
      <rPr>
        <sz val="11"/>
        <color theme="1"/>
        <rFont val="Times New Roman"/>
        <family val="1"/>
      </rPr>
      <t xml:space="preserve"> 180–189 (2012).</t>
    </r>
  </si>
  <si>
    <r>
      <t xml:space="preserve">Lalicata, J. J. &amp; Lea, D. W. Pleistocene carbonate dissolution fluctuations in the eastern equatorial Pacific on glacial timescales: Evidence from ODP Hole 1241.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79,</t>
    </r>
    <r>
      <rPr>
        <sz val="11"/>
        <color theme="1"/>
        <rFont val="Times New Roman"/>
        <family val="1"/>
      </rPr>
      <t xml:space="preserve"> 41–51 (2011).</t>
    </r>
  </si>
  <si>
    <r>
      <t xml:space="preserve">Lea, D. W., Pak, D. K. &amp; Spero, H. J. Climate Impact of Late Quaternary Equatorial Pacific Sea Surface Temperature Variations.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289,</t>
    </r>
    <r>
      <rPr>
        <sz val="11"/>
        <color theme="1"/>
        <rFont val="Times New Roman"/>
        <family val="1"/>
      </rPr>
      <t xml:space="preserve"> 1719–1724 (2000).</t>
    </r>
  </si>
  <si>
    <r>
      <t>Lisiecki, L. E. &amp; Raymo, M. E. A Pliocene</t>
    </r>
    <r>
      <rPr>
        <sz val="11"/>
        <color theme="1"/>
        <rFont val="Calibri"/>
        <family val="2"/>
        <scheme val="minor"/>
      </rPr>
      <t>‐</t>
    </r>
    <r>
      <rPr>
        <sz val="11"/>
        <color theme="1"/>
        <rFont val="Times New Roman"/>
        <family val="1"/>
      </rPr>
      <t>Pleistocene stack of 57 globally distributed benthic δ</t>
    </r>
    <r>
      <rPr>
        <vertAlign val="superscript"/>
        <sz val="11"/>
        <color theme="1"/>
        <rFont val="Times New Roman"/>
        <family val="1"/>
      </rPr>
      <t>18</t>
    </r>
    <r>
      <rPr>
        <sz val="11"/>
        <color theme="1"/>
        <rFont val="Times New Roman"/>
        <family val="1"/>
      </rPr>
      <t xml:space="preserve">O records.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20,</t>
    </r>
    <r>
      <rPr>
        <sz val="11"/>
        <color theme="1"/>
        <rFont val="Times New Roman"/>
        <family val="1"/>
      </rPr>
      <t xml:space="preserve"> PA1003 (2005).</t>
    </r>
  </si>
  <si>
    <r>
      <t xml:space="preserve">Lisiecki, L. E., Raymo, M. E. &amp; Curry, W. B. Atlantic overturning responses to Late Pleistocene climate forcings. </t>
    </r>
    <r>
      <rPr>
        <i/>
        <sz val="11"/>
        <color theme="1"/>
        <rFont val="Times New Roman"/>
        <family val="1"/>
      </rPr>
      <t>Nature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456,</t>
    </r>
    <r>
      <rPr>
        <sz val="11"/>
        <color theme="1"/>
        <rFont val="Times New Roman"/>
        <family val="1"/>
      </rPr>
      <t xml:space="preserve"> 85–88 (2008).</t>
    </r>
  </si>
  <si>
    <r>
      <t xml:space="preserve">Lyle, M. W., Mix, A. &amp; Pisias, N. Patterns of CaCO3 deposition in the eastern tropical Pacific Ocean for the last 150 kyr: Evidence for a southeast Pacific depositional spike during marine isotope stage (MIS) 2.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17,</t>
    </r>
    <r>
      <rPr>
        <sz val="11"/>
        <color theme="1"/>
        <rFont val="Times New Roman"/>
        <family val="1"/>
      </rPr>
      <t xml:space="preserve"> 3–1–3–13 (2002).</t>
    </r>
  </si>
  <si>
    <r>
      <t xml:space="preserve">Lyle, M. W., Mix, A., Ravelo, A. C.,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Millennial-scale CaCO3 and Corg events along the northern and central California margins: stratigraphy and origins.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163–182 (2000).</t>
    </r>
  </si>
  <si>
    <r>
      <t xml:space="preserve">Mackensen, A. &amp; Bickert, T. Stable Carbon Isotopes in Benthic Foraminifera: Proxies for Deep and Bottom Water Circulation and New Production in </t>
    </r>
    <r>
      <rPr>
        <i/>
        <sz val="11"/>
        <color theme="1"/>
        <rFont val="Times New Roman"/>
        <family val="1"/>
      </rPr>
      <t>Use of Proxies in Paleoceanography</t>
    </r>
    <r>
      <rPr>
        <sz val="11"/>
        <color theme="1"/>
        <rFont val="Times New Roman"/>
        <family val="1"/>
      </rPr>
      <t xml:space="preserve"> (eds. Fischer, G. &amp; Wefer, G.) 229–254 (Springer, Berlin Heidelberg, 1999). doi:10.1007/978-3-642-58646-0_9</t>
    </r>
  </si>
  <si>
    <r>
      <t xml:space="preserve">Malaizé, B., Jullien, E., Tisserand, A.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impact of African aridity on the isotopic signature of Atlantic deep waters across the Middle Pleistocene Transition. </t>
    </r>
    <r>
      <rPr>
        <i/>
        <sz val="11"/>
        <color theme="1"/>
        <rFont val="Times New Roman"/>
        <family val="1"/>
      </rPr>
      <t>Quaternary Research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77,</t>
    </r>
    <r>
      <rPr>
        <sz val="11"/>
        <color theme="1"/>
        <rFont val="Times New Roman"/>
        <family val="1"/>
      </rPr>
      <t xml:space="preserve"> 182–191 (2012).</t>
    </r>
  </si>
  <si>
    <r>
      <t xml:space="preserve">Martin, P. A., Lea, D. W., Rosenthal, Y.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Quaternary deep sea temperature histories derived from benthic foraminiferal Mg/Ca.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198,</t>
    </r>
    <r>
      <rPr>
        <sz val="11"/>
        <color theme="1"/>
        <rFont val="Times New Roman"/>
        <family val="1"/>
      </rPr>
      <t xml:space="preserve"> 193–209 (2002).</t>
    </r>
  </si>
  <si>
    <r>
      <t xml:space="preserve">Martrat, B., Grimalt, J. O., Shackleton, N. J.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Four Climate Cycles of Recurring Deep and Surface Water Destabilizations on the Iberian Margin.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317,</t>
    </r>
    <r>
      <rPr>
        <sz val="11"/>
        <color theme="1"/>
        <rFont val="Times New Roman"/>
        <family val="1"/>
      </rPr>
      <t xml:space="preserve"> 502–507 (2007).</t>
    </r>
  </si>
  <si>
    <r>
      <t xml:space="preserve">Mc Intyre, K., Ravelo, A. C. &amp; Delaney, M. L. North Atlantic Intermediate Waters in the Late Pliocene to Early Pleistocene.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14,</t>
    </r>
    <r>
      <rPr>
        <sz val="11"/>
        <color theme="1"/>
        <rFont val="Times New Roman"/>
        <family val="1"/>
      </rPr>
      <t xml:space="preserve"> 324–335 (1999).</t>
    </r>
  </si>
  <si>
    <r>
      <t xml:space="preserve">McIntyre, A., Ruddiman, W. F., Karlin, K. &amp; Mix, A. C. Surface water response of the equatorial Atlantic Ocean to orbital forcing.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4,</t>
    </r>
    <r>
      <rPr>
        <sz val="11"/>
        <color theme="1"/>
        <rFont val="Times New Roman"/>
        <family val="1"/>
      </rPr>
      <t xml:space="preserve"> 19–55 (1989).</t>
    </r>
  </si>
  <si>
    <r>
      <t xml:space="preserve">McManus, J. F., Oppo, D. W. &amp; Cullen, J. L. A 0.5-Million-Year Record of Millennial-Scale Climate Variability in the North Atlantic.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283,</t>
    </r>
    <r>
      <rPr>
        <sz val="11"/>
        <color theme="1"/>
        <rFont val="Times New Roman"/>
        <family val="1"/>
      </rPr>
      <t xml:space="preserve"> 971–975 (1999).</t>
    </r>
  </si>
  <si>
    <r>
      <t xml:space="preserve">Mix, A. C., Le, J. &amp; Shackleton, N. J. Benthic Foraminiferal Stable Isotope Stratigraphy of Site 846: 0-1.8 Ma.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138,</t>
    </r>
    <r>
      <rPr>
        <sz val="11"/>
        <color theme="1"/>
        <rFont val="Times New Roman"/>
        <family val="1"/>
      </rPr>
      <t xml:space="preserve"> 839–854 (1995).</t>
    </r>
  </si>
  <si>
    <t>Mix, A. C., Le, J., &amp; Shackleton, N. J. Benthic Foraminifer Stable Isotope Record from Site 849 (0-5 Ma): Local and Global Climate Changes. (1995). doi:10.2973/odp.proc.sr.138.120.1995</t>
  </si>
  <si>
    <r>
      <t xml:space="preserve">Mix, A. C., Pisias, N. G., Zahn, R.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Carbon 13 in Pacific Deep and Intermediate Waters, 0-370 ka: Implications for Ocean Circulation and Pleistocene CO2.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205–226 (1991).</t>
    </r>
  </si>
  <si>
    <r>
      <t xml:space="preserve">Mohtadi, M., Hebbeln, D., Nunez-Ricardo, S. &amp; Lange, C. B. El Niño–like pattern in the Pacific during marine isotope stages (MIS) 13 and 11?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21,</t>
    </r>
    <r>
      <rPr>
        <sz val="11"/>
        <color theme="1"/>
        <rFont val="Times New Roman"/>
        <family val="1"/>
      </rPr>
      <t xml:space="preserve"> PA1015 (2006).</t>
    </r>
  </si>
  <si>
    <r>
      <t xml:space="preserve">Mojtahid, M., Eynaud, F., Zaragosi, S.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Palaeoclimatology and palaeohydrography of the glacial stages on Celtic and Armorican margins over the last 360000 yrs.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224,</t>
    </r>
    <r>
      <rPr>
        <sz val="11"/>
        <color theme="1"/>
        <rFont val="Times New Roman"/>
        <family val="1"/>
      </rPr>
      <t xml:space="preserve"> 57–82 (2005).</t>
    </r>
  </si>
  <si>
    <r>
      <t xml:space="preserve">Murray, R. W., Knowlton, C., Leinen, M., Mix, A. C. &amp; Polsky, C. H. Export production and carbonate dissolution in the central equatorial Pacific Ocean over the past 1 Myr.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570–592 (2000).</t>
    </r>
  </si>
  <si>
    <r>
      <t xml:space="preserve">Naafs, B. D. A., Hefter, J., Ferretti, P., Stein, R. &amp; Haug, G. H. Sea surface temperatures did not control the first occurrence of Hudson Strait Heinrich Events during MIS 16.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26,</t>
    </r>
    <r>
      <rPr>
        <sz val="11"/>
        <color theme="1"/>
        <rFont val="Times New Roman"/>
        <family val="1"/>
      </rPr>
      <t xml:space="preserve"> PA4201 (2011).</t>
    </r>
  </si>
  <si>
    <r>
      <t xml:space="preserve">Nelson, C. S., Cooke, P. J., Hendy, C. H. &amp; Cuthbertson, A. M. Oceanographic and climatic changes over the past 160,000 years at Deep Sea Drilling Project Site 594 off southeastern New Zealand, southwest Pacific Ocean.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8,</t>
    </r>
    <r>
      <rPr>
        <sz val="11"/>
        <color theme="1"/>
        <rFont val="Times New Roman"/>
        <family val="1"/>
      </rPr>
      <t xml:space="preserve"> 435–458 (1993).</t>
    </r>
  </si>
  <si>
    <r>
      <t xml:space="preserve">Niitsuma, N., Oba, T. &amp; Okada, M. Oxygen and carbon isotope stratigraphy at Site 723, Oman Margin.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117,</t>
    </r>
    <r>
      <rPr>
        <sz val="11"/>
        <color theme="1"/>
        <rFont val="Times New Roman"/>
        <family val="1"/>
      </rPr>
      <t xml:space="preserve"> 321–341 (1991).</t>
    </r>
  </si>
  <si>
    <r>
      <t xml:space="preserve">Ninkovich, D. &amp; Shackleton, N. J. Distribution, stratigraphic position and age of ash layer ‘L’, in the Panama Basin region.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27,</t>
    </r>
    <r>
      <rPr>
        <sz val="11"/>
        <color theme="1"/>
        <rFont val="Times New Roman"/>
        <family val="1"/>
      </rPr>
      <t xml:space="preserve"> 20–34 (1975).</t>
    </r>
  </si>
  <si>
    <r>
      <t xml:space="preserve">Nurnberg, D. &amp; Tiedemann, R. Environmental change in the Sea of Okhotsk during the last 1.1 million years.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19,</t>
    </r>
    <r>
      <rPr>
        <sz val="11"/>
        <color theme="1"/>
        <rFont val="Times New Roman"/>
        <family val="1"/>
      </rPr>
      <t xml:space="preserve"> PA4011 (2004).</t>
    </r>
  </si>
  <si>
    <r>
      <t xml:space="preserve">Nurnberg, D., Brughmans, N., Schönfeld, J., Ninnemann, U. &amp; Dullo, C. in </t>
    </r>
    <r>
      <rPr>
        <i/>
        <sz val="11"/>
        <color theme="1"/>
        <rFont val="Times New Roman"/>
        <family val="1"/>
      </rPr>
      <t>The Carbon Cycle and Atmospheric CO</t>
    </r>
    <r>
      <rPr>
        <i/>
        <sz val="7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: Natural Variations Archean to Present</t>
    </r>
    <r>
      <rPr>
        <sz val="11"/>
        <color theme="1"/>
        <rFont val="Times New Roman"/>
        <family val="1"/>
      </rPr>
      <t xml:space="preserve"> (eds. Exon, N. F., Kennett, J. P. &amp; Malone, M. J.) </t>
    </r>
    <r>
      <rPr>
        <b/>
        <sz val="11"/>
        <color theme="1"/>
        <rFont val="Times New Roman"/>
        <family val="1"/>
      </rPr>
      <t>151,</t>
    </r>
    <r>
      <rPr>
        <sz val="11"/>
        <color theme="1"/>
        <rFont val="Times New Roman"/>
        <family val="1"/>
      </rPr>
      <t xml:space="preserve"> 291–318 (American Geophysical Union, 2004).</t>
    </r>
  </si>
  <si>
    <r>
      <t xml:space="preserve">Nurnberg, D., Ziegler, M., Karas, C., Tiedemann, R. &amp; Schmidt, M. W. Interacting Loop Current variability and Mississippi River discharge over the past 400 kyr.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272,</t>
    </r>
    <r>
      <rPr>
        <sz val="11"/>
        <color theme="1"/>
        <rFont val="Times New Roman"/>
        <family val="1"/>
      </rPr>
      <t xml:space="preserve"> 278–289 (2008).</t>
    </r>
  </si>
  <si>
    <r>
      <t xml:space="preserve">Oppo, D. W. &amp; Lehman, S. J. Suborbital timescale variability of North Atlantic Deep Water during the past 200,000 years.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10,</t>
    </r>
    <r>
      <rPr>
        <sz val="11"/>
        <color theme="1"/>
        <rFont val="Times New Roman"/>
        <family val="1"/>
      </rPr>
      <t xml:space="preserve"> 901–910 (1995).</t>
    </r>
  </si>
  <si>
    <r>
      <t xml:space="preserve">Oppo, D. W., Fairbanks, R. G., Gordon, A. L. &amp; Shackleton, N. J. Late Pleistocene Southern Ocean δ13C variability.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5,</t>
    </r>
    <r>
      <rPr>
        <sz val="11"/>
        <color theme="1"/>
        <rFont val="Times New Roman"/>
        <family val="1"/>
      </rPr>
      <t xml:space="preserve"> 43–54 (1990).</t>
    </r>
  </si>
  <si>
    <r>
      <t xml:space="preserve">Oppo, D. W., McManus, J. &amp; Cullen, J. Abrupt climate events 500,000 to 340,000 years ago: evidence from subpolar north atlantic sediments.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279,</t>
    </r>
    <r>
      <rPr>
        <sz val="11"/>
        <color theme="1"/>
        <rFont val="Times New Roman"/>
        <family val="1"/>
      </rPr>
      <t xml:space="preserve"> 1335–1338 (1998).</t>
    </r>
  </si>
  <si>
    <r>
      <t xml:space="preserve">Oppo, D. W., McManus, J. F. &amp; Cullen, J. L. Evolution and demise of the Last Interglacial warmth in the subpolar North Atlantic.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25,</t>
    </r>
    <r>
      <rPr>
        <sz val="11"/>
        <color theme="1"/>
        <rFont val="Times New Roman"/>
        <family val="1"/>
      </rPr>
      <t xml:space="preserve"> 3268–3277 (2006).</t>
    </r>
  </si>
  <si>
    <r>
      <t xml:space="preserve">Pahnke, K. &amp; Zahn, R. Southern Hemisphere Water Mass Conversion Linked with North Atlantic Climate Variability.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307,</t>
    </r>
    <r>
      <rPr>
        <sz val="11"/>
        <color theme="1"/>
        <rFont val="Times New Roman"/>
        <family val="1"/>
      </rPr>
      <t xml:space="preserve"> 1741–1746 (2005).</t>
    </r>
  </si>
  <si>
    <r>
      <t xml:space="preserve">Penaud, A., Eynaud, F., Turon, J.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Interglacial variability (MIS 5 and MIS 7) and dinoflagellate cyst assemblages in the Bay of Biscay (North Atlantic).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68,</t>
    </r>
    <r>
      <rPr>
        <sz val="11"/>
        <color theme="1"/>
        <rFont val="Times New Roman"/>
        <family val="1"/>
      </rPr>
      <t xml:space="preserve"> 136–155 (2008).</t>
    </r>
  </si>
  <si>
    <r>
      <t xml:space="preserve">Penaud, A., Eynaud, F., Turon, J.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What forced the collapse of European ice sheets during the last two glacial periods (150 ka B.P. and 18 ka cal B.P.)? Palynological evidence.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281,</t>
    </r>
    <r>
      <rPr>
        <sz val="11"/>
        <color theme="1"/>
        <rFont val="Times New Roman"/>
        <family val="1"/>
      </rPr>
      <t xml:space="preserve"> 66–78 (2009).</t>
    </r>
  </si>
  <si>
    <r>
      <t xml:space="preserve">Pichevin, L., Cremer, M., Giraudeau, J. &amp; Bertrand, P. A 190 ky record of lithogenic grain-size on the Namibian slope: Forging a tight link between past wind-strength and coastal upwelling dynamics.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218,</t>
    </r>
    <r>
      <rPr>
        <sz val="11"/>
        <color theme="1"/>
        <rFont val="Times New Roman"/>
        <family val="1"/>
      </rPr>
      <t xml:space="preserve"> 81–96 (2005).</t>
    </r>
  </si>
  <si>
    <r>
      <t xml:space="preserve">Pierre, C., Saliege, J. F., Urrutiaguer, M. J. &amp; Giraudeau, J. Stable isotope record of the last 500 k.y. at Site 1087 (Southern Cape Basin).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175,</t>
    </r>
    <r>
      <rPr>
        <sz val="11"/>
        <color theme="1"/>
        <rFont val="Times New Roman"/>
        <family val="1"/>
      </rPr>
      <t xml:space="preserve"> 1–22 (2001).</t>
    </r>
  </si>
  <si>
    <r>
      <t xml:space="preserve">Rau, A. J., Rogers, J., Lutjeharms, J. R. E.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 450-kyr record of hydrological conditions on the western Agulhas Bank Slope, south of Africa.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180,</t>
    </r>
    <r>
      <rPr>
        <sz val="11"/>
        <color theme="1"/>
        <rFont val="Times New Roman"/>
        <family val="1"/>
      </rPr>
      <t xml:space="preserve"> 183–201 (2002).</t>
    </r>
  </si>
  <si>
    <r>
      <t xml:space="preserve">Raymo, M. E., Hodell, D. A. &amp; Jansen, E. Response of deep ocean circulation to initiation of northern hemisphere glaciation (3-2 MA).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645–672 (1992).</t>
    </r>
  </si>
  <si>
    <r>
      <t>Raymo, M. E., Oppo, D. W. &amp; Curry, W. B. The Mid</t>
    </r>
    <r>
      <rPr>
        <sz val="11"/>
        <color theme="1"/>
        <rFont val="Calibri"/>
        <family val="2"/>
        <scheme val="minor"/>
      </rPr>
      <t>‐</t>
    </r>
    <r>
      <rPr>
        <sz val="11"/>
        <color theme="1"/>
        <rFont val="Times New Roman"/>
        <family val="1"/>
      </rPr>
      <t xml:space="preserve">Pleistocene climate transition: A deep sea carbon isotopic perspective.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12,</t>
    </r>
    <r>
      <rPr>
        <sz val="11"/>
        <color theme="1"/>
        <rFont val="Times New Roman"/>
        <family val="1"/>
      </rPr>
      <t xml:space="preserve"> 546–559 (1997).</t>
    </r>
  </si>
  <si>
    <r>
      <t xml:space="preserve">Raymo, M. E., Oppo, D. W., Flower, B. P.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Stability of North Atlantic water masses in face of pronounced climate variability during the Pleistocene.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19,</t>
    </r>
    <r>
      <rPr>
        <sz val="11"/>
        <color theme="1"/>
        <rFont val="Times New Roman"/>
        <family val="1"/>
      </rPr>
      <t xml:space="preserve"> PA2008 (2004).</t>
    </r>
  </si>
  <si>
    <r>
      <t xml:space="preserve">Raymo, M. E., Ruddiman, W. F., Backman, J., Clement, B. M. &amp; Martinson, D. G. Late Pliocene variation in northern hemisphere ice sheets and North Atlantic deep water circulation.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4,</t>
    </r>
    <r>
      <rPr>
        <sz val="11"/>
        <color theme="1"/>
        <rFont val="Times New Roman"/>
        <family val="1"/>
      </rPr>
      <t xml:space="preserve"> 413–446 (1989).</t>
    </r>
  </si>
  <si>
    <t>Ronge, T. A., Steph, S., Tiedemann, R. et al. Pushing the boundaries: Glacial/interglacial variability of intermediate and deep waters in the southwest Pacific over the last 350,000 years. Paleoceanography 30, 23–38 (2015).</t>
  </si>
  <si>
    <r>
      <t xml:space="preserve">Ruddiman, W. F., Raymo, M. E., Martinson, D. G., Clement, B. M. &amp; Backman, J. Pleistocene evolution: Northern hemisphere ice sheets and North Atlantic Ocean.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4,</t>
    </r>
    <r>
      <rPr>
        <sz val="11"/>
        <color theme="1"/>
        <rFont val="Times New Roman"/>
        <family val="1"/>
      </rPr>
      <t xml:space="preserve"> 353–412 (1989).</t>
    </r>
  </si>
  <si>
    <r>
      <t xml:space="preserve">Russon, T., Elliot, M., Kissel, C.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Middle-late Pleistocene deep water circulation in the southwest subtropical Pacific.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24,</t>
    </r>
    <r>
      <rPr>
        <sz val="11"/>
        <color theme="1"/>
        <rFont val="Times New Roman"/>
        <family val="1"/>
      </rPr>
      <t xml:space="preserve"> PA4205 (2009).</t>
    </r>
  </si>
  <si>
    <r>
      <t xml:space="preserve">Salgueiro, E., Voelker, A. H. L., de Abreu,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Temperature and productivity changes off the western Iberian margin during the last 150 ky.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29,</t>
    </r>
    <r>
      <rPr>
        <sz val="11"/>
        <color theme="1"/>
        <rFont val="Times New Roman"/>
        <family val="1"/>
      </rPr>
      <t xml:space="preserve"> 680–695 (2010).</t>
    </r>
  </si>
  <si>
    <r>
      <t xml:space="preserve">Sarnthein, M., Erlenkeuser, H., Grafenstein, Von, R. &amp; Schröder, C. Stable-isotope stratigraphy for the last 750,000 years: ‘Meteor’ core 13519 from the eastern equatorial Atlantic. </t>
    </r>
    <r>
      <rPr>
        <i/>
        <sz val="11"/>
        <color theme="1"/>
        <rFont val="Times New Roman"/>
        <family val="1"/>
      </rPr>
      <t>Meteor Forschungsergebnisse, Reihe C: Geologie und Geophysik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38,</t>
    </r>
    <r>
      <rPr>
        <sz val="11"/>
        <color theme="1"/>
        <rFont val="Times New Roman"/>
        <family val="1"/>
      </rPr>
      <t xml:space="preserve"> 9–24 (1984).</t>
    </r>
  </si>
  <si>
    <r>
      <t xml:space="preserve">Sarnthein, M., Winn, K., Jung, S. J. A.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Changes in East Atlantic Deepwater Circulation over the last 30,000 years: Eight time slice reconstructions.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9,</t>
    </r>
    <r>
      <rPr>
        <sz val="11"/>
        <color theme="1"/>
        <rFont val="Times New Roman"/>
        <family val="1"/>
      </rPr>
      <t xml:space="preserve"> 209–267 (1994).</t>
    </r>
  </si>
  <si>
    <r>
      <t xml:space="preserve">Schlünz, B., Schneider, R. R., Müller, P. J. &amp; Wefer, G. Late Quaternary organic carbon accumulation south of Barbados: influence of the Orinoco and Amazon rivers? </t>
    </r>
    <r>
      <rPr>
        <i/>
        <sz val="11"/>
        <color theme="1"/>
        <rFont val="Times New Roman"/>
        <family val="1"/>
      </rPr>
      <t>Deep Sea Research Part I: Oceanographic Research Papers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47,</t>
    </r>
    <r>
      <rPr>
        <sz val="11"/>
        <color theme="1"/>
        <rFont val="Times New Roman"/>
        <family val="1"/>
      </rPr>
      <t xml:space="preserve"> 1101–1124 (2000).</t>
    </r>
  </si>
  <si>
    <r>
      <t xml:space="preserve">Schmiedl, G. &amp; Mackensen, A. Late Quaternary paleoproductivity and deep water circulation in the eastern South Atlantic Ocean: Evidence from benthic foraminifera.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130,</t>
    </r>
    <r>
      <rPr>
        <sz val="11"/>
        <color theme="1"/>
        <rFont val="Times New Roman"/>
        <family val="1"/>
      </rPr>
      <t xml:space="preserve"> 43–80 (1997).</t>
    </r>
  </si>
  <si>
    <r>
      <t xml:space="preserve">Schmiedl, G. &amp; Mackensen, A. Multispecies stable isotopes of benthic foraminifers reveal past changes of organic matter decomposition and deepwater oxygenation in the Arabian Sea.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21,</t>
    </r>
    <r>
      <rPr>
        <sz val="11"/>
        <color theme="1"/>
        <rFont val="Times New Roman"/>
        <family val="1"/>
      </rPr>
      <t xml:space="preserve"> PA4213 (2006).</t>
    </r>
  </si>
  <si>
    <r>
      <t xml:space="preserve">Shackleton, N. J. &amp; Hall, M. A. Oxygen and Carbon Isotope Stratigraphy of Deep Sea Drilling Project Hole 552A: Plio-Pleistocene Glacial History. </t>
    </r>
    <r>
      <rPr>
        <i/>
        <sz val="11"/>
        <color theme="1"/>
        <rFont val="Times New Roman"/>
        <family val="1"/>
      </rPr>
      <t>Initial Reports of the Deep Sea Drilling Project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81,</t>
    </r>
    <r>
      <rPr>
        <sz val="11"/>
        <color theme="1"/>
        <rFont val="Times New Roman"/>
        <family val="1"/>
      </rPr>
      <t xml:space="preserve"> 599–609 (1984).</t>
    </r>
  </si>
  <si>
    <r>
      <t xml:space="preserve">Shackleton, N. J. &amp; Pisias, N. G. in </t>
    </r>
    <r>
      <rPr>
        <i/>
        <sz val="11"/>
        <color theme="1"/>
        <rFont val="Times New Roman"/>
        <family val="1"/>
      </rPr>
      <t>The Carbon Cycle and Atmospheric CO</t>
    </r>
    <r>
      <rPr>
        <i/>
        <sz val="7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: Natural Variations Archean to Present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32,</t>
    </r>
    <r>
      <rPr>
        <sz val="11"/>
        <color theme="1"/>
        <rFont val="Times New Roman"/>
        <family val="1"/>
      </rPr>
      <t xml:space="preserve"> 303–317 (American Geophysical Union, 1985).</t>
    </r>
  </si>
  <si>
    <r>
      <t xml:space="preserve">Shackleton, N. J., Berger, A. &amp; Peltier, W. R. An alternative astronomical calibration of the lower Pleistocene timescale based on ODP Site 677. </t>
    </r>
    <r>
      <rPr>
        <i/>
        <sz val="11"/>
        <color theme="1"/>
        <rFont val="Times New Roman"/>
        <family val="1"/>
      </rPr>
      <t>Transactions of the Royal Society of Edinburgh: Earth Sciences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81,</t>
    </r>
    <r>
      <rPr>
        <sz val="11"/>
        <color theme="1"/>
        <rFont val="Times New Roman"/>
        <family val="1"/>
      </rPr>
      <t xml:space="preserve"> 251–261 (1990).</t>
    </r>
  </si>
  <si>
    <r>
      <t xml:space="preserve">Shackleton, N. J., Hall, M. A. &amp; Pate, D. Pliocene Stable Isotope Stratigraphy of Site 846.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138,</t>
    </r>
    <r>
      <rPr>
        <sz val="11"/>
        <color theme="1"/>
        <rFont val="Times New Roman"/>
        <family val="1"/>
      </rPr>
      <t xml:space="preserve"> 337–355 (1995).</t>
    </r>
  </si>
  <si>
    <r>
      <t xml:space="preserve">Shackleton, N. J., Hall, M. A. &amp; Vincent, E. Phase relationships between millennial-scale events 64,000–24,000 years ago.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565–569 (2000).</t>
    </r>
  </si>
  <si>
    <r>
      <t xml:space="preserve">Sosdian, S. &amp; Rosenthal, Y. Deep-Sea Temperature and Ice Volume Changes Across the Pliocene-Pleistocene Climate Transitions.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325,</t>
    </r>
    <r>
      <rPr>
        <sz val="11"/>
        <color theme="1"/>
        <rFont val="Times New Roman"/>
        <family val="1"/>
      </rPr>
      <t xml:space="preserve"> 306–310 (2009).</t>
    </r>
  </si>
  <si>
    <r>
      <t xml:space="preserve">Stott, L. D., Neumann, M. &amp; Hammond, D. Intermediate water ventilation on the Northeastern Pacific Margin during the Late Pleistocene inferred from benthic foraminiferal δ13C.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161–169 (2000).</t>
    </r>
  </si>
  <si>
    <r>
      <t xml:space="preserve">Tachikawa, K., Cartapanis, O., Vidal,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precession phase of hydrological variability in the Western Pacific Warm Pool during the past 400 ka.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30,</t>
    </r>
    <r>
      <rPr>
        <sz val="11"/>
        <color theme="1"/>
        <rFont val="Times New Roman"/>
        <family val="1"/>
      </rPr>
      <t xml:space="preserve"> 3716–3727 (2011).</t>
    </r>
  </si>
  <si>
    <r>
      <t xml:space="preserve">Tachikawa, K., Vidal, L., Sonzogni, C. &amp; Bard, E. Glacial/interglacial sea surface temperature changes in the Southwest Pacific ocean over the past 360 ka.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1160–1170 (2009).</t>
    </r>
  </si>
  <si>
    <r>
      <t xml:space="preserve">Tian, J., Wang, P., Cheng, X. &amp; Li, Q. Astronomically tuned Plio–Pleistocene benthic δ18O record from South China Sea and Atlantic–Pacific comparison.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203,</t>
    </r>
    <r>
      <rPr>
        <sz val="11"/>
        <color theme="1"/>
        <rFont val="Times New Roman"/>
        <family val="1"/>
      </rPr>
      <t xml:space="preserve"> 1015–1029 (2002).</t>
    </r>
  </si>
  <si>
    <r>
      <t xml:space="preserve">Tiedemann, R. Acht Millionen Jahre Klimageschichte von Nordwest Afrika und Paläozeanographie des angrenzenden Atlantiks. </t>
    </r>
    <r>
      <rPr>
        <i/>
        <sz val="11"/>
        <color theme="1"/>
        <rFont val="Times New Roman"/>
        <family val="1"/>
      </rPr>
      <t>Geologisches Paläontologisches Institut Universität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46,</t>
    </r>
    <r>
      <rPr>
        <sz val="11"/>
        <color theme="1"/>
        <rFont val="Times New Roman"/>
        <family val="1"/>
      </rPr>
      <t xml:space="preserve"> (1991).</t>
    </r>
  </si>
  <si>
    <r>
      <t xml:space="preserve">Tiedemann, R., Sarnthein, M. &amp; Shackleton, N. J. Astronomic timescale for the Pliocene Atlantic δ18O and dust flux records of Ocean Drilling Program Site 659.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9,</t>
    </r>
    <r>
      <rPr>
        <sz val="11"/>
        <color theme="1"/>
        <rFont val="Times New Roman"/>
        <family val="1"/>
      </rPr>
      <t xml:space="preserve"> 619–638 (1994).</t>
    </r>
  </si>
  <si>
    <r>
      <t xml:space="preserve">Tiedemann, R., Sturm, A., Steph, S., Lund, S. P. &amp; Stoner, J. Astronomically calibrated timescales from 6 to 2.5 Ma and benthic isotope stratigraphies, Sites 1236, 1237, 1239, and 1241.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202,</t>
    </r>
    <r>
      <rPr>
        <sz val="11"/>
        <color theme="1"/>
        <rFont val="Times New Roman"/>
        <family val="1"/>
      </rPr>
      <t xml:space="preserve"> 1–69 (2007).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</si>
  <si>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 1.2 Ma record of glaciation and fluvial discharge from the West European Atlantic margin.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2974–2981 (2009).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</si>
  <si>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Activity of the turbidite levees of the Celtic–Armorican margin (Bay of Biscay) during the last 30,000 years: Imprints of the last European deglaciation and Heinrich events.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247,</t>
    </r>
    <r>
      <rPr>
        <sz val="11"/>
        <color theme="1"/>
        <rFont val="Times New Roman"/>
        <family val="1"/>
      </rPr>
      <t xml:space="preserve"> 84–103 (2008).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</si>
  <si>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first estimation of Fleuve Manche palaeoriver discharge during the last deglaciation: Evidence for Fennoscandian ice sheet meltwater flow in the English Channel ca 20–18 ka ago.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290,</t>
    </r>
    <r>
      <rPr>
        <sz val="11"/>
        <color theme="1"/>
        <rFont val="Times New Roman"/>
        <family val="1"/>
      </rPr>
      <t xml:space="preserve"> 459–473 (2010).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</si>
  <si>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Timing of massive ‘Fleuve Manche’ discharges over the last 350kyr: insights into the European ice-sheet oscillations and the European drainage network from MIS 10 to 2.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1238–1256 (2009).</t>
    </r>
  </si>
  <si>
    <r>
      <t xml:space="preserve">Trauth, M. H. Bioturbate Signalverzerrung hochauflösender paläoozeanographischer Zeitreihen. </t>
    </r>
    <r>
      <rPr>
        <i/>
        <sz val="11"/>
        <color theme="1"/>
        <rFont val="Times New Roman"/>
        <family val="1"/>
      </rPr>
      <t>Reports, Geologisch-Paläontologisches Institut und Museum, Christian-Albrechts-Universität,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74,</t>
    </r>
    <r>
      <rPr>
        <sz val="11"/>
        <color theme="1"/>
        <rFont val="Times New Roman"/>
        <family val="1"/>
      </rPr>
      <t xml:space="preserve"> 1–167 (1995).</t>
    </r>
  </si>
  <si>
    <r>
      <t xml:space="preserve">Tzedakis, P. C., Pälike, H., Roucoux, K. H. &amp; de Abreu, L. Atmospheric methane, southern European vegetation and low-mid latitude links on orbital and millennial timescales.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277,</t>
    </r>
    <r>
      <rPr>
        <sz val="11"/>
        <color theme="1"/>
        <rFont val="Times New Roman"/>
        <family val="1"/>
      </rPr>
      <t xml:space="preserve"> 307–317 (2009).</t>
    </r>
  </si>
  <si>
    <r>
      <t xml:space="preserve">Venti, N. L. &amp; Billups, K. Stable-isotope stratigraphy of the Pliocene–Pleistocene climate transition in the northwestern subtropical Pacific.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326–328,</t>
    </r>
    <r>
      <rPr>
        <sz val="11"/>
        <color theme="1"/>
        <rFont val="Times New Roman"/>
        <family val="1"/>
      </rPr>
      <t xml:space="preserve"> 54–65 (2012).</t>
    </r>
  </si>
  <si>
    <r>
      <t xml:space="preserve">Voelker, A. H. L., Rodrigues, T., Billups, K.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Variations in mid-latitude North Atlantic surface water properties during the mid-Brunhes (MIS 9-14) and their implications for the thermohaline circulation. </t>
    </r>
    <r>
      <rPr>
        <i/>
        <sz val="11"/>
        <color theme="1"/>
        <rFont val="Times New Roman"/>
        <family val="1"/>
      </rPr>
      <t>Climate of the Past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531–552 (2010).</t>
    </r>
  </si>
  <si>
    <r>
      <t xml:space="preserve">Waddell, L. M., Hendy, I. L., Moore, T. C. &amp; Lyle, M. W. Ventilation of the abyssal Southern Ocean during the late Neogene: A new perspective from the subantarctic Pacific.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24,</t>
    </r>
    <r>
      <rPr>
        <sz val="11"/>
        <color theme="1"/>
        <rFont val="Times New Roman"/>
        <family val="1"/>
      </rPr>
      <t xml:space="preserve"> PA3206 (2009).</t>
    </r>
  </si>
  <si>
    <r>
      <t xml:space="preserve">Yamane, M. Late Quaternary variations in water mass in the Shatsky Rise area, northwest Pacific Ocean.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48,</t>
    </r>
    <r>
      <rPr>
        <sz val="11"/>
        <color theme="1"/>
        <rFont val="Times New Roman"/>
        <family val="1"/>
      </rPr>
      <t xml:space="preserve"> 205–223 (2003).</t>
    </r>
  </si>
  <si>
    <t>Zabel, M., Bickert, T., Dittert, L. &amp; Haese, R. R. Significance of the sedimentary Al∶Ti ratio as an indicator for variations in the circulation patterns of the equatorial North Atlantic. Paleoceanography 14, 789–799 (1999).</t>
  </si>
  <si>
    <r>
      <t xml:space="preserve">Zahn, R. &amp; Pedersen, T. F. Late Pleistocene evolution of surface and mid-depth hydrography at the Oman Margin: planktonic and benthic isotope records at Site 724.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117,</t>
    </r>
    <r>
      <rPr>
        <sz val="11"/>
        <color theme="1"/>
        <rFont val="Times New Roman"/>
        <family val="1"/>
      </rPr>
      <t xml:space="preserve"> 291–308 (1991).</t>
    </r>
  </si>
  <si>
    <r>
      <t xml:space="preserve">Zahn, R., Winn, K. &amp; Sarnthein, M. Benthic foraminiferal δ13C and accumulation rates of organic carbon: Uvigerina Peregrina group and Cibicidoides Wuellerstorfi.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1,</t>
    </r>
    <r>
      <rPr>
        <sz val="11"/>
        <color theme="1"/>
        <rFont val="Times New Roman"/>
        <family val="1"/>
      </rPr>
      <t xml:space="preserve"> 27–42 (1986).</t>
    </r>
  </si>
  <si>
    <r>
      <t xml:space="preserve">Zaragosi, S., Bourillet, J. F., Eynaud,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impact of the last European deglaciation on the deep-sea turbidite systems of the Celtic-Armorican margin (Bay of Biscay). </t>
    </r>
    <r>
      <rPr>
        <i/>
        <sz val="11"/>
        <color theme="1"/>
        <rFont val="Times New Roman"/>
        <family val="1"/>
      </rPr>
      <t>Geo-Mar Lett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26,</t>
    </r>
    <r>
      <rPr>
        <sz val="11"/>
        <color theme="1"/>
        <rFont val="Times New Roman"/>
        <family val="1"/>
      </rPr>
      <t xml:space="preserve"> 317–329 (2006).</t>
    </r>
  </si>
  <si>
    <r>
      <t>Ziegler, M., Diz, P., Hall, I. R. &amp; Zahn, R. Millennial-scale changes in atmospheric CO</t>
    </r>
    <r>
      <rPr>
        <sz val="7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levels linked to the Southern Ocean carbon isotope gradient and dust flux. </t>
    </r>
    <r>
      <rPr>
        <i/>
        <sz val="11"/>
        <color theme="1"/>
        <rFont val="Times New Roman"/>
        <family val="1"/>
      </rPr>
      <t>Nature Geosci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457–461 (2013).</t>
    </r>
  </si>
  <si>
    <r>
      <t xml:space="preserve">Ziegler, M., Lourens, L. J., Tuenter, E. &amp; Reichart, G. J. High Arabian Sea productivity conditions during MIS 13 - odd monsoon event or intensified overturning circulation at the end of the Mid-Pleistocene transition? </t>
    </r>
    <r>
      <rPr>
        <i/>
        <sz val="11"/>
        <color theme="1"/>
        <rFont val="Times New Roman"/>
        <family val="1"/>
      </rPr>
      <t>Climate of the Past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63–76 (2010).</t>
    </r>
  </si>
  <si>
    <r>
      <t xml:space="preserve">Ziegler, M., Nurnberg, D., Karas, C., Tiedemann, R. &amp; Lourens, L. J. Persistent summer expansion of the Atlantic Warm Pool during glacial abrupt cold events. </t>
    </r>
    <r>
      <rPr>
        <i/>
        <sz val="11"/>
        <color theme="1"/>
        <rFont val="Times New Roman"/>
        <family val="1"/>
      </rPr>
      <t>Nature Geosci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1,</t>
    </r>
    <r>
      <rPr>
        <sz val="11"/>
        <color theme="1"/>
        <rFont val="Times New Roman"/>
        <family val="1"/>
      </rPr>
      <t xml:space="preserve"> 601–605 (2008).</t>
    </r>
  </si>
  <si>
    <t>Yuxin comment</t>
  </si>
  <si>
    <t>Missing; not included in LR04</t>
  </si>
  <si>
    <t>C.wuellerstorfi (Yuxin: this should be Uvigerina auberiana instead)</t>
  </si>
  <si>
    <t>Naafs et al. (2020)</t>
  </si>
  <si>
    <t>https://doi.org/10.1029/2020PA003905</t>
  </si>
  <si>
    <t>2408-4290</t>
  </si>
  <si>
    <t>Merged with Bolton et al. (2010)</t>
  </si>
  <si>
    <t>2450-4001</t>
  </si>
  <si>
    <t>Merged with Raymo et al. (1992), De Schepper et al. (2013); Jansen et al. (1988); Kleiven et al. (2002)</t>
  </si>
  <si>
    <t>Cibicidoides wuellerstorfi</t>
  </si>
  <si>
    <t>AP_comp</t>
  </si>
  <si>
    <t>APcomp.txt</t>
  </si>
  <si>
    <t>0.2-1656.3</t>
  </si>
  <si>
    <t>Starr et a. (2021)</t>
  </si>
  <si>
    <t xml:space="preserve">https://doi.org/10.1038/s41586-020-03094-7 </t>
  </si>
  <si>
    <t>502_LR04age_1</t>
  </si>
  <si>
    <t>502_LR04age_2</t>
  </si>
  <si>
    <t>552_LR04age</t>
  </si>
  <si>
    <t>607_LR04age</t>
  </si>
  <si>
    <t>610_LR04age</t>
  </si>
  <si>
    <t>658_LR04age</t>
  </si>
  <si>
    <t>659_LR04age</t>
  </si>
  <si>
    <t>662_LR04age_1</t>
  </si>
  <si>
    <t>662_LR04age_2</t>
  </si>
  <si>
    <t>664_LR04age</t>
  </si>
  <si>
    <t>704_LR04age_1</t>
  </si>
  <si>
    <t>704_LR04age_2</t>
  </si>
  <si>
    <t>925_LR04age_1</t>
  </si>
  <si>
    <t>925_LR04age_2</t>
  </si>
  <si>
    <t>925_LR04age_3</t>
  </si>
  <si>
    <t>927_LR04age_1</t>
  </si>
  <si>
    <t>928_LR04age</t>
  </si>
  <si>
    <t>929_LR04age</t>
  </si>
  <si>
    <t>980_LR04age</t>
  </si>
  <si>
    <t>981_LR04age</t>
  </si>
  <si>
    <t>982_LR04age</t>
  </si>
  <si>
    <t>983_LR04age_1</t>
  </si>
  <si>
    <t>983_LR04age_2</t>
  </si>
  <si>
    <t>983_LR04age_3</t>
  </si>
  <si>
    <t>983_LR04age_4</t>
  </si>
  <si>
    <t>984_LR04age_1</t>
  </si>
  <si>
    <t>984_LR04age_2</t>
  </si>
  <si>
    <t>984_LR04age_3</t>
  </si>
  <si>
    <t>999_LR04age</t>
  </si>
  <si>
    <t>1085_LR04age</t>
  </si>
  <si>
    <t>1087_LR04age</t>
  </si>
  <si>
    <t>1088_LR04age</t>
  </si>
  <si>
    <t>1089_LR04age_1</t>
  </si>
  <si>
    <t>1089_LR04age_2</t>
  </si>
  <si>
    <t>1089_LR04age_3</t>
  </si>
  <si>
    <t>1090_LR04age</t>
  </si>
  <si>
    <t>GeoB1032_LR04age</t>
  </si>
  <si>
    <t>GeoB1034_LR04age</t>
  </si>
  <si>
    <t>GeoB1035_LR04age</t>
  </si>
  <si>
    <t>GeoB1041_LR04age</t>
  </si>
  <si>
    <t>GeoB1101_LR04age</t>
  </si>
  <si>
    <t>GeoB1105_LR04age</t>
  </si>
  <si>
    <t>GeoB1113_LR04age</t>
  </si>
  <si>
    <t>GeoB1117_LR04age</t>
  </si>
  <si>
    <t>GeoB1211_LR04age</t>
  </si>
  <si>
    <t>GeoB1214_LR04age</t>
  </si>
  <si>
    <t>GeoB1312_LR04age</t>
  </si>
  <si>
    <t>GeoB1505_LR04age</t>
  </si>
  <si>
    <t>GIK13519_2</t>
  </si>
  <si>
    <t>MD01-2443_1</t>
  </si>
  <si>
    <t>MD01-2443_2</t>
  </si>
  <si>
    <t>MD02-2575_1</t>
  </si>
  <si>
    <t>MD02-2575_2</t>
  </si>
  <si>
    <t>MD952042_LR04age</t>
  </si>
  <si>
    <t>RC13229_LR04age</t>
  </si>
  <si>
    <t>U1313_1</t>
  </si>
  <si>
    <t>U1313_2</t>
  </si>
  <si>
    <t>U1313_4</t>
  </si>
  <si>
    <t>U1314_1</t>
  </si>
  <si>
    <t>U1314_2</t>
  </si>
  <si>
    <t>Core</t>
  </si>
  <si>
    <t>Ocean</t>
  </si>
  <si>
    <t>722_LR04age</t>
  </si>
  <si>
    <t>758_LR04age</t>
  </si>
  <si>
    <t>MD01-2378_1</t>
  </si>
  <si>
    <t>MD01-2378_2</t>
  </si>
  <si>
    <t>Indian</t>
  </si>
  <si>
    <t>677_LR04age_1</t>
  </si>
  <si>
    <t>677_LR04age_2</t>
  </si>
  <si>
    <t>806_LR04age</t>
  </si>
  <si>
    <t>846_LR04age</t>
  </si>
  <si>
    <t>849_LR04age_1</t>
  </si>
  <si>
    <t>1012_LR04age</t>
  </si>
  <si>
    <t>1020_LR04age</t>
  </si>
  <si>
    <t>1123_LR04age</t>
  </si>
  <si>
    <t>1143_LR04age</t>
  </si>
  <si>
    <t>1146_LR04age_1</t>
  </si>
  <si>
    <t>1146_LR04age_2</t>
  </si>
  <si>
    <t>1148_LR04age</t>
  </si>
  <si>
    <t>GeoB3327</t>
  </si>
  <si>
    <t>MV0502_1</t>
  </si>
  <si>
    <t>MV0502_2</t>
  </si>
  <si>
    <t>MV0502_3</t>
  </si>
  <si>
    <t>ODP1014_1</t>
  </si>
  <si>
    <t>ODP1014_2</t>
  </si>
  <si>
    <t>ODP1241_1</t>
  </si>
  <si>
    <t>ODP1241_2</t>
  </si>
  <si>
    <t>PC72_LR04age</t>
  </si>
  <si>
    <t>RC13110_LR04age</t>
  </si>
  <si>
    <t>V1928_LR04age</t>
  </si>
  <si>
    <t>V1930_LR04age</t>
  </si>
  <si>
    <t>V21146_LR04age</t>
  </si>
  <si>
    <t>Pacific</t>
  </si>
  <si>
    <t>Mediterranean</t>
  </si>
  <si>
    <t>925_LR04age_4</t>
  </si>
  <si>
    <t>Atlantic</t>
  </si>
  <si>
    <t>GIK12392</t>
  </si>
  <si>
    <t>APcomp</t>
  </si>
  <si>
    <t>U1313_3</t>
  </si>
  <si>
    <t>GeoB3388</t>
  </si>
  <si>
    <t>GIK13519_1</t>
  </si>
  <si>
    <t>849_LR04age_2</t>
  </si>
  <si>
    <t>927_LR04age_3</t>
  </si>
  <si>
    <t>927_LR04age_2</t>
  </si>
  <si>
    <t>Period start [ka]</t>
  </si>
  <si>
    <t>Period end [ka]</t>
  </si>
  <si>
    <t>Num cycles</t>
  </si>
  <si>
    <t>ODP1267</t>
  </si>
  <si>
    <t>ODP1267.txt</t>
  </si>
  <si>
    <t>ODP625</t>
  </si>
  <si>
    <t>ODP625.txt</t>
  </si>
  <si>
    <t>Cibicidoides spp.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</si>
</sst>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7"/>
      <color theme="1"/>
      <name val="Times New Roman"/>
      <family val="1"/>
    </font>
    <font>
      <sz val="11"/>
      <color theme="1"/>
      <name val="MS Mincho"/>
      <family val="1"/>
      <charset val="128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2" borderId="1" xfId="1" applyAlignment="1">
      <alignment horizontal="left" vertical="top"/>
    </xf>
    <xf numFmtId="49" fontId="0" fillId="0" borderId="0" xfId="0" applyNumberFormat="1" applyAlignment="1">
      <alignment horizontal="left" vertical="center" wrapText="1"/>
    </xf>
    <xf numFmtId="0" fontId="1" fillId="2" borderId="1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1" fillId="2" borderId="1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indent="5"/>
    </xf>
    <xf numFmtId="0" fontId="2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0" fillId="3" borderId="0" xfId="0" quotePrefix="1" applyFill="1" applyAlignment="1">
      <alignment horizontal="left" vertical="center" wrapText="1"/>
    </xf>
    <xf numFmtId="17" fontId="2" fillId="3" borderId="0" xfId="0" applyNumberFormat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2" borderId="1" xfId="1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2" fontId="2" fillId="3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6"/>
  <sheetViews>
    <sheetView topLeftCell="A32" zoomScale="150" zoomScaleNormal="150" zoomScalePageLayoutView="150" workbookViewId="0">
      <selection activeCell="C14" sqref="C14"/>
    </sheetView>
  </sheetViews>
  <sheetFormatPr baseColWidth="10" defaultColWidth="8.83203125" defaultRowHeight="15" x14ac:dyDescent="0.2"/>
  <cols>
    <col min="1" max="1" width="9.1640625" style="16" bestFit="1" customWidth="1"/>
    <col min="2" max="2" width="28.6640625" style="16" bestFit="1" customWidth="1"/>
    <col min="3" max="3" width="93.33203125" style="16" customWidth="1"/>
    <col min="4" max="16384" width="8.83203125" style="16"/>
  </cols>
  <sheetData>
    <row r="1" spans="1:3" ht="15" customHeight="1" thickTop="1" thickBot="1" x14ac:dyDescent="0.25">
      <c r="A1" s="15" t="s">
        <v>733</v>
      </c>
      <c r="B1" s="2" t="s">
        <v>747</v>
      </c>
      <c r="C1" s="15"/>
    </row>
    <row r="2" spans="1:3" ht="15" customHeight="1" thickTop="1" x14ac:dyDescent="0.2">
      <c r="A2" s="16" t="s">
        <v>734</v>
      </c>
      <c r="B2" s="16" t="s">
        <v>0</v>
      </c>
    </row>
    <row r="3" spans="1:3" ht="15" customHeight="1" x14ac:dyDescent="0.2">
      <c r="A3" s="16" t="s">
        <v>735</v>
      </c>
      <c r="B3" s="16" t="s">
        <v>1</v>
      </c>
    </row>
    <row r="4" spans="1:3" ht="15" customHeight="1" x14ac:dyDescent="0.2">
      <c r="A4" s="16" t="s">
        <v>736</v>
      </c>
      <c r="B4" s="16" t="s">
        <v>2</v>
      </c>
    </row>
    <row r="5" spans="1:3" ht="15" customHeight="1" x14ac:dyDescent="0.2">
      <c r="A5" s="16" t="s">
        <v>737</v>
      </c>
      <c r="B5" s="16" t="s">
        <v>3</v>
      </c>
    </row>
    <row r="6" spans="1:3" ht="15" customHeight="1" x14ac:dyDescent="0.2">
      <c r="A6" s="16" t="s">
        <v>738</v>
      </c>
      <c r="B6" s="16" t="s">
        <v>741</v>
      </c>
    </row>
    <row r="7" spans="1:3" ht="15" customHeight="1" x14ac:dyDescent="0.2">
      <c r="A7" s="16" t="s">
        <v>739</v>
      </c>
      <c r="B7" s="16" t="s">
        <v>776</v>
      </c>
      <c r="C7" s="16" t="s">
        <v>775</v>
      </c>
    </row>
    <row r="8" spans="1:3" ht="15" customHeight="1" x14ac:dyDescent="0.2">
      <c r="A8" s="16" t="s">
        <v>740</v>
      </c>
      <c r="B8" s="16" t="s">
        <v>742</v>
      </c>
    </row>
    <row r="9" spans="1:3" ht="15" customHeight="1" x14ac:dyDescent="0.2">
      <c r="A9" s="16" t="s">
        <v>744</v>
      </c>
      <c r="B9" s="16" t="s">
        <v>743</v>
      </c>
    </row>
    <row r="10" spans="1:3" ht="15" customHeight="1" x14ac:dyDescent="0.2">
      <c r="A10" s="16" t="s">
        <v>746</v>
      </c>
      <c r="B10" s="16" t="s">
        <v>748</v>
      </c>
    </row>
    <row r="11" spans="1:3" ht="15" customHeight="1" thickBot="1" x14ac:dyDescent="0.25"/>
    <row r="12" spans="1:3" ht="15" customHeight="1" thickTop="1" thickBot="1" x14ac:dyDescent="0.25">
      <c r="A12" s="15" t="s">
        <v>745</v>
      </c>
      <c r="B12" s="15" t="s">
        <v>749</v>
      </c>
      <c r="C12" s="15"/>
    </row>
    <row r="13" spans="1:3" ht="15" customHeight="1" thickTop="1" x14ac:dyDescent="0.2">
      <c r="A13" s="16" t="s">
        <v>734</v>
      </c>
      <c r="B13" s="16" t="s">
        <v>0</v>
      </c>
    </row>
    <row r="14" spans="1:3" ht="15" customHeight="1" x14ac:dyDescent="0.2">
      <c r="A14" s="16" t="s">
        <v>735</v>
      </c>
      <c r="B14" s="16" t="s">
        <v>1</v>
      </c>
    </row>
    <row r="15" spans="1:3" ht="15" customHeight="1" x14ac:dyDescent="0.2">
      <c r="A15" s="16" t="s">
        <v>736</v>
      </c>
      <c r="B15" s="16" t="s">
        <v>2</v>
      </c>
    </row>
    <row r="16" spans="1:3" ht="15" customHeight="1" x14ac:dyDescent="0.2">
      <c r="A16" s="16" t="s">
        <v>737</v>
      </c>
      <c r="B16" s="16" t="s">
        <v>3</v>
      </c>
    </row>
    <row r="17" spans="1:3" ht="15" customHeight="1" x14ac:dyDescent="0.2">
      <c r="A17" s="16" t="s">
        <v>738</v>
      </c>
      <c r="B17" s="16" t="s">
        <v>741</v>
      </c>
    </row>
    <row r="18" spans="1:3" ht="15" customHeight="1" x14ac:dyDescent="0.2">
      <c r="A18" s="37" t="s">
        <v>739</v>
      </c>
      <c r="B18" s="37" t="s">
        <v>750</v>
      </c>
      <c r="C18" s="17" t="s">
        <v>770</v>
      </c>
    </row>
    <row r="19" spans="1:3" ht="15" customHeight="1" x14ac:dyDescent="0.2">
      <c r="A19" s="37"/>
      <c r="B19" s="37"/>
      <c r="C19" s="16" t="s">
        <v>772</v>
      </c>
    </row>
    <row r="20" spans="1:3" ht="15" customHeight="1" x14ac:dyDescent="0.2">
      <c r="A20" s="37"/>
      <c r="B20" s="37"/>
      <c r="C20" s="16" t="s">
        <v>774</v>
      </c>
    </row>
    <row r="21" spans="1:3" ht="15" customHeight="1" x14ac:dyDescent="0.2">
      <c r="A21" s="37"/>
      <c r="B21" s="37"/>
      <c r="C21" s="16" t="s">
        <v>769</v>
      </c>
    </row>
    <row r="22" spans="1:3" ht="15" customHeight="1" x14ac:dyDescent="0.2">
      <c r="A22" s="37"/>
      <c r="B22" s="37"/>
      <c r="C22" s="16" t="s">
        <v>755</v>
      </c>
    </row>
    <row r="23" spans="1:3" ht="15" customHeight="1" x14ac:dyDescent="0.2">
      <c r="A23" s="37"/>
      <c r="B23" s="37"/>
      <c r="C23" s="16" t="s">
        <v>761</v>
      </c>
    </row>
    <row r="24" spans="1:3" ht="15" customHeight="1" x14ac:dyDescent="0.2">
      <c r="A24" s="37"/>
      <c r="B24" s="37"/>
      <c r="C24" s="16" t="s">
        <v>760</v>
      </c>
    </row>
    <row r="25" spans="1:3" ht="15" customHeight="1" x14ac:dyDescent="0.2">
      <c r="A25" s="37"/>
      <c r="B25" s="37"/>
      <c r="C25" s="16" t="s">
        <v>757</v>
      </c>
    </row>
    <row r="26" spans="1:3" ht="15" customHeight="1" x14ac:dyDescent="0.2">
      <c r="A26" s="37"/>
      <c r="B26" s="37"/>
      <c r="C26" s="16" t="s">
        <v>773</v>
      </c>
    </row>
    <row r="27" spans="1:3" ht="15" customHeight="1" x14ac:dyDescent="0.2">
      <c r="A27" s="37" t="s">
        <v>740</v>
      </c>
      <c r="B27" s="37" t="s">
        <v>751</v>
      </c>
      <c r="C27" s="16" t="s">
        <v>757</v>
      </c>
    </row>
    <row r="28" spans="1:3" ht="15" customHeight="1" x14ac:dyDescent="0.2">
      <c r="A28" s="37"/>
      <c r="B28" s="37"/>
      <c r="C28" s="16" t="s">
        <v>764</v>
      </c>
    </row>
    <row r="29" spans="1:3" ht="15" customHeight="1" x14ac:dyDescent="0.2">
      <c r="A29" s="37"/>
      <c r="B29" s="37"/>
      <c r="C29" s="16" t="s">
        <v>903</v>
      </c>
    </row>
    <row r="30" spans="1:3" ht="15" customHeight="1" x14ac:dyDescent="0.2">
      <c r="A30" s="37"/>
      <c r="B30" s="37"/>
      <c r="C30" s="16" t="s">
        <v>891</v>
      </c>
    </row>
    <row r="31" spans="1:3" ht="15" customHeight="1" x14ac:dyDescent="0.2">
      <c r="A31" s="37"/>
      <c r="B31" s="37"/>
      <c r="C31" s="16" t="s">
        <v>889</v>
      </c>
    </row>
    <row r="32" spans="1:3" ht="15" customHeight="1" x14ac:dyDescent="0.2">
      <c r="A32" s="37"/>
      <c r="B32" s="37"/>
      <c r="C32" s="16" t="s">
        <v>906</v>
      </c>
    </row>
    <row r="33" spans="1:3" ht="16" x14ac:dyDescent="0.2">
      <c r="A33" s="37"/>
      <c r="B33" s="37"/>
      <c r="C33" s="16" t="s">
        <v>888</v>
      </c>
    </row>
    <row r="34" spans="1:3" ht="16" x14ac:dyDescent="0.2">
      <c r="A34" s="37"/>
      <c r="B34" s="37"/>
      <c r="C34" s="16" t="s">
        <v>783</v>
      </c>
    </row>
    <row r="35" spans="1:3" ht="16" x14ac:dyDescent="0.2">
      <c r="A35" s="37"/>
      <c r="B35" s="37"/>
      <c r="C35" s="16" t="s">
        <v>784</v>
      </c>
    </row>
    <row r="36" spans="1:3" ht="16" x14ac:dyDescent="0.2">
      <c r="A36" s="37"/>
      <c r="B36" s="37"/>
      <c r="C36" s="16" t="s">
        <v>905</v>
      </c>
    </row>
    <row r="37" spans="1:3" ht="16" x14ac:dyDescent="0.2">
      <c r="A37" s="37"/>
      <c r="B37" s="37"/>
      <c r="C37" s="16" t="s">
        <v>902</v>
      </c>
    </row>
    <row r="38" spans="1:3" ht="16" x14ac:dyDescent="0.2">
      <c r="A38" s="37"/>
      <c r="B38" s="37"/>
      <c r="C38" s="16" t="s">
        <v>904</v>
      </c>
    </row>
    <row r="39" spans="1:3" ht="16" x14ac:dyDescent="0.2">
      <c r="A39" s="37"/>
      <c r="B39" s="37"/>
      <c r="C39" s="16" t="s">
        <v>890</v>
      </c>
    </row>
    <row r="40" spans="1:3" ht="16" x14ac:dyDescent="0.2">
      <c r="A40" s="37"/>
      <c r="B40" s="37"/>
      <c r="C40" s="16" t="s">
        <v>785</v>
      </c>
    </row>
    <row r="41" spans="1:3" ht="16" x14ac:dyDescent="0.2">
      <c r="A41" s="37" t="s">
        <v>744</v>
      </c>
      <c r="B41" s="37" t="s">
        <v>752</v>
      </c>
      <c r="C41" s="18" t="s">
        <v>782</v>
      </c>
    </row>
    <row r="42" spans="1:3" ht="16" x14ac:dyDescent="0.2">
      <c r="A42" s="37"/>
      <c r="B42" s="37"/>
      <c r="C42" s="18" t="s">
        <v>780</v>
      </c>
    </row>
    <row r="43" spans="1:3" ht="16" x14ac:dyDescent="0.2">
      <c r="A43" s="16" t="s">
        <v>746</v>
      </c>
      <c r="B43" s="16" t="s">
        <v>776</v>
      </c>
      <c r="C43" s="16" t="s">
        <v>781</v>
      </c>
    </row>
    <row r="44" spans="1:3" ht="32" x14ac:dyDescent="0.2">
      <c r="A44" s="16" t="s">
        <v>777</v>
      </c>
      <c r="B44" s="16" t="s">
        <v>742</v>
      </c>
    </row>
    <row r="45" spans="1:3" ht="32" x14ac:dyDescent="0.2">
      <c r="A45" s="16" t="s">
        <v>778</v>
      </c>
      <c r="B45" s="16" t="s">
        <v>743</v>
      </c>
    </row>
    <row r="46" spans="1:3" ht="32" x14ac:dyDescent="0.2">
      <c r="A46" s="16" t="s">
        <v>779</v>
      </c>
      <c r="B46" s="16" t="s">
        <v>748</v>
      </c>
    </row>
  </sheetData>
  <mergeCells count="6">
    <mergeCell ref="A18:A26"/>
    <mergeCell ref="B18:B26"/>
    <mergeCell ref="A27:A40"/>
    <mergeCell ref="B27:B40"/>
    <mergeCell ref="B41:B42"/>
    <mergeCell ref="A41:A42"/>
  </mergeCell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8"/>
  <sheetViews>
    <sheetView zoomScale="150" zoomScaleNormal="150" zoomScalePageLayoutView="150" workbookViewId="0">
      <selection activeCell="K1" activeCellId="3" sqref="A1:E1048576 I1:I1048576 J1:J1048576 K1:K1048576"/>
    </sheetView>
  </sheetViews>
  <sheetFormatPr baseColWidth="10" defaultColWidth="8.83203125" defaultRowHeight="15" x14ac:dyDescent="0.2"/>
  <cols>
    <col min="1" max="1" width="10" style="1" bestFit="1" customWidth="1"/>
    <col min="2" max="2" width="19.5" style="1" bestFit="1" customWidth="1"/>
    <col min="3" max="4" width="11.6640625" style="1" customWidth="1"/>
    <col min="5" max="5" width="12.6640625" style="1" customWidth="1"/>
    <col min="6" max="8" width="18.1640625" style="1" customWidth="1"/>
    <col min="9" max="9" width="71" style="1" bestFit="1" customWidth="1"/>
    <col min="10" max="10" width="91.6640625" style="1" bestFit="1" customWidth="1"/>
    <col min="11" max="11" width="49.33203125" style="1" bestFit="1" customWidth="1"/>
    <col min="12" max="12" width="15.5" style="1" bestFit="1" customWidth="1"/>
    <col min="13" max="13" width="91.5" style="1" bestFit="1" customWidth="1"/>
    <col min="14" max="16384" width="8.83203125" style="1"/>
  </cols>
  <sheetData>
    <row r="1" spans="1:12" ht="18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230</v>
      </c>
      <c r="G1" s="4" t="s">
        <v>1166</v>
      </c>
      <c r="H1" s="4" t="s">
        <v>1167</v>
      </c>
      <c r="I1" s="4" t="s">
        <v>5</v>
      </c>
      <c r="J1" s="4" t="s">
        <v>312</v>
      </c>
      <c r="K1" s="4" t="s">
        <v>708</v>
      </c>
      <c r="L1" s="1" t="s">
        <v>1047</v>
      </c>
    </row>
    <row r="2" spans="1:12" ht="33" thickTop="1" x14ac:dyDescent="0.2">
      <c r="A2" s="1" t="s">
        <v>6</v>
      </c>
      <c r="B2" s="6" t="s">
        <v>64</v>
      </c>
      <c r="C2" s="1">
        <v>11.491</v>
      </c>
      <c r="D2" s="1">
        <f>-79-22.782/60</f>
        <v>-79.3797</v>
      </c>
      <c r="E2" s="1" t="s">
        <v>7</v>
      </c>
      <c r="F2" s="1" t="s">
        <v>229</v>
      </c>
      <c r="G2" s="1">
        <v>2.71</v>
      </c>
      <c r="H2" s="1">
        <v>2205.2800000000002</v>
      </c>
      <c r="I2" s="1" t="s">
        <v>306</v>
      </c>
      <c r="J2" s="5" t="s">
        <v>320</v>
      </c>
      <c r="K2" s="7" t="s">
        <v>709</v>
      </c>
    </row>
    <row r="3" spans="1:12" ht="32" x14ac:dyDescent="0.2">
      <c r="A3" s="1" t="s">
        <v>6</v>
      </c>
      <c r="B3" s="6" t="s">
        <v>65</v>
      </c>
      <c r="C3" s="1">
        <v>11.491</v>
      </c>
      <c r="D3" s="1">
        <f>-79-22.782/60</f>
        <v>-79.3797</v>
      </c>
      <c r="E3" s="1" t="s">
        <v>7</v>
      </c>
      <c r="F3" s="1" t="s">
        <v>231</v>
      </c>
      <c r="G3" s="1">
        <v>2287.5500000000002</v>
      </c>
      <c r="H3" s="1">
        <v>2609.37</v>
      </c>
      <c r="I3" s="1" t="s">
        <v>306</v>
      </c>
      <c r="J3" s="1" t="s">
        <v>320</v>
      </c>
      <c r="K3" s="7" t="s">
        <v>709</v>
      </c>
    </row>
    <row r="4" spans="1:12" ht="16" x14ac:dyDescent="0.2">
      <c r="A4" s="1" t="s">
        <v>8</v>
      </c>
      <c r="B4" s="6" t="s">
        <v>158</v>
      </c>
      <c r="C4" s="1">
        <f>56+2.562/60</f>
        <v>56.042700000000004</v>
      </c>
      <c r="D4" s="1">
        <f>-23-13.878/60</f>
        <v>-23.231300000000001</v>
      </c>
      <c r="E4" s="1">
        <v>2301</v>
      </c>
      <c r="F4" s="1" t="s">
        <v>232</v>
      </c>
      <c r="G4" s="1">
        <v>4.28</v>
      </c>
      <c r="H4" s="1">
        <v>1326.34</v>
      </c>
      <c r="I4" s="8" t="s">
        <v>308</v>
      </c>
      <c r="J4" s="5" t="s">
        <v>321</v>
      </c>
      <c r="K4" s="7"/>
    </row>
    <row r="5" spans="1:12" ht="32" x14ac:dyDescent="0.2">
      <c r="A5" s="1" t="s">
        <v>9</v>
      </c>
      <c r="B5" s="6" t="s">
        <v>160</v>
      </c>
      <c r="C5" s="1">
        <f>41+0.072/60</f>
        <v>41.001199999999997</v>
      </c>
      <c r="D5" s="1">
        <f>-32-13.878/60</f>
        <v>-32.231299999999997</v>
      </c>
      <c r="E5" s="1">
        <v>3427</v>
      </c>
      <c r="F5" s="1" t="s">
        <v>242</v>
      </c>
      <c r="G5" s="1">
        <v>12</v>
      </c>
      <c r="H5" s="1">
        <v>5317.9</v>
      </c>
      <c r="I5" s="8" t="s">
        <v>309</v>
      </c>
      <c r="J5" s="5" t="s">
        <v>322</v>
      </c>
      <c r="K5" s="7"/>
    </row>
    <row r="6" spans="1:12" ht="16" x14ac:dyDescent="0.2">
      <c r="A6" s="1" t="s">
        <v>10</v>
      </c>
      <c r="B6" s="6" t="s">
        <v>159</v>
      </c>
      <c r="C6" s="1">
        <f>53+13.29/60</f>
        <v>53.221499999999999</v>
      </c>
      <c r="D6" s="1">
        <f>-18-53.208/60</f>
        <v>-18.886800000000001</v>
      </c>
      <c r="E6" s="1">
        <v>2417</v>
      </c>
      <c r="F6" s="1" t="s">
        <v>243</v>
      </c>
      <c r="G6" s="1">
        <v>2091.6999999999998</v>
      </c>
      <c r="H6" s="1">
        <v>3585.8</v>
      </c>
      <c r="I6" s="8" t="s">
        <v>310</v>
      </c>
      <c r="J6" s="5" t="s">
        <v>323</v>
      </c>
      <c r="K6" s="7"/>
    </row>
    <row r="7" spans="1:12" ht="16" x14ac:dyDescent="0.2">
      <c r="A7" s="1" t="s">
        <v>11</v>
      </c>
      <c r="B7" s="6" t="s">
        <v>161</v>
      </c>
      <c r="C7" s="1">
        <f>20+44.952/60</f>
        <v>20.749199999999998</v>
      </c>
      <c r="D7" s="1">
        <f>-18-34.848/60</f>
        <v>-18.5808</v>
      </c>
      <c r="E7" s="1">
        <v>2263</v>
      </c>
      <c r="F7" s="1" t="s">
        <v>233</v>
      </c>
      <c r="G7" s="1">
        <v>0.54</v>
      </c>
      <c r="H7" s="1">
        <v>710</v>
      </c>
      <c r="I7" s="8" t="s">
        <v>313</v>
      </c>
      <c r="J7" s="1" t="s">
        <v>311</v>
      </c>
      <c r="K7" s="7"/>
    </row>
    <row r="8" spans="1:12" ht="16" x14ac:dyDescent="0.2">
      <c r="A8" s="1" t="s">
        <v>12</v>
      </c>
      <c r="B8" s="6" t="s">
        <v>162</v>
      </c>
      <c r="C8" s="1">
        <f>18+4.632/60</f>
        <v>18.077200000000001</v>
      </c>
      <c r="D8" s="1">
        <f>-21-1.572/60</f>
        <v>-21.026199999999999</v>
      </c>
      <c r="E8" s="1">
        <v>3071</v>
      </c>
      <c r="F8" s="1" t="s">
        <v>234</v>
      </c>
      <c r="G8" s="1">
        <v>0</v>
      </c>
      <c r="H8" s="1">
        <v>4987.9399999999996</v>
      </c>
      <c r="I8" s="8" t="s">
        <v>314</v>
      </c>
      <c r="J8" s="1" t="s">
        <v>324</v>
      </c>
      <c r="K8" s="7"/>
    </row>
    <row r="9" spans="1:12" ht="16" x14ac:dyDescent="0.2">
      <c r="A9" s="1" t="s">
        <v>13</v>
      </c>
      <c r="B9" s="6" t="s">
        <v>163</v>
      </c>
      <c r="C9" s="1">
        <f>-1-23.412/60</f>
        <v>-1.3902000000000001</v>
      </c>
      <c r="D9" s="1">
        <f>-11-44.352/60</f>
        <v>-11.7392</v>
      </c>
      <c r="E9" s="1">
        <v>3814</v>
      </c>
      <c r="F9" s="1" t="s">
        <v>244</v>
      </c>
      <c r="G9" s="1">
        <v>1550</v>
      </c>
      <c r="H9" s="1">
        <v>1737.79</v>
      </c>
      <c r="I9" s="9" t="s">
        <v>315</v>
      </c>
      <c r="J9" s="1" t="s">
        <v>325</v>
      </c>
      <c r="K9" s="7" t="s">
        <v>709</v>
      </c>
    </row>
    <row r="10" spans="1:12" ht="16" x14ac:dyDescent="0.2">
      <c r="A10" s="1" t="s">
        <v>13</v>
      </c>
      <c r="B10" s="6" t="s">
        <v>164</v>
      </c>
      <c r="C10" s="1">
        <f>-1-23.412/60</f>
        <v>-1.3902000000000001</v>
      </c>
      <c r="D10" s="1">
        <f>-11-44.352/60</f>
        <v>-11.7392</v>
      </c>
      <c r="E10" s="1">
        <v>3814</v>
      </c>
      <c r="F10" s="1" t="s">
        <v>245</v>
      </c>
      <c r="G10" s="1">
        <v>2271.39</v>
      </c>
      <c r="H10" s="1">
        <v>3550</v>
      </c>
      <c r="I10" s="8" t="s">
        <v>315</v>
      </c>
      <c r="J10" s="1" t="s">
        <v>325</v>
      </c>
      <c r="K10" s="7" t="s">
        <v>709</v>
      </c>
    </row>
    <row r="11" spans="1:12" ht="16" x14ac:dyDescent="0.2">
      <c r="A11" s="1" t="s">
        <v>14</v>
      </c>
      <c r="B11" s="6" t="s">
        <v>165</v>
      </c>
      <c r="C11" s="1">
        <f>0+6.438/60</f>
        <v>0.10729999999999999</v>
      </c>
      <c r="D11" s="1">
        <f>-23-13.65/60</f>
        <v>-23.227499999999999</v>
      </c>
      <c r="E11" s="1">
        <v>3806</v>
      </c>
      <c r="F11" s="1" t="s">
        <v>246</v>
      </c>
      <c r="G11" s="1">
        <v>5.31</v>
      </c>
      <c r="H11" s="1">
        <v>1250</v>
      </c>
      <c r="I11" s="8" t="s">
        <v>316</v>
      </c>
      <c r="J11" s="1" t="s">
        <v>319</v>
      </c>
      <c r="K11" s="7"/>
    </row>
    <row r="12" spans="1:12" ht="32" x14ac:dyDescent="0.2">
      <c r="A12" s="23" t="s">
        <v>15</v>
      </c>
      <c r="B12" s="6" t="s">
        <v>157</v>
      </c>
      <c r="C12" s="1">
        <f>2+57.072/60</f>
        <v>2.9512</v>
      </c>
      <c r="D12" s="1">
        <f>-19-40.068/60</f>
        <v>-19.6678</v>
      </c>
      <c r="E12" s="1">
        <v>4741</v>
      </c>
      <c r="F12" s="1" t="s">
        <v>247</v>
      </c>
      <c r="G12" s="1">
        <v>2153</v>
      </c>
      <c r="H12" s="1">
        <v>2565</v>
      </c>
      <c r="I12" s="8" t="s">
        <v>318</v>
      </c>
      <c r="J12" s="1" t="s">
        <v>317</v>
      </c>
      <c r="K12" s="7"/>
      <c r="L12" s="1" t="s">
        <v>1048</v>
      </c>
    </row>
    <row r="13" spans="1:12" ht="32" x14ac:dyDescent="0.2">
      <c r="A13" s="1" t="s">
        <v>16</v>
      </c>
      <c r="B13" s="6" t="s">
        <v>166</v>
      </c>
      <c r="C13" s="1">
        <f>1+12.138/60</f>
        <v>1.2022999999999999</v>
      </c>
      <c r="D13" s="1">
        <f>-83-44.22/60</f>
        <v>-83.736999999999995</v>
      </c>
      <c r="E13" s="1">
        <v>3472</v>
      </c>
      <c r="F13" s="1" t="s">
        <v>235</v>
      </c>
      <c r="G13" s="1">
        <v>12.83</v>
      </c>
      <c r="H13" s="1">
        <v>2483.96</v>
      </c>
      <c r="I13" s="8" t="s">
        <v>326</v>
      </c>
      <c r="J13" s="1" t="s">
        <v>327</v>
      </c>
      <c r="K13" s="7" t="s">
        <v>710</v>
      </c>
    </row>
    <row r="14" spans="1:12" ht="32" x14ac:dyDescent="0.2">
      <c r="A14" s="1" t="s">
        <v>16</v>
      </c>
      <c r="B14" s="6" t="s">
        <v>167</v>
      </c>
      <c r="C14" s="1">
        <f>1+12.138/60</f>
        <v>1.2022999999999999</v>
      </c>
      <c r="D14" s="1">
        <f>-83-44.22/60</f>
        <v>-83.736999999999995</v>
      </c>
      <c r="E14" s="1">
        <v>3472</v>
      </c>
      <c r="F14" s="1" t="s">
        <v>236</v>
      </c>
      <c r="G14" s="1">
        <v>2512.0500000000002</v>
      </c>
      <c r="H14" s="1">
        <v>2597.9299999999998</v>
      </c>
      <c r="I14" s="8" t="s">
        <v>326</v>
      </c>
      <c r="J14" s="1" t="s">
        <v>327</v>
      </c>
      <c r="K14" s="7" t="s">
        <v>710</v>
      </c>
    </row>
    <row r="15" spans="1:12" ht="16" x14ac:dyDescent="0.2">
      <c r="A15" s="1" t="s">
        <v>17</v>
      </c>
      <c r="B15" s="6" t="s">
        <v>168</v>
      </c>
      <c r="C15" s="1">
        <f>-46-52.74/60</f>
        <v>-46.878999999999998</v>
      </c>
      <c r="D15" s="1">
        <f>7+25.248/60</f>
        <v>7.4207999999999998</v>
      </c>
      <c r="E15" s="1">
        <v>2532</v>
      </c>
      <c r="F15" s="1" t="s">
        <v>237</v>
      </c>
      <c r="G15" s="1">
        <v>1059.6500000000001</v>
      </c>
      <c r="H15" s="1">
        <v>2148.59</v>
      </c>
      <c r="I15" s="8" t="s">
        <v>328</v>
      </c>
      <c r="J15" s="1" t="s">
        <v>329</v>
      </c>
      <c r="K15" s="7" t="s">
        <v>709</v>
      </c>
    </row>
    <row r="16" spans="1:12" ht="16" x14ac:dyDescent="0.2">
      <c r="A16" s="1" t="s">
        <v>17</v>
      </c>
      <c r="B16" s="6" t="s">
        <v>169</v>
      </c>
      <c r="C16" s="1">
        <f>-46-52.74/60</f>
        <v>-46.878999999999998</v>
      </c>
      <c r="D16" s="1">
        <f>7+25.248/60</f>
        <v>7.4207999999999998</v>
      </c>
      <c r="E16" s="1">
        <v>2532</v>
      </c>
      <c r="F16" s="1" t="s">
        <v>238</v>
      </c>
      <c r="G16" s="1">
        <v>2374.91</v>
      </c>
      <c r="H16" s="1">
        <v>3966.29</v>
      </c>
      <c r="I16" s="8" t="s">
        <v>328</v>
      </c>
      <c r="J16" s="1" t="s">
        <v>329</v>
      </c>
      <c r="K16" s="7" t="s">
        <v>709</v>
      </c>
    </row>
    <row r="17" spans="1:11" ht="16" x14ac:dyDescent="0.2">
      <c r="A17" s="1" t="s">
        <v>18</v>
      </c>
      <c r="B17" s="6" t="s">
        <v>170</v>
      </c>
      <c r="C17" s="1">
        <f>16+37.308/60</f>
        <v>16.6218</v>
      </c>
      <c r="D17" s="1">
        <f>59+47.718/60</f>
        <v>59.795299999999997</v>
      </c>
      <c r="E17" s="1">
        <v>2022</v>
      </c>
      <c r="F17" s="1" t="s">
        <v>248</v>
      </c>
      <c r="G17" s="1">
        <v>1.99</v>
      </c>
      <c r="H17" s="1">
        <v>3850.4</v>
      </c>
      <c r="I17" s="8" t="s">
        <v>330</v>
      </c>
      <c r="J17" s="1" t="s">
        <v>331</v>
      </c>
      <c r="K17" s="7"/>
    </row>
    <row r="18" spans="1:11" ht="16" x14ac:dyDescent="0.2">
      <c r="A18" s="1" t="s">
        <v>19</v>
      </c>
      <c r="B18" s="6" t="s">
        <v>171</v>
      </c>
      <c r="C18" s="1">
        <f>5+23.052/60</f>
        <v>5.3841999999999999</v>
      </c>
      <c r="D18" s="1">
        <f>90+21.672/60</f>
        <v>90.361199999999997</v>
      </c>
      <c r="E18" s="1">
        <v>2923</v>
      </c>
      <c r="F18" s="1" t="s">
        <v>249</v>
      </c>
      <c r="G18" s="1">
        <v>4.13</v>
      </c>
      <c r="H18" s="1">
        <v>3750</v>
      </c>
      <c r="I18" s="8" t="s">
        <v>332</v>
      </c>
      <c r="J18" s="1" t="s">
        <v>333</v>
      </c>
      <c r="K18" s="7"/>
    </row>
    <row r="19" spans="1:11" ht="16" x14ac:dyDescent="0.2">
      <c r="A19" s="1" t="s">
        <v>20</v>
      </c>
      <c r="B19" s="6" t="s">
        <v>172</v>
      </c>
      <c r="C19" s="1">
        <f>0+19.14/60</f>
        <v>0.31900000000000001</v>
      </c>
      <c r="D19" s="1">
        <f>159+21.66/60</f>
        <v>159.36099999999999</v>
      </c>
      <c r="E19" s="1">
        <v>2520</v>
      </c>
      <c r="F19" s="1" t="s">
        <v>239</v>
      </c>
      <c r="G19" s="1">
        <v>0</v>
      </c>
      <c r="H19" s="1">
        <v>649.97</v>
      </c>
      <c r="I19" s="8" t="s">
        <v>334</v>
      </c>
      <c r="J19" s="5" t="s">
        <v>711</v>
      </c>
      <c r="K19" s="7"/>
    </row>
    <row r="20" spans="1:11" s="23" customFormat="1" ht="16" x14ac:dyDescent="0.2">
      <c r="A20" s="23" t="s">
        <v>21</v>
      </c>
      <c r="B20" s="29" t="s">
        <v>173</v>
      </c>
      <c r="C20" s="23">
        <f>-3-5.696/60</f>
        <v>-3.0949333333333335</v>
      </c>
      <c r="D20" s="23">
        <f>-90-49.078/60</f>
        <v>-90.817966666666663</v>
      </c>
      <c r="E20" s="23">
        <v>3296</v>
      </c>
      <c r="F20" s="23" t="s">
        <v>240</v>
      </c>
      <c r="G20" s="23">
        <v>3.65</v>
      </c>
      <c r="H20" s="23">
        <v>5334.91</v>
      </c>
      <c r="I20" s="30" t="s">
        <v>787</v>
      </c>
      <c r="J20" s="24" t="s">
        <v>335</v>
      </c>
      <c r="K20" s="31"/>
    </row>
    <row r="21" spans="1:11" ht="32" x14ac:dyDescent="0.2">
      <c r="A21" s="1" t="s">
        <v>22</v>
      </c>
      <c r="B21" s="6" t="s">
        <v>174</v>
      </c>
      <c r="C21" s="1">
        <f>0+10.938/60</f>
        <v>0.18230000000000002</v>
      </c>
      <c r="D21" s="1">
        <f>-110-31.183/60</f>
        <v>-110.51971666666667</v>
      </c>
      <c r="E21" s="1">
        <v>3839</v>
      </c>
      <c r="F21" s="1" t="s">
        <v>250</v>
      </c>
      <c r="G21" s="1">
        <v>3.41</v>
      </c>
      <c r="H21" s="1">
        <v>3731.9</v>
      </c>
      <c r="I21" s="8" t="s">
        <v>336</v>
      </c>
      <c r="J21" s="5" t="s">
        <v>337</v>
      </c>
      <c r="K21" s="7" t="s">
        <v>710</v>
      </c>
    </row>
    <row r="22" spans="1:11" ht="32" x14ac:dyDescent="0.2">
      <c r="A22" s="1" t="s">
        <v>22</v>
      </c>
      <c r="B22" s="6" t="s">
        <v>175</v>
      </c>
      <c r="C22" s="1">
        <f>0+10.938/60</f>
        <v>0.18230000000000002</v>
      </c>
      <c r="D22" s="1">
        <f>-110-31.183/60</f>
        <v>-110.51971666666667</v>
      </c>
      <c r="E22" s="1">
        <v>3839</v>
      </c>
      <c r="F22" s="1" t="s">
        <v>251</v>
      </c>
      <c r="G22" s="1">
        <v>3732.26</v>
      </c>
      <c r="H22" s="1">
        <v>4966.71</v>
      </c>
      <c r="I22" s="8" t="s">
        <v>336</v>
      </c>
      <c r="J22" s="1" t="s">
        <v>337</v>
      </c>
      <c r="K22" s="7" t="s">
        <v>710</v>
      </c>
    </row>
    <row r="23" spans="1:11" ht="32" x14ac:dyDescent="0.2">
      <c r="A23" s="1" t="s">
        <v>23</v>
      </c>
      <c r="B23" s="6" t="s">
        <v>176</v>
      </c>
      <c r="C23" s="1">
        <f>4+12.249/60</f>
        <v>4.2041500000000003</v>
      </c>
      <c r="D23" s="1">
        <f>-43-29.334/60</f>
        <v>-43.488900000000001</v>
      </c>
      <c r="E23" s="1">
        <v>3041</v>
      </c>
      <c r="F23" s="1" t="s">
        <v>252</v>
      </c>
      <c r="G23" s="1">
        <v>0</v>
      </c>
      <c r="H23" s="1">
        <v>527.04999999999995</v>
      </c>
      <c r="I23" s="8" t="s">
        <v>338</v>
      </c>
      <c r="J23" s="5" t="s">
        <v>340</v>
      </c>
      <c r="K23" s="7" t="s">
        <v>710</v>
      </c>
    </row>
    <row r="24" spans="1:11" ht="32" x14ac:dyDescent="0.2">
      <c r="A24" s="1" t="s">
        <v>23</v>
      </c>
      <c r="B24" s="6" t="s">
        <v>177</v>
      </c>
      <c r="C24" s="1">
        <f>4+12.249/60</f>
        <v>4.2041500000000003</v>
      </c>
      <c r="D24" s="1">
        <f>-43-29.334/60</f>
        <v>-43.488900000000001</v>
      </c>
      <c r="E24" s="1">
        <v>3041</v>
      </c>
      <c r="F24" s="1" t="s">
        <v>253</v>
      </c>
      <c r="G24" s="1">
        <v>527.83000000000004</v>
      </c>
      <c r="H24" s="1">
        <v>1186.8399999999999</v>
      </c>
      <c r="I24" s="8" t="s">
        <v>338</v>
      </c>
      <c r="J24" s="1" t="s">
        <v>340</v>
      </c>
      <c r="K24" s="7" t="s">
        <v>710</v>
      </c>
    </row>
    <row r="25" spans="1:11" ht="32" x14ac:dyDescent="0.2">
      <c r="A25" s="1" t="s">
        <v>23</v>
      </c>
      <c r="B25" s="6" t="s">
        <v>178</v>
      </c>
      <c r="C25" s="1">
        <f>4+12.249/60</f>
        <v>4.2041500000000003</v>
      </c>
      <c r="D25" s="1">
        <f>-43-29.334/60</f>
        <v>-43.488900000000001</v>
      </c>
      <c r="E25" s="1">
        <v>3041</v>
      </c>
      <c r="F25" s="1" t="s">
        <v>254</v>
      </c>
      <c r="G25" s="1">
        <v>1192.3499999999999</v>
      </c>
      <c r="H25" s="1">
        <v>4375.5200000000004</v>
      </c>
      <c r="I25" s="8" t="s">
        <v>338</v>
      </c>
      <c r="J25" s="1" t="s">
        <v>340</v>
      </c>
      <c r="K25" s="7" t="s">
        <v>710</v>
      </c>
    </row>
    <row r="26" spans="1:11" ht="32" x14ac:dyDescent="0.2">
      <c r="A26" s="1" t="s">
        <v>23</v>
      </c>
      <c r="B26" s="6" t="s">
        <v>179</v>
      </c>
      <c r="C26" s="1">
        <f>4+12.249/60</f>
        <v>4.2041500000000003</v>
      </c>
      <c r="D26" s="1">
        <f>-43-29.334/60</f>
        <v>-43.488900000000001</v>
      </c>
      <c r="E26" s="1">
        <v>3041</v>
      </c>
      <c r="F26" s="1" t="s">
        <v>255</v>
      </c>
      <c r="G26" s="1">
        <v>4379.78</v>
      </c>
      <c r="H26" s="1">
        <v>5096.59</v>
      </c>
      <c r="I26" s="8" t="s">
        <v>338</v>
      </c>
      <c r="J26" s="1" t="s">
        <v>340</v>
      </c>
      <c r="K26" s="7" t="s">
        <v>710</v>
      </c>
    </row>
    <row r="27" spans="1:11" ht="32" x14ac:dyDescent="0.2">
      <c r="A27" s="1" t="s">
        <v>24</v>
      </c>
      <c r="B27" s="6" t="s">
        <v>180</v>
      </c>
      <c r="C27" s="1">
        <f>5+27.7602/60</f>
        <v>5.4626700000000001</v>
      </c>
      <c r="D27" s="1">
        <f>-44-28.83/60</f>
        <v>-44.480499999999999</v>
      </c>
      <c r="E27" s="1">
        <v>3315</v>
      </c>
      <c r="F27" s="1" t="s">
        <v>256</v>
      </c>
      <c r="G27" s="1">
        <v>6.45</v>
      </c>
      <c r="H27" s="1">
        <v>3432.58</v>
      </c>
      <c r="I27" s="8" t="s">
        <v>341</v>
      </c>
      <c r="J27" s="5" t="s">
        <v>339</v>
      </c>
      <c r="K27" s="7" t="s">
        <v>710</v>
      </c>
    </row>
    <row r="28" spans="1:11" ht="32" x14ac:dyDescent="0.2">
      <c r="A28" s="1" t="s">
        <v>24</v>
      </c>
      <c r="B28" s="6" t="s">
        <v>181</v>
      </c>
      <c r="C28" s="1">
        <f>5+27.7602/60</f>
        <v>5.4626700000000001</v>
      </c>
      <c r="D28" s="1">
        <f>-44-28.83/60</f>
        <v>-44.480499999999999</v>
      </c>
      <c r="E28" s="1">
        <v>3315</v>
      </c>
      <c r="F28" s="1" t="s">
        <v>257</v>
      </c>
      <c r="G28" s="1">
        <v>3506.51</v>
      </c>
      <c r="H28" s="1">
        <v>4166.55</v>
      </c>
      <c r="I28" s="8" t="s">
        <v>341</v>
      </c>
      <c r="J28" s="1" t="s">
        <v>339</v>
      </c>
      <c r="K28" s="7" t="s">
        <v>710</v>
      </c>
    </row>
    <row r="29" spans="1:11" ht="32" x14ac:dyDescent="0.2">
      <c r="A29" s="1" t="s">
        <v>24</v>
      </c>
      <c r="B29" s="6" t="s">
        <v>182</v>
      </c>
      <c r="C29" s="1">
        <f>5+27.7602/60</f>
        <v>5.4626700000000001</v>
      </c>
      <c r="D29" s="1">
        <f>-44-28.83/60</f>
        <v>-44.480499999999999</v>
      </c>
      <c r="E29" s="1">
        <v>3315</v>
      </c>
      <c r="F29" s="1" t="s">
        <v>258</v>
      </c>
      <c r="G29" s="1">
        <v>4519.57</v>
      </c>
      <c r="H29" s="1">
        <v>4947.28</v>
      </c>
      <c r="I29" s="8" t="s">
        <v>341</v>
      </c>
      <c r="J29" s="1" t="s">
        <v>339</v>
      </c>
      <c r="K29" s="7" t="s">
        <v>710</v>
      </c>
    </row>
    <row r="30" spans="1:11" ht="16" x14ac:dyDescent="0.2">
      <c r="A30" s="1" t="s">
        <v>25</v>
      </c>
      <c r="B30" s="6" t="s">
        <v>183</v>
      </c>
      <c r="C30" s="1">
        <f>5+27.3198/60</f>
        <v>5.45533</v>
      </c>
      <c r="D30" s="1">
        <f>-43-44.88/60</f>
        <v>-43.747999999999998</v>
      </c>
      <c r="E30" s="1">
        <v>4011</v>
      </c>
      <c r="F30" s="1" t="s">
        <v>259</v>
      </c>
      <c r="G30" s="1">
        <v>4.47</v>
      </c>
      <c r="H30" s="1">
        <v>3347.31</v>
      </c>
      <c r="I30" s="8" t="s">
        <v>342</v>
      </c>
      <c r="J30" s="1" t="s">
        <v>343</v>
      </c>
      <c r="K30" s="7"/>
    </row>
    <row r="31" spans="1:11" s="23" customFormat="1" ht="16" x14ac:dyDescent="0.2">
      <c r="A31" s="23" t="s">
        <v>26</v>
      </c>
      <c r="B31" s="29" t="s">
        <v>184</v>
      </c>
      <c r="C31" s="23">
        <f>5+58.5732/60</f>
        <v>5.9762199999999996</v>
      </c>
      <c r="D31" s="23">
        <f>-43-44.394/60</f>
        <v>-43.739899999999999</v>
      </c>
      <c r="E31" s="23">
        <v>4356</v>
      </c>
      <c r="F31" s="23" t="s">
        <v>260</v>
      </c>
      <c r="G31" s="23">
        <v>0</v>
      </c>
      <c r="H31" s="23">
        <v>3360</v>
      </c>
      <c r="I31" s="32" t="s">
        <v>338</v>
      </c>
      <c r="J31" s="23" t="s">
        <v>340</v>
      </c>
      <c r="K31" s="31"/>
    </row>
    <row r="32" spans="1:11" ht="16" x14ac:dyDescent="0.2">
      <c r="A32" s="1" t="s">
        <v>27</v>
      </c>
      <c r="B32" s="6" t="s">
        <v>185</v>
      </c>
      <c r="C32" s="1">
        <f>55+29.087/60</f>
        <v>55.484783333333333</v>
      </c>
      <c r="D32" s="1">
        <f>-14-42.134/60</f>
        <v>-14.702233333333334</v>
      </c>
      <c r="E32" s="1">
        <v>2172</v>
      </c>
      <c r="F32" s="1" t="s">
        <v>261</v>
      </c>
      <c r="G32" s="1">
        <v>0</v>
      </c>
      <c r="H32" s="1">
        <v>998.46</v>
      </c>
      <c r="I32" s="8" t="s">
        <v>348</v>
      </c>
      <c r="J32" s="5" t="s">
        <v>344</v>
      </c>
      <c r="K32" s="7"/>
    </row>
    <row r="33" spans="1:11" ht="16" x14ac:dyDescent="0.2">
      <c r="A33" s="1" t="s">
        <v>28</v>
      </c>
      <c r="B33" s="6" t="s">
        <v>186</v>
      </c>
      <c r="C33" s="1">
        <f>55+28.631/60</f>
        <v>55.477183333333336</v>
      </c>
      <c r="D33" s="1">
        <f>-14-39.05/60</f>
        <v>-14.650833333333333</v>
      </c>
      <c r="E33" s="1">
        <v>2173</v>
      </c>
      <c r="F33" s="1" t="s">
        <v>262</v>
      </c>
      <c r="G33" s="1">
        <v>859</v>
      </c>
      <c r="H33" s="1">
        <v>4580</v>
      </c>
      <c r="I33" s="8" t="s">
        <v>346</v>
      </c>
      <c r="J33" s="5" t="s">
        <v>345</v>
      </c>
      <c r="K33" s="7"/>
    </row>
    <row r="34" spans="1:11" ht="16" x14ac:dyDescent="0.2">
      <c r="A34" s="1" t="s">
        <v>29</v>
      </c>
      <c r="B34" s="6" t="s">
        <v>187</v>
      </c>
      <c r="C34" s="1">
        <f>57+31/60</f>
        <v>57.516666666666666</v>
      </c>
      <c r="D34" s="1">
        <f>-15-52/60</f>
        <v>-15.866666666666667</v>
      </c>
      <c r="E34" s="1">
        <v>1135</v>
      </c>
      <c r="F34" s="1" t="s">
        <v>263</v>
      </c>
      <c r="G34" s="1">
        <v>0</v>
      </c>
      <c r="H34" s="1">
        <v>5333.83</v>
      </c>
      <c r="I34" s="8" t="s">
        <v>347</v>
      </c>
      <c r="J34" s="5" t="s">
        <v>349</v>
      </c>
      <c r="K34" s="7"/>
    </row>
    <row r="35" spans="1:11" ht="32" x14ac:dyDescent="0.2">
      <c r="A35" s="1" t="s">
        <v>30</v>
      </c>
      <c r="B35" s="6" t="s">
        <v>188</v>
      </c>
      <c r="C35" s="1">
        <f>60+24.2/60</f>
        <v>60.403333333333336</v>
      </c>
      <c r="D35" s="1">
        <f>-23-38.44/60</f>
        <v>-23.640666666666668</v>
      </c>
      <c r="E35" s="1">
        <v>1983</v>
      </c>
      <c r="F35" s="1" t="s">
        <v>264</v>
      </c>
      <c r="G35" s="1">
        <v>0.99</v>
      </c>
      <c r="H35" s="1">
        <v>312.58</v>
      </c>
      <c r="I35" s="8" t="s">
        <v>346</v>
      </c>
      <c r="J35" s="1" t="s">
        <v>345</v>
      </c>
      <c r="K35" s="7" t="s">
        <v>710</v>
      </c>
    </row>
    <row r="36" spans="1:11" ht="32" x14ac:dyDescent="0.2">
      <c r="A36" s="1" t="s">
        <v>30</v>
      </c>
      <c r="B36" s="6" t="s">
        <v>189</v>
      </c>
      <c r="C36" s="1">
        <f>60+24.2/60</f>
        <v>60.403333333333336</v>
      </c>
      <c r="D36" s="1">
        <f>-23-38.44/60</f>
        <v>-23.640666666666668</v>
      </c>
      <c r="E36" s="1">
        <v>1983</v>
      </c>
      <c r="F36" s="1" t="s">
        <v>265</v>
      </c>
      <c r="G36" s="1">
        <v>312.83999999999997</v>
      </c>
      <c r="H36" s="1">
        <v>717.11</v>
      </c>
      <c r="I36" s="8" t="s">
        <v>346</v>
      </c>
      <c r="J36" s="1" t="s">
        <v>345</v>
      </c>
      <c r="K36" s="7" t="s">
        <v>710</v>
      </c>
    </row>
    <row r="37" spans="1:11" ht="32" x14ac:dyDescent="0.2">
      <c r="A37" s="1" t="s">
        <v>30</v>
      </c>
      <c r="B37" s="6" t="s">
        <v>190</v>
      </c>
      <c r="C37" s="1">
        <f>60+24.2/60</f>
        <v>60.403333333333336</v>
      </c>
      <c r="D37" s="1">
        <f>-23-38.44/60</f>
        <v>-23.640666666666668</v>
      </c>
      <c r="E37" s="1">
        <v>1983</v>
      </c>
      <c r="F37" s="1" t="s">
        <v>266</v>
      </c>
      <c r="G37" s="1">
        <v>717.38</v>
      </c>
      <c r="H37" s="1">
        <v>1387.41</v>
      </c>
      <c r="I37" s="8" t="s">
        <v>346</v>
      </c>
      <c r="J37" s="1" t="s">
        <v>345</v>
      </c>
      <c r="K37" s="7" t="s">
        <v>710</v>
      </c>
    </row>
    <row r="38" spans="1:11" ht="32" x14ac:dyDescent="0.2">
      <c r="A38" s="1" t="s">
        <v>30</v>
      </c>
      <c r="B38" s="6" t="s">
        <v>191</v>
      </c>
      <c r="C38" s="1">
        <f>60+24.2/60</f>
        <v>60.403333333333336</v>
      </c>
      <c r="D38" s="1">
        <f>-23-38.44/60</f>
        <v>-23.640666666666668</v>
      </c>
      <c r="E38" s="1">
        <v>1983</v>
      </c>
      <c r="F38" s="1" t="s">
        <v>267</v>
      </c>
      <c r="G38" s="1">
        <v>1387.63</v>
      </c>
      <c r="H38" s="1">
        <v>1992.26</v>
      </c>
      <c r="I38" s="8" t="s">
        <v>346</v>
      </c>
      <c r="J38" s="1" t="s">
        <v>345</v>
      </c>
      <c r="K38" s="7" t="s">
        <v>710</v>
      </c>
    </row>
    <row r="39" spans="1:11" ht="32" x14ac:dyDescent="0.2">
      <c r="A39" s="1" t="s">
        <v>31</v>
      </c>
      <c r="B39" s="6" t="s">
        <v>192</v>
      </c>
      <c r="C39" s="1">
        <f>61+25.507/60</f>
        <v>61.425116666666668</v>
      </c>
      <c r="D39" s="1">
        <f>-24-4.95/60</f>
        <v>-24.0825</v>
      </c>
      <c r="E39" s="1">
        <v>1649</v>
      </c>
      <c r="F39" s="1" t="s">
        <v>268</v>
      </c>
      <c r="G39" s="1">
        <v>0.02</v>
      </c>
      <c r="H39" s="1">
        <v>176.37</v>
      </c>
      <c r="I39" s="8" t="s">
        <v>351</v>
      </c>
      <c r="J39" s="1" t="s">
        <v>350</v>
      </c>
      <c r="K39" s="7" t="s">
        <v>710</v>
      </c>
    </row>
    <row r="40" spans="1:11" ht="32" x14ac:dyDescent="0.2">
      <c r="A40" s="1" t="s">
        <v>31</v>
      </c>
      <c r="B40" s="6" t="s">
        <v>193</v>
      </c>
      <c r="C40" s="1">
        <f>61+25.507/60</f>
        <v>61.425116666666668</v>
      </c>
      <c r="D40" s="1">
        <f>-24-4.95/60</f>
        <v>-24.0825</v>
      </c>
      <c r="E40" s="1">
        <v>1649</v>
      </c>
      <c r="F40" s="1" t="s">
        <v>269</v>
      </c>
      <c r="G40" s="1">
        <v>196.82</v>
      </c>
      <c r="H40" s="1">
        <v>1721.44</v>
      </c>
      <c r="I40" s="8" t="s">
        <v>351</v>
      </c>
      <c r="J40" s="1" t="s">
        <v>350</v>
      </c>
      <c r="K40" s="7" t="s">
        <v>710</v>
      </c>
    </row>
    <row r="41" spans="1:11" ht="32" x14ac:dyDescent="0.2">
      <c r="A41" s="1" t="s">
        <v>31</v>
      </c>
      <c r="B41" s="6" t="s">
        <v>194</v>
      </c>
      <c r="C41" s="1">
        <f>61+25.507/60</f>
        <v>61.425116666666668</v>
      </c>
      <c r="D41" s="1">
        <f>-24-4.95/60</f>
        <v>-24.0825</v>
      </c>
      <c r="E41" s="1">
        <v>1649</v>
      </c>
      <c r="F41" s="1" t="s">
        <v>270</v>
      </c>
      <c r="G41" s="1">
        <v>1754.95</v>
      </c>
      <c r="H41" s="1">
        <v>1810</v>
      </c>
      <c r="I41" s="8" t="s">
        <v>351</v>
      </c>
      <c r="J41" s="1" t="s">
        <v>350</v>
      </c>
      <c r="K41" s="7" t="s">
        <v>710</v>
      </c>
    </row>
    <row r="42" spans="1:11" ht="16" x14ac:dyDescent="0.2">
      <c r="A42" s="1" t="s">
        <v>32</v>
      </c>
      <c r="B42" s="6" t="s">
        <v>195</v>
      </c>
      <c r="C42" s="1">
        <f>12+44.6/60</f>
        <v>12.743333333333334</v>
      </c>
      <c r="D42" s="1">
        <f>-78-44.4/60</f>
        <v>-78.739999999999995</v>
      </c>
      <c r="E42" s="1">
        <v>2828</v>
      </c>
      <c r="F42" s="1" t="s">
        <v>271</v>
      </c>
      <c r="G42" s="1">
        <v>1652.78</v>
      </c>
      <c r="H42" s="1">
        <v>5266.99</v>
      </c>
      <c r="I42" s="8" t="s">
        <v>353</v>
      </c>
      <c r="J42" s="5" t="s">
        <v>352</v>
      </c>
      <c r="K42" s="7"/>
    </row>
    <row r="43" spans="1:11" ht="16" x14ac:dyDescent="0.2">
      <c r="A43" s="1" t="s">
        <v>33</v>
      </c>
      <c r="B43" s="6" t="s">
        <v>196</v>
      </c>
      <c r="C43" s="1">
        <f>32+16.968/60</f>
        <v>32.282800000000002</v>
      </c>
      <c r="D43" s="1">
        <f>-118-22.98/60</f>
        <v>-118.383</v>
      </c>
      <c r="E43" s="1">
        <v>1772</v>
      </c>
      <c r="F43" s="1" t="s">
        <v>272</v>
      </c>
      <c r="G43" s="1">
        <v>0</v>
      </c>
      <c r="H43" s="1">
        <v>1810</v>
      </c>
      <c r="I43" s="8" t="s">
        <v>369</v>
      </c>
      <c r="J43" s="5" t="s">
        <v>355</v>
      </c>
      <c r="K43" s="7"/>
    </row>
    <row r="44" spans="1:11" ht="16" x14ac:dyDescent="0.2">
      <c r="A44" s="1" t="s">
        <v>34</v>
      </c>
      <c r="B44" s="6" t="s">
        <v>197</v>
      </c>
      <c r="C44" s="1">
        <f>41+0.54/60</f>
        <v>41.009</v>
      </c>
      <c r="D44" s="1">
        <f>-126-26.04/60</f>
        <v>-126.434</v>
      </c>
      <c r="E44" s="1">
        <v>3040</v>
      </c>
      <c r="F44" s="1" t="s">
        <v>273</v>
      </c>
      <c r="G44" s="1">
        <v>2.78</v>
      </c>
      <c r="H44" s="1">
        <v>1670</v>
      </c>
      <c r="I44" s="8" t="s">
        <v>369</v>
      </c>
      <c r="J44" s="1" t="s">
        <v>355</v>
      </c>
      <c r="K44" s="7"/>
    </row>
    <row r="45" spans="1:11" ht="16" x14ac:dyDescent="0.2">
      <c r="A45" s="1" t="s">
        <v>35</v>
      </c>
      <c r="B45" s="6" t="s">
        <v>198</v>
      </c>
      <c r="C45" s="1">
        <f>-29-22.4564/60</f>
        <v>-29.374273333333335</v>
      </c>
      <c r="D45" s="1">
        <f>13+59.41/60</f>
        <v>13.990166666666667</v>
      </c>
      <c r="E45" s="1">
        <v>1713</v>
      </c>
      <c r="F45" s="1" t="s">
        <v>274</v>
      </c>
      <c r="G45" s="1">
        <v>2100</v>
      </c>
      <c r="H45" s="1">
        <v>4898.2299999999996</v>
      </c>
      <c r="I45" s="8" t="s">
        <v>307</v>
      </c>
      <c r="K45" s="7"/>
    </row>
    <row r="46" spans="1:11" ht="16" x14ac:dyDescent="0.2">
      <c r="A46" s="1" t="s">
        <v>36</v>
      </c>
      <c r="B46" s="6" t="s">
        <v>199</v>
      </c>
      <c r="C46" s="1">
        <f>-31-27.9/60</f>
        <v>-31.465</v>
      </c>
      <c r="D46" s="1">
        <f>15+18.65/60</f>
        <v>15.310833333333333</v>
      </c>
      <c r="E46" s="1">
        <v>1372</v>
      </c>
      <c r="F46" s="1" t="s">
        <v>275</v>
      </c>
      <c r="G46" s="1">
        <v>0.14000000000000001</v>
      </c>
      <c r="H46" s="1">
        <v>340</v>
      </c>
      <c r="I46" s="8" t="s">
        <v>356</v>
      </c>
      <c r="J46" s="1" t="s">
        <v>354</v>
      </c>
      <c r="K46" s="7"/>
    </row>
    <row r="47" spans="1:11" ht="16" x14ac:dyDescent="0.2">
      <c r="A47" s="1" t="s">
        <v>37</v>
      </c>
      <c r="B47" s="6" t="s">
        <v>200</v>
      </c>
      <c r="C47" s="1">
        <f>-41-8.166/60</f>
        <v>-41.136099999999999</v>
      </c>
      <c r="D47" s="1">
        <f>13+33.77/60</f>
        <v>13.562833333333334</v>
      </c>
      <c r="E47" s="1">
        <v>2082</v>
      </c>
      <c r="F47" s="1" t="s">
        <v>276</v>
      </c>
      <c r="G47" s="1">
        <v>12.21</v>
      </c>
      <c r="H47" s="1">
        <v>1220</v>
      </c>
      <c r="I47" s="8" t="s">
        <v>358</v>
      </c>
      <c r="J47" s="1" t="s">
        <v>357</v>
      </c>
      <c r="K47" s="7"/>
    </row>
    <row r="48" spans="1:11" ht="32" x14ac:dyDescent="0.2">
      <c r="A48" s="1" t="s">
        <v>38</v>
      </c>
      <c r="B48" s="6" t="s">
        <v>201</v>
      </c>
      <c r="C48" s="1">
        <f>-40-56.184/60</f>
        <v>-40.936399999999999</v>
      </c>
      <c r="D48" s="1">
        <f>9+53.646/60</f>
        <v>9.8940999999999999</v>
      </c>
      <c r="E48" s="1">
        <v>4620</v>
      </c>
      <c r="F48" s="1" t="s">
        <v>277</v>
      </c>
      <c r="G48" s="1">
        <v>0</v>
      </c>
      <c r="H48" s="1">
        <v>193.95</v>
      </c>
      <c r="I48" s="8" t="s">
        <v>360</v>
      </c>
      <c r="J48" s="1" t="s">
        <v>359</v>
      </c>
      <c r="K48" s="7" t="s">
        <v>710</v>
      </c>
    </row>
    <row r="49" spans="1:12" ht="32" x14ac:dyDescent="0.2">
      <c r="A49" s="1" t="s">
        <v>38</v>
      </c>
      <c r="B49" s="6" t="s">
        <v>202</v>
      </c>
      <c r="C49" s="1">
        <f>-40-56.184/60</f>
        <v>-40.936399999999999</v>
      </c>
      <c r="D49" s="1">
        <f>9+53.646/60</f>
        <v>9.8940999999999999</v>
      </c>
      <c r="E49" s="1">
        <v>4620</v>
      </c>
      <c r="F49" s="1" t="s">
        <v>278</v>
      </c>
      <c r="G49" s="1">
        <v>216.19</v>
      </c>
      <c r="H49" s="1">
        <v>283.14</v>
      </c>
      <c r="I49" s="8" t="s">
        <v>360</v>
      </c>
      <c r="J49" s="1" t="s">
        <v>359</v>
      </c>
      <c r="K49" s="7" t="s">
        <v>710</v>
      </c>
    </row>
    <row r="50" spans="1:12" ht="32" x14ac:dyDescent="0.2">
      <c r="A50" s="1" t="s">
        <v>38</v>
      </c>
      <c r="B50" s="6" t="s">
        <v>203</v>
      </c>
      <c r="C50" s="1">
        <f>-40-56.184/60</f>
        <v>-40.936399999999999</v>
      </c>
      <c r="D50" s="1">
        <f>9+53.646/60</f>
        <v>9.8940999999999999</v>
      </c>
      <c r="E50" s="1">
        <v>4620</v>
      </c>
      <c r="F50" s="1" t="s">
        <v>279</v>
      </c>
      <c r="G50" s="1">
        <v>311.60000000000002</v>
      </c>
      <c r="H50" s="1">
        <v>649.79999999999995</v>
      </c>
      <c r="I50" s="8" t="s">
        <v>360</v>
      </c>
      <c r="J50" s="1" t="s">
        <v>359</v>
      </c>
      <c r="K50" s="7" t="s">
        <v>710</v>
      </c>
    </row>
    <row r="51" spans="1:12" ht="16" x14ac:dyDescent="0.2">
      <c r="A51" s="1" t="s">
        <v>39</v>
      </c>
      <c r="B51" s="6" t="s">
        <v>204</v>
      </c>
      <c r="C51" s="1">
        <f>-42-54.822/60</f>
        <v>-42.913699999999999</v>
      </c>
      <c r="D51" s="1">
        <f>8+53.982/60</f>
        <v>8.8996999999999993</v>
      </c>
      <c r="E51" s="1">
        <v>3700</v>
      </c>
      <c r="F51" s="1" t="s">
        <v>280</v>
      </c>
      <c r="G51" s="1">
        <v>0</v>
      </c>
      <c r="H51" s="1">
        <v>2800</v>
      </c>
      <c r="I51" s="8" t="s">
        <v>361</v>
      </c>
      <c r="J51" s="1" t="s">
        <v>362</v>
      </c>
      <c r="K51" s="7"/>
    </row>
    <row r="52" spans="1:12" ht="32" x14ac:dyDescent="0.2">
      <c r="A52" s="23" t="s">
        <v>40</v>
      </c>
      <c r="B52" s="6" t="s">
        <v>228</v>
      </c>
      <c r="C52" s="1">
        <f>-46-24.708/60</f>
        <v>-46.411799999999999</v>
      </c>
      <c r="D52" s="1">
        <f>7+4.794/60</f>
        <v>7.0799000000000003</v>
      </c>
      <c r="E52" s="1">
        <v>1973</v>
      </c>
      <c r="F52" s="1" t="s">
        <v>281</v>
      </c>
      <c r="G52" s="1">
        <v>2680</v>
      </c>
      <c r="H52" s="1">
        <v>4280</v>
      </c>
      <c r="I52" s="8" t="s">
        <v>364</v>
      </c>
      <c r="J52" s="1" t="s">
        <v>363</v>
      </c>
      <c r="K52" s="7"/>
      <c r="L52" s="1" t="s">
        <v>1048</v>
      </c>
    </row>
    <row r="53" spans="1:12" ht="16" x14ac:dyDescent="0.2">
      <c r="A53" s="1" t="s">
        <v>41</v>
      </c>
      <c r="B53" s="6" t="s">
        <v>227</v>
      </c>
      <c r="C53" s="1">
        <f>-41-47.16/60</f>
        <v>-41.786000000000001</v>
      </c>
      <c r="D53" s="1">
        <f>-171-29.94/60</f>
        <v>-171.499</v>
      </c>
      <c r="E53" s="1">
        <v>3290</v>
      </c>
      <c r="F53" s="1" t="s">
        <v>282</v>
      </c>
      <c r="G53" s="1">
        <v>0</v>
      </c>
      <c r="H53" s="1">
        <v>2990</v>
      </c>
      <c r="I53" s="8" t="s">
        <v>366</v>
      </c>
      <c r="J53" s="5" t="s">
        <v>365</v>
      </c>
      <c r="K53" s="7"/>
    </row>
    <row r="54" spans="1:12" ht="16" x14ac:dyDescent="0.2">
      <c r="A54" s="1" t="s">
        <v>42</v>
      </c>
      <c r="B54" s="6" t="s">
        <v>226</v>
      </c>
      <c r="C54" s="1">
        <f>9+21.7194/60</f>
        <v>9.3619900000000005</v>
      </c>
      <c r="D54" s="1">
        <f>113+17.104/60</f>
        <v>113.28506666666667</v>
      </c>
      <c r="E54" s="1">
        <v>2772</v>
      </c>
      <c r="F54" s="1" t="s">
        <v>283</v>
      </c>
      <c r="G54" s="1">
        <v>5.66</v>
      </c>
      <c r="H54" s="1">
        <v>5050</v>
      </c>
      <c r="I54" s="8" t="s">
        <v>367</v>
      </c>
      <c r="J54" s="1" t="s">
        <v>368</v>
      </c>
      <c r="K54" s="7"/>
    </row>
    <row r="55" spans="1:12" ht="32" x14ac:dyDescent="0.2">
      <c r="A55" s="1" t="s">
        <v>43</v>
      </c>
      <c r="B55" s="6" t="s">
        <v>225</v>
      </c>
      <c r="C55" s="1">
        <f>19+27.4014/60</f>
        <v>19.456689999999998</v>
      </c>
      <c r="D55" s="1">
        <f>116+16.37/60</f>
        <v>116.27283333333334</v>
      </c>
      <c r="E55" s="1">
        <v>2092</v>
      </c>
      <c r="F55" s="1" t="s">
        <v>284</v>
      </c>
      <c r="G55" s="1">
        <v>0</v>
      </c>
      <c r="H55" s="1">
        <v>313.99</v>
      </c>
      <c r="I55" s="8" t="s">
        <v>370</v>
      </c>
      <c r="K55" s="7" t="s">
        <v>710</v>
      </c>
    </row>
    <row r="56" spans="1:12" ht="32" x14ac:dyDescent="0.2">
      <c r="A56" s="1" t="s">
        <v>43</v>
      </c>
      <c r="B56" s="6" t="s">
        <v>224</v>
      </c>
      <c r="C56" s="1">
        <f>19+27.4014/60</f>
        <v>19.456689999999998</v>
      </c>
      <c r="D56" s="1">
        <f>116+16.37/60</f>
        <v>116.27283333333334</v>
      </c>
      <c r="E56" s="1">
        <v>2092</v>
      </c>
      <c r="F56" s="1" t="s">
        <v>285</v>
      </c>
      <c r="G56" s="1">
        <v>319.27999999999997</v>
      </c>
      <c r="H56" s="1">
        <v>477.85</v>
      </c>
      <c r="I56" s="8" t="s">
        <v>370</v>
      </c>
      <c r="K56" s="7" t="s">
        <v>710</v>
      </c>
    </row>
    <row r="57" spans="1:12" ht="16" x14ac:dyDescent="0.2">
      <c r="A57" s="1" t="s">
        <v>44</v>
      </c>
      <c r="B57" s="6" t="s">
        <v>223</v>
      </c>
      <c r="C57" s="1">
        <f>18+50.17/60</f>
        <v>18.836166666666667</v>
      </c>
      <c r="D57" s="1">
        <f>116+33.932/60</f>
        <v>116.56553333333333</v>
      </c>
      <c r="E57" s="1">
        <v>3295</v>
      </c>
      <c r="F57" s="1" t="s">
        <v>286</v>
      </c>
      <c r="G57" s="1">
        <v>0</v>
      </c>
      <c r="H57" s="1">
        <v>5316.65</v>
      </c>
      <c r="I57" s="8" t="s">
        <v>371</v>
      </c>
      <c r="J57" s="1" t="s">
        <v>372</v>
      </c>
    </row>
    <row r="58" spans="1:12" ht="16" x14ac:dyDescent="0.2">
      <c r="A58" s="1" t="s">
        <v>45</v>
      </c>
      <c r="B58" s="6" t="s">
        <v>222</v>
      </c>
      <c r="C58" s="1">
        <v>-22.91</v>
      </c>
      <c r="D58" s="1">
        <v>6.0316700000000001</v>
      </c>
      <c r="E58" s="1">
        <v>2500</v>
      </c>
      <c r="F58" s="1" t="s">
        <v>287</v>
      </c>
      <c r="G58" s="1">
        <v>1.42</v>
      </c>
      <c r="H58" s="1">
        <v>380</v>
      </c>
      <c r="I58" s="9" t="s">
        <v>374</v>
      </c>
      <c r="J58" s="5" t="s">
        <v>373</v>
      </c>
    </row>
    <row r="59" spans="1:12" ht="16" x14ac:dyDescent="0.2">
      <c r="A59" s="1" t="s">
        <v>46</v>
      </c>
      <c r="B59" s="6" t="s">
        <v>221</v>
      </c>
      <c r="C59" s="1">
        <v>-21.728000000000002</v>
      </c>
      <c r="D59" s="1">
        <v>5.4258329999999999</v>
      </c>
      <c r="E59" s="1">
        <v>3772</v>
      </c>
      <c r="F59" s="1" t="s">
        <v>288</v>
      </c>
      <c r="G59" s="1">
        <v>3.1</v>
      </c>
      <c r="H59" s="1">
        <v>930</v>
      </c>
      <c r="I59" s="9" t="s">
        <v>374</v>
      </c>
      <c r="J59" s="5" t="s">
        <v>373</v>
      </c>
    </row>
    <row r="60" spans="1:12" ht="16" x14ac:dyDescent="0.2">
      <c r="A60" s="1" t="s">
        <v>47</v>
      </c>
      <c r="B60" s="6" t="s">
        <v>220</v>
      </c>
      <c r="C60" s="1">
        <v>-21.594166999999999</v>
      </c>
      <c r="D60" s="1">
        <v>5.03</v>
      </c>
      <c r="E60" s="1">
        <v>4453</v>
      </c>
      <c r="F60" s="1" t="s">
        <v>289</v>
      </c>
      <c r="G60" s="1">
        <v>1.31</v>
      </c>
      <c r="H60" s="1">
        <v>426</v>
      </c>
      <c r="I60" s="9" t="s">
        <v>374</v>
      </c>
      <c r="J60" s="5" t="s">
        <v>373</v>
      </c>
    </row>
    <row r="61" spans="1:12" ht="16" x14ac:dyDescent="0.2">
      <c r="A61" s="1" t="s">
        <v>48</v>
      </c>
      <c r="B61" s="6" t="s">
        <v>219</v>
      </c>
      <c r="C61" s="1">
        <v>-3.4750000000000001</v>
      </c>
      <c r="D61" s="1">
        <v>-7.5941000000000001</v>
      </c>
      <c r="E61" s="1">
        <v>4034</v>
      </c>
      <c r="F61" s="1" t="s">
        <v>290</v>
      </c>
      <c r="G61" s="1">
        <v>0.35</v>
      </c>
      <c r="H61" s="1">
        <v>575</v>
      </c>
      <c r="I61" s="9" t="s">
        <v>374</v>
      </c>
      <c r="J61" s="5" t="s">
        <v>373</v>
      </c>
    </row>
    <row r="62" spans="1:12" ht="16" x14ac:dyDescent="0.2">
      <c r="A62" s="1" t="s">
        <v>49</v>
      </c>
      <c r="B62" s="6" t="s">
        <v>218</v>
      </c>
      <c r="C62" s="1">
        <v>1.66333</v>
      </c>
      <c r="D62" s="1">
        <v>-10.97667</v>
      </c>
      <c r="E62" s="1">
        <v>4567</v>
      </c>
      <c r="F62" s="1" t="s">
        <v>291</v>
      </c>
      <c r="G62" s="1">
        <v>0.77</v>
      </c>
      <c r="H62" s="1">
        <v>542</v>
      </c>
      <c r="I62" s="9" t="s">
        <v>374</v>
      </c>
      <c r="J62" s="5" t="s">
        <v>373</v>
      </c>
    </row>
    <row r="63" spans="1:12" ht="16" x14ac:dyDescent="0.2">
      <c r="A63" s="1" t="s">
        <v>50</v>
      </c>
      <c r="B63" s="6" t="s">
        <v>217</v>
      </c>
      <c r="C63" s="1">
        <v>-1.665</v>
      </c>
      <c r="D63" s="1">
        <v>-12.428000000000001</v>
      </c>
      <c r="E63" s="1">
        <v>3230</v>
      </c>
      <c r="F63" s="1" t="s">
        <v>292</v>
      </c>
      <c r="G63" s="1">
        <v>0</v>
      </c>
      <c r="H63" s="1">
        <v>363.71</v>
      </c>
      <c r="I63" s="9" t="s">
        <v>374</v>
      </c>
      <c r="J63" s="5" t="s">
        <v>373</v>
      </c>
    </row>
    <row r="64" spans="1:12" ht="16" x14ac:dyDescent="0.2">
      <c r="A64" s="1" t="s">
        <v>51</v>
      </c>
      <c r="B64" s="6" t="s">
        <v>216</v>
      </c>
      <c r="C64" s="1">
        <v>-5.7539999999999996</v>
      </c>
      <c r="D64" s="1">
        <v>-11.03617</v>
      </c>
      <c r="E64" s="1">
        <v>2374</v>
      </c>
      <c r="F64" s="1" t="s">
        <v>293</v>
      </c>
      <c r="G64" s="1">
        <v>0</v>
      </c>
      <c r="H64" s="1">
        <v>350</v>
      </c>
      <c r="I64" s="9" t="s">
        <v>375</v>
      </c>
      <c r="J64" s="5" t="s">
        <v>376</v>
      </c>
    </row>
    <row r="65" spans="1:10" ht="16" x14ac:dyDescent="0.2">
      <c r="A65" s="1" t="s">
        <v>52</v>
      </c>
      <c r="B65" s="6" t="s">
        <v>215</v>
      </c>
      <c r="C65" s="1">
        <v>-3.8079999999999998</v>
      </c>
      <c r="D65" s="1">
        <v>-14.72</v>
      </c>
      <c r="E65" s="1">
        <v>3984</v>
      </c>
      <c r="F65" s="1" t="s">
        <v>294</v>
      </c>
      <c r="G65" s="1">
        <v>0</v>
      </c>
      <c r="H65" s="1">
        <v>362</v>
      </c>
      <c r="I65" s="9" t="s">
        <v>374</v>
      </c>
      <c r="J65" s="5" t="s">
        <v>373</v>
      </c>
    </row>
    <row r="66" spans="1:10" ht="16" x14ac:dyDescent="0.2">
      <c r="A66" s="1" t="s">
        <v>53</v>
      </c>
      <c r="B66" s="6" t="s">
        <v>214</v>
      </c>
      <c r="C66" s="1">
        <v>-24.472999999999999</v>
      </c>
      <c r="D66" s="1">
        <v>7.5359999999999996</v>
      </c>
      <c r="E66" s="1">
        <v>4089</v>
      </c>
      <c r="F66" s="1" t="s">
        <v>295</v>
      </c>
      <c r="G66" s="1">
        <v>0.32</v>
      </c>
      <c r="H66" s="1">
        <v>667</v>
      </c>
      <c r="I66" s="9" t="s">
        <v>374</v>
      </c>
      <c r="J66" s="5" t="s">
        <v>373</v>
      </c>
    </row>
    <row r="67" spans="1:10" ht="16" x14ac:dyDescent="0.2">
      <c r="A67" s="1" t="s">
        <v>54</v>
      </c>
      <c r="B67" s="6" t="s">
        <v>213</v>
      </c>
      <c r="C67" s="1">
        <v>-24.69</v>
      </c>
      <c r="D67" s="1">
        <v>7.24</v>
      </c>
      <c r="E67" s="1">
        <v>3210</v>
      </c>
      <c r="F67" s="1" t="s">
        <v>296</v>
      </c>
      <c r="G67" s="1">
        <v>2.09</v>
      </c>
      <c r="H67" s="1">
        <v>450</v>
      </c>
      <c r="I67" s="9" t="s">
        <v>374</v>
      </c>
      <c r="J67" s="5" t="s">
        <v>373</v>
      </c>
    </row>
    <row r="68" spans="1:10" ht="16" x14ac:dyDescent="0.2">
      <c r="A68" s="1" t="s">
        <v>55</v>
      </c>
      <c r="B68" s="6" t="s">
        <v>212</v>
      </c>
      <c r="C68" s="1">
        <v>-31.661667000000001</v>
      </c>
      <c r="D68" s="1">
        <v>-29.656666999999999</v>
      </c>
      <c r="E68" s="1">
        <v>3436</v>
      </c>
      <c r="F68" s="1" t="s">
        <v>297</v>
      </c>
      <c r="G68" s="1">
        <v>9.1</v>
      </c>
      <c r="H68" s="1">
        <v>448.74</v>
      </c>
      <c r="I68" s="9" t="s">
        <v>377</v>
      </c>
      <c r="J68" s="5" t="s">
        <v>378</v>
      </c>
    </row>
    <row r="69" spans="1:10" ht="16" x14ac:dyDescent="0.2">
      <c r="A69" s="1" t="s">
        <v>56</v>
      </c>
      <c r="B69" s="6" t="s">
        <v>211</v>
      </c>
      <c r="C69" s="1">
        <v>2.27</v>
      </c>
      <c r="D69" s="1">
        <v>-33.01</v>
      </c>
      <c r="E69" s="1">
        <v>3705</v>
      </c>
      <c r="F69" s="1" t="s">
        <v>298</v>
      </c>
      <c r="G69" s="1">
        <v>1.3</v>
      </c>
      <c r="H69" s="1">
        <v>419.97</v>
      </c>
      <c r="I69" s="9" t="s">
        <v>379</v>
      </c>
      <c r="J69" s="5" t="s">
        <v>380</v>
      </c>
    </row>
    <row r="70" spans="1:10" ht="32" x14ac:dyDescent="0.2">
      <c r="A70" s="1" t="s">
        <v>57</v>
      </c>
      <c r="B70" s="7" t="s">
        <v>241</v>
      </c>
      <c r="C70" s="1">
        <v>37.798999999999999</v>
      </c>
      <c r="D70" s="1">
        <v>-10.166499999999999</v>
      </c>
      <c r="E70" s="1">
        <v>3146</v>
      </c>
      <c r="F70" s="1" t="s">
        <v>299</v>
      </c>
      <c r="G70" s="1">
        <v>0</v>
      </c>
      <c r="H70" s="1">
        <v>160</v>
      </c>
      <c r="I70" s="9" t="s">
        <v>384</v>
      </c>
      <c r="J70" s="5" t="s">
        <v>383</v>
      </c>
    </row>
    <row r="71" spans="1:10" ht="16" x14ac:dyDescent="0.2">
      <c r="A71" s="1" t="s">
        <v>58</v>
      </c>
      <c r="B71" s="6" t="s">
        <v>210</v>
      </c>
      <c r="C71" s="1">
        <v>0.113</v>
      </c>
      <c r="D71" s="1">
        <v>-139.4</v>
      </c>
      <c r="E71" s="1">
        <v>4298</v>
      </c>
      <c r="F71" s="1" t="s">
        <v>300</v>
      </c>
      <c r="G71" s="1">
        <v>0.1</v>
      </c>
      <c r="H71" s="1">
        <v>1010</v>
      </c>
      <c r="I71" s="9" t="s">
        <v>381</v>
      </c>
      <c r="J71" s="5" t="s">
        <v>382</v>
      </c>
    </row>
    <row r="72" spans="1:10" ht="16" x14ac:dyDescent="0.2">
      <c r="A72" s="1" t="s">
        <v>59</v>
      </c>
      <c r="B72" s="6" t="s">
        <v>209</v>
      </c>
      <c r="C72" s="1">
        <v>-9.7000000000000003E-2</v>
      </c>
      <c r="D72" s="1">
        <v>-95.65</v>
      </c>
      <c r="E72" s="1">
        <v>3231</v>
      </c>
      <c r="F72" s="1" t="s">
        <v>301</v>
      </c>
      <c r="G72" s="1">
        <v>0.1</v>
      </c>
      <c r="H72" s="1">
        <v>781</v>
      </c>
      <c r="I72" s="9" t="s">
        <v>386</v>
      </c>
      <c r="J72" s="5" t="s">
        <v>385</v>
      </c>
    </row>
    <row r="73" spans="1:10" ht="16" x14ac:dyDescent="0.2">
      <c r="A73" s="1" t="s">
        <v>60</v>
      </c>
      <c r="B73" s="6" t="s">
        <v>208</v>
      </c>
      <c r="C73" s="1">
        <v>-25.49</v>
      </c>
      <c r="D73" s="1">
        <v>11.307</v>
      </c>
      <c r="E73" s="1">
        <v>4191</v>
      </c>
      <c r="F73" s="1" t="s">
        <v>302</v>
      </c>
      <c r="G73" s="1">
        <v>0</v>
      </c>
      <c r="H73" s="1">
        <v>708.35</v>
      </c>
      <c r="I73" s="9" t="s">
        <v>387</v>
      </c>
      <c r="J73" s="5" t="s">
        <v>388</v>
      </c>
    </row>
    <row r="74" spans="1:10" ht="16" x14ac:dyDescent="0.2">
      <c r="A74" s="1" t="s">
        <v>61</v>
      </c>
      <c r="B74" s="6" t="s">
        <v>207</v>
      </c>
      <c r="C74" s="1">
        <f>-2-22/60</f>
        <v>-2.3666666666666667</v>
      </c>
      <c r="D74" s="1">
        <f>-84-39/60</f>
        <v>-84.65</v>
      </c>
      <c r="E74" s="1">
        <v>2720</v>
      </c>
      <c r="F74" s="1" t="s">
        <v>303</v>
      </c>
      <c r="G74" s="1">
        <v>0</v>
      </c>
      <c r="H74" s="1">
        <v>435</v>
      </c>
      <c r="I74" s="9" t="s">
        <v>389</v>
      </c>
      <c r="J74" s="5" t="s">
        <v>390</v>
      </c>
    </row>
    <row r="75" spans="1:10" ht="16" x14ac:dyDescent="0.2">
      <c r="A75" s="1" t="s">
        <v>62</v>
      </c>
      <c r="B75" s="6" t="s">
        <v>206</v>
      </c>
      <c r="C75" s="1">
        <f>-3-23/60</f>
        <v>-3.3833333333333333</v>
      </c>
      <c r="D75" s="1">
        <f>-83-21/60</f>
        <v>-83.35</v>
      </c>
      <c r="E75" s="1">
        <v>3091</v>
      </c>
      <c r="F75" s="1" t="s">
        <v>304</v>
      </c>
      <c r="G75" s="1">
        <v>2.88</v>
      </c>
      <c r="H75" s="1">
        <v>344.44</v>
      </c>
      <c r="I75" s="9" t="s">
        <v>392</v>
      </c>
      <c r="J75" s="5" t="s">
        <v>391</v>
      </c>
    </row>
    <row r="76" spans="1:10" ht="16" x14ac:dyDescent="0.2">
      <c r="A76" s="1" t="s">
        <v>63</v>
      </c>
      <c r="B76" s="6" t="s">
        <v>205</v>
      </c>
      <c r="C76" s="1">
        <v>37.68</v>
      </c>
      <c r="D76" s="1">
        <v>163.03</v>
      </c>
      <c r="E76" s="1">
        <v>3968</v>
      </c>
      <c r="F76" s="1" t="s">
        <v>305</v>
      </c>
      <c r="G76" s="1">
        <v>10.19</v>
      </c>
      <c r="H76" s="1">
        <v>530</v>
      </c>
      <c r="I76" s="9" t="s">
        <v>393</v>
      </c>
      <c r="J76" s="5" t="s">
        <v>394</v>
      </c>
    </row>
    <row r="77" spans="1:10" x14ac:dyDescent="0.2">
      <c r="B77" s="6"/>
    </row>
    <row r="78" spans="1:10" x14ac:dyDescent="0.2">
      <c r="B78" s="6"/>
    </row>
  </sheetData>
  <pageMargins left="0.7" right="0.7" top="0.75" bottom="0.75" header="0.3" footer="0.3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5"/>
  <sheetViews>
    <sheetView topLeftCell="L1" zoomScale="150" zoomScaleNormal="150" zoomScalePageLayoutView="150" workbookViewId="0">
      <selection activeCell="N1" activeCellId="3" sqref="A1:E1048576 L1:L1048576 M1:M1048576 N1:N1048576"/>
    </sheetView>
  </sheetViews>
  <sheetFormatPr baseColWidth="10" defaultColWidth="8.83203125" defaultRowHeight="15" x14ac:dyDescent="0.2"/>
  <cols>
    <col min="1" max="1" width="12" style="1" bestFit="1" customWidth="1"/>
    <col min="2" max="2" width="14.6640625" style="1" customWidth="1"/>
    <col min="3" max="4" width="11.6640625" style="1" customWidth="1"/>
    <col min="5" max="5" width="11" style="1" customWidth="1"/>
    <col min="6" max="6" width="11.33203125" style="1" customWidth="1"/>
    <col min="7" max="7" width="33" style="1" customWidth="1"/>
    <col min="8" max="8" width="41.83203125" style="1" customWidth="1"/>
    <col min="9" max="11" width="17.83203125" style="1" customWidth="1"/>
    <col min="12" max="12" width="57.83203125" style="1" bestFit="1" customWidth="1"/>
    <col min="13" max="13" width="99.83203125" style="1" customWidth="1"/>
    <col min="14" max="14" width="49.33203125" style="1" customWidth="1"/>
    <col min="15" max="15" width="15.5" style="1" bestFit="1" customWidth="1"/>
    <col min="16" max="16" width="91.5" style="1" bestFit="1" customWidth="1"/>
    <col min="17" max="16384" width="8.83203125" style="1"/>
  </cols>
  <sheetData>
    <row r="1" spans="1:14" ht="50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750</v>
      </c>
      <c r="G1" s="4" t="s">
        <v>751</v>
      </c>
      <c r="H1" s="4" t="s">
        <v>752</v>
      </c>
      <c r="I1" s="4" t="s">
        <v>230</v>
      </c>
      <c r="J1" s="4" t="s">
        <v>1166</v>
      </c>
      <c r="K1" s="4" t="s">
        <v>1167</v>
      </c>
      <c r="L1" s="4" t="s">
        <v>5</v>
      </c>
      <c r="M1" s="4" t="s">
        <v>312</v>
      </c>
      <c r="N1" s="4" t="s">
        <v>708</v>
      </c>
    </row>
    <row r="2" spans="1:14" ht="17" thickTop="1" x14ac:dyDescent="0.2">
      <c r="A2" s="1" t="s">
        <v>66</v>
      </c>
      <c r="B2" s="1" t="s">
        <v>582</v>
      </c>
      <c r="C2" s="1">
        <v>43</v>
      </c>
      <c r="D2" s="1">
        <v>-31</v>
      </c>
      <c r="E2" s="1">
        <v>3406</v>
      </c>
      <c r="F2" s="5"/>
      <c r="G2" s="17" t="s">
        <v>897</v>
      </c>
      <c r="H2" s="3" t="s">
        <v>753</v>
      </c>
      <c r="I2" s="1" t="s">
        <v>409</v>
      </c>
      <c r="J2" s="1">
        <v>9.33</v>
      </c>
      <c r="K2" s="1">
        <v>278</v>
      </c>
      <c r="L2" s="1" t="s">
        <v>410</v>
      </c>
      <c r="M2" s="5" t="s">
        <v>810</v>
      </c>
    </row>
    <row r="3" spans="1:14" ht="16" x14ac:dyDescent="0.2">
      <c r="A3" s="1" t="s">
        <v>67</v>
      </c>
      <c r="B3" s="1" t="s">
        <v>583</v>
      </c>
      <c r="C3" s="1">
        <f>-30-52.8/60</f>
        <v>-30.88</v>
      </c>
      <c r="D3" s="1">
        <f>-38-2.9/60</f>
        <v>-38.048333333333332</v>
      </c>
      <c r="E3" s="1">
        <v>2925</v>
      </c>
      <c r="F3" s="5"/>
      <c r="G3" s="17" t="s">
        <v>888</v>
      </c>
      <c r="H3" s="3" t="s">
        <v>754</v>
      </c>
      <c r="I3" s="1" t="s">
        <v>411</v>
      </c>
      <c r="J3" s="1">
        <v>4</v>
      </c>
      <c r="K3" s="1">
        <v>302</v>
      </c>
      <c r="L3" s="1" t="s">
        <v>412</v>
      </c>
      <c r="M3" s="5" t="s">
        <v>804</v>
      </c>
    </row>
    <row r="4" spans="1:14" ht="16" x14ac:dyDescent="0.2">
      <c r="A4" s="1" t="s">
        <v>68</v>
      </c>
      <c r="B4" s="1" t="s">
        <v>584</v>
      </c>
      <c r="C4" s="1">
        <f>41+10/60+38.28/(60*60)</f>
        <v>41.177299999999995</v>
      </c>
      <c r="D4" s="1">
        <f>142+12/60+4.86/(60*60)</f>
        <v>142.20134999999999</v>
      </c>
      <c r="E4" s="1">
        <v>1180</v>
      </c>
      <c r="F4" s="5" t="s">
        <v>755</v>
      </c>
      <c r="G4" s="17" t="s">
        <v>901</v>
      </c>
      <c r="H4" s="3" t="s">
        <v>756</v>
      </c>
      <c r="I4" s="1" t="s">
        <v>413</v>
      </c>
      <c r="J4" s="1">
        <v>0</v>
      </c>
      <c r="K4" s="1">
        <v>750</v>
      </c>
      <c r="L4" s="1" t="s">
        <v>414</v>
      </c>
      <c r="M4" s="1" t="s">
        <v>805</v>
      </c>
    </row>
    <row r="5" spans="1:14" ht="16" x14ac:dyDescent="0.2">
      <c r="A5" s="1" t="s">
        <v>69</v>
      </c>
      <c r="B5" s="1" t="s">
        <v>585</v>
      </c>
      <c r="C5" s="1">
        <v>-11.34</v>
      </c>
      <c r="D5" s="1">
        <v>88.72</v>
      </c>
      <c r="E5" s="1">
        <v>1665</v>
      </c>
      <c r="F5" s="5" t="s">
        <v>755</v>
      </c>
      <c r="G5" s="17" t="s">
        <v>888</v>
      </c>
      <c r="H5" s="3" t="s">
        <v>754</v>
      </c>
      <c r="I5" s="1" t="s">
        <v>415</v>
      </c>
      <c r="J5" s="1">
        <v>2175</v>
      </c>
      <c r="K5" s="1">
        <v>4410</v>
      </c>
      <c r="L5" s="1" t="s">
        <v>416</v>
      </c>
      <c r="M5" s="1" t="s">
        <v>806</v>
      </c>
    </row>
    <row r="6" spans="1:14" ht="16" x14ac:dyDescent="0.2">
      <c r="A6" s="1" t="s">
        <v>70</v>
      </c>
      <c r="B6" s="1" t="s">
        <v>586</v>
      </c>
      <c r="C6" s="1">
        <v>48.915799999999997</v>
      </c>
      <c r="D6" s="1">
        <v>-12.164</v>
      </c>
      <c r="E6" s="1">
        <v>1251</v>
      </c>
      <c r="F6" s="5" t="s">
        <v>757</v>
      </c>
      <c r="G6" s="17" t="s">
        <v>889</v>
      </c>
      <c r="H6" s="3" t="s">
        <v>758</v>
      </c>
      <c r="I6" s="1" t="s">
        <v>417</v>
      </c>
      <c r="J6" s="1">
        <v>3018</v>
      </c>
      <c r="K6" s="1">
        <v>3690</v>
      </c>
      <c r="L6" s="1" t="s">
        <v>418</v>
      </c>
      <c r="M6" s="1" t="s">
        <v>807</v>
      </c>
    </row>
    <row r="7" spans="1:14" ht="16" x14ac:dyDescent="0.2">
      <c r="A7" s="1" t="s">
        <v>71</v>
      </c>
      <c r="B7" s="1" t="s">
        <v>587</v>
      </c>
      <c r="C7" s="1">
        <v>-31.167000000000002</v>
      </c>
      <c r="D7" s="1">
        <v>163.35849999999999</v>
      </c>
      <c r="E7" s="1">
        <v>1299</v>
      </c>
      <c r="F7" s="5" t="s">
        <v>755</v>
      </c>
      <c r="G7" s="17" t="s">
        <v>890</v>
      </c>
      <c r="H7" s="3" t="s">
        <v>759</v>
      </c>
      <c r="I7" s="1" t="s">
        <v>419</v>
      </c>
      <c r="J7" s="1">
        <v>2710</v>
      </c>
      <c r="K7" s="1">
        <v>4460</v>
      </c>
      <c r="L7" s="1" t="s">
        <v>420</v>
      </c>
      <c r="M7" s="5" t="s">
        <v>880</v>
      </c>
    </row>
    <row r="8" spans="1:14" ht="16" x14ac:dyDescent="0.2">
      <c r="A8" s="1" t="s">
        <v>72</v>
      </c>
      <c r="B8" s="1" t="s">
        <v>588</v>
      </c>
      <c r="C8" s="1">
        <f>-40-30.52/60</f>
        <v>-40.50866666666667</v>
      </c>
      <c r="D8" s="1">
        <f>167+40.48/60</f>
        <v>167.67466666666667</v>
      </c>
      <c r="E8" s="1">
        <v>1080</v>
      </c>
      <c r="F8" s="5" t="s">
        <v>760</v>
      </c>
      <c r="G8" s="17" t="s">
        <v>785</v>
      </c>
      <c r="H8" s="3" t="s">
        <v>759</v>
      </c>
      <c r="I8" s="10" t="s">
        <v>421</v>
      </c>
      <c r="J8" s="10">
        <v>4</v>
      </c>
      <c r="K8" s="10">
        <v>5200</v>
      </c>
      <c r="L8" s="1" t="s">
        <v>422</v>
      </c>
      <c r="M8" s="1" t="s">
        <v>808</v>
      </c>
    </row>
    <row r="9" spans="1:14" ht="16" x14ac:dyDescent="0.2">
      <c r="A9" s="1" t="s">
        <v>73</v>
      </c>
      <c r="B9" s="1" t="s">
        <v>589</v>
      </c>
      <c r="C9" s="1">
        <v>-45.523499999999999</v>
      </c>
      <c r="D9" s="1">
        <v>174.94800000000001</v>
      </c>
      <c r="E9" s="1">
        <v>1204</v>
      </c>
      <c r="F9" s="5" t="s">
        <v>760</v>
      </c>
      <c r="G9" s="17" t="s">
        <v>785</v>
      </c>
      <c r="H9" s="3" t="s">
        <v>759</v>
      </c>
      <c r="I9" s="1" t="s">
        <v>712</v>
      </c>
      <c r="J9" s="1">
        <v>4</v>
      </c>
      <c r="K9" s="1">
        <v>1000</v>
      </c>
      <c r="L9" s="5" t="s">
        <v>797</v>
      </c>
      <c r="M9" s="5" t="s">
        <v>809</v>
      </c>
    </row>
    <row r="10" spans="1:14" ht="16" x14ac:dyDescent="0.2">
      <c r="A10" s="1" t="s">
        <v>9</v>
      </c>
      <c r="B10" s="1" t="s">
        <v>590</v>
      </c>
      <c r="C10" s="1">
        <v>41</v>
      </c>
      <c r="D10" s="1">
        <v>-32</v>
      </c>
      <c r="E10" s="1">
        <v>3427</v>
      </c>
      <c r="F10" s="5" t="s">
        <v>761</v>
      </c>
      <c r="G10" s="17" t="s">
        <v>897</v>
      </c>
      <c r="H10" s="3" t="s">
        <v>753</v>
      </c>
      <c r="I10" s="1" t="s">
        <v>423</v>
      </c>
      <c r="J10" s="1">
        <v>255</v>
      </c>
      <c r="K10" s="1">
        <v>1910</v>
      </c>
      <c r="L10" s="5" t="s">
        <v>410</v>
      </c>
      <c r="M10" s="1" t="s">
        <v>810</v>
      </c>
    </row>
    <row r="11" spans="1:14" ht="16" x14ac:dyDescent="0.2">
      <c r="A11" s="1" t="s">
        <v>74</v>
      </c>
      <c r="B11" s="1" t="s">
        <v>591</v>
      </c>
      <c r="C11" s="1">
        <v>-43.887</v>
      </c>
      <c r="D11" s="1">
        <v>90.1</v>
      </c>
      <c r="E11" s="1">
        <v>3057</v>
      </c>
      <c r="F11" s="5"/>
      <c r="G11" s="17" t="s">
        <v>783</v>
      </c>
      <c r="H11" s="3" t="s">
        <v>754</v>
      </c>
      <c r="I11" s="1" t="s">
        <v>424</v>
      </c>
      <c r="J11" s="1">
        <v>3</v>
      </c>
      <c r="K11" s="1">
        <v>298</v>
      </c>
      <c r="L11" s="1" t="s">
        <v>425</v>
      </c>
      <c r="M11" s="1" t="s">
        <v>811</v>
      </c>
    </row>
    <row r="12" spans="1:14" ht="16" x14ac:dyDescent="0.2">
      <c r="A12" s="5" t="s">
        <v>75</v>
      </c>
      <c r="B12" s="1" t="s">
        <v>592</v>
      </c>
      <c r="C12" s="1">
        <v>5.9066999999999998</v>
      </c>
      <c r="D12" s="1">
        <v>-44.195</v>
      </c>
      <c r="E12" s="1">
        <v>4056</v>
      </c>
      <c r="F12" s="5"/>
      <c r="G12" s="17" t="s">
        <v>888</v>
      </c>
      <c r="H12" s="3" t="s">
        <v>754</v>
      </c>
      <c r="I12" s="1" t="s">
        <v>426</v>
      </c>
      <c r="J12" s="1">
        <v>0</v>
      </c>
      <c r="K12" s="1">
        <v>530</v>
      </c>
      <c r="L12" s="1" t="s">
        <v>427</v>
      </c>
      <c r="M12" s="1" t="s">
        <v>812</v>
      </c>
    </row>
    <row r="13" spans="1:14" ht="16" x14ac:dyDescent="0.2">
      <c r="A13" s="1" t="s">
        <v>76</v>
      </c>
      <c r="B13" s="1" t="s">
        <v>593</v>
      </c>
      <c r="C13" s="1">
        <v>5.6</v>
      </c>
      <c r="D13" s="1">
        <v>-44.5</v>
      </c>
      <c r="E13" s="1">
        <v>3528</v>
      </c>
      <c r="F13" s="5"/>
      <c r="G13" s="17" t="s">
        <v>888</v>
      </c>
      <c r="H13" s="3" t="s">
        <v>754</v>
      </c>
      <c r="I13" s="1" t="s">
        <v>428</v>
      </c>
      <c r="J13" s="1">
        <v>0</v>
      </c>
      <c r="K13" s="1">
        <v>415</v>
      </c>
      <c r="L13" s="1" t="s">
        <v>427</v>
      </c>
      <c r="M13" s="1" t="s">
        <v>812</v>
      </c>
    </row>
    <row r="14" spans="1:14" ht="16" x14ac:dyDescent="0.2">
      <c r="A14" s="1" t="s">
        <v>77</v>
      </c>
      <c r="B14" s="1" t="s">
        <v>594</v>
      </c>
      <c r="C14" s="1">
        <v>5.3</v>
      </c>
      <c r="D14" s="1">
        <v>-44.3</v>
      </c>
      <c r="E14" s="1">
        <v>3288</v>
      </c>
      <c r="F14" s="5"/>
      <c r="G14" s="17" t="s">
        <v>888</v>
      </c>
      <c r="H14" s="3" t="s">
        <v>754</v>
      </c>
      <c r="I14" s="1" t="s">
        <v>429</v>
      </c>
      <c r="J14" s="1">
        <v>0</v>
      </c>
      <c r="K14" s="1">
        <v>448</v>
      </c>
      <c r="L14" s="1" t="s">
        <v>427</v>
      </c>
      <c r="M14" s="1" t="s">
        <v>812</v>
      </c>
    </row>
    <row r="15" spans="1:14" ht="16" x14ac:dyDescent="0.2">
      <c r="A15" s="5" t="s">
        <v>78</v>
      </c>
      <c r="B15" s="1" t="s">
        <v>595</v>
      </c>
      <c r="C15" s="1">
        <v>31.25</v>
      </c>
      <c r="D15" s="1">
        <v>-117.58329999999999</v>
      </c>
      <c r="E15" s="1">
        <v>2042</v>
      </c>
      <c r="F15" s="5"/>
      <c r="G15" s="19" t="s">
        <v>891</v>
      </c>
      <c r="H15" s="3" t="s">
        <v>754</v>
      </c>
      <c r="I15" s="1" t="s">
        <v>430</v>
      </c>
      <c r="J15" s="1">
        <v>0</v>
      </c>
      <c r="K15" s="1">
        <v>200</v>
      </c>
      <c r="L15" s="5" t="s">
        <v>715</v>
      </c>
      <c r="M15" s="1" t="s">
        <v>813</v>
      </c>
    </row>
    <row r="16" spans="1:14" ht="16" x14ac:dyDescent="0.2">
      <c r="A16" s="1" t="s">
        <v>79</v>
      </c>
      <c r="B16" s="1" t="s">
        <v>596</v>
      </c>
      <c r="C16" s="1">
        <v>32.066670000000002</v>
      </c>
      <c r="D16" s="1">
        <v>-117.36669999999999</v>
      </c>
      <c r="E16" s="1">
        <v>1299</v>
      </c>
      <c r="F16" s="5"/>
      <c r="G16" s="19" t="s">
        <v>891</v>
      </c>
      <c r="H16" s="3" t="s">
        <v>754</v>
      </c>
      <c r="I16" s="1" t="s">
        <v>431</v>
      </c>
      <c r="J16" s="1">
        <v>0</v>
      </c>
      <c r="K16" s="1">
        <v>170</v>
      </c>
      <c r="L16" s="5" t="s">
        <v>715</v>
      </c>
      <c r="M16" s="1" t="s">
        <v>813</v>
      </c>
    </row>
    <row r="17" spans="1:14" ht="16" x14ac:dyDescent="0.2">
      <c r="A17" s="1" t="s">
        <v>80</v>
      </c>
      <c r="B17" s="1" t="s">
        <v>597</v>
      </c>
      <c r="C17" s="1">
        <v>32.283329999999999</v>
      </c>
      <c r="D17" s="1">
        <v>-118.4</v>
      </c>
      <c r="E17" s="1">
        <v>1759</v>
      </c>
      <c r="F17" s="5"/>
      <c r="G17" s="19" t="s">
        <v>891</v>
      </c>
      <c r="H17" s="3" t="s">
        <v>754</v>
      </c>
      <c r="I17" s="1" t="s">
        <v>432</v>
      </c>
      <c r="J17" s="1">
        <v>1</v>
      </c>
      <c r="K17" s="1">
        <v>200</v>
      </c>
      <c r="L17" s="5" t="s">
        <v>715</v>
      </c>
      <c r="M17" s="1" t="s">
        <v>813</v>
      </c>
    </row>
    <row r="18" spans="1:14" ht="16" x14ac:dyDescent="0.2">
      <c r="A18" s="1" t="s">
        <v>81</v>
      </c>
      <c r="B18" s="1" t="s">
        <v>598</v>
      </c>
      <c r="C18" s="1">
        <v>32.483330000000002</v>
      </c>
      <c r="D18" s="1">
        <v>-118.13330000000001</v>
      </c>
      <c r="E18" s="1">
        <v>1818</v>
      </c>
      <c r="F18" s="5"/>
      <c r="G18" s="19" t="s">
        <v>891</v>
      </c>
      <c r="H18" s="3" t="s">
        <v>754</v>
      </c>
      <c r="I18" s="1" t="s">
        <v>433</v>
      </c>
      <c r="J18" s="1">
        <v>2</v>
      </c>
      <c r="K18" s="1">
        <v>110</v>
      </c>
      <c r="L18" s="5" t="s">
        <v>715</v>
      </c>
      <c r="M18" s="1" t="s">
        <v>813</v>
      </c>
      <c r="N18" s="19" t="s">
        <v>788</v>
      </c>
    </row>
    <row r="19" spans="1:14" ht="16" x14ac:dyDescent="0.2">
      <c r="A19" s="1" t="s">
        <v>82</v>
      </c>
      <c r="B19" s="1" t="s">
        <v>599</v>
      </c>
      <c r="C19" s="1">
        <v>32.799999999999997</v>
      </c>
      <c r="D19" s="1">
        <v>-118.8</v>
      </c>
      <c r="E19" s="1">
        <v>1442</v>
      </c>
      <c r="F19" s="5"/>
      <c r="G19" s="19" t="s">
        <v>891</v>
      </c>
      <c r="H19" s="3" t="s">
        <v>754</v>
      </c>
      <c r="I19" s="1" t="s">
        <v>434</v>
      </c>
      <c r="J19" s="1">
        <v>0</v>
      </c>
      <c r="K19" s="1">
        <v>130</v>
      </c>
      <c r="L19" s="5" t="s">
        <v>715</v>
      </c>
      <c r="M19" s="1" t="s">
        <v>813</v>
      </c>
    </row>
    <row r="20" spans="1:14" ht="16" x14ac:dyDescent="0.2">
      <c r="A20" s="1" t="s">
        <v>83</v>
      </c>
      <c r="B20" s="1" t="s">
        <v>600</v>
      </c>
      <c r="C20" s="1">
        <v>32.866700000000002</v>
      </c>
      <c r="D20" s="1">
        <v>-119.9667</v>
      </c>
      <c r="E20" s="1">
        <v>1194</v>
      </c>
      <c r="F20" s="5"/>
      <c r="G20" s="19" t="s">
        <v>891</v>
      </c>
      <c r="H20" s="3" t="s">
        <v>754</v>
      </c>
      <c r="I20" s="1" t="s">
        <v>435</v>
      </c>
      <c r="J20" s="1">
        <v>0</v>
      </c>
      <c r="K20" s="1">
        <v>135</v>
      </c>
      <c r="L20" s="5" t="s">
        <v>715</v>
      </c>
      <c r="M20" s="5" t="s">
        <v>813</v>
      </c>
    </row>
    <row r="21" spans="1:14" ht="16" x14ac:dyDescent="0.2">
      <c r="A21" s="5" t="s">
        <v>84</v>
      </c>
      <c r="B21" s="1" t="s">
        <v>601</v>
      </c>
      <c r="C21" s="1">
        <v>-5.7783329999999999</v>
      </c>
      <c r="D21" s="1">
        <v>-10.75</v>
      </c>
      <c r="E21" s="1">
        <v>3125</v>
      </c>
      <c r="F21" s="5"/>
      <c r="G21" s="17" t="s">
        <v>783</v>
      </c>
      <c r="H21" s="3" t="s">
        <v>754</v>
      </c>
      <c r="I21" s="1" t="s">
        <v>436</v>
      </c>
      <c r="J21" s="1">
        <v>1</v>
      </c>
      <c r="K21" s="1">
        <v>271</v>
      </c>
      <c r="L21" s="5" t="s">
        <v>798</v>
      </c>
      <c r="M21" s="5" t="s">
        <v>814</v>
      </c>
    </row>
    <row r="22" spans="1:14" ht="16" x14ac:dyDescent="0.2">
      <c r="A22" s="1" t="s">
        <v>85</v>
      </c>
      <c r="B22" s="1" t="s">
        <v>602</v>
      </c>
      <c r="C22" s="1">
        <v>-3.56</v>
      </c>
      <c r="D22" s="1">
        <v>-16.431699999999999</v>
      </c>
      <c r="E22" s="1">
        <v>4675</v>
      </c>
      <c r="F22" s="5"/>
      <c r="G22" s="17" t="s">
        <v>783</v>
      </c>
      <c r="H22" s="3" t="s">
        <v>754</v>
      </c>
      <c r="I22" s="1" t="s">
        <v>437</v>
      </c>
      <c r="J22" s="1">
        <v>0</v>
      </c>
      <c r="K22" s="1">
        <v>387</v>
      </c>
      <c r="L22" s="5" t="s">
        <v>798</v>
      </c>
      <c r="M22" s="5" t="s">
        <v>814</v>
      </c>
    </row>
    <row r="23" spans="1:14" ht="16" x14ac:dyDescent="0.2">
      <c r="A23" s="1" t="s">
        <v>86</v>
      </c>
      <c r="B23" s="1" t="s">
        <v>603</v>
      </c>
      <c r="C23" s="1">
        <v>-23.431699999999999</v>
      </c>
      <c r="D23" s="1">
        <v>11.6983</v>
      </c>
      <c r="E23" s="1">
        <v>2987</v>
      </c>
      <c r="F23" s="5"/>
      <c r="G23" s="17" t="s">
        <v>888</v>
      </c>
      <c r="H23" s="3" t="s">
        <v>754</v>
      </c>
      <c r="I23" s="1" t="s">
        <v>438</v>
      </c>
      <c r="J23" s="1">
        <v>2</v>
      </c>
      <c r="K23" s="1">
        <v>247</v>
      </c>
      <c r="L23" s="5" t="s">
        <v>799</v>
      </c>
      <c r="M23" s="5" t="s">
        <v>815</v>
      </c>
    </row>
    <row r="24" spans="1:14" ht="16" x14ac:dyDescent="0.2">
      <c r="A24" s="1" t="s">
        <v>87</v>
      </c>
      <c r="B24" s="1" t="s">
        <v>604</v>
      </c>
      <c r="C24" s="1">
        <v>14.605</v>
      </c>
      <c r="D24" s="1">
        <v>52.92</v>
      </c>
      <c r="E24" s="1">
        <v>1803</v>
      </c>
      <c r="F24" s="5"/>
      <c r="G24" s="19" t="s">
        <v>764</v>
      </c>
      <c r="H24" s="3" t="s">
        <v>762</v>
      </c>
      <c r="I24" s="1" t="s">
        <v>439</v>
      </c>
      <c r="J24" s="1">
        <v>0</v>
      </c>
      <c r="K24" s="1">
        <v>190</v>
      </c>
      <c r="L24" s="5" t="s">
        <v>800</v>
      </c>
      <c r="M24" s="1" t="s">
        <v>816</v>
      </c>
    </row>
    <row r="25" spans="1:14" ht="16" x14ac:dyDescent="0.2">
      <c r="A25" s="5" t="s">
        <v>395</v>
      </c>
      <c r="B25" s="1" t="s">
        <v>605</v>
      </c>
      <c r="C25" s="1">
        <v>-43.24</v>
      </c>
      <c r="D25" s="1">
        <v>-79.991667000000007</v>
      </c>
      <c r="E25" s="1">
        <v>3531</v>
      </c>
      <c r="F25" s="5"/>
      <c r="G25" s="17" t="s">
        <v>888</v>
      </c>
      <c r="H25" s="3" t="s">
        <v>763</v>
      </c>
      <c r="I25" s="1" t="s">
        <v>440</v>
      </c>
      <c r="J25" s="1">
        <v>7</v>
      </c>
      <c r="K25" s="1">
        <v>513</v>
      </c>
      <c r="L25" s="1" t="s">
        <v>441</v>
      </c>
      <c r="M25" s="5" t="s">
        <v>817</v>
      </c>
    </row>
    <row r="26" spans="1:14" ht="16" x14ac:dyDescent="0.2">
      <c r="A26" s="1" t="s">
        <v>396</v>
      </c>
      <c r="B26" s="1" t="s">
        <v>606</v>
      </c>
      <c r="C26" s="1">
        <v>-25.22</v>
      </c>
      <c r="D26" s="1">
        <v>-75.525000000000006</v>
      </c>
      <c r="E26" s="1">
        <v>3558</v>
      </c>
      <c r="F26" s="5"/>
      <c r="G26" s="17" t="s">
        <v>888</v>
      </c>
      <c r="H26" s="3" t="s">
        <v>754</v>
      </c>
      <c r="I26" s="1" t="s">
        <v>442</v>
      </c>
      <c r="J26" s="1">
        <v>10</v>
      </c>
      <c r="K26" s="1">
        <v>1100</v>
      </c>
      <c r="L26" s="5" t="s">
        <v>443</v>
      </c>
      <c r="M26" s="1" t="s">
        <v>818</v>
      </c>
    </row>
    <row r="27" spans="1:14" ht="16" x14ac:dyDescent="0.2">
      <c r="A27" s="1" t="s">
        <v>88</v>
      </c>
      <c r="B27" s="1" t="s">
        <v>607</v>
      </c>
      <c r="C27" s="1">
        <v>12.613300000000001</v>
      </c>
      <c r="D27" s="1">
        <v>-59.386699999999998</v>
      </c>
      <c r="E27" s="1">
        <v>1558</v>
      </c>
      <c r="F27" s="5"/>
      <c r="G27" s="21" t="s">
        <v>888</v>
      </c>
      <c r="H27" s="3" t="s">
        <v>754</v>
      </c>
      <c r="I27" s="1" t="s">
        <v>444</v>
      </c>
      <c r="J27" s="1">
        <v>0</v>
      </c>
      <c r="K27" s="1">
        <v>176</v>
      </c>
      <c r="L27" s="5" t="s">
        <v>445</v>
      </c>
      <c r="M27" s="1" t="s">
        <v>819</v>
      </c>
    </row>
    <row r="28" spans="1:14" ht="16" x14ac:dyDescent="0.2">
      <c r="A28" s="1" t="s">
        <v>89</v>
      </c>
      <c r="B28" s="1" t="s">
        <v>608</v>
      </c>
      <c r="C28" s="1">
        <v>12.2583</v>
      </c>
      <c r="D28" s="1">
        <v>-58.33</v>
      </c>
      <c r="E28" s="1">
        <v>1972</v>
      </c>
      <c r="F28" s="5"/>
      <c r="G28" s="21" t="s">
        <v>888</v>
      </c>
      <c r="H28" s="3" t="s">
        <v>754</v>
      </c>
      <c r="I28" s="1" t="s">
        <v>446</v>
      </c>
      <c r="J28" s="1">
        <v>0</v>
      </c>
      <c r="K28" s="1">
        <v>244</v>
      </c>
      <c r="L28" s="1" t="s">
        <v>445</v>
      </c>
      <c r="M28" s="1" t="s">
        <v>819</v>
      </c>
    </row>
    <row r="29" spans="1:14" ht="16" x14ac:dyDescent="0.2">
      <c r="A29" s="1" t="s">
        <v>90</v>
      </c>
      <c r="B29" s="1" t="s">
        <v>609</v>
      </c>
      <c r="C29" s="1">
        <v>30.63</v>
      </c>
      <c r="D29" s="1">
        <v>-12.396699999999999</v>
      </c>
      <c r="E29" s="1">
        <v>2324</v>
      </c>
      <c r="F29" s="5"/>
      <c r="G29" s="21" t="s">
        <v>888</v>
      </c>
      <c r="H29" s="3" t="s">
        <v>754</v>
      </c>
      <c r="I29" s="1" t="s">
        <v>447</v>
      </c>
      <c r="J29" s="1">
        <v>0</v>
      </c>
      <c r="K29" s="1">
        <v>256</v>
      </c>
      <c r="L29" s="5" t="s">
        <v>716</v>
      </c>
      <c r="M29" s="1" t="s">
        <v>820</v>
      </c>
    </row>
    <row r="30" spans="1:14" ht="16" x14ac:dyDescent="0.2">
      <c r="A30" s="5" t="s">
        <v>397</v>
      </c>
      <c r="B30" s="1" t="s">
        <v>610</v>
      </c>
      <c r="C30" s="1">
        <v>25.171666999999999</v>
      </c>
      <c r="D30" s="1">
        <v>-16.844999999999999</v>
      </c>
      <c r="E30" s="1">
        <v>2575</v>
      </c>
      <c r="F30" s="5"/>
      <c r="G30" s="17" t="s">
        <v>899</v>
      </c>
      <c r="H30" s="3" t="s">
        <v>754</v>
      </c>
      <c r="I30" s="1" t="s">
        <v>448</v>
      </c>
      <c r="J30" s="1">
        <v>0</v>
      </c>
      <c r="K30" s="1">
        <v>150</v>
      </c>
      <c r="L30" s="1" t="s">
        <v>449</v>
      </c>
      <c r="M30" s="1" t="s">
        <v>821</v>
      </c>
    </row>
    <row r="31" spans="1:14" ht="16" x14ac:dyDescent="0.2">
      <c r="A31" s="1" t="s">
        <v>398</v>
      </c>
      <c r="B31" s="1" t="s">
        <v>611</v>
      </c>
      <c r="C31" s="1">
        <v>5.67</v>
      </c>
      <c r="D31" s="1">
        <v>-19.851666999999999</v>
      </c>
      <c r="E31" s="1">
        <v>2862</v>
      </c>
      <c r="F31" s="5"/>
      <c r="G31" s="21" t="s">
        <v>888</v>
      </c>
      <c r="H31" s="3" t="s">
        <v>754</v>
      </c>
      <c r="I31" s="1" t="s">
        <v>413</v>
      </c>
      <c r="J31" s="1">
        <v>0</v>
      </c>
      <c r="K31" s="1">
        <v>750</v>
      </c>
      <c r="L31" s="5" t="s">
        <v>450</v>
      </c>
      <c r="M31" s="5" t="s">
        <v>822</v>
      </c>
    </row>
    <row r="32" spans="1:14" ht="16" x14ac:dyDescent="0.2">
      <c r="A32" s="1" t="s">
        <v>398</v>
      </c>
      <c r="B32" s="1" t="s">
        <v>612</v>
      </c>
      <c r="C32" s="1">
        <v>5.67</v>
      </c>
      <c r="D32" s="1">
        <v>-19.851666999999999</v>
      </c>
      <c r="E32" s="1">
        <v>2862</v>
      </c>
      <c r="F32" s="5"/>
      <c r="G32" s="21" t="s">
        <v>888</v>
      </c>
      <c r="H32" s="3" t="s">
        <v>754</v>
      </c>
      <c r="I32" s="1" t="s">
        <v>451</v>
      </c>
      <c r="J32" s="1">
        <v>0</v>
      </c>
      <c r="K32" s="1">
        <v>140</v>
      </c>
      <c r="L32" s="1" t="s">
        <v>449</v>
      </c>
      <c r="M32" s="1" t="s">
        <v>821</v>
      </c>
      <c r="N32" s="19" t="s">
        <v>789</v>
      </c>
    </row>
    <row r="33" spans="1:14" ht="16" x14ac:dyDescent="0.2">
      <c r="A33" s="1" t="s">
        <v>91</v>
      </c>
      <c r="B33" s="1" t="s">
        <v>613</v>
      </c>
      <c r="C33" s="1">
        <v>44.36</v>
      </c>
      <c r="D33" s="1">
        <v>-26.543299999999999</v>
      </c>
      <c r="E33" s="1">
        <v>3050</v>
      </c>
      <c r="F33" s="5"/>
      <c r="G33" s="17" t="s">
        <v>900</v>
      </c>
      <c r="H33" s="3" t="s">
        <v>754</v>
      </c>
      <c r="I33" s="1" t="s">
        <v>452</v>
      </c>
      <c r="J33" s="1">
        <v>4</v>
      </c>
      <c r="K33" s="1">
        <v>144</v>
      </c>
      <c r="L33" s="1" t="s">
        <v>375</v>
      </c>
      <c r="M33" s="1" t="s">
        <v>376</v>
      </c>
    </row>
    <row r="34" spans="1:14" ht="16" x14ac:dyDescent="0.2">
      <c r="A34" s="1" t="s">
        <v>92</v>
      </c>
      <c r="B34" s="1" t="s">
        <v>614</v>
      </c>
      <c r="C34" s="1">
        <v>29.166699999999999</v>
      </c>
      <c r="D34" s="1">
        <v>-12.0867</v>
      </c>
      <c r="E34" s="1">
        <v>1024</v>
      </c>
      <c r="F34" s="5"/>
      <c r="G34" s="21" t="s">
        <v>888</v>
      </c>
      <c r="H34" s="3" t="s">
        <v>754</v>
      </c>
      <c r="I34" s="1" t="s">
        <v>453</v>
      </c>
      <c r="J34" s="1">
        <v>7</v>
      </c>
      <c r="K34" s="1">
        <v>268</v>
      </c>
      <c r="L34" s="1" t="s">
        <v>375</v>
      </c>
      <c r="M34" s="1" t="s">
        <v>376</v>
      </c>
    </row>
    <row r="35" spans="1:14" ht="16" x14ac:dyDescent="0.2">
      <c r="A35" s="1" t="s">
        <v>93</v>
      </c>
      <c r="B35" s="1" t="s">
        <v>615</v>
      </c>
      <c r="C35" s="1">
        <v>27.004999999999999</v>
      </c>
      <c r="D35" s="1">
        <v>-18.986699999999999</v>
      </c>
      <c r="E35" s="1">
        <v>3849</v>
      </c>
      <c r="F35" s="5"/>
      <c r="G35" s="17" t="s">
        <v>899</v>
      </c>
      <c r="H35" s="3" t="s">
        <v>754</v>
      </c>
      <c r="I35" s="1" t="s">
        <v>454</v>
      </c>
      <c r="J35" s="1">
        <v>7</v>
      </c>
      <c r="K35" s="1">
        <v>420</v>
      </c>
      <c r="L35" s="1" t="s">
        <v>375</v>
      </c>
      <c r="M35" s="1" t="s">
        <v>376</v>
      </c>
    </row>
    <row r="36" spans="1:14" ht="16" x14ac:dyDescent="0.2">
      <c r="A36" s="1" t="s">
        <v>94</v>
      </c>
      <c r="B36" s="1" t="s">
        <v>616</v>
      </c>
      <c r="C36" s="1">
        <v>-1.35</v>
      </c>
      <c r="D36" s="1">
        <v>-11.961667</v>
      </c>
      <c r="E36" s="1">
        <v>3912</v>
      </c>
      <c r="F36" s="5"/>
      <c r="G36" s="21" t="s">
        <v>888</v>
      </c>
      <c r="H36" s="3" t="s">
        <v>754</v>
      </c>
      <c r="I36" s="1" t="s">
        <v>455</v>
      </c>
      <c r="J36" s="1">
        <v>17</v>
      </c>
      <c r="K36" s="1">
        <v>334</v>
      </c>
      <c r="L36" s="1" t="s">
        <v>375</v>
      </c>
      <c r="M36" s="5" t="s">
        <v>376</v>
      </c>
    </row>
    <row r="37" spans="1:14" ht="16" x14ac:dyDescent="0.2">
      <c r="A37" s="1" t="s">
        <v>95</v>
      </c>
      <c r="B37" s="1" t="s">
        <v>617</v>
      </c>
      <c r="C37" s="1">
        <v>55.26</v>
      </c>
      <c r="D37" s="1">
        <v>-26.725000000000001</v>
      </c>
      <c r="E37" s="1">
        <v>3331</v>
      </c>
      <c r="F37" s="5"/>
      <c r="G37" s="21" t="s">
        <v>888</v>
      </c>
      <c r="H37" s="3" t="s">
        <v>754</v>
      </c>
      <c r="I37" s="1" t="s">
        <v>456</v>
      </c>
      <c r="J37" s="1">
        <v>0</v>
      </c>
      <c r="K37" s="1">
        <v>334</v>
      </c>
      <c r="L37" s="5" t="s">
        <v>719</v>
      </c>
      <c r="M37" s="5" t="s">
        <v>823</v>
      </c>
    </row>
    <row r="38" spans="1:14" ht="16" x14ac:dyDescent="0.2">
      <c r="A38" s="1" t="s">
        <v>96</v>
      </c>
      <c r="B38" s="1" t="s">
        <v>618</v>
      </c>
      <c r="C38" s="1">
        <v>53.536670000000001</v>
      </c>
      <c r="D38" s="1">
        <v>-20.288333000000002</v>
      </c>
      <c r="E38" s="1">
        <v>2196</v>
      </c>
      <c r="F38" s="5"/>
      <c r="G38" s="21" t="s">
        <v>888</v>
      </c>
      <c r="H38" s="3" t="s">
        <v>754</v>
      </c>
      <c r="I38" s="1" t="s">
        <v>457</v>
      </c>
      <c r="J38" s="1">
        <v>0</v>
      </c>
      <c r="K38" s="1">
        <v>250</v>
      </c>
      <c r="L38" s="5" t="s">
        <v>720</v>
      </c>
      <c r="M38" s="5" t="s">
        <v>824</v>
      </c>
    </row>
    <row r="39" spans="1:14" ht="16" x14ac:dyDescent="0.2">
      <c r="A39" s="1" t="s">
        <v>97</v>
      </c>
      <c r="B39" s="1" t="s">
        <v>619</v>
      </c>
      <c r="C39" s="1">
        <v>5317833</v>
      </c>
      <c r="D39" s="1">
        <v>-19.145</v>
      </c>
      <c r="E39" s="1">
        <v>2472</v>
      </c>
      <c r="F39" s="5"/>
      <c r="G39" s="21" t="s">
        <v>888</v>
      </c>
      <c r="H39" s="3" t="s">
        <v>754</v>
      </c>
      <c r="I39" s="1" t="s">
        <v>457</v>
      </c>
      <c r="J39" s="1">
        <v>0</v>
      </c>
      <c r="K39" s="1">
        <v>250</v>
      </c>
      <c r="L39" s="5" t="s">
        <v>720</v>
      </c>
      <c r="M39" s="5" t="s">
        <v>824</v>
      </c>
    </row>
    <row r="40" spans="1:14" ht="16" x14ac:dyDescent="0.2">
      <c r="A40" s="1" t="s">
        <v>98</v>
      </c>
      <c r="B40" s="1" t="s">
        <v>620</v>
      </c>
      <c r="C40" s="1">
        <v>-8.8000000000000007</v>
      </c>
      <c r="D40" s="1">
        <v>-138.99</v>
      </c>
      <c r="E40" s="1">
        <v>3135</v>
      </c>
      <c r="F40" s="5"/>
      <c r="G40" s="17" t="s">
        <v>785</v>
      </c>
      <c r="H40" s="3" t="s">
        <v>759</v>
      </c>
      <c r="I40" s="1" t="s">
        <v>458</v>
      </c>
      <c r="J40" s="1">
        <v>4</v>
      </c>
      <c r="K40" s="1">
        <v>312</v>
      </c>
      <c r="L40" s="5" t="s">
        <v>717</v>
      </c>
      <c r="M40" s="1" t="s">
        <v>825</v>
      </c>
      <c r="N40" s="19" t="s">
        <v>790</v>
      </c>
    </row>
    <row r="41" spans="1:14" ht="16" x14ac:dyDescent="0.2">
      <c r="A41" s="5" t="s">
        <v>99</v>
      </c>
      <c r="B41" s="1" t="s">
        <v>621</v>
      </c>
      <c r="C41" s="1">
        <v>51.714799999999997</v>
      </c>
      <c r="D41" s="1">
        <v>150.9855</v>
      </c>
      <c r="E41" s="1">
        <v>1041</v>
      </c>
      <c r="F41" s="5"/>
      <c r="G41" s="17" t="s">
        <v>785</v>
      </c>
      <c r="H41" s="3" t="s">
        <v>759</v>
      </c>
      <c r="I41" s="1" t="s">
        <v>459</v>
      </c>
      <c r="J41" s="1">
        <v>1</v>
      </c>
      <c r="K41" s="1">
        <v>346</v>
      </c>
      <c r="L41" s="5" t="s">
        <v>801</v>
      </c>
      <c r="M41" s="1" t="s">
        <v>826</v>
      </c>
    </row>
    <row r="42" spans="1:14" ht="16" x14ac:dyDescent="0.2">
      <c r="A42" s="1" t="s">
        <v>100</v>
      </c>
      <c r="B42" s="1" t="s">
        <v>622</v>
      </c>
      <c r="C42" s="1">
        <f>-1-21/60</f>
        <v>-1.35</v>
      </c>
      <c r="D42" s="1">
        <f>-11-58/60</f>
        <v>-11.966666666666667</v>
      </c>
      <c r="E42" s="1">
        <v>3912</v>
      </c>
      <c r="F42" s="5"/>
      <c r="G42" s="21" t="s">
        <v>888</v>
      </c>
      <c r="H42" s="3" t="s">
        <v>754</v>
      </c>
      <c r="I42" s="1" t="s">
        <v>460</v>
      </c>
      <c r="J42" s="1">
        <v>0</v>
      </c>
      <c r="K42" s="1">
        <v>331</v>
      </c>
      <c r="L42" s="1" t="s">
        <v>461</v>
      </c>
      <c r="M42" s="1" t="s">
        <v>827</v>
      </c>
    </row>
    <row r="43" spans="1:14" ht="16" x14ac:dyDescent="0.2">
      <c r="A43" s="1" t="s">
        <v>101</v>
      </c>
      <c r="B43" s="1" t="s">
        <v>623</v>
      </c>
      <c r="C43" s="1">
        <v>17.648299999999999</v>
      </c>
      <c r="D43" s="1">
        <v>-67.166700000000006</v>
      </c>
      <c r="E43" s="1">
        <v>1814</v>
      </c>
      <c r="F43" s="5"/>
      <c r="G43" s="21" t="s">
        <v>888</v>
      </c>
      <c r="H43" s="3" t="s">
        <v>754</v>
      </c>
      <c r="I43" s="1" t="s">
        <v>462</v>
      </c>
      <c r="J43" s="1">
        <v>10</v>
      </c>
      <c r="K43" s="1">
        <v>350</v>
      </c>
      <c r="L43" s="5" t="s">
        <v>718</v>
      </c>
      <c r="M43" s="1" t="s">
        <v>721</v>
      </c>
    </row>
    <row r="44" spans="1:14" ht="32" x14ac:dyDescent="0.2">
      <c r="A44" s="1" t="s">
        <v>399</v>
      </c>
      <c r="B44" s="1" t="s">
        <v>624</v>
      </c>
      <c r="C44" s="1">
        <v>-13.0825</v>
      </c>
      <c r="D44" s="1">
        <v>121.788</v>
      </c>
      <c r="E44" s="1">
        <v>1783</v>
      </c>
      <c r="F44" s="5"/>
      <c r="G44" s="21" t="s">
        <v>888</v>
      </c>
      <c r="H44" s="3" t="s">
        <v>754</v>
      </c>
      <c r="I44" s="1" t="s">
        <v>463</v>
      </c>
      <c r="J44" s="1">
        <v>1</v>
      </c>
      <c r="K44" s="1">
        <v>461</v>
      </c>
      <c r="L44" s="1" t="s">
        <v>464</v>
      </c>
      <c r="M44" s="1" t="s">
        <v>828</v>
      </c>
    </row>
    <row r="45" spans="1:14" ht="32" x14ac:dyDescent="0.2">
      <c r="A45" s="1" t="s">
        <v>399</v>
      </c>
      <c r="B45" s="1" t="s">
        <v>625</v>
      </c>
      <c r="C45" s="1">
        <v>-13.0825</v>
      </c>
      <c r="D45" s="1">
        <v>121.788</v>
      </c>
      <c r="E45" s="1">
        <v>1783</v>
      </c>
      <c r="F45" s="5"/>
      <c r="G45" s="21" t="s">
        <v>888</v>
      </c>
      <c r="H45" s="3" t="s">
        <v>754</v>
      </c>
      <c r="I45" s="1" t="s">
        <v>465</v>
      </c>
      <c r="J45" s="1">
        <v>23.9</v>
      </c>
      <c r="K45" s="1">
        <v>63.9</v>
      </c>
      <c r="L45" s="5" t="s">
        <v>722</v>
      </c>
      <c r="M45" s="5" t="s">
        <v>882</v>
      </c>
      <c r="N45" s="19" t="s">
        <v>791</v>
      </c>
    </row>
    <row r="46" spans="1:14" ht="16" x14ac:dyDescent="0.2">
      <c r="A46" s="1" t="s">
        <v>102</v>
      </c>
      <c r="B46" s="1" t="s">
        <v>626</v>
      </c>
      <c r="C46" s="1">
        <v>53.951500000000003</v>
      </c>
      <c r="D46" s="1">
        <v>149.95859999999999</v>
      </c>
      <c r="E46" s="1">
        <v>822</v>
      </c>
      <c r="F46" s="5"/>
      <c r="G46" s="17" t="s">
        <v>785</v>
      </c>
      <c r="H46" s="3" t="s">
        <v>759</v>
      </c>
      <c r="I46" s="1" t="s">
        <v>466</v>
      </c>
      <c r="J46" s="1">
        <v>1</v>
      </c>
      <c r="K46" s="1">
        <v>1090</v>
      </c>
      <c r="L46" s="5" t="s">
        <v>801</v>
      </c>
      <c r="M46" s="1" t="s">
        <v>826</v>
      </c>
    </row>
    <row r="47" spans="1:14" ht="16" x14ac:dyDescent="0.2">
      <c r="A47" s="1" t="s">
        <v>103</v>
      </c>
      <c r="B47" s="1" t="s">
        <v>627</v>
      </c>
      <c r="C47" s="1">
        <v>51.268000000000001</v>
      </c>
      <c r="D47" s="1">
        <v>167.72499999999999</v>
      </c>
      <c r="E47" s="1">
        <v>2317</v>
      </c>
      <c r="F47" s="5"/>
      <c r="G47" s="17" t="s">
        <v>785</v>
      </c>
      <c r="H47" s="3" t="s">
        <v>759</v>
      </c>
      <c r="I47" s="1" t="s">
        <v>467</v>
      </c>
      <c r="J47" s="1">
        <v>0</v>
      </c>
      <c r="K47" s="1">
        <v>450</v>
      </c>
      <c r="L47" s="5" t="s">
        <v>468</v>
      </c>
      <c r="M47" s="1" t="s">
        <v>829</v>
      </c>
    </row>
    <row r="48" spans="1:14" ht="32" x14ac:dyDescent="0.2">
      <c r="A48" s="1" t="s">
        <v>400</v>
      </c>
      <c r="B48" s="1" t="s">
        <v>628</v>
      </c>
      <c r="C48" s="1">
        <v>37.880000000000003</v>
      </c>
      <c r="D48" s="1">
        <v>-10.18</v>
      </c>
      <c r="E48" s="1">
        <v>2925</v>
      </c>
      <c r="F48" s="5"/>
      <c r="G48" s="19" t="s">
        <v>757</v>
      </c>
      <c r="H48" s="11" t="s">
        <v>759</v>
      </c>
      <c r="I48" s="1" t="s">
        <v>469</v>
      </c>
      <c r="J48" s="1">
        <v>193</v>
      </c>
      <c r="K48" s="1">
        <v>423</v>
      </c>
      <c r="L48" s="5" t="s">
        <v>470</v>
      </c>
      <c r="M48" s="5" t="s">
        <v>883</v>
      </c>
    </row>
    <row r="49" spans="1:13" ht="32" x14ac:dyDescent="0.2">
      <c r="A49" s="1" t="s">
        <v>400</v>
      </c>
      <c r="B49" s="1" t="s">
        <v>629</v>
      </c>
      <c r="C49" s="1">
        <v>37.881500000000003</v>
      </c>
      <c r="D49" s="1">
        <v>-10.1762</v>
      </c>
      <c r="E49" s="1">
        <v>2952</v>
      </c>
      <c r="F49" s="5"/>
      <c r="G49" s="19" t="s">
        <v>757</v>
      </c>
      <c r="H49" s="3" t="s">
        <v>887</v>
      </c>
      <c r="I49" s="1" t="s">
        <v>471</v>
      </c>
      <c r="J49" s="1">
        <v>0</v>
      </c>
      <c r="K49" s="1">
        <v>433</v>
      </c>
      <c r="L49" s="5" t="s">
        <v>723</v>
      </c>
      <c r="M49" s="5" t="s">
        <v>830</v>
      </c>
    </row>
    <row r="50" spans="1:13" ht="16" x14ac:dyDescent="0.2">
      <c r="A50" s="1" t="s">
        <v>104</v>
      </c>
      <c r="B50" s="1" t="s">
        <v>630</v>
      </c>
      <c r="C50" s="1">
        <v>39.055799999999998</v>
      </c>
      <c r="D50" s="1">
        <v>-12.624000000000001</v>
      </c>
      <c r="E50" s="1">
        <v>3570</v>
      </c>
      <c r="F50" s="5"/>
      <c r="G50" s="21" t="s">
        <v>888</v>
      </c>
      <c r="H50" s="3" t="s">
        <v>753</v>
      </c>
      <c r="I50" s="1" t="s">
        <v>472</v>
      </c>
      <c r="J50" s="1">
        <v>305</v>
      </c>
      <c r="K50" s="1">
        <v>545</v>
      </c>
      <c r="L50" s="5" t="s">
        <v>473</v>
      </c>
      <c r="M50" s="1" t="s">
        <v>831</v>
      </c>
    </row>
    <row r="51" spans="1:13" ht="16" x14ac:dyDescent="0.2">
      <c r="A51" s="1" t="s">
        <v>105</v>
      </c>
      <c r="B51" s="1" t="s">
        <v>631</v>
      </c>
      <c r="C51" s="1">
        <v>44.779833000000004</v>
      </c>
      <c r="D51" s="1">
        <v>-11.2745</v>
      </c>
      <c r="E51" s="1">
        <v>3460</v>
      </c>
      <c r="F51" s="5"/>
      <c r="G51" s="17" t="s">
        <v>897</v>
      </c>
      <c r="H51" s="3" t="s">
        <v>753</v>
      </c>
      <c r="I51" s="1" t="s">
        <v>474</v>
      </c>
      <c r="J51" s="1">
        <v>0</v>
      </c>
      <c r="K51" s="1">
        <v>1183</v>
      </c>
      <c r="L51" s="5" t="s">
        <v>475</v>
      </c>
      <c r="M51" s="5" t="s">
        <v>832</v>
      </c>
    </row>
    <row r="52" spans="1:13" ht="32" x14ac:dyDescent="0.2">
      <c r="A52" s="1" t="s">
        <v>401</v>
      </c>
      <c r="B52" s="1" t="s">
        <v>632</v>
      </c>
      <c r="C52" s="1">
        <v>29.0017</v>
      </c>
      <c r="D52" s="1">
        <v>-87.118799999999993</v>
      </c>
      <c r="E52" s="1">
        <v>847</v>
      </c>
      <c r="F52" s="5"/>
      <c r="G52" s="17" t="s">
        <v>890</v>
      </c>
      <c r="H52" s="3" t="s">
        <v>759</v>
      </c>
      <c r="I52" s="1" t="s">
        <v>476</v>
      </c>
      <c r="J52" s="1">
        <v>1.2</v>
      </c>
      <c r="K52" s="1">
        <v>300</v>
      </c>
      <c r="L52" s="5" t="s">
        <v>477</v>
      </c>
      <c r="M52" s="1" t="s">
        <v>833</v>
      </c>
    </row>
    <row r="53" spans="1:13" ht="32" x14ac:dyDescent="0.2">
      <c r="A53" s="1" t="s">
        <v>401</v>
      </c>
      <c r="B53" s="1" t="s">
        <v>633</v>
      </c>
      <c r="C53" s="1">
        <v>29.001670000000001</v>
      </c>
      <c r="D53" s="1">
        <v>-87.118889999999993</v>
      </c>
      <c r="E53" s="1">
        <v>847</v>
      </c>
      <c r="F53" s="5"/>
      <c r="G53" s="17" t="s">
        <v>890</v>
      </c>
      <c r="H53" s="3" t="s">
        <v>759</v>
      </c>
      <c r="I53" s="1" t="s">
        <v>478</v>
      </c>
      <c r="J53" s="1">
        <v>0</v>
      </c>
      <c r="K53" s="1">
        <v>400</v>
      </c>
      <c r="L53" s="5" t="s">
        <v>479</v>
      </c>
      <c r="M53" s="5" t="s">
        <v>834</v>
      </c>
    </row>
    <row r="54" spans="1:13" ht="16" x14ac:dyDescent="0.2">
      <c r="A54" s="1" t="s">
        <v>106</v>
      </c>
      <c r="B54" s="1" t="s">
        <v>634</v>
      </c>
      <c r="C54" s="1">
        <v>-41.331670000000003</v>
      </c>
      <c r="D54" s="1">
        <v>25.828330000000001</v>
      </c>
      <c r="E54" s="1">
        <v>2907</v>
      </c>
      <c r="F54" s="5"/>
      <c r="G54" s="21" t="s">
        <v>888</v>
      </c>
      <c r="H54" s="3" t="s">
        <v>753</v>
      </c>
      <c r="I54" s="1" t="s">
        <v>480</v>
      </c>
      <c r="J54" s="1">
        <v>0</v>
      </c>
      <c r="K54" s="1">
        <v>353</v>
      </c>
      <c r="L54" s="5" t="s">
        <v>481</v>
      </c>
      <c r="M54" s="1" t="s">
        <v>835</v>
      </c>
    </row>
    <row r="55" spans="1:13" ht="48" x14ac:dyDescent="0.2">
      <c r="A55" s="5" t="s">
        <v>107</v>
      </c>
      <c r="B55" s="1" t="s">
        <v>635</v>
      </c>
      <c r="C55" s="1">
        <f>46+50/60</f>
        <v>46.833333333333336</v>
      </c>
      <c r="D55" s="1">
        <f>-9-31/60</f>
        <v>-9.5166666666666675</v>
      </c>
      <c r="E55" s="1">
        <v>4064</v>
      </c>
      <c r="F55" s="5"/>
      <c r="G55" s="19" t="s">
        <v>764</v>
      </c>
      <c r="H55" s="3" t="s">
        <v>756</v>
      </c>
      <c r="I55" s="1" t="s">
        <v>482</v>
      </c>
      <c r="J55" s="1">
        <v>7</v>
      </c>
      <c r="K55" s="1">
        <v>350</v>
      </c>
      <c r="L55" s="5" t="s">
        <v>724</v>
      </c>
      <c r="M55" s="5" t="s">
        <v>836</v>
      </c>
    </row>
    <row r="56" spans="1:13" ht="16" x14ac:dyDescent="0.2">
      <c r="A56" s="1" t="s">
        <v>108</v>
      </c>
      <c r="B56" s="1" t="s">
        <v>636</v>
      </c>
      <c r="C56" s="1">
        <v>39.036700000000003</v>
      </c>
      <c r="D56" s="1">
        <v>-10.660500000000001</v>
      </c>
      <c r="E56" s="1">
        <v>1865</v>
      </c>
      <c r="F56" s="5"/>
      <c r="G56" s="17" t="s">
        <v>892</v>
      </c>
      <c r="H56" s="3" t="s">
        <v>765</v>
      </c>
      <c r="I56" s="1" t="s">
        <v>483</v>
      </c>
      <c r="J56" s="1">
        <v>300</v>
      </c>
      <c r="K56" s="1">
        <v>580</v>
      </c>
      <c r="L56" s="1" t="s">
        <v>473</v>
      </c>
      <c r="M56" s="1" t="s">
        <v>831</v>
      </c>
    </row>
    <row r="57" spans="1:13" ht="16" x14ac:dyDescent="0.2">
      <c r="A57" s="1" t="s">
        <v>109</v>
      </c>
      <c r="B57" s="1" t="s">
        <v>637</v>
      </c>
      <c r="C57" s="1">
        <f>18+5.81/60</f>
        <v>18.096833333333333</v>
      </c>
      <c r="D57" s="1">
        <f>-21-9.19/60</f>
        <v>-21.153166666666667</v>
      </c>
      <c r="E57" s="1">
        <v>3085</v>
      </c>
      <c r="F57" s="5"/>
      <c r="G57" s="21" t="s">
        <v>888</v>
      </c>
      <c r="H57" s="3" t="s">
        <v>766</v>
      </c>
      <c r="I57" s="1" t="s">
        <v>484</v>
      </c>
      <c r="J57" s="1">
        <v>0</v>
      </c>
      <c r="K57" s="1">
        <v>1108</v>
      </c>
      <c r="L57" s="5" t="s">
        <v>485</v>
      </c>
      <c r="M57" s="5" t="s">
        <v>837</v>
      </c>
    </row>
    <row r="58" spans="1:13" ht="16" x14ac:dyDescent="0.2">
      <c r="A58" s="1" t="s">
        <v>110</v>
      </c>
      <c r="B58" s="1" t="s">
        <v>638</v>
      </c>
      <c r="C58" s="1">
        <v>22.2</v>
      </c>
      <c r="D58" s="1">
        <v>63.08</v>
      </c>
      <c r="E58" s="1">
        <v>2387</v>
      </c>
      <c r="F58" s="5"/>
      <c r="G58" s="19" t="s">
        <v>890</v>
      </c>
      <c r="H58" s="3" t="s">
        <v>759</v>
      </c>
      <c r="I58" s="1" t="s">
        <v>486</v>
      </c>
      <c r="J58" s="1">
        <v>8</v>
      </c>
      <c r="K58" s="1">
        <v>762</v>
      </c>
      <c r="L58" s="1" t="s">
        <v>487</v>
      </c>
      <c r="M58" s="1" t="s">
        <v>838</v>
      </c>
    </row>
    <row r="59" spans="1:13" ht="16" x14ac:dyDescent="0.2">
      <c r="A59" s="1" t="s">
        <v>111</v>
      </c>
      <c r="B59" s="1" t="s">
        <v>639</v>
      </c>
      <c r="C59" s="1">
        <f>-2-51/60-48/(60*60)</f>
        <v>-2.8633333333333333</v>
      </c>
      <c r="D59" s="1">
        <f>144+32/60+4/(60*60)</f>
        <v>144.53444444444443</v>
      </c>
      <c r="E59" s="1">
        <v>1843</v>
      </c>
      <c r="F59" s="5"/>
      <c r="G59" s="17" t="s">
        <v>900</v>
      </c>
      <c r="H59" s="3" t="s">
        <v>754</v>
      </c>
      <c r="I59" s="1" t="s">
        <v>488</v>
      </c>
      <c r="J59" s="1">
        <v>1</v>
      </c>
      <c r="K59" s="1">
        <v>388</v>
      </c>
      <c r="L59" s="5" t="s">
        <v>489</v>
      </c>
      <c r="M59" s="1" t="s">
        <v>839</v>
      </c>
    </row>
    <row r="60" spans="1:13" ht="16" x14ac:dyDescent="0.2">
      <c r="A60" s="1" t="s">
        <v>112</v>
      </c>
      <c r="B60" s="1" t="s">
        <v>640</v>
      </c>
      <c r="C60" s="1">
        <v>-23</v>
      </c>
      <c r="D60" s="1">
        <f>166+9/60</f>
        <v>166.15</v>
      </c>
      <c r="E60" s="1">
        <v>2470</v>
      </c>
      <c r="F60" s="5"/>
      <c r="G60" s="21" t="s">
        <v>888</v>
      </c>
      <c r="H60" s="3" t="s">
        <v>753</v>
      </c>
      <c r="I60" s="1" t="s">
        <v>490</v>
      </c>
      <c r="J60" s="1">
        <v>0</v>
      </c>
      <c r="K60" s="1">
        <v>1557</v>
      </c>
      <c r="L60" s="1" t="s">
        <v>491</v>
      </c>
      <c r="M60" s="1" t="s">
        <v>840</v>
      </c>
    </row>
    <row r="61" spans="1:13" ht="16" x14ac:dyDescent="0.2">
      <c r="A61" s="1" t="s">
        <v>113</v>
      </c>
      <c r="B61" s="1" t="s">
        <v>641</v>
      </c>
      <c r="C61" s="1">
        <f>-1-6.07/60</f>
        <v>-1.1011666666666666</v>
      </c>
      <c r="D61" s="1">
        <f>89+16.12/60</f>
        <v>89.268666666666661</v>
      </c>
      <c r="E61" s="1">
        <v>2429</v>
      </c>
      <c r="F61" s="5"/>
      <c r="G61" s="21" t="s">
        <v>888</v>
      </c>
      <c r="H61" s="5" t="s">
        <v>754</v>
      </c>
      <c r="I61" s="1" t="s">
        <v>492</v>
      </c>
      <c r="J61" s="1">
        <v>0</v>
      </c>
      <c r="K61" s="1">
        <v>1757</v>
      </c>
      <c r="L61" s="5" t="s">
        <v>726</v>
      </c>
      <c r="M61" s="1" t="s">
        <v>725</v>
      </c>
    </row>
    <row r="62" spans="1:13" ht="16" x14ac:dyDescent="0.2">
      <c r="A62" s="1" t="s">
        <v>57</v>
      </c>
      <c r="B62" s="1" t="s">
        <v>642</v>
      </c>
      <c r="C62" s="1">
        <v>37.799833</v>
      </c>
      <c r="D62" s="1">
        <v>-10.166499999999999</v>
      </c>
      <c r="E62" s="1">
        <v>3146</v>
      </c>
      <c r="F62" s="5"/>
      <c r="G62" s="19" t="s">
        <v>764</v>
      </c>
      <c r="H62" s="3" t="s">
        <v>767</v>
      </c>
      <c r="I62" s="1" t="s">
        <v>493</v>
      </c>
      <c r="J62" s="1">
        <v>0</v>
      </c>
      <c r="K62" s="1">
        <v>417</v>
      </c>
      <c r="L62" s="5" t="s">
        <v>727</v>
      </c>
      <c r="M62" s="5" t="s">
        <v>841</v>
      </c>
    </row>
    <row r="63" spans="1:13" ht="16" x14ac:dyDescent="0.2">
      <c r="A63" s="1" t="s">
        <v>114</v>
      </c>
      <c r="B63" s="1" t="s">
        <v>643</v>
      </c>
      <c r="C63" s="1">
        <v>-26.166</v>
      </c>
      <c r="D63" s="1">
        <v>34.020000000000003</v>
      </c>
      <c r="E63" s="1">
        <v>660</v>
      </c>
      <c r="F63" s="5"/>
      <c r="G63" s="21" t="s">
        <v>888</v>
      </c>
      <c r="H63" s="3" t="s">
        <v>754</v>
      </c>
      <c r="I63" s="1" t="s">
        <v>494</v>
      </c>
      <c r="J63" s="1">
        <v>0</v>
      </c>
      <c r="K63" s="1">
        <v>790</v>
      </c>
      <c r="L63" s="5" t="s">
        <v>495</v>
      </c>
      <c r="M63" s="1" t="s">
        <v>842</v>
      </c>
    </row>
    <row r="64" spans="1:13" ht="16" x14ac:dyDescent="0.2">
      <c r="A64" s="1" t="s">
        <v>115</v>
      </c>
      <c r="B64" s="1" t="s">
        <v>644</v>
      </c>
      <c r="C64" s="1">
        <v>-36.32</v>
      </c>
      <c r="D64" s="1">
        <v>19.47</v>
      </c>
      <c r="E64" s="1">
        <v>2488</v>
      </c>
      <c r="F64" s="5"/>
      <c r="G64" s="21" t="s">
        <v>888</v>
      </c>
      <c r="H64" s="3" t="s">
        <v>754</v>
      </c>
      <c r="I64" s="1" t="s">
        <v>467</v>
      </c>
      <c r="J64" s="1">
        <v>0</v>
      </c>
      <c r="K64" s="1">
        <v>450</v>
      </c>
      <c r="L64" s="1" t="s">
        <v>496</v>
      </c>
      <c r="M64" s="1" t="s">
        <v>843</v>
      </c>
    </row>
    <row r="65" spans="1:14" ht="16" x14ac:dyDescent="0.2">
      <c r="A65" s="1" t="s">
        <v>116</v>
      </c>
      <c r="B65" s="1" t="s">
        <v>645</v>
      </c>
      <c r="C65" s="1">
        <v>-25.81</v>
      </c>
      <c r="D65" s="1">
        <v>12.13</v>
      </c>
      <c r="E65" s="1">
        <v>3606</v>
      </c>
      <c r="F65" s="5"/>
      <c r="G65" s="21" t="s">
        <v>888</v>
      </c>
      <c r="H65" s="3" t="s">
        <v>754</v>
      </c>
      <c r="I65" s="1" t="s">
        <v>497</v>
      </c>
      <c r="J65" s="1">
        <v>10</v>
      </c>
      <c r="K65" s="1">
        <v>243</v>
      </c>
      <c r="L65" s="1" t="s">
        <v>498</v>
      </c>
      <c r="M65" s="1" t="s">
        <v>844</v>
      </c>
    </row>
    <row r="66" spans="1:14" ht="16" x14ac:dyDescent="0.2">
      <c r="A66" s="1" t="s">
        <v>117</v>
      </c>
      <c r="B66" s="1" t="s">
        <v>646</v>
      </c>
      <c r="C66" s="1">
        <v>-25.59</v>
      </c>
      <c r="D66" s="1">
        <v>12.63</v>
      </c>
      <c r="E66" s="1">
        <v>2909</v>
      </c>
      <c r="F66" s="5"/>
      <c r="G66" s="21" t="s">
        <v>888</v>
      </c>
      <c r="H66" s="3" t="s">
        <v>754</v>
      </c>
      <c r="I66" s="1" t="s">
        <v>499</v>
      </c>
      <c r="J66" s="1">
        <v>6</v>
      </c>
      <c r="K66" s="1">
        <v>193</v>
      </c>
      <c r="L66" s="1" t="s">
        <v>498</v>
      </c>
      <c r="M66" s="1" t="s">
        <v>844</v>
      </c>
    </row>
    <row r="67" spans="1:14" ht="16" x14ac:dyDescent="0.2">
      <c r="A67" s="1" t="s">
        <v>118</v>
      </c>
      <c r="B67" s="1" t="s">
        <v>647</v>
      </c>
      <c r="C67" s="1">
        <f>-45-32.06/60</f>
        <v>-45.534333333333336</v>
      </c>
      <c r="D67" s="1">
        <f>174+55.85/60</f>
        <v>174.93083333333334</v>
      </c>
      <c r="E67" s="1">
        <v>1210</v>
      </c>
      <c r="F67" s="5"/>
      <c r="G67" s="21" t="s">
        <v>888</v>
      </c>
      <c r="H67" s="3" t="s">
        <v>753</v>
      </c>
      <c r="I67" s="1" t="s">
        <v>500</v>
      </c>
      <c r="J67" s="1">
        <v>2</v>
      </c>
      <c r="K67" s="1">
        <v>341</v>
      </c>
      <c r="L67" s="5" t="s">
        <v>802</v>
      </c>
      <c r="M67" s="1" t="s">
        <v>845</v>
      </c>
    </row>
    <row r="68" spans="1:14" ht="16" x14ac:dyDescent="0.2">
      <c r="A68" s="1" t="s">
        <v>119</v>
      </c>
      <c r="B68" s="1" t="s">
        <v>648</v>
      </c>
      <c r="C68" s="1">
        <v>-22.566659999999999</v>
      </c>
      <c r="D68" s="1">
        <v>161.73333</v>
      </c>
      <c r="E68" s="1">
        <v>1684</v>
      </c>
      <c r="F68" s="5"/>
      <c r="G68" s="21" t="s">
        <v>888</v>
      </c>
      <c r="H68" s="3" t="s">
        <v>754</v>
      </c>
      <c r="I68" s="1" t="s">
        <v>501</v>
      </c>
      <c r="J68" s="1">
        <v>5</v>
      </c>
      <c r="K68" s="1">
        <v>362</v>
      </c>
      <c r="L68" s="5" t="s">
        <v>502</v>
      </c>
      <c r="M68" s="1" t="s">
        <v>846</v>
      </c>
    </row>
    <row r="69" spans="1:14" ht="16" x14ac:dyDescent="0.2">
      <c r="A69" s="1" t="s">
        <v>402</v>
      </c>
      <c r="B69" s="1" t="s">
        <v>649</v>
      </c>
      <c r="C69" s="1">
        <f>-50-20/60</f>
        <v>-50.333333333333336</v>
      </c>
      <c r="D69" s="1">
        <f>-148-8/60</f>
        <v>-148.13333333333333</v>
      </c>
      <c r="E69" s="1">
        <v>4286</v>
      </c>
      <c r="F69" s="5"/>
      <c r="G69" s="17" t="s">
        <v>783</v>
      </c>
      <c r="H69" s="3" t="s">
        <v>753</v>
      </c>
      <c r="I69" s="1" t="s">
        <v>503</v>
      </c>
      <c r="J69" s="1">
        <v>23</v>
      </c>
      <c r="K69" s="1">
        <v>210</v>
      </c>
      <c r="L69" s="1" t="s">
        <v>504</v>
      </c>
      <c r="M69" s="1" t="s">
        <v>847</v>
      </c>
    </row>
    <row r="70" spans="1:14" ht="16" x14ac:dyDescent="0.2">
      <c r="A70" s="1" t="s">
        <v>402</v>
      </c>
      <c r="B70" s="1" t="s">
        <v>650</v>
      </c>
      <c r="C70" s="1">
        <f>-50-20/60</f>
        <v>-50.333333333333336</v>
      </c>
      <c r="D70" s="1">
        <f>-148-8/60</f>
        <v>-148.13333333333333</v>
      </c>
      <c r="E70" s="1">
        <v>4286</v>
      </c>
      <c r="F70" s="5"/>
      <c r="G70" s="17" t="s">
        <v>783</v>
      </c>
      <c r="H70" s="3" t="s">
        <v>753</v>
      </c>
      <c r="I70" s="1" t="s">
        <v>505</v>
      </c>
      <c r="J70" s="1">
        <v>441</v>
      </c>
      <c r="K70" s="1">
        <v>679</v>
      </c>
      <c r="L70" s="1" t="s">
        <v>504</v>
      </c>
      <c r="M70" s="1" t="s">
        <v>847</v>
      </c>
    </row>
    <row r="71" spans="1:14" ht="16" x14ac:dyDescent="0.2">
      <c r="A71" s="1" t="s">
        <v>402</v>
      </c>
      <c r="B71" s="1" t="s">
        <v>651</v>
      </c>
      <c r="C71" s="1">
        <f>-50-20/60</f>
        <v>-50.333333333333336</v>
      </c>
      <c r="D71" s="1">
        <f>-148-8/60</f>
        <v>-148.13333333333333</v>
      </c>
      <c r="E71" s="1">
        <v>4286</v>
      </c>
      <c r="F71" s="5"/>
      <c r="G71" s="17" t="s">
        <v>783</v>
      </c>
      <c r="H71" s="3" t="s">
        <v>753</v>
      </c>
      <c r="I71" s="1" t="s">
        <v>506</v>
      </c>
      <c r="J71" s="1">
        <v>1575</v>
      </c>
      <c r="K71" s="1">
        <v>2975</v>
      </c>
      <c r="L71" s="1" t="s">
        <v>504</v>
      </c>
      <c r="M71" s="1" t="s">
        <v>847</v>
      </c>
    </row>
    <row r="72" spans="1:14" ht="16" x14ac:dyDescent="0.2">
      <c r="A72" s="1" t="s">
        <v>120</v>
      </c>
      <c r="B72" s="1" t="s">
        <v>652</v>
      </c>
      <c r="C72" s="1">
        <f>31+17/60</f>
        <v>31.283333333333335</v>
      </c>
      <c r="D72" s="1">
        <f>-117-38/60</f>
        <v>-117.63333333333334</v>
      </c>
      <c r="E72" s="1" t="s">
        <v>403</v>
      </c>
      <c r="F72" s="5" t="s">
        <v>761</v>
      </c>
      <c r="G72" s="21" t="s">
        <v>888</v>
      </c>
      <c r="H72" s="5" t="s">
        <v>754</v>
      </c>
      <c r="I72" s="1" t="s">
        <v>507</v>
      </c>
      <c r="J72" s="1">
        <v>0</v>
      </c>
      <c r="K72" s="1">
        <v>340</v>
      </c>
      <c r="L72" s="5" t="s">
        <v>508</v>
      </c>
      <c r="M72" s="5" t="s">
        <v>848</v>
      </c>
    </row>
    <row r="73" spans="1:14" ht="16" x14ac:dyDescent="0.2">
      <c r="A73" s="1" t="s">
        <v>404</v>
      </c>
      <c r="B73" s="1" t="s">
        <v>653</v>
      </c>
      <c r="C73" s="1">
        <v>32.833866999999998</v>
      </c>
      <c r="D73" s="1">
        <v>-119.98099999999999</v>
      </c>
      <c r="E73" s="1">
        <v>1165.8</v>
      </c>
      <c r="F73" s="5" t="s">
        <v>761</v>
      </c>
      <c r="G73" s="19" t="s">
        <v>764</v>
      </c>
      <c r="H73" s="11" t="s">
        <v>759</v>
      </c>
      <c r="I73" s="1" t="s">
        <v>509</v>
      </c>
      <c r="J73" s="1">
        <v>386</v>
      </c>
      <c r="K73" s="1">
        <v>916</v>
      </c>
      <c r="L73" s="5" t="s">
        <v>803</v>
      </c>
      <c r="M73" s="1" t="s">
        <v>849</v>
      </c>
    </row>
    <row r="74" spans="1:14" ht="16" x14ac:dyDescent="0.2">
      <c r="A74" s="1" t="s">
        <v>404</v>
      </c>
      <c r="B74" s="1" t="s">
        <v>654</v>
      </c>
      <c r="C74" s="1">
        <f>32+50.046/60</f>
        <v>32.834099999999999</v>
      </c>
      <c r="D74" s="1">
        <f>-119-58.879/60</f>
        <v>-119.98131666666667</v>
      </c>
      <c r="E74" s="1">
        <v>1177</v>
      </c>
      <c r="F74" s="5" t="s">
        <v>761</v>
      </c>
      <c r="G74" s="17" t="s">
        <v>785</v>
      </c>
      <c r="H74" s="11" t="s">
        <v>759</v>
      </c>
      <c r="I74" s="1" t="s">
        <v>510</v>
      </c>
      <c r="J74" s="1">
        <v>0</v>
      </c>
      <c r="K74" s="1">
        <v>187</v>
      </c>
      <c r="L74" s="5" t="s">
        <v>511</v>
      </c>
      <c r="M74" s="1" t="s">
        <v>850</v>
      </c>
      <c r="N74" s="19" t="s">
        <v>792</v>
      </c>
    </row>
    <row r="75" spans="1:14" ht="16" x14ac:dyDescent="0.2">
      <c r="A75" s="1" t="s">
        <v>121</v>
      </c>
      <c r="B75" s="1" t="s">
        <v>655</v>
      </c>
      <c r="C75" s="1">
        <f>36+59/60</f>
        <v>36.983333333333334</v>
      </c>
      <c r="D75" s="1">
        <f>-123-17/60</f>
        <v>-123.28333333333333</v>
      </c>
      <c r="E75" s="1">
        <v>2476</v>
      </c>
      <c r="F75" s="5" t="s">
        <v>760</v>
      </c>
      <c r="G75" s="17" t="s">
        <v>898</v>
      </c>
      <c r="H75" s="5" t="s">
        <v>754</v>
      </c>
      <c r="I75" s="1" t="s">
        <v>512</v>
      </c>
      <c r="J75" s="1">
        <v>0</v>
      </c>
      <c r="K75" s="1">
        <v>188</v>
      </c>
      <c r="L75" s="1" t="s">
        <v>508</v>
      </c>
      <c r="M75" s="5" t="s">
        <v>848</v>
      </c>
    </row>
    <row r="76" spans="1:14" ht="16" x14ac:dyDescent="0.2">
      <c r="A76" s="1" t="s">
        <v>122</v>
      </c>
      <c r="B76" s="1" t="s">
        <v>656</v>
      </c>
      <c r="C76" s="1">
        <f>41+40.97/60</f>
        <v>41.682833333333335</v>
      </c>
      <c r="D76" s="1">
        <f>-124-55.98/60</f>
        <v>-124.93300000000001</v>
      </c>
      <c r="E76" s="1">
        <v>988</v>
      </c>
      <c r="F76" s="5" t="s">
        <v>761</v>
      </c>
      <c r="G76" s="17" t="s">
        <v>897</v>
      </c>
      <c r="H76" s="11" t="s">
        <v>756</v>
      </c>
      <c r="I76" s="1" t="s">
        <v>513</v>
      </c>
      <c r="J76" s="1">
        <v>0</v>
      </c>
      <c r="K76" s="1">
        <v>255</v>
      </c>
      <c r="L76" s="1" t="s">
        <v>514</v>
      </c>
      <c r="M76" s="5" t="s">
        <v>851</v>
      </c>
    </row>
    <row r="77" spans="1:14" ht="16" x14ac:dyDescent="0.2">
      <c r="A77" s="1" t="s">
        <v>123</v>
      </c>
      <c r="B77" s="1" t="s">
        <v>657</v>
      </c>
      <c r="C77" s="1">
        <v>31.68975</v>
      </c>
      <c r="D77" s="1">
        <v>-75.430000000000007</v>
      </c>
      <c r="E77" s="1">
        <v>2984</v>
      </c>
      <c r="F77" s="5" t="s">
        <v>760</v>
      </c>
      <c r="G77" s="17" t="s">
        <v>900</v>
      </c>
      <c r="H77" s="3" t="s">
        <v>754</v>
      </c>
      <c r="I77" s="1" t="s">
        <v>515</v>
      </c>
      <c r="J77" s="1">
        <v>69</v>
      </c>
      <c r="K77" s="1">
        <v>144</v>
      </c>
      <c r="L77" s="1" t="s">
        <v>516</v>
      </c>
      <c r="M77" s="5" t="s">
        <v>852</v>
      </c>
    </row>
    <row r="78" spans="1:14" ht="16" x14ac:dyDescent="0.2">
      <c r="A78" s="1" t="s">
        <v>124</v>
      </c>
      <c r="B78" s="1" t="s">
        <v>658</v>
      </c>
      <c r="C78" s="1">
        <v>-21.09394</v>
      </c>
      <c r="D78" s="1">
        <v>11.82058</v>
      </c>
      <c r="E78" s="1">
        <v>1279.3</v>
      </c>
      <c r="F78" s="5" t="s">
        <v>761</v>
      </c>
      <c r="G78" s="21" t="s">
        <v>888</v>
      </c>
      <c r="H78" s="3" t="s">
        <v>754</v>
      </c>
      <c r="I78" s="1" t="s">
        <v>517</v>
      </c>
      <c r="J78" s="1">
        <v>1711</v>
      </c>
      <c r="K78" s="1">
        <v>3625</v>
      </c>
      <c r="L78" s="5" t="s">
        <v>728</v>
      </c>
      <c r="M78" s="1" t="s">
        <v>853</v>
      </c>
    </row>
    <row r="79" spans="1:14" ht="16" x14ac:dyDescent="0.2">
      <c r="A79" s="1" t="s">
        <v>125</v>
      </c>
      <c r="B79" s="1" t="s">
        <v>659</v>
      </c>
      <c r="C79" s="1">
        <v>-20.89472</v>
      </c>
      <c r="D79" s="1">
        <v>11.21786</v>
      </c>
      <c r="E79" s="1">
        <v>2178.1</v>
      </c>
      <c r="F79" s="5" t="s">
        <v>761</v>
      </c>
      <c r="G79" s="21" t="s">
        <v>888</v>
      </c>
      <c r="H79" s="3" t="s">
        <v>754</v>
      </c>
      <c r="I79" s="1" t="s">
        <v>518</v>
      </c>
      <c r="J79" s="1">
        <v>2038</v>
      </c>
      <c r="K79" s="1">
        <v>2676</v>
      </c>
      <c r="L79" s="5" t="s">
        <v>728</v>
      </c>
      <c r="M79" s="1" t="s">
        <v>853</v>
      </c>
    </row>
    <row r="80" spans="1:14" ht="16" x14ac:dyDescent="0.2">
      <c r="A80" s="1" t="s">
        <v>42</v>
      </c>
      <c r="B80" s="1" t="s">
        <v>660</v>
      </c>
      <c r="C80" s="1">
        <v>9.36</v>
      </c>
      <c r="D80" s="1">
        <v>113.28</v>
      </c>
      <c r="E80" s="1">
        <v>2772</v>
      </c>
      <c r="F80" s="5" t="s">
        <v>761</v>
      </c>
      <c r="G80" s="17" t="s">
        <v>900</v>
      </c>
      <c r="H80" s="3" t="s">
        <v>753</v>
      </c>
      <c r="I80" s="1" t="s">
        <v>519</v>
      </c>
      <c r="J80" s="1">
        <v>0</v>
      </c>
      <c r="K80" s="1">
        <v>5021</v>
      </c>
      <c r="L80" s="5" t="s">
        <v>522</v>
      </c>
      <c r="M80" s="5" t="s">
        <v>854</v>
      </c>
    </row>
    <row r="81" spans="1:14" s="23" customFormat="1" ht="16" x14ac:dyDescent="0.2">
      <c r="A81" s="23" t="s">
        <v>43</v>
      </c>
      <c r="B81" s="23" t="s">
        <v>661</v>
      </c>
      <c r="C81" s="23">
        <v>19.45</v>
      </c>
      <c r="D81" s="23">
        <v>116.27</v>
      </c>
      <c r="E81" s="23">
        <v>2092</v>
      </c>
      <c r="F81" s="24" t="s">
        <v>761</v>
      </c>
      <c r="G81" s="25" t="s">
        <v>900</v>
      </c>
      <c r="H81" s="26" t="s">
        <v>759</v>
      </c>
      <c r="I81" s="27" t="s">
        <v>520</v>
      </c>
      <c r="J81" s="36">
        <v>4.0999999999999996</v>
      </c>
      <c r="K81" s="36">
        <v>5049</v>
      </c>
      <c r="L81" s="24" t="s">
        <v>729</v>
      </c>
      <c r="M81" s="23" t="s">
        <v>855</v>
      </c>
    </row>
    <row r="82" spans="1:14" ht="16" x14ac:dyDescent="0.2">
      <c r="A82" s="1" t="s">
        <v>126</v>
      </c>
      <c r="B82" s="1" t="s">
        <v>662</v>
      </c>
      <c r="C82" s="1">
        <v>18.835149999999999</v>
      </c>
      <c r="D82" s="1">
        <v>116.55461699999999</v>
      </c>
      <c r="E82" s="1">
        <v>3245.5</v>
      </c>
      <c r="F82" s="5" t="s">
        <v>761</v>
      </c>
      <c r="G82" s="19" t="s">
        <v>764</v>
      </c>
      <c r="H82" s="3" t="s">
        <v>768</v>
      </c>
      <c r="I82" s="10" t="s">
        <v>521</v>
      </c>
      <c r="J82" s="10">
        <v>6</v>
      </c>
      <c r="K82" s="10">
        <v>5324</v>
      </c>
      <c r="L82" s="5" t="s">
        <v>522</v>
      </c>
      <c r="M82" s="5" t="s">
        <v>854</v>
      </c>
    </row>
    <row r="83" spans="1:14" ht="16" x14ac:dyDescent="0.2">
      <c r="A83" s="1" t="s">
        <v>127</v>
      </c>
      <c r="B83" s="1" t="s">
        <v>663</v>
      </c>
      <c r="C83" s="1">
        <v>-42.609720000000003</v>
      </c>
      <c r="D83" s="1">
        <v>-144.4128</v>
      </c>
      <c r="E83" s="1">
        <v>2463</v>
      </c>
      <c r="F83" s="5" t="s">
        <v>760</v>
      </c>
      <c r="G83" s="21" t="s">
        <v>888</v>
      </c>
      <c r="H83" s="3" t="s">
        <v>754</v>
      </c>
      <c r="I83" s="1" t="s">
        <v>523</v>
      </c>
      <c r="J83" s="1">
        <v>8</v>
      </c>
      <c r="K83" s="1">
        <v>930</v>
      </c>
      <c r="L83" s="5" t="s">
        <v>524</v>
      </c>
      <c r="M83" s="1" t="s">
        <v>856</v>
      </c>
    </row>
    <row r="84" spans="1:14" ht="16" x14ac:dyDescent="0.2">
      <c r="A84" s="1" t="s">
        <v>128</v>
      </c>
      <c r="B84" s="1" t="s">
        <v>664</v>
      </c>
      <c r="C84" s="1">
        <v>-47.150559999999999</v>
      </c>
      <c r="D84" s="1">
        <v>-146.0497</v>
      </c>
      <c r="E84" s="1">
        <v>2705</v>
      </c>
      <c r="F84" s="5" t="s">
        <v>760</v>
      </c>
      <c r="G84" s="21" t="s">
        <v>888</v>
      </c>
      <c r="H84" s="3" t="s">
        <v>754</v>
      </c>
      <c r="I84" s="1" t="s">
        <v>467</v>
      </c>
      <c r="J84" s="1">
        <v>0</v>
      </c>
      <c r="K84" s="1">
        <v>450</v>
      </c>
      <c r="L84" s="1" t="s">
        <v>524</v>
      </c>
      <c r="M84" s="1" t="s">
        <v>856</v>
      </c>
    </row>
    <row r="85" spans="1:14" ht="16" x14ac:dyDescent="0.2">
      <c r="A85" s="1" t="s">
        <v>129</v>
      </c>
      <c r="B85" s="1" t="s">
        <v>665</v>
      </c>
      <c r="C85" s="1">
        <v>-43.959719999999997</v>
      </c>
      <c r="D85" s="1">
        <v>-49.928330000000003</v>
      </c>
      <c r="E85" s="1">
        <v>2622</v>
      </c>
      <c r="F85" s="5" t="s">
        <v>760</v>
      </c>
      <c r="G85" s="21" t="s">
        <v>888</v>
      </c>
      <c r="H85" s="3" t="s">
        <v>754</v>
      </c>
      <c r="I85" s="1" t="s">
        <v>525</v>
      </c>
      <c r="J85" s="1">
        <v>0</v>
      </c>
      <c r="K85" s="1">
        <v>411</v>
      </c>
      <c r="L85" s="1" t="s">
        <v>524</v>
      </c>
      <c r="M85" s="1" t="s">
        <v>856</v>
      </c>
    </row>
    <row r="86" spans="1:14" ht="16" x14ac:dyDescent="0.2">
      <c r="A86" s="1" t="s">
        <v>130</v>
      </c>
      <c r="B86" s="1" t="s">
        <v>666</v>
      </c>
      <c r="C86" s="1">
        <v>36.1</v>
      </c>
      <c r="D86" s="1">
        <v>158.5</v>
      </c>
      <c r="E86" s="1">
        <v>3346</v>
      </c>
      <c r="F86" s="5" t="s">
        <v>755</v>
      </c>
      <c r="G86" s="21" t="s">
        <v>888</v>
      </c>
      <c r="H86" s="3" t="s">
        <v>754</v>
      </c>
      <c r="I86" s="1" t="s">
        <v>526</v>
      </c>
      <c r="J86" s="1">
        <v>1760</v>
      </c>
      <c r="K86" s="1">
        <v>3700</v>
      </c>
      <c r="L86" s="1" t="s">
        <v>527</v>
      </c>
      <c r="M86" s="1" t="s">
        <v>857</v>
      </c>
    </row>
    <row r="87" spans="1:14" ht="16" x14ac:dyDescent="0.2">
      <c r="A87" s="1" t="s">
        <v>131</v>
      </c>
      <c r="B87" s="1" t="s">
        <v>667</v>
      </c>
      <c r="C87" s="1">
        <f>32+39.1081/60</f>
        <v>32.651801666666664</v>
      </c>
      <c r="D87" s="1">
        <f>158+30.3564/60</f>
        <v>158.50594000000001</v>
      </c>
      <c r="E87" s="1">
        <v>2387</v>
      </c>
      <c r="F87" s="5" t="s">
        <v>755</v>
      </c>
      <c r="G87" s="17" t="s">
        <v>900</v>
      </c>
      <c r="H87" s="3" t="s">
        <v>759</v>
      </c>
      <c r="I87" s="1" t="s">
        <v>293</v>
      </c>
      <c r="J87" s="1">
        <v>0</v>
      </c>
      <c r="K87" s="1">
        <v>350</v>
      </c>
      <c r="L87" s="5" t="s">
        <v>730</v>
      </c>
      <c r="M87" s="1" t="s">
        <v>858</v>
      </c>
    </row>
    <row r="88" spans="1:14" ht="16" x14ac:dyDescent="0.2">
      <c r="A88" s="1" t="s">
        <v>132</v>
      </c>
      <c r="B88" s="1" t="s">
        <v>668</v>
      </c>
      <c r="C88" s="1">
        <v>-21.358979999999999</v>
      </c>
      <c r="D88" s="1">
        <v>-81.436083300000007</v>
      </c>
      <c r="E88" s="1">
        <v>1323</v>
      </c>
      <c r="F88" s="5" t="s">
        <v>761</v>
      </c>
      <c r="G88" s="21" t="s">
        <v>888</v>
      </c>
      <c r="H88" s="3" t="s">
        <v>754</v>
      </c>
      <c r="I88" s="1" t="s">
        <v>528</v>
      </c>
      <c r="J88" s="1">
        <v>2322</v>
      </c>
      <c r="K88" s="1">
        <v>5258</v>
      </c>
      <c r="L88" s="5" t="s">
        <v>529</v>
      </c>
      <c r="M88" s="5" t="s">
        <v>881</v>
      </c>
    </row>
    <row r="89" spans="1:14" ht="17" x14ac:dyDescent="0.2">
      <c r="A89" s="1" t="s">
        <v>133</v>
      </c>
      <c r="B89" s="1" t="s">
        <v>669</v>
      </c>
      <c r="C89" s="1">
        <v>-16.007020000000001</v>
      </c>
      <c r="D89" s="1">
        <v>-76.378079999999997</v>
      </c>
      <c r="E89" s="1">
        <v>3212</v>
      </c>
      <c r="F89" s="12" t="s">
        <v>760</v>
      </c>
      <c r="G89" s="21" t="s">
        <v>888</v>
      </c>
      <c r="H89" s="13" t="s">
        <v>754</v>
      </c>
      <c r="I89" s="1" t="s">
        <v>530</v>
      </c>
      <c r="J89" s="1">
        <v>4160</v>
      </c>
      <c r="K89" s="1">
        <v>5338</v>
      </c>
      <c r="L89" s="1" t="s">
        <v>529</v>
      </c>
      <c r="M89" s="5" t="s">
        <v>881</v>
      </c>
      <c r="N89" s="20" t="s">
        <v>793</v>
      </c>
    </row>
    <row r="90" spans="1:14" ht="16" x14ac:dyDescent="0.2">
      <c r="A90" s="1" t="s">
        <v>134</v>
      </c>
      <c r="B90" s="1" t="s">
        <v>670</v>
      </c>
      <c r="C90" s="1">
        <v>-0.67200000000000004</v>
      </c>
      <c r="D90" s="1">
        <v>-82.080830000000006</v>
      </c>
      <c r="E90" s="1">
        <v>1415</v>
      </c>
      <c r="F90" s="5" t="s">
        <v>760</v>
      </c>
      <c r="G90" s="21" t="s">
        <v>888</v>
      </c>
      <c r="H90" s="3" t="s">
        <v>754</v>
      </c>
      <c r="I90" s="1" t="s">
        <v>531</v>
      </c>
      <c r="J90" s="1">
        <v>2700</v>
      </c>
      <c r="K90" s="1">
        <v>4964</v>
      </c>
      <c r="L90" s="1" t="s">
        <v>529</v>
      </c>
      <c r="M90" s="5" t="s">
        <v>881</v>
      </c>
    </row>
    <row r="91" spans="1:14" ht="16" x14ac:dyDescent="0.2">
      <c r="A91" s="1" t="s">
        <v>405</v>
      </c>
      <c r="B91" s="1" t="s">
        <v>671</v>
      </c>
      <c r="C91" s="1">
        <v>5.8428300000000002</v>
      </c>
      <c r="D91" s="1">
        <v>-86.444500000000005</v>
      </c>
      <c r="E91" s="1">
        <v>2027</v>
      </c>
      <c r="F91" s="5" t="s">
        <v>769</v>
      </c>
      <c r="G91" s="28" t="s">
        <v>1049</v>
      </c>
      <c r="H91" s="3" t="s">
        <v>754</v>
      </c>
      <c r="I91" s="1" t="s">
        <v>532</v>
      </c>
      <c r="J91" s="1">
        <v>0</v>
      </c>
      <c r="K91" s="1">
        <v>2129</v>
      </c>
      <c r="L91" s="1" t="s">
        <v>533</v>
      </c>
      <c r="M91" s="1" t="s">
        <v>859</v>
      </c>
    </row>
    <row r="92" spans="1:14" ht="16" x14ac:dyDescent="0.2">
      <c r="A92" s="1" t="s">
        <v>405</v>
      </c>
      <c r="B92" s="1" t="s">
        <v>672</v>
      </c>
      <c r="C92" s="1">
        <v>5.8428300000000002</v>
      </c>
      <c r="D92" s="1">
        <v>-86.444500000000005</v>
      </c>
      <c r="E92" s="1">
        <v>2027</v>
      </c>
      <c r="F92" s="5" t="s">
        <v>760</v>
      </c>
      <c r="G92" s="21" t="s">
        <v>888</v>
      </c>
      <c r="H92" s="3" t="s">
        <v>754</v>
      </c>
      <c r="I92" s="1" t="s">
        <v>534</v>
      </c>
      <c r="J92" s="1">
        <v>2443</v>
      </c>
      <c r="K92" s="1">
        <v>5691</v>
      </c>
      <c r="L92" s="1" t="s">
        <v>529</v>
      </c>
      <c r="M92" s="5" t="s">
        <v>881</v>
      </c>
    </row>
    <row r="93" spans="1:14" ht="16" x14ac:dyDescent="0.2">
      <c r="A93" s="1" t="s">
        <v>135</v>
      </c>
      <c r="B93" s="1" t="s">
        <v>673</v>
      </c>
      <c r="C93" s="1">
        <v>18.0518</v>
      </c>
      <c r="D93" s="1">
        <v>57.608699999999999</v>
      </c>
      <c r="E93" s="1">
        <v>816.3</v>
      </c>
      <c r="F93" s="5" t="s">
        <v>755</v>
      </c>
      <c r="G93" s="19" t="s">
        <v>786</v>
      </c>
      <c r="H93" s="11" t="s">
        <v>759</v>
      </c>
      <c r="I93" s="1" t="s">
        <v>713</v>
      </c>
      <c r="J93" s="1">
        <v>0</v>
      </c>
      <c r="K93" s="1">
        <v>1500</v>
      </c>
      <c r="L93" s="1" t="s">
        <v>535</v>
      </c>
      <c r="M93" s="5" t="s">
        <v>860</v>
      </c>
    </row>
    <row r="94" spans="1:14" ht="16" x14ac:dyDescent="0.2">
      <c r="A94" s="1" t="s">
        <v>136</v>
      </c>
      <c r="B94" s="1" t="s">
        <v>674</v>
      </c>
      <c r="C94" s="1">
        <v>18.462499999999999</v>
      </c>
      <c r="D94" s="1">
        <v>57.786499999999997</v>
      </c>
      <c r="E94" s="1">
        <v>603</v>
      </c>
      <c r="F94" s="5" t="s">
        <v>760</v>
      </c>
      <c r="G94" s="17" t="s">
        <v>900</v>
      </c>
      <c r="H94" s="3" t="s">
        <v>754</v>
      </c>
      <c r="I94" s="1" t="s">
        <v>536</v>
      </c>
      <c r="J94" s="1">
        <v>6</v>
      </c>
      <c r="K94" s="1">
        <v>352</v>
      </c>
      <c r="L94" s="1" t="s">
        <v>537</v>
      </c>
      <c r="M94" s="1" t="s">
        <v>861</v>
      </c>
    </row>
    <row r="95" spans="1:14" ht="16" x14ac:dyDescent="0.2">
      <c r="A95" s="1" t="s">
        <v>20</v>
      </c>
      <c r="B95" s="1" t="s">
        <v>675</v>
      </c>
      <c r="C95" s="1">
        <v>0.31900000000000001</v>
      </c>
      <c r="D95" s="1">
        <v>159.36099999999999</v>
      </c>
      <c r="E95" s="1">
        <v>2520</v>
      </c>
      <c r="F95" s="5" t="s">
        <v>770</v>
      </c>
      <c r="G95" s="21" t="s">
        <v>888</v>
      </c>
      <c r="H95" s="3" t="s">
        <v>759</v>
      </c>
      <c r="I95" s="1" t="s">
        <v>538</v>
      </c>
      <c r="J95" s="1">
        <v>6.5</v>
      </c>
      <c r="K95" s="1">
        <v>1389</v>
      </c>
      <c r="L95" s="5" t="s">
        <v>731</v>
      </c>
      <c r="M95" s="1" t="s">
        <v>862</v>
      </c>
    </row>
    <row r="96" spans="1:14" ht="16" x14ac:dyDescent="0.2">
      <c r="A96" s="1" t="s">
        <v>137</v>
      </c>
      <c r="B96" s="1" t="s">
        <v>676</v>
      </c>
      <c r="C96" s="1">
        <v>5.55</v>
      </c>
      <c r="D96" s="1">
        <v>172.34</v>
      </c>
      <c r="E96" s="1">
        <v>1255</v>
      </c>
      <c r="F96" s="5" t="s">
        <v>755</v>
      </c>
      <c r="G96" s="17" t="s">
        <v>785</v>
      </c>
      <c r="H96" s="3" t="s">
        <v>759</v>
      </c>
      <c r="I96" s="1" t="s">
        <v>539</v>
      </c>
      <c r="J96" s="1">
        <v>0</v>
      </c>
      <c r="K96" s="1">
        <v>537</v>
      </c>
      <c r="L96" s="1" t="s">
        <v>540</v>
      </c>
      <c r="M96" s="1" t="s">
        <v>863</v>
      </c>
      <c r="N96" s="19" t="s">
        <v>794</v>
      </c>
    </row>
    <row r="97" spans="1:14" ht="16" x14ac:dyDescent="0.2">
      <c r="A97" s="1" t="s">
        <v>138</v>
      </c>
      <c r="B97" s="1" t="s">
        <v>677</v>
      </c>
      <c r="C97" s="1">
        <v>3.718</v>
      </c>
      <c r="D97" s="1">
        <v>-42.908000000000001</v>
      </c>
      <c r="E97" s="1">
        <v>3598</v>
      </c>
      <c r="F97" s="5" t="s">
        <v>761</v>
      </c>
      <c r="G97" s="17" t="s">
        <v>895</v>
      </c>
      <c r="H97" s="5" t="s">
        <v>771</v>
      </c>
      <c r="I97" s="1" t="s">
        <v>541</v>
      </c>
      <c r="J97" s="1">
        <v>0</v>
      </c>
      <c r="K97" s="1">
        <v>4939</v>
      </c>
      <c r="L97" s="5" t="s">
        <v>732</v>
      </c>
      <c r="M97" s="5" t="s">
        <v>864</v>
      </c>
      <c r="N97" s="19" t="s">
        <v>795</v>
      </c>
    </row>
    <row r="98" spans="1:14" ht="16" x14ac:dyDescent="0.2">
      <c r="A98" s="1" t="s">
        <v>25</v>
      </c>
      <c r="B98" s="1" t="s">
        <v>678</v>
      </c>
      <c r="C98" s="1">
        <v>5.5</v>
      </c>
      <c r="D98" s="1">
        <v>-44.8</v>
      </c>
      <c r="E98" s="1">
        <v>4010</v>
      </c>
      <c r="F98" s="5"/>
      <c r="G98" s="21" t="s">
        <v>888</v>
      </c>
      <c r="H98" s="5" t="s">
        <v>753</v>
      </c>
      <c r="I98" s="1" t="s">
        <v>542</v>
      </c>
      <c r="J98" s="1">
        <v>0</v>
      </c>
      <c r="K98" s="1">
        <v>3347</v>
      </c>
      <c r="L98" s="1" t="s">
        <v>543</v>
      </c>
      <c r="M98" s="1" t="s">
        <v>865</v>
      </c>
    </row>
    <row r="99" spans="1:14" ht="16" x14ac:dyDescent="0.2">
      <c r="A99" s="1" t="s">
        <v>139</v>
      </c>
      <c r="B99" s="1" t="s">
        <v>679</v>
      </c>
      <c r="C99" s="1">
        <v>3.6278000000000001</v>
      </c>
      <c r="D99" s="1">
        <v>-2.7353000000000001</v>
      </c>
      <c r="E99" s="1">
        <v>2090</v>
      </c>
      <c r="F99" s="5" t="s">
        <v>760</v>
      </c>
      <c r="G99" s="21" t="s">
        <v>888</v>
      </c>
      <c r="H99" s="11" t="s">
        <v>754</v>
      </c>
      <c r="I99" s="1" t="s">
        <v>544</v>
      </c>
      <c r="J99" s="1">
        <v>0</v>
      </c>
      <c r="K99" s="1">
        <v>981</v>
      </c>
      <c r="L99" s="1" t="s">
        <v>545</v>
      </c>
      <c r="M99" s="1" t="s">
        <v>866</v>
      </c>
    </row>
    <row r="100" spans="1:14" ht="16" x14ac:dyDescent="0.2">
      <c r="A100" s="1" t="s">
        <v>140</v>
      </c>
      <c r="B100" s="1" t="s">
        <v>680</v>
      </c>
      <c r="C100" s="1">
        <v>36.231099999999998</v>
      </c>
      <c r="D100" s="1">
        <v>-2.0569500000000001</v>
      </c>
      <c r="E100" s="1">
        <v>438</v>
      </c>
      <c r="F100" s="5" t="s">
        <v>757</v>
      </c>
      <c r="G100" s="17" t="s">
        <v>893</v>
      </c>
      <c r="H100" s="3" t="s">
        <v>754</v>
      </c>
      <c r="I100" s="1" t="s">
        <v>546</v>
      </c>
      <c r="J100" s="1">
        <v>3000</v>
      </c>
      <c r="K100" s="1">
        <v>3627</v>
      </c>
      <c r="L100" s="1" t="s">
        <v>418</v>
      </c>
      <c r="M100" s="1" t="s">
        <v>807</v>
      </c>
    </row>
    <row r="101" spans="1:14" ht="16" x14ac:dyDescent="0.2">
      <c r="A101" s="1" t="s">
        <v>27</v>
      </c>
      <c r="B101" s="1" t="s">
        <v>681</v>
      </c>
      <c r="C101" s="1">
        <f>55+29.087/60</f>
        <v>55.484783333333333</v>
      </c>
      <c r="D101" s="1">
        <f>-14-42.134/60</f>
        <v>-14.702233333333334</v>
      </c>
      <c r="E101" s="1">
        <v>2172</v>
      </c>
      <c r="F101" s="5" t="s">
        <v>761</v>
      </c>
      <c r="G101" s="21" t="s">
        <v>888</v>
      </c>
      <c r="H101" s="3" t="s">
        <v>754</v>
      </c>
      <c r="I101" s="1" t="s">
        <v>547</v>
      </c>
      <c r="J101" s="1">
        <v>0</v>
      </c>
      <c r="K101" s="1">
        <v>191</v>
      </c>
      <c r="L101" s="1" t="s">
        <v>548</v>
      </c>
      <c r="M101" s="1" t="s">
        <v>867</v>
      </c>
    </row>
    <row r="102" spans="1:14" ht="16" x14ac:dyDescent="0.2">
      <c r="A102" s="1" t="s">
        <v>141</v>
      </c>
      <c r="B102" s="1" t="s">
        <v>682</v>
      </c>
      <c r="C102" s="1">
        <f>33+21.75/60</f>
        <v>33.362499999999997</v>
      </c>
      <c r="D102" s="1">
        <f>159+7.7/60</f>
        <v>159.12833333333333</v>
      </c>
      <c r="E102" s="1">
        <v>3107</v>
      </c>
      <c r="F102" s="5"/>
      <c r="G102" s="21" t="s">
        <v>888</v>
      </c>
      <c r="H102" s="5" t="s">
        <v>766</v>
      </c>
      <c r="I102" s="1" t="s">
        <v>549</v>
      </c>
      <c r="J102" s="1">
        <v>6</v>
      </c>
      <c r="K102" s="1">
        <v>526</v>
      </c>
      <c r="L102" s="1" t="s">
        <v>550</v>
      </c>
      <c r="M102" s="1" t="s">
        <v>868</v>
      </c>
      <c r="N102" s="19" t="s">
        <v>796</v>
      </c>
    </row>
    <row r="103" spans="1:14" ht="16" x14ac:dyDescent="0.2">
      <c r="A103" s="1" t="s">
        <v>142</v>
      </c>
      <c r="B103" s="1" t="s">
        <v>683</v>
      </c>
      <c r="C103" s="1">
        <v>-41.858333000000002</v>
      </c>
      <c r="D103" s="1">
        <v>28.541667</v>
      </c>
      <c r="E103" s="1">
        <v>4465</v>
      </c>
      <c r="F103" s="5"/>
      <c r="G103" s="19" t="s">
        <v>784</v>
      </c>
      <c r="H103" s="3" t="s">
        <v>754</v>
      </c>
      <c r="I103" s="1" t="s">
        <v>551</v>
      </c>
      <c r="J103" s="1">
        <v>0</v>
      </c>
      <c r="K103" s="1">
        <v>198</v>
      </c>
      <c r="L103" s="1" t="s">
        <v>552</v>
      </c>
      <c r="M103" s="5" t="s">
        <v>884</v>
      </c>
    </row>
    <row r="104" spans="1:14" ht="16" x14ac:dyDescent="0.2">
      <c r="A104" s="1" t="s">
        <v>143</v>
      </c>
      <c r="B104" s="1" t="s">
        <v>684</v>
      </c>
      <c r="C104" s="1">
        <v>43.195799999999998</v>
      </c>
      <c r="D104" s="1">
        <v>-10.113</v>
      </c>
      <c r="E104" s="1">
        <v>3005</v>
      </c>
      <c r="F104" s="5"/>
      <c r="G104" s="17" t="s">
        <v>900</v>
      </c>
      <c r="H104" s="3" t="s">
        <v>759</v>
      </c>
      <c r="I104" s="1" t="s">
        <v>553</v>
      </c>
      <c r="J104" s="1">
        <v>0</v>
      </c>
      <c r="K104" s="1">
        <v>152</v>
      </c>
      <c r="L104" s="1" t="s">
        <v>554</v>
      </c>
      <c r="M104" s="5" t="s">
        <v>869</v>
      </c>
    </row>
    <row r="105" spans="1:14" ht="16" x14ac:dyDescent="0.2">
      <c r="A105" s="1" t="s">
        <v>144</v>
      </c>
      <c r="B105" s="1" t="s">
        <v>685</v>
      </c>
      <c r="C105" s="1">
        <f>-3-35/60</f>
        <v>-3.5833333333333335</v>
      </c>
      <c r="D105" s="1">
        <f>-83-57/60</f>
        <v>-83.95</v>
      </c>
      <c r="E105" s="1">
        <v>3205</v>
      </c>
      <c r="F105" s="5"/>
      <c r="G105" s="21" t="s">
        <v>888</v>
      </c>
      <c r="H105" s="3" t="s">
        <v>754</v>
      </c>
      <c r="I105" s="1" t="s">
        <v>555</v>
      </c>
      <c r="J105" s="1">
        <v>0</v>
      </c>
      <c r="K105" s="1">
        <v>234</v>
      </c>
      <c r="L105" s="1" t="s">
        <v>461</v>
      </c>
      <c r="M105" s="1" t="s">
        <v>827</v>
      </c>
    </row>
    <row r="106" spans="1:14" ht="16" x14ac:dyDescent="0.2">
      <c r="A106" s="1" t="s">
        <v>145</v>
      </c>
      <c r="B106" s="1" t="s">
        <v>686</v>
      </c>
      <c r="C106" s="1">
        <v>-1.83389</v>
      </c>
      <c r="D106" s="1">
        <v>-139.7011</v>
      </c>
      <c r="E106" s="1">
        <v>4354</v>
      </c>
      <c r="F106" s="5"/>
      <c r="G106" s="21" t="s">
        <v>888</v>
      </c>
      <c r="H106" s="3" t="s">
        <v>754</v>
      </c>
      <c r="I106" s="1" t="s">
        <v>556</v>
      </c>
      <c r="J106" s="1">
        <v>2</v>
      </c>
      <c r="K106" s="1">
        <v>780</v>
      </c>
      <c r="L106" s="1" t="s">
        <v>381</v>
      </c>
      <c r="M106" s="1" t="s">
        <v>382</v>
      </c>
    </row>
    <row r="107" spans="1:14" ht="16" x14ac:dyDescent="0.2">
      <c r="A107" s="1" t="s">
        <v>146</v>
      </c>
      <c r="B107" s="1" t="s">
        <v>687</v>
      </c>
      <c r="C107" s="1">
        <v>-42.921332999999997</v>
      </c>
      <c r="D107" s="1">
        <v>8.6</v>
      </c>
      <c r="E107" s="1">
        <v>3751</v>
      </c>
      <c r="F107" s="5" t="s">
        <v>761</v>
      </c>
      <c r="G107" s="17" t="s">
        <v>894</v>
      </c>
      <c r="H107" s="3" t="s">
        <v>754</v>
      </c>
      <c r="I107" s="1" t="s">
        <v>557</v>
      </c>
      <c r="J107" s="1">
        <v>1</v>
      </c>
      <c r="K107" s="1">
        <v>1104</v>
      </c>
      <c r="L107" s="1" t="s">
        <v>358</v>
      </c>
      <c r="M107" s="5" t="s">
        <v>357</v>
      </c>
    </row>
    <row r="108" spans="1:14" ht="16" x14ac:dyDescent="0.2">
      <c r="A108" s="1" t="s">
        <v>147</v>
      </c>
      <c r="B108" s="1" t="s">
        <v>688</v>
      </c>
      <c r="C108" s="1">
        <v>49.88</v>
      </c>
      <c r="D108" s="1">
        <v>-24.24</v>
      </c>
      <c r="E108" s="1">
        <v>3883</v>
      </c>
      <c r="F108" s="5" t="s">
        <v>761</v>
      </c>
      <c r="G108" s="21" t="s">
        <v>888</v>
      </c>
      <c r="H108" s="3" t="s">
        <v>754</v>
      </c>
      <c r="I108" s="1" t="s">
        <v>558</v>
      </c>
      <c r="J108" s="1">
        <v>0</v>
      </c>
      <c r="K108" s="1">
        <v>1513</v>
      </c>
      <c r="L108" s="5" t="s">
        <v>886</v>
      </c>
      <c r="M108" s="5" t="s">
        <v>870</v>
      </c>
    </row>
    <row r="109" spans="1:14" ht="16" x14ac:dyDescent="0.2">
      <c r="A109" s="1" t="s">
        <v>406</v>
      </c>
      <c r="B109" s="1" t="s">
        <v>689</v>
      </c>
      <c r="C109" s="1">
        <v>41</v>
      </c>
      <c r="D109" s="1">
        <v>-32.957299999999996</v>
      </c>
      <c r="E109" s="1">
        <v>3426</v>
      </c>
      <c r="F109" s="5" t="s">
        <v>761</v>
      </c>
      <c r="G109" s="21" t="s">
        <v>888</v>
      </c>
      <c r="H109" s="3" t="s">
        <v>753</v>
      </c>
      <c r="I109" s="1" t="s">
        <v>559</v>
      </c>
      <c r="J109" s="1">
        <v>2414</v>
      </c>
      <c r="K109" s="1">
        <v>3331</v>
      </c>
      <c r="L109" s="1" t="s">
        <v>560</v>
      </c>
      <c r="M109" s="5" t="s">
        <v>871</v>
      </c>
    </row>
    <row r="110" spans="1:14" ht="16" x14ac:dyDescent="0.2">
      <c r="A110" s="1" t="s">
        <v>406</v>
      </c>
      <c r="B110" s="1" t="s">
        <v>690</v>
      </c>
      <c r="C110" s="1">
        <v>41</v>
      </c>
      <c r="D110" s="1">
        <v>-32.957023</v>
      </c>
      <c r="E110" s="1">
        <v>3411</v>
      </c>
      <c r="F110" s="5" t="s">
        <v>761</v>
      </c>
      <c r="G110" s="21" t="s">
        <v>888</v>
      </c>
      <c r="H110" s="3" t="s">
        <v>753</v>
      </c>
      <c r="I110" s="1" t="s">
        <v>561</v>
      </c>
      <c r="J110" s="1">
        <v>788</v>
      </c>
      <c r="K110" s="1">
        <v>913</v>
      </c>
      <c r="L110" s="1" t="s">
        <v>562</v>
      </c>
      <c r="M110" s="5" t="s">
        <v>885</v>
      </c>
    </row>
    <row r="111" spans="1:14" ht="16" x14ac:dyDescent="0.2">
      <c r="A111" s="1" t="s">
        <v>406</v>
      </c>
      <c r="B111" s="1" t="s">
        <v>691</v>
      </c>
      <c r="C111" s="1">
        <v>41</v>
      </c>
      <c r="D111" s="1">
        <v>-32.957023</v>
      </c>
      <c r="E111" s="1">
        <v>3411</v>
      </c>
      <c r="F111" s="5" t="s">
        <v>772</v>
      </c>
      <c r="G111" s="21" t="s">
        <v>888</v>
      </c>
      <c r="H111" s="3" t="s">
        <v>753</v>
      </c>
      <c r="I111" s="1" t="s">
        <v>563</v>
      </c>
      <c r="J111" s="1">
        <v>600</v>
      </c>
      <c r="K111" s="1">
        <v>700</v>
      </c>
      <c r="L111" s="5" t="s">
        <v>564</v>
      </c>
      <c r="M111" s="1" t="s">
        <v>872</v>
      </c>
    </row>
    <row r="112" spans="1:14" ht="16" x14ac:dyDescent="0.2">
      <c r="A112" s="1" t="s">
        <v>406</v>
      </c>
      <c r="B112" s="1" t="s">
        <v>692</v>
      </c>
      <c r="C112" s="1">
        <v>41</v>
      </c>
      <c r="D112" s="1">
        <v>-32.957299999999996</v>
      </c>
      <c r="E112" s="1">
        <v>3426</v>
      </c>
      <c r="F112" s="5" t="s">
        <v>773</v>
      </c>
      <c r="G112" s="17" t="s">
        <v>896</v>
      </c>
      <c r="H112" s="3" t="s">
        <v>753</v>
      </c>
      <c r="I112" s="1" t="s">
        <v>565</v>
      </c>
      <c r="J112" s="1">
        <v>356</v>
      </c>
      <c r="K112" s="1">
        <v>549</v>
      </c>
      <c r="L112" s="5" t="s">
        <v>566</v>
      </c>
      <c r="M112" s="1" t="s">
        <v>831</v>
      </c>
    </row>
    <row r="113" spans="1:14" ht="16" x14ac:dyDescent="0.2">
      <c r="A113" s="1" t="s">
        <v>407</v>
      </c>
      <c r="B113" s="1" t="s">
        <v>693</v>
      </c>
      <c r="C113" s="1">
        <v>56.363999999999997</v>
      </c>
      <c r="D113" s="1">
        <v>-27.888000000000002</v>
      </c>
      <c r="E113" s="1">
        <v>2800</v>
      </c>
      <c r="F113" s="5" t="s">
        <v>761</v>
      </c>
      <c r="G113" s="21" t="s">
        <v>888</v>
      </c>
      <c r="H113" s="3" t="s">
        <v>756</v>
      </c>
      <c r="I113" s="1" t="s">
        <v>567</v>
      </c>
      <c r="J113" s="1">
        <v>403</v>
      </c>
      <c r="K113" s="1">
        <v>775</v>
      </c>
      <c r="L113" s="5" t="s">
        <v>568</v>
      </c>
      <c r="M113" s="5" t="s">
        <v>873</v>
      </c>
    </row>
    <row r="114" spans="1:14" ht="16" x14ac:dyDescent="0.2">
      <c r="A114" s="1" t="s">
        <v>407</v>
      </c>
      <c r="B114" s="1" t="s">
        <v>694</v>
      </c>
      <c r="C114" s="1">
        <v>56.36</v>
      </c>
      <c r="D114" s="1">
        <v>-27.88</v>
      </c>
      <c r="E114" s="1">
        <v>2820</v>
      </c>
      <c r="F114" s="5" t="s">
        <v>761</v>
      </c>
      <c r="G114" s="17" t="s">
        <v>783</v>
      </c>
      <c r="H114" s="3" t="s">
        <v>756</v>
      </c>
      <c r="I114" s="1" t="s">
        <v>569</v>
      </c>
      <c r="J114" s="1">
        <v>779</v>
      </c>
      <c r="K114" s="1">
        <v>1070</v>
      </c>
      <c r="L114" s="5" t="s">
        <v>570</v>
      </c>
      <c r="M114" s="1" t="s">
        <v>874</v>
      </c>
    </row>
    <row r="115" spans="1:14" ht="32" x14ac:dyDescent="0.2">
      <c r="A115" s="1" t="s">
        <v>408</v>
      </c>
      <c r="B115" s="1" t="s">
        <v>704</v>
      </c>
      <c r="C115" s="1">
        <f>54+33.4/60</f>
        <v>54.556666666666665</v>
      </c>
      <c r="D115" s="1">
        <f>176+49/60</f>
        <v>176.81666666666666</v>
      </c>
      <c r="E115" s="1">
        <v>1950</v>
      </c>
      <c r="F115" s="5" t="s">
        <v>774</v>
      </c>
      <c r="G115" s="19" t="s">
        <v>764</v>
      </c>
      <c r="H115" s="3" t="s">
        <v>756</v>
      </c>
      <c r="I115" s="14" t="s">
        <v>706</v>
      </c>
      <c r="J115" s="14">
        <v>7</v>
      </c>
      <c r="K115" s="14">
        <v>1190</v>
      </c>
      <c r="L115" s="1" t="s">
        <v>571</v>
      </c>
      <c r="M115" s="1" t="s">
        <v>875</v>
      </c>
      <c r="N115" s="1" t="s">
        <v>710</v>
      </c>
    </row>
    <row r="116" spans="1:14" ht="32" x14ac:dyDescent="0.2">
      <c r="A116" s="1" t="s">
        <v>408</v>
      </c>
      <c r="B116" s="1" t="s">
        <v>705</v>
      </c>
      <c r="C116" s="1">
        <f>54+33.4/60</f>
        <v>54.556666666666665</v>
      </c>
      <c r="D116" s="1">
        <f>176+49/60</f>
        <v>176.81666666666666</v>
      </c>
      <c r="E116" s="1">
        <v>1950</v>
      </c>
      <c r="F116" s="5"/>
      <c r="G116" s="21" t="s">
        <v>888</v>
      </c>
      <c r="H116" s="5" t="s">
        <v>753</v>
      </c>
      <c r="I116" s="14" t="s">
        <v>707</v>
      </c>
      <c r="J116" s="14">
        <v>1190</v>
      </c>
      <c r="K116" s="14">
        <v>2350</v>
      </c>
      <c r="L116" s="1" t="s">
        <v>571</v>
      </c>
      <c r="M116" s="1" t="s">
        <v>875</v>
      </c>
      <c r="N116" s="1" t="s">
        <v>710</v>
      </c>
    </row>
    <row r="117" spans="1:14" ht="16" x14ac:dyDescent="0.2">
      <c r="A117" s="1" t="s">
        <v>148</v>
      </c>
      <c r="B117" s="1" t="s">
        <v>695</v>
      </c>
      <c r="C117" s="1">
        <v>-0.46700000000000003</v>
      </c>
      <c r="D117" s="1">
        <v>-82.07</v>
      </c>
      <c r="E117" s="1">
        <v>1373</v>
      </c>
      <c r="F117" s="5"/>
      <c r="G117" s="17" t="s">
        <v>783</v>
      </c>
      <c r="H117" s="5" t="s">
        <v>754</v>
      </c>
      <c r="I117" s="1" t="s">
        <v>572</v>
      </c>
      <c r="J117" s="1">
        <v>0</v>
      </c>
      <c r="K117" s="1">
        <v>377</v>
      </c>
      <c r="L117" s="1" t="s">
        <v>573</v>
      </c>
      <c r="M117" s="1" t="s">
        <v>876</v>
      </c>
    </row>
    <row r="118" spans="1:14" ht="16" x14ac:dyDescent="0.2">
      <c r="A118" s="1" t="s">
        <v>149</v>
      </c>
      <c r="B118" s="1" t="s">
        <v>696</v>
      </c>
      <c r="C118" s="1">
        <v>-43.18</v>
      </c>
      <c r="D118" s="1">
        <v>-3.25</v>
      </c>
      <c r="E118" s="1">
        <v>4171</v>
      </c>
      <c r="F118" s="5"/>
      <c r="G118" s="17" t="s">
        <v>900</v>
      </c>
      <c r="H118" s="3" t="s">
        <v>754</v>
      </c>
      <c r="I118" s="1" t="s">
        <v>574</v>
      </c>
      <c r="J118" s="1">
        <v>0</v>
      </c>
      <c r="K118" s="1">
        <v>237</v>
      </c>
      <c r="L118" s="1" t="s">
        <v>425</v>
      </c>
      <c r="M118" s="1" t="s">
        <v>811</v>
      </c>
    </row>
    <row r="119" spans="1:14" ht="16" x14ac:dyDescent="0.2">
      <c r="A119" s="1" t="s">
        <v>150</v>
      </c>
      <c r="B119" s="1" t="s">
        <v>697</v>
      </c>
      <c r="C119" s="1">
        <v>-19.7</v>
      </c>
      <c r="D119" s="1">
        <v>8.8829999999999991</v>
      </c>
      <c r="E119" s="1">
        <v>2675</v>
      </c>
      <c r="F119" s="5"/>
      <c r="G119" s="21" t="s">
        <v>888</v>
      </c>
      <c r="H119" s="5" t="s">
        <v>754</v>
      </c>
      <c r="I119" s="1" t="s">
        <v>714</v>
      </c>
      <c r="J119" s="1">
        <v>0</v>
      </c>
      <c r="K119" s="1">
        <v>300</v>
      </c>
      <c r="L119" s="1" t="s">
        <v>375</v>
      </c>
      <c r="M119" s="1" t="s">
        <v>376</v>
      </c>
    </row>
    <row r="120" spans="1:14" ht="16" x14ac:dyDescent="0.2">
      <c r="A120" s="1" t="s">
        <v>151</v>
      </c>
      <c r="B120" s="1" t="s">
        <v>698</v>
      </c>
      <c r="C120" s="1">
        <v>-61</v>
      </c>
      <c r="D120" s="1">
        <v>-21</v>
      </c>
      <c r="E120" s="1">
        <v>2658</v>
      </c>
      <c r="F120" s="5"/>
      <c r="G120" s="19" t="s">
        <v>764</v>
      </c>
      <c r="H120" s="11" t="s">
        <v>756</v>
      </c>
      <c r="I120" s="1" t="s">
        <v>430</v>
      </c>
      <c r="J120" s="1">
        <v>0</v>
      </c>
      <c r="K120" s="1">
        <v>200</v>
      </c>
      <c r="L120" s="1" t="s">
        <v>575</v>
      </c>
      <c r="M120" s="1" t="s">
        <v>877</v>
      </c>
    </row>
    <row r="121" spans="1:14" ht="16" x14ac:dyDescent="0.2">
      <c r="A121" s="1" t="s">
        <v>152</v>
      </c>
      <c r="B121" s="1" t="s">
        <v>699</v>
      </c>
      <c r="C121" s="1">
        <v>41</v>
      </c>
      <c r="D121" s="1">
        <v>-32.93</v>
      </c>
      <c r="E121" s="1">
        <v>3371</v>
      </c>
      <c r="F121" s="5"/>
      <c r="G121" s="17" t="s">
        <v>897</v>
      </c>
      <c r="H121" s="11" t="s">
        <v>756</v>
      </c>
      <c r="I121" s="1" t="s">
        <v>457</v>
      </c>
      <c r="J121" s="1">
        <v>0</v>
      </c>
      <c r="K121" s="1">
        <v>250</v>
      </c>
      <c r="L121" s="5" t="s">
        <v>576</v>
      </c>
      <c r="M121" s="5" t="s">
        <v>878</v>
      </c>
    </row>
    <row r="122" spans="1:14" ht="16" x14ac:dyDescent="0.2">
      <c r="A122" s="1" t="s">
        <v>153</v>
      </c>
      <c r="B122" s="1" t="s">
        <v>700</v>
      </c>
      <c r="C122" s="1">
        <f>23+43.8/60</f>
        <v>23.73</v>
      </c>
      <c r="D122" s="1">
        <f>-112-26.28/60</f>
        <v>-112.438</v>
      </c>
      <c r="E122" s="1">
        <v>3054</v>
      </c>
      <c r="F122" s="5"/>
      <c r="G122" s="21" t="s">
        <v>888</v>
      </c>
      <c r="H122" s="5" t="s">
        <v>754</v>
      </c>
      <c r="I122" s="1" t="s">
        <v>577</v>
      </c>
      <c r="J122" s="1">
        <v>0</v>
      </c>
      <c r="K122" s="1">
        <v>661</v>
      </c>
      <c r="L122" s="1" t="s">
        <v>514</v>
      </c>
      <c r="M122" s="5" t="s">
        <v>851</v>
      </c>
    </row>
    <row r="123" spans="1:14" ht="16" x14ac:dyDescent="0.2">
      <c r="A123" s="1" t="s">
        <v>154</v>
      </c>
      <c r="B123" s="1" t="s">
        <v>701</v>
      </c>
      <c r="C123" s="1">
        <v>-42.308</v>
      </c>
      <c r="D123" s="1">
        <v>169.88</v>
      </c>
      <c r="E123" s="1">
        <v>943</v>
      </c>
      <c r="F123" s="5"/>
      <c r="G123" s="21" t="s">
        <v>888</v>
      </c>
      <c r="H123" s="5" t="s">
        <v>766</v>
      </c>
      <c r="I123" s="1" t="s">
        <v>578</v>
      </c>
      <c r="J123" s="1">
        <v>67.94</v>
      </c>
      <c r="K123" s="1">
        <v>350.19</v>
      </c>
      <c r="L123" s="1" t="s">
        <v>579</v>
      </c>
      <c r="M123" s="1" t="s">
        <v>879</v>
      </c>
    </row>
    <row r="124" spans="1:14" ht="16" x14ac:dyDescent="0.2">
      <c r="A124" s="1" t="s">
        <v>155</v>
      </c>
      <c r="B124" s="1" t="s">
        <v>702</v>
      </c>
      <c r="C124" s="1">
        <v>-42.295699999999997</v>
      </c>
      <c r="D124" s="1">
        <v>169.87799999999999</v>
      </c>
      <c r="E124" s="1">
        <v>944</v>
      </c>
      <c r="F124" s="5"/>
      <c r="G124" s="21" t="s">
        <v>888</v>
      </c>
      <c r="H124" s="5" t="s">
        <v>766</v>
      </c>
      <c r="I124" s="1" t="s">
        <v>580</v>
      </c>
      <c r="J124" s="1">
        <v>2.87</v>
      </c>
      <c r="K124" s="1">
        <v>67.09</v>
      </c>
      <c r="L124" s="1" t="s">
        <v>579</v>
      </c>
      <c r="M124" s="1" t="s">
        <v>879</v>
      </c>
    </row>
    <row r="125" spans="1:14" ht="16" x14ac:dyDescent="0.2">
      <c r="A125" s="1" t="s">
        <v>156</v>
      </c>
      <c r="B125" s="1" t="s">
        <v>703</v>
      </c>
      <c r="C125" s="1">
        <v>-43.448500000000003</v>
      </c>
      <c r="D125" s="1">
        <v>167.9</v>
      </c>
      <c r="E125" s="1">
        <v>1477</v>
      </c>
      <c r="G125" s="21" t="s">
        <v>888</v>
      </c>
      <c r="H125" s="5" t="s">
        <v>766</v>
      </c>
      <c r="I125" s="1" t="s">
        <v>581</v>
      </c>
      <c r="J125" s="1">
        <v>0.48</v>
      </c>
      <c r="K125" s="1">
        <v>350</v>
      </c>
      <c r="L125" s="1" t="s">
        <v>579</v>
      </c>
      <c r="M125" s="1" t="s">
        <v>879</v>
      </c>
    </row>
  </sheetData>
  <pageMargins left="0.7" right="0.7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7A03-88E3-EF41-9D03-CFD9FA35B33F}">
  <sheetPr>
    <pageSetUpPr fitToPage="1"/>
  </sheetPr>
  <dimension ref="A1:N4"/>
  <sheetViews>
    <sheetView topLeftCell="M1" zoomScale="150" zoomScaleNormal="150" zoomScalePageLayoutView="150" workbookViewId="0">
      <selection activeCell="L22" sqref="L22"/>
    </sheetView>
  </sheetViews>
  <sheetFormatPr baseColWidth="10" defaultColWidth="8.83203125" defaultRowHeight="15" x14ac:dyDescent="0.2"/>
  <cols>
    <col min="1" max="1" width="12" style="6" bestFit="1" customWidth="1"/>
    <col min="2" max="2" width="14.6640625" style="6" customWidth="1"/>
    <col min="3" max="4" width="11.6640625" style="6" customWidth="1"/>
    <col min="5" max="5" width="11" style="6" customWidth="1"/>
    <col min="6" max="6" width="11.33203125" style="6" customWidth="1"/>
    <col min="7" max="7" width="33" style="6" customWidth="1"/>
    <col min="8" max="8" width="41.83203125" style="6" customWidth="1"/>
    <col min="9" max="11" width="17.83203125" style="6" customWidth="1"/>
    <col min="12" max="12" width="57.83203125" style="6" bestFit="1" customWidth="1"/>
    <col min="13" max="13" width="99.83203125" style="6" customWidth="1"/>
    <col min="14" max="14" width="49.33203125" style="6" customWidth="1"/>
    <col min="15" max="15" width="15.5" style="6" bestFit="1" customWidth="1"/>
    <col min="16" max="16" width="91.5" style="6" bestFit="1" customWidth="1"/>
    <col min="17" max="16384" width="8.83203125" style="6"/>
  </cols>
  <sheetData>
    <row r="1" spans="1:14" ht="50" thickTop="1" thickBo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750</v>
      </c>
      <c r="G1" s="33" t="s">
        <v>751</v>
      </c>
      <c r="H1" s="33" t="s">
        <v>752</v>
      </c>
      <c r="I1" s="33" t="s">
        <v>230</v>
      </c>
      <c r="J1" s="4" t="s">
        <v>1166</v>
      </c>
      <c r="K1" s="4" t="s">
        <v>1167</v>
      </c>
      <c r="L1" s="33" t="s">
        <v>5</v>
      </c>
      <c r="M1" s="33" t="s">
        <v>312</v>
      </c>
      <c r="N1" s="33" t="s">
        <v>708</v>
      </c>
    </row>
    <row r="2" spans="1:14" ht="17" thickTop="1" x14ac:dyDescent="0.2">
      <c r="A2" s="6" t="s">
        <v>406</v>
      </c>
      <c r="B2" s="6" t="s">
        <v>689</v>
      </c>
      <c r="C2" s="6">
        <v>41</v>
      </c>
      <c r="D2" s="6">
        <v>-32.957299999999996</v>
      </c>
      <c r="E2" s="6">
        <v>3426</v>
      </c>
      <c r="F2" s="7" t="s">
        <v>761</v>
      </c>
      <c r="G2" s="34" t="s">
        <v>783</v>
      </c>
      <c r="H2" s="35"/>
      <c r="I2" s="6" t="s">
        <v>1052</v>
      </c>
      <c r="J2" s="6">
        <v>2408</v>
      </c>
      <c r="K2" s="6">
        <v>4290</v>
      </c>
      <c r="L2" s="6" t="s">
        <v>1050</v>
      </c>
      <c r="M2" s="7" t="s">
        <v>1051</v>
      </c>
      <c r="N2" s="6" t="s">
        <v>1053</v>
      </c>
    </row>
    <row r="3" spans="1:14" ht="32" x14ac:dyDescent="0.2">
      <c r="A3" s="6" t="s">
        <v>10</v>
      </c>
      <c r="B3" s="6" t="s">
        <v>159</v>
      </c>
      <c r="C3" s="6">
        <f>53+13.29/60</f>
        <v>53.221499999999999</v>
      </c>
      <c r="D3" s="6">
        <f>-18-53.208/60</f>
        <v>-18.886800000000001</v>
      </c>
      <c r="E3" s="6">
        <v>2417</v>
      </c>
      <c r="F3" s="6" t="s">
        <v>761</v>
      </c>
      <c r="G3" s="34" t="s">
        <v>1056</v>
      </c>
      <c r="H3" s="7"/>
      <c r="I3" s="7" t="s">
        <v>1054</v>
      </c>
      <c r="J3" s="7">
        <v>2450</v>
      </c>
      <c r="K3" s="7">
        <v>4001</v>
      </c>
      <c r="L3" s="6" t="s">
        <v>1050</v>
      </c>
      <c r="M3" s="7" t="s">
        <v>1051</v>
      </c>
      <c r="N3" s="6" t="s">
        <v>1055</v>
      </c>
    </row>
    <row r="4" spans="1:14" ht="16" x14ac:dyDescent="0.2">
      <c r="A4" s="6" t="s">
        <v>1057</v>
      </c>
      <c r="B4" s="6" t="s">
        <v>1058</v>
      </c>
      <c r="C4" s="6">
        <v>-41.43</v>
      </c>
      <c r="D4" s="6">
        <v>24.26</v>
      </c>
      <c r="E4" s="6">
        <v>2669</v>
      </c>
      <c r="F4" s="6" t="s">
        <v>761</v>
      </c>
      <c r="G4" s="34" t="s">
        <v>1056</v>
      </c>
      <c r="H4" s="6" t="s">
        <v>765</v>
      </c>
      <c r="I4" s="6" t="s">
        <v>1059</v>
      </c>
      <c r="J4" s="6">
        <v>0.2</v>
      </c>
      <c r="K4" s="6">
        <v>1656.3</v>
      </c>
      <c r="L4" s="6" t="s">
        <v>1060</v>
      </c>
      <c r="M4" s="6" t="s">
        <v>1061</v>
      </c>
    </row>
  </sheetData>
  <pageMargins left="0.7" right="0.7" top="0.75" bottom="0.75" header="0.3" footer="0.3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0"/>
  <sheetViews>
    <sheetView workbookViewId="0">
      <selection activeCell="A81" sqref="A81:XFD81"/>
    </sheetView>
  </sheetViews>
  <sheetFormatPr baseColWidth="10" defaultColWidth="8.83203125" defaultRowHeight="15" x14ac:dyDescent="0.2"/>
  <sheetData>
    <row r="1" spans="1:1" x14ac:dyDescent="0.2">
      <c r="A1" s="22" t="s">
        <v>907</v>
      </c>
    </row>
    <row r="2" spans="1:1" x14ac:dyDescent="0.2">
      <c r="A2" s="22" t="s">
        <v>908</v>
      </c>
    </row>
    <row r="3" spans="1:1" x14ac:dyDescent="0.2">
      <c r="A3" s="22" t="s">
        <v>909</v>
      </c>
    </row>
    <row r="4" spans="1:1" x14ac:dyDescent="0.2">
      <c r="A4" s="22" t="s">
        <v>910</v>
      </c>
    </row>
    <row r="5" spans="1:1" x14ac:dyDescent="0.2">
      <c r="A5" s="22" t="s">
        <v>911</v>
      </c>
    </row>
    <row r="6" spans="1:1" x14ac:dyDescent="0.2">
      <c r="A6" s="22" t="s">
        <v>912</v>
      </c>
    </row>
    <row r="7" spans="1:1" x14ac:dyDescent="0.2">
      <c r="A7" s="22" t="s">
        <v>913</v>
      </c>
    </row>
    <row r="8" spans="1:1" x14ac:dyDescent="0.2">
      <c r="A8" s="22" t="s">
        <v>914</v>
      </c>
    </row>
    <row r="9" spans="1:1" x14ac:dyDescent="0.2">
      <c r="A9" s="22" t="s">
        <v>915</v>
      </c>
    </row>
    <row r="10" spans="1:1" x14ac:dyDescent="0.2">
      <c r="A10" s="22" t="s">
        <v>916</v>
      </c>
    </row>
    <row r="11" spans="1:1" x14ac:dyDescent="0.2">
      <c r="A11" s="22" t="s">
        <v>917</v>
      </c>
    </row>
    <row r="12" spans="1:1" x14ac:dyDescent="0.2">
      <c r="A12" s="22" t="s">
        <v>918</v>
      </c>
    </row>
    <row r="13" spans="1:1" x14ac:dyDescent="0.2">
      <c r="A13" s="22" t="s">
        <v>919</v>
      </c>
    </row>
    <row r="14" spans="1:1" x14ac:dyDescent="0.2">
      <c r="A14" s="22" t="s">
        <v>920</v>
      </c>
    </row>
    <row r="15" spans="1:1" x14ac:dyDescent="0.2">
      <c r="A15" s="22" t="s">
        <v>921</v>
      </c>
    </row>
    <row r="16" spans="1:1" x14ac:dyDescent="0.2">
      <c r="A16" s="22" t="s">
        <v>922</v>
      </c>
    </row>
    <row r="17" spans="1:1" x14ac:dyDescent="0.2">
      <c r="A17" s="22" t="s">
        <v>923</v>
      </c>
    </row>
    <row r="18" spans="1:1" x14ac:dyDescent="0.2">
      <c r="A18" s="22" t="s">
        <v>924</v>
      </c>
    </row>
    <row r="19" spans="1:1" x14ac:dyDescent="0.2">
      <c r="A19" s="22" t="s">
        <v>925</v>
      </c>
    </row>
    <row r="20" spans="1:1" x14ac:dyDescent="0.2">
      <c r="A20" s="22" t="s">
        <v>926</v>
      </c>
    </row>
    <row r="21" spans="1:1" x14ac:dyDescent="0.2">
      <c r="A21" s="22" t="s">
        <v>927</v>
      </c>
    </row>
    <row r="22" spans="1:1" x14ac:dyDescent="0.2">
      <c r="A22" s="22" t="s">
        <v>928</v>
      </c>
    </row>
    <row r="23" spans="1:1" x14ac:dyDescent="0.2">
      <c r="A23" s="22" t="s">
        <v>929</v>
      </c>
    </row>
    <row r="24" spans="1:1" x14ac:dyDescent="0.2">
      <c r="A24" s="22" t="s">
        <v>930</v>
      </c>
    </row>
    <row r="25" spans="1:1" x14ac:dyDescent="0.2">
      <c r="A25" s="22" t="s">
        <v>931</v>
      </c>
    </row>
    <row r="26" spans="1:1" x14ac:dyDescent="0.2">
      <c r="A26" s="22" t="s">
        <v>932</v>
      </c>
    </row>
    <row r="27" spans="1:1" x14ac:dyDescent="0.2">
      <c r="A27" s="22" t="s">
        <v>933</v>
      </c>
    </row>
    <row r="28" spans="1:1" x14ac:dyDescent="0.2">
      <c r="A28" s="22" t="s">
        <v>934</v>
      </c>
    </row>
    <row r="29" spans="1:1" x14ac:dyDescent="0.2">
      <c r="A29" s="22" t="s">
        <v>935</v>
      </c>
    </row>
    <row r="30" spans="1:1" x14ac:dyDescent="0.2">
      <c r="A30" s="22" t="s">
        <v>936</v>
      </c>
    </row>
    <row r="31" spans="1:1" x14ac:dyDescent="0.2">
      <c r="A31" s="22" t="s">
        <v>937</v>
      </c>
    </row>
    <row r="32" spans="1:1" x14ac:dyDescent="0.2">
      <c r="A32" s="22" t="s">
        <v>938</v>
      </c>
    </row>
    <row r="33" spans="1:1" x14ac:dyDescent="0.2">
      <c r="A33" s="22" t="s">
        <v>939</v>
      </c>
    </row>
    <row r="34" spans="1:1" x14ac:dyDescent="0.2">
      <c r="A34" s="22" t="s">
        <v>940</v>
      </c>
    </row>
    <row r="35" spans="1:1" x14ac:dyDescent="0.2">
      <c r="A35" s="22" t="s">
        <v>941</v>
      </c>
    </row>
    <row r="36" spans="1:1" x14ac:dyDescent="0.2">
      <c r="A36" s="22" t="s">
        <v>942</v>
      </c>
    </row>
    <row r="37" spans="1:1" x14ac:dyDescent="0.2">
      <c r="A37" s="22" t="s">
        <v>943</v>
      </c>
    </row>
    <row r="38" spans="1:1" x14ac:dyDescent="0.2">
      <c r="A38" s="22" t="s">
        <v>944</v>
      </c>
    </row>
    <row r="39" spans="1:1" x14ac:dyDescent="0.2">
      <c r="A39" s="22" t="s">
        <v>945</v>
      </c>
    </row>
    <row r="40" spans="1:1" x14ac:dyDescent="0.2">
      <c r="A40" s="22" t="s">
        <v>946</v>
      </c>
    </row>
    <row r="41" spans="1:1" x14ac:dyDescent="0.2">
      <c r="A41" s="22" t="s">
        <v>947</v>
      </c>
    </row>
    <row r="42" spans="1:1" x14ac:dyDescent="0.2">
      <c r="A42" s="22" t="s">
        <v>948</v>
      </c>
    </row>
    <row r="43" spans="1:1" x14ac:dyDescent="0.2">
      <c r="A43" s="22" t="s">
        <v>949</v>
      </c>
    </row>
    <row r="44" spans="1:1" x14ac:dyDescent="0.2">
      <c r="A44" s="22" t="s">
        <v>950</v>
      </c>
    </row>
    <row r="45" spans="1:1" x14ac:dyDescent="0.2">
      <c r="A45" s="22" t="s">
        <v>951</v>
      </c>
    </row>
    <row r="46" spans="1:1" x14ac:dyDescent="0.2">
      <c r="A46" s="22" t="s">
        <v>952</v>
      </c>
    </row>
    <row r="47" spans="1:1" x14ac:dyDescent="0.2">
      <c r="A47" s="22" t="s">
        <v>953</v>
      </c>
    </row>
    <row r="48" spans="1:1" x14ac:dyDescent="0.2">
      <c r="A48" s="22" t="s">
        <v>954</v>
      </c>
    </row>
    <row r="49" spans="1:1" x14ac:dyDescent="0.2">
      <c r="A49" s="22" t="s">
        <v>955</v>
      </c>
    </row>
    <row r="50" spans="1:1" x14ac:dyDescent="0.2">
      <c r="A50" s="22" t="s">
        <v>956</v>
      </c>
    </row>
    <row r="51" spans="1:1" x14ac:dyDescent="0.2">
      <c r="A51" s="22" t="s">
        <v>957</v>
      </c>
    </row>
    <row r="52" spans="1:1" x14ac:dyDescent="0.2">
      <c r="A52" s="22" t="s">
        <v>958</v>
      </c>
    </row>
    <row r="53" spans="1:1" x14ac:dyDescent="0.2">
      <c r="A53" s="22" t="s">
        <v>959</v>
      </c>
    </row>
    <row r="54" spans="1:1" x14ac:dyDescent="0.2">
      <c r="A54" s="22" t="s">
        <v>960</v>
      </c>
    </row>
    <row r="55" spans="1:1" x14ac:dyDescent="0.2">
      <c r="A55" s="22" t="s">
        <v>961</v>
      </c>
    </row>
    <row r="56" spans="1:1" x14ac:dyDescent="0.2">
      <c r="A56" s="22" t="s">
        <v>962</v>
      </c>
    </row>
    <row r="57" spans="1:1" x14ac:dyDescent="0.2">
      <c r="A57" s="22" t="s">
        <v>963</v>
      </c>
    </row>
    <row r="58" spans="1:1" x14ac:dyDescent="0.2">
      <c r="A58" s="22" t="s">
        <v>964</v>
      </c>
    </row>
    <row r="59" spans="1:1" x14ac:dyDescent="0.2">
      <c r="A59" s="22" t="s">
        <v>965</v>
      </c>
    </row>
    <row r="60" spans="1:1" x14ac:dyDescent="0.2">
      <c r="A60" s="22" t="s">
        <v>966</v>
      </c>
    </row>
    <row r="61" spans="1:1" x14ac:dyDescent="0.2">
      <c r="A61" s="22" t="s">
        <v>967</v>
      </c>
    </row>
    <row r="62" spans="1:1" x14ac:dyDescent="0.2">
      <c r="A62" s="22" t="s">
        <v>968</v>
      </c>
    </row>
    <row r="63" spans="1:1" x14ac:dyDescent="0.2">
      <c r="A63" s="22" t="s">
        <v>969</v>
      </c>
    </row>
    <row r="64" spans="1:1" x14ac:dyDescent="0.2">
      <c r="A64" s="22" t="s">
        <v>970</v>
      </c>
    </row>
    <row r="65" spans="1:1" x14ac:dyDescent="0.2">
      <c r="A65" s="22" t="s">
        <v>971</v>
      </c>
    </row>
    <row r="66" spans="1:1" x14ac:dyDescent="0.2">
      <c r="A66" s="22" t="s">
        <v>972</v>
      </c>
    </row>
    <row r="67" spans="1:1" x14ac:dyDescent="0.2">
      <c r="A67" s="22" t="s">
        <v>973</v>
      </c>
    </row>
    <row r="68" spans="1:1" x14ac:dyDescent="0.2">
      <c r="A68" s="22" t="s">
        <v>974</v>
      </c>
    </row>
    <row r="69" spans="1:1" x14ac:dyDescent="0.2">
      <c r="A69" s="22" t="s">
        <v>975</v>
      </c>
    </row>
    <row r="70" spans="1:1" x14ac:dyDescent="0.2">
      <c r="A70" s="22" t="s">
        <v>976</v>
      </c>
    </row>
    <row r="71" spans="1:1" x14ac:dyDescent="0.2">
      <c r="A71" s="22" t="s">
        <v>977</v>
      </c>
    </row>
    <row r="72" spans="1:1" x14ac:dyDescent="0.2">
      <c r="A72" s="22" t="s">
        <v>978</v>
      </c>
    </row>
    <row r="73" spans="1:1" x14ac:dyDescent="0.2">
      <c r="A73" s="22" t="s">
        <v>979</v>
      </c>
    </row>
    <row r="74" spans="1:1" x14ac:dyDescent="0.2">
      <c r="A74" s="22" t="s">
        <v>980</v>
      </c>
    </row>
    <row r="75" spans="1:1" x14ac:dyDescent="0.2">
      <c r="A75" s="22" t="s">
        <v>981</v>
      </c>
    </row>
    <row r="76" spans="1:1" x14ac:dyDescent="0.2">
      <c r="A76" s="22" t="s">
        <v>982</v>
      </c>
    </row>
    <row r="77" spans="1:1" x14ac:dyDescent="0.2">
      <c r="A77" s="22" t="s">
        <v>983</v>
      </c>
    </row>
    <row r="78" spans="1:1" x14ac:dyDescent="0.2">
      <c r="A78" s="22" t="s">
        <v>984</v>
      </c>
    </row>
    <row r="79" spans="1:1" x14ac:dyDescent="0.2">
      <c r="A79" s="22" t="s">
        <v>985</v>
      </c>
    </row>
    <row r="80" spans="1:1" x14ac:dyDescent="0.2">
      <c r="A80" s="22" t="s">
        <v>986</v>
      </c>
    </row>
    <row r="81" spans="1:1" x14ac:dyDescent="0.2">
      <c r="A81" s="22" t="s">
        <v>987</v>
      </c>
    </row>
    <row r="82" spans="1:1" x14ac:dyDescent="0.2">
      <c r="A82" s="22" t="s">
        <v>988</v>
      </c>
    </row>
    <row r="83" spans="1:1" x14ac:dyDescent="0.2">
      <c r="A83" s="22" t="s">
        <v>989</v>
      </c>
    </row>
    <row r="84" spans="1:1" x14ac:dyDescent="0.2">
      <c r="A84" s="22" t="s">
        <v>990</v>
      </c>
    </row>
    <row r="85" spans="1:1" x14ac:dyDescent="0.2">
      <c r="A85" s="22" t="s">
        <v>991</v>
      </c>
    </row>
    <row r="86" spans="1:1" x14ac:dyDescent="0.2">
      <c r="A86" s="22" t="s">
        <v>992</v>
      </c>
    </row>
    <row r="87" spans="1:1" x14ac:dyDescent="0.2">
      <c r="A87" s="22" t="s">
        <v>993</v>
      </c>
    </row>
    <row r="88" spans="1:1" x14ac:dyDescent="0.2">
      <c r="A88" s="22" t="s">
        <v>994</v>
      </c>
    </row>
    <row r="89" spans="1:1" x14ac:dyDescent="0.2">
      <c r="A89" s="22" t="s">
        <v>995</v>
      </c>
    </row>
    <row r="90" spans="1:1" x14ac:dyDescent="0.2">
      <c r="A90" s="22" t="s">
        <v>996</v>
      </c>
    </row>
    <row r="91" spans="1:1" x14ac:dyDescent="0.2">
      <c r="A91" s="22" t="s">
        <v>997</v>
      </c>
    </row>
    <row r="92" spans="1:1" x14ac:dyDescent="0.2">
      <c r="A92" s="22" t="s">
        <v>998</v>
      </c>
    </row>
    <row r="93" spans="1:1" x14ac:dyDescent="0.2">
      <c r="A93" s="22" t="s">
        <v>999</v>
      </c>
    </row>
    <row r="94" spans="1:1" x14ac:dyDescent="0.2">
      <c r="A94" s="22" t="s">
        <v>1000</v>
      </c>
    </row>
    <row r="95" spans="1:1" x14ac:dyDescent="0.2">
      <c r="A95" s="22" t="s">
        <v>1001</v>
      </c>
    </row>
    <row r="96" spans="1:1" x14ac:dyDescent="0.2">
      <c r="A96" s="22" t="s">
        <v>1002</v>
      </c>
    </row>
    <row r="97" spans="1:1" x14ac:dyDescent="0.2">
      <c r="A97" s="22" t="s">
        <v>1003</v>
      </c>
    </row>
    <row r="98" spans="1:1" x14ac:dyDescent="0.2">
      <c r="A98" s="22" t="s">
        <v>1004</v>
      </c>
    </row>
    <row r="99" spans="1:1" x14ac:dyDescent="0.2">
      <c r="A99" s="22" t="s">
        <v>1005</v>
      </c>
    </row>
    <row r="100" spans="1:1" x14ac:dyDescent="0.2">
      <c r="A100" s="22" t="s">
        <v>1006</v>
      </c>
    </row>
    <row r="101" spans="1:1" x14ac:dyDescent="0.2">
      <c r="A101" s="22" t="s">
        <v>1007</v>
      </c>
    </row>
    <row r="102" spans="1:1" x14ac:dyDescent="0.2">
      <c r="A102" s="22" t="s">
        <v>1008</v>
      </c>
    </row>
    <row r="103" spans="1:1" x14ac:dyDescent="0.2">
      <c r="A103" s="22" t="s">
        <v>1009</v>
      </c>
    </row>
    <row r="104" spans="1:1" x14ac:dyDescent="0.2">
      <c r="A104" s="22" t="s">
        <v>1010</v>
      </c>
    </row>
    <row r="105" spans="1:1" x14ac:dyDescent="0.2">
      <c r="A105" s="22" t="s">
        <v>1011</v>
      </c>
    </row>
    <row r="106" spans="1:1" x14ac:dyDescent="0.2">
      <c r="A106" s="22" t="s">
        <v>1012</v>
      </c>
    </row>
    <row r="107" spans="1:1" x14ac:dyDescent="0.2">
      <c r="A107" s="22" t="s">
        <v>1013</v>
      </c>
    </row>
    <row r="108" spans="1:1" x14ac:dyDescent="0.2">
      <c r="A108" s="22" t="s">
        <v>1014</v>
      </c>
    </row>
    <row r="109" spans="1:1" x14ac:dyDescent="0.2">
      <c r="A109" s="22" t="s">
        <v>1015</v>
      </c>
    </row>
    <row r="110" spans="1:1" x14ac:dyDescent="0.2">
      <c r="A110" s="22" t="s">
        <v>1016</v>
      </c>
    </row>
    <row r="111" spans="1:1" x14ac:dyDescent="0.2">
      <c r="A111" s="22" t="s">
        <v>1017</v>
      </c>
    </row>
    <row r="112" spans="1:1" x14ac:dyDescent="0.2">
      <c r="A112" s="22" t="s">
        <v>1018</v>
      </c>
    </row>
    <row r="113" spans="1:1" x14ac:dyDescent="0.2">
      <c r="A113" s="22" t="s">
        <v>1019</v>
      </c>
    </row>
    <row r="114" spans="1:1" x14ac:dyDescent="0.2">
      <c r="A114" s="22" t="s">
        <v>1020</v>
      </c>
    </row>
    <row r="115" spans="1:1" x14ac:dyDescent="0.2">
      <c r="A115" s="22" t="s">
        <v>1021</v>
      </c>
    </row>
    <row r="116" spans="1:1" x14ac:dyDescent="0.2">
      <c r="A116" s="22" t="s">
        <v>1022</v>
      </c>
    </row>
    <row r="117" spans="1:1" x14ac:dyDescent="0.2">
      <c r="A117" s="22" t="s">
        <v>1023</v>
      </c>
    </row>
    <row r="118" spans="1:1" x14ac:dyDescent="0.2">
      <c r="A118" s="22" t="s">
        <v>1024</v>
      </c>
    </row>
    <row r="119" spans="1:1" x14ac:dyDescent="0.2">
      <c r="A119" s="22" t="s">
        <v>1025</v>
      </c>
    </row>
    <row r="120" spans="1:1" x14ac:dyDescent="0.2">
      <c r="A120" s="22" t="s">
        <v>1026</v>
      </c>
    </row>
    <row r="121" spans="1:1" x14ac:dyDescent="0.2">
      <c r="A121" s="22" t="s">
        <v>1027</v>
      </c>
    </row>
    <row r="122" spans="1:1" x14ac:dyDescent="0.2">
      <c r="A122" s="22" t="s">
        <v>1028</v>
      </c>
    </row>
    <row r="123" spans="1:1" x14ac:dyDescent="0.2">
      <c r="A123" s="22" t="s">
        <v>1029</v>
      </c>
    </row>
    <row r="124" spans="1:1" x14ac:dyDescent="0.2">
      <c r="A124" s="22" t="s">
        <v>1030</v>
      </c>
    </row>
    <row r="125" spans="1:1" x14ac:dyDescent="0.2">
      <c r="A125" s="22" t="s">
        <v>1031</v>
      </c>
    </row>
    <row r="126" spans="1:1" x14ac:dyDescent="0.2">
      <c r="A126" s="22" t="s">
        <v>1032</v>
      </c>
    </row>
    <row r="127" spans="1:1" x14ac:dyDescent="0.2">
      <c r="A127" s="22" t="s">
        <v>1033</v>
      </c>
    </row>
    <row r="128" spans="1:1" x14ac:dyDescent="0.2">
      <c r="A128" s="22" t="s">
        <v>1034</v>
      </c>
    </row>
    <row r="129" spans="1:1" x14ac:dyDescent="0.2">
      <c r="A129" s="22" t="s">
        <v>1035</v>
      </c>
    </row>
    <row r="130" spans="1:1" x14ac:dyDescent="0.2">
      <c r="A130" s="22" t="s">
        <v>1036</v>
      </c>
    </row>
    <row r="131" spans="1:1" x14ac:dyDescent="0.2">
      <c r="A131" s="22" t="s">
        <v>1037</v>
      </c>
    </row>
    <row r="132" spans="1:1" x14ac:dyDescent="0.2">
      <c r="A132" s="22" t="s">
        <v>1038</v>
      </c>
    </row>
    <row r="133" spans="1:1" x14ac:dyDescent="0.2">
      <c r="A133" s="22" t="s">
        <v>1039</v>
      </c>
    </row>
    <row r="134" spans="1:1" x14ac:dyDescent="0.2">
      <c r="A134" s="22" t="s">
        <v>1040</v>
      </c>
    </row>
    <row r="135" spans="1:1" x14ac:dyDescent="0.2">
      <c r="A135" s="22" t="s">
        <v>1041</v>
      </c>
    </row>
    <row r="136" spans="1:1" x14ac:dyDescent="0.2">
      <c r="A136" s="22" t="s">
        <v>1042</v>
      </c>
    </row>
    <row r="137" spans="1:1" x14ac:dyDescent="0.2">
      <c r="A137" s="22" t="s">
        <v>1043</v>
      </c>
    </row>
    <row r="138" spans="1:1" x14ac:dyDescent="0.2">
      <c r="A138" s="22" t="s">
        <v>1044</v>
      </c>
    </row>
    <row r="139" spans="1:1" x14ac:dyDescent="0.2">
      <c r="A139" s="22" t="s">
        <v>1045</v>
      </c>
    </row>
    <row r="140" spans="1:1" x14ac:dyDescent="0.2">
      <c r="A140" s="22" t="s">
        <v>1046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3D9D-8720-884F-BF68-D612074A085B}">
  <dimension ref="A1:B201"/>
  <sheetViews>
    <sheetView topLeftCell="A79" workbookViewId="0">
      <selection activeCell="A115" sqref="A115"/>
    </sheetView>
  </sheetViews>
  <sheetFormatPr baseColWidth="10" defaultRowHeight="15" x14ac:dyDescent="0.2"/>
  <sheetData>
    <row r="1" spans="1:2" x14ac:dyDescent="0.2">
      <c r="A1" t="s">
        <v>1122</v>
      </c>
      <c r="B1" t="s">
        <v>1123</v>
      </c>
    </row>
    <row r="2" spans="1:2" x14ac:dyDescent="0.2">
      <c r="A2" t="s">
        <v>36</v>
      </c>
      <c r="B2" t="s">
        <v>1157</v>
      </c>
    </row>
    <row r="3" spans="1:2" x14ac:dyDescent="0.2">
      <c r="A3" t="s">
        <v>66</v>
      </c>
      <c r="B3" t="s">
        <v>1157</v>
      </c>
    </row>
    <row r="4" spans="1:2" x14ac:dyDescent="0.2">
      <c r="A4" t="s">
        <v>1062</v>
      </c>
      <c r="B4" t="s">
        <v>1157</v>
      </c>
    </row>
    <row r="5" spans="1:2" x14ac:dyDescent="0.2">
      <c r="A5" t="s">
        <v>1063</v>
      </c>
      <c r="B5" t="s">
        <v>1157</v>
      </c>
    </row>
    <row r="6" spans="1:2" x14ac:dyDescent="0.2">
      <c r="A6" t="s">
        <v>1064</v>
      </c>
      <c r="B6" t="s">
        <v>1157</v>
      </c>
    </row>
    <row r="7" spans="1:2" x14ac:dyDescent="0.2">
      <c r="A7" t="s">
        <v>1065</v>
      </c>
      <c r="B7" t="s">
        <v>1157</v>
      </c>
    </row>
    <row r="8" spans="1:2" x14ac:dyDescent="0.2">
      <c r="A8" t="s">
        <v>1066</v>
      </c>
      <c r="B8" t="s">
        <v>1157</v>
      </c>
    </row>
    <row r="9" spans="1:2" x14ac:dyDescent="0.2">
      <c r="A9" t="s">
        <v>1067</v>
      </c>
      <c r="B9" t="s">
        <v>1157</v>
      </c>
    </row>
    <row r="10" spans="1:2" x14ac:dyDescent="0.2">
      <c r="A10" t="s">
        <v>1068</v>
      </c>
      <c r="B10" t="s">
        <v>1157</v>
      </c>
    </row>
    <row r="11" spans="1:2" x14ac:dyDescent="0.2">
      <c r="A11" t="s">
        <v>1069</v>
      </c>
      <c r="B11" t="s">
        <v>1157</v>
      </c>
    </row>
    <row r="12" spans="1:2" x14ac:dyDescent="0.2">
      <c r="A12" t="s">
        <v>1070</v>
      </c>
      <c r="B12" t="s">
        <v>1157</v>
      </c>
    </row>
    <row r="13" spans="1:2" x14ac:dyDescent="0.2">
      <c r="A13" t="s">
        <v>1071</v>
      </c>
      <c r="B13" t="s">
        <v>1157</v>
      </c>
    </row>
    <row r="14" spans="1:2" x14ac:dyDescent="0.2">
      <c r="A14" t="s">
        <v>1072</v>
      </c>
      <c r="B14" t="s">
        <v>1157</v>
      </c>
    </row>
    <row r="15" spans="1:2" x14ac:dyDescent="0.2">
      <c r="A15" t="s">
        <v>1073</v>
      </c>
      <c r="B15" t="s">
        <v>1157</v>
      </c>
    </row>
    <row r="16" spans="1:2" x14ac:dyDescent="0.2">
      <c r="A16" t="s">
        <v>1074</v>
      </c>
      <c r="B16" t="s">
        <v>1157</v>
      </c>
    </row>
    <row r="17" spans="1:2" x14ac:dyDescent="0.2">
      <c r="A17" t="s">
        <v>1075</v>
      </c>
      <c r="B17" t="s">
        <v>1157</v>
      </c>
    </row>
    <row r="18" spans="1:2" x14ac:dyDescent="0.2">
      <c r="A18" t="s">
        <v>1076</v>
      </c>
      <c r="B18" t="s">
        <v>1157</v>
      </c>
    </row>
    <row r="19" spans="1:2" x14ac:dyDescent="0.2">
      <c r="A19" t="s">
        <v>1156</v>
      </c>
      <c r="B19" t="s">
        <v>1157</v>
      </c>
    </row>
    <row r="20" spans="1:2" x14ac:dyDescent="0.2">
      <c r="A20" t="s">
        <v>1077</v>
      </c>
      <c r="B20" t="s">
        <v>1157</v>
      </c>
    </row>
    <row r="21" spans="1:2" x14ac:dyDescent="0.2">
      <c r="A21" t="s">
        <v>1078</v>
      </c>
      <c r="B21" t="s">
        <v>1157</v>
      </c>
    </row>
    <row r="22" spans="1:2" x14ac:dyDescent="0.2">
      <c r="A22" t="s">
        <v>1079</v>
      </c>
      <c r="B22" t="s">
        <v>1157</v>
      </c>
    </row>
    <row r="23" spans="1:2" x14ac:dyDescent="0.2">
      <c r="A23" t="s">
        <v>1080</v>
      </c>
      <c r="B23" t="s">
        <v>1157</v>
      </c>
    </row>
    <row r="24" spans="1:2" x14ac:dyDescent="0.2">
      <c r="A24" t="s">
        <v>1081</v>
      </c>
      <c r="B24" t="s">
        <v>1157</v>
      </c>
    </row>
    <row r="25" spans="1:2" x14ac:dyDescent="0.2">
      <c r="A25" t="s">
        <v>1082</v>
      </c>
      <c r="B25" t="s">
        <v>1157</v>
      </c>
    </row>
    <row r="26" spans="1:2" x14ac:dyDescent="0.2">
      <c r="A26" t="s">
        <v>1083</v>
      </c>
      <c r="B26" t="s">
        <v>1157</v>
      </c>
    </row>
    <row r="27" spans="1:2" x14ac:dyDescent="0.2">
      <c r="A27" t="s">
        <v>1084</v>
      </c>
      <c r="B27" t="s">
        <v>1157</v>
      </c>
    </row>
    <row r="28" spans="1:2" x14ac:dyDescent="0.2">
      <c r="A28" t="s">
        <v>1085</v>
      </c>
      <c r="B28" t="s">
        <v>1157</v>
      </c>
    </row>
    <row r="29" spans="1:2" x14ac:dyDescent="0.2">
      <c r="A29" t="s">
        <v>1086</v>
      </c>
      <c r="B29" t="s">
        <v>1157</v>
      </c>
    </row>
    <row r="30" spans="1:2" x14ac:dyDescent="0.2">
      <c r="A30" t="s">
        <v>1087</v>
      </c>
      <c r="B30" t="s">
        <v>1157</v>
      </c>
    </row>
    <row r="31" spans="1:2" x14ac:dyDescent="0.2">
      <c r="A31" t="s">
        <v>1088</v>
      </c>
      <c r="B31" t="s">
        <v>1157</v>
      </c>
    </row>
    <row r="32" spans="1:2" x14ac:dyDescent="0.2">
      <c r="A32" t="s">
        <v>1089</v>
      </c>
      <c r="B32" t="s">
        <v>1157</v>
      </c>
    </row>
    <row r="33" spans="1:2" x14ac:dyDescent="0.2">
      <c r="A33" t="s">
        <v>1090</v>
      </c>
      <c r="B33" t="s">
        <v>1157</v>
      </c>
    </row>
    <row r="34" spans="1:2" x14ac:dyDescent="0.2">
      <c r="A34" t="s">
        <v>1091</v>
      </c>
      <c r="B34" t="s">
        <v>1157</v>
      </c>
    </row>
    <row r="35" spans="1:2" x14ac:dyDescent="0.2">
      <c r="A35" t="s">
        <v>1092</v>
      </c>
      <c r="B35" t="s">
        <v>1157</v>
      </c>
    </row>
    <row r="36" spans="1:2" x14ac:dyDescent="0.2">
      <c r="A36" t="s">
        <v>1093</v>
      </c>
      <c r="B36" t="s">
        <v>1157</v>
      </c>
    </row>
    <row r="37" spans="1:2" x14ac:dyDescent="0.2">
      <c r="A37" t="s">
        <v>1094</v>
      </c>
      <c r="B37" t="s">
        <v>1157</v>
      </c>
    </row>
    <row r="38" spans="1:2" x14ac:dyDescent="0.2">
      <c r="A38" t="s">
        <v>1095</v>
      </c>
      <c r="B38" t="s">
        <v>1157</v>
      </c>
    </row>
    <row r="39" spans="1:2" x14ac:dyDescent="0.2">
      <c r="A39" t="s">
        <v>1096</v>
      </c>
      <c r="B39" t="s">
        <v>1157</v>
      </c>
    </row>
    <row r="40" spans="1:2" x14ac:dyDescent="0.2">
      <c r="A40" t="s">
        <v>1097</v>
      </c>
      <c r="B40" t="s">
        <v>1157</v>
      </c>
    </row>
    <row r="41" spans="1:2" x14ac:dyDescent="0.2">
      <c r="A41" t="s">
        <v>67</v>
      </c>
      <c r="B41" t="s">
        <v>1157</v>
      </c>
    </row>
    <row r="42" spans="1:2" x14ac:dyDescent="0.2">
      <c r="A42" t="s">
        <v>9</v>
      </c>
      <c r="B42" t="s">
        <v>1157</v>
      </c>
    </row>
    <row r="43" spans="1:2" x14ac:dyDescent="0.2">
      <c r="A43" t="s">
        <v>75</v>
      </c>
      <c r="B43" t="s">
        <v>1157</v>
      </c>
    </row>
    <row r="44" spans="1:2" x14ac:dyDescent="0.2">
      <c r="A44" t="s">
        <v>76</v>
      </c>
      <c r="B44" t="s">
        <v>1157</v>
      </c>
    </row>
    <row r="45" spans="1:2" x14ac:dyDescent="0.2">
      <c r="A45" t="s">
        <v>77</v>
      </c>
      <c r="B45" t="s">
        <v>1157</v>
      </c>
    </row>
    <row r="46" spans="1:2" x14ac:dyDescent="0.2">
      <c r="A46" t="s">
        <v>1098</v>
      </c>
      <c r="B46" t="s">
        <v>1157</v>
      </c>
    </row>
    <row r="47" spans="1:2" x14ac:dyDescent="0.2">
      <c r="A47" t="s">
        <v>1099</v>
      </c>
      <c r="B47" t="s">
        <v>1157</v>
      </c>
    </row>
    <row r="48" spans="1:2" x14ac:dyDescent="0.2">
      <c r="A48" t="s">
        <v>1100</v>
      </c>
      <c r="B48" t="s">
        <v>1157</v>
      </c>
    </row>
    <row r="49" spans="1:2" x14ac:dyDescent="0.2">
      <c r="A49" t="s">
        <v>1101</v>
      </c>
      <c r="B49" t="s">
        <v>1157</v>
      </c>
    </row>
    <row r="50" spans="1:2" x14ac:dyDescent="0.2">
      <c r="A50" t="s">
        <v>1102</v>
      </c>
      <c r="B50" t="s">
        <v>1157</v>
      </c>
    </row>
    <row r="51" spans="1:2" x14ac:dyDescent="0.2">
      <c r="A51" t="s">
        <v>1103</v>
      </c>
      <c r="B51" t="s">
        <v>1157</v>
      </c>
    </row>
    <row r="52" spans="1:2" x14ac:dyDescent="0.2">
      <c r="A52" t="s">
        <v>1104</v>
      </c>
      <c r="B52" t="s">
        <v>1157</v>
      </c>
    </row>
    <row r="53" spans="1:2" x14ac:dyDescent="0.2">
      <c r="A53" t="s">
        <v>1105</v>
      </c>
      <c r="B53" t="s">
        <v>1157</v>
      </c>
    </row>
    <row r="54" spans="1:2" x14ac:dyDescent="0.2">
      <c r="A54" t="s">
        <v>1106</v>
      </c>
      <c r="B54" t="s">
        <v>1157</v>
      </c>
    </row>
    <row r="55" spans="1:2" x14ac:dyDescent="0.2">
      <c r="A55" t="s">
        <v>1107</v>
      </c>
      <c r="B55" t="s">
        <v>1157</v>
      </c>
    </row>
    <row r="56" spans="1:2" x14ac:dyDescent="0.2">
      <c r="A56" t="s">
        <v>1108</v>
      </c>
      <c r="B56" t="s">
        <v>1157</v>
      </c>
    </row>
    <row r="57" spans="1:2" x14ac:dyDescent="0.2">
      <c r="A57" t="s">
        <v>1109</v>
      </c>
      <c r="B57" t="s">
        <v>1157</v>
      </c>
    </row>
    <row r="58" spans="1:2" x14ac:dyDescent="0.2">
      <c r="A58" t="s">
        <v>86</v>
      </c>
      <c r="B58" t="s">
        <v>1157</v>
      </c>
    </row>
    <row r="59" spans="1:2" x14ac:dyDescent="0.2">
      <c r="A59" t="s">
        <v>88</v>
      </c>
      <c r="B59" t="s">
        <v>1157</v>
      </c>
    </row>
    <row r="60" spans="1:2" x14ac:dyDescent="0.2">
      <c r="A60" t="s">
        <v>89</v>
      </c>
      <c r="B60" t="s">
        <v>1157</v>
      </c>
    </row>
    <row r="61" spans="1:2" x14ac:dyDescent="0.2">
      <c r="A61" t="s">
        <v>90</v>
      </c>
      <c r="B61" t="s">
        <v>1157</v>
      </c>
    </row>
    <row r="62" spans="1:2" x14ac:dyDescent="0.2">
      <c r="A62" t="s">
        <v>1110</v>
      </c>
      <c r="B62" t="s">
        <v>1157</v>
      </c>
    </row>
    <row r="63" spans="1:2" x14ac:dyDescent="0.2">
      <c r="A63" t="s">
        <v>91</v>
      </c>
      <c r="B63" t="s">
        <v>1157</v>
      </c>
    </row>
    <row r="64" spans="1:2" x14ac:dyDescent="0.2">
      <c r="A64" t="s">
        <v>92</v>
      </c>
      <c r="B64" t="s">
        <v>1157</v>
      </c>
    </row>
    <row r="65" spans="1:2" x14ac:dyDescent="0.2">
      <c r="A65" t="s">
        <v>93</v>
      </c>
      <c r="B65" t="s">
        <v>1157</v>
      </c>
    </row>
    <row r="66" spans="1:2" x14ac:dyDescent="0.2">
      <c r="A66" t="s">
        <v>94</v>
      </c>
      <c r="B66" t="s">
        <v>1157</v>
      </c>
    </row>
    <row r="67" spans="1:2" x14ac:dyDescent="0.2">
      <c r="A67" t="s">
        <v>95</v>
      </c>
      <c r="B67" t="s">
        <v>1157</v>
      </c>
    </row>
    <row r="68" spans="1:2" x14ac:dyDescent="0.2">
      <c r="A68" t="s">
        <v>100</v>
      </c>
      <c r="B68" t="s">
        <v>1157</v>
      </c>
    </row>
    <row r="69" spans="1:2" x14ac:dyDescent="0.2">
      <c r="A69" t="s">
        <v>1111</v>
      </c>
      <c r="B69" t="s">
        <v>1157</v>
      </c>
    </row>
    <row r="70" spans="1:2" x14ac:dyDescent="0.2">
      <c r="A70" t="s">
        <v>1112</v>
      </c>
      <c r="B70" t="s">
        <v>1157</v>
      </c>
    </row>
    <row r="71" spans="1:2" x14ac:dyDescent="0.2">
      <c r="A71" t="s">
        <v>104</v>
      </c>
      <c r="B71" t="s">
        <v>1157</v>
      </c>
    </row>
    <row r="72" spans="1:2" x14ac:dyDescent="0.2">
      <c r="A72" t="s">
        <v>105</v>
      </c>
      <c r="B72" t="s">
        <v>1157</v>
      </c>
    </row>
    <row r="73" spans="1:2" x14ac:dyDescent="0.2">
      <c r="A73" t="s">
        <v>1113</v>
      </c>
      <c r="B73" t="s">
        <v>1157</v>
      </c>
    </row>
    <row r="74" spans="1:2" x14ac:dyDescent="0.2">
      <c r="A74" t="s">
        <v>1114</v>
      </c>
      <c r="B74" t="s">
        <v>1157</v>
      </c>
    </row>
    <row r="75" spans="1:2" x14ac:dyDescent="0.2">
      <c r="A75" t="s">
        <v>107</v>
      </c>
      <c r="B75" t="s">
        <v>1157</v>
      </c>
    </row>
    <row r="76" spans="1:2" x14ac:dyDescent="0.2">
      <c r="A76" t="s">
        <v>108</v>
      </c>
      <c r="B76" t="s">
        <v>1157</v>
      </c>
    </row>
    <row r="77" spans="1:2" x14ac:dyDescent="0.2">
      <c r="A77" t="s">
        <v>109</v>
      </c>
      <c r="B77" t="s">
        <v>1157</v>
      </c>
    </row>
    <row r="78" spans="1:2" x14ac:dyDescent="0.2">
      <c r="A78" t="s">
        <v>57</v>
      </c>
      <c r="B78" t="s">
        <v>1157</v>
      </c>
    </row>
    <row r="79" spans="1:2" x14ac:dyDescent="0.2">
      <c r="A79" t="s">
        <v>116</v>
      </c>
      <c r="B79" t="s">
        <v>1157</v>
      </c>
    </row>
    <row r="80" spans="1:2" x14ac:dyDescent="0.2">
      <c r="A80" t="s">
        <v>117</v>
      </c>
      <c r="B80" t="s">
        <v>1157</v>
      </c>
    </row>
    <row r="81" spans="1:2" x14ac:dyDescent="0.2">
      <c r="A81" t="s">
        <v>1115</v>
      </c>
      <c r="B81" t="s">
        <v>1157</v>
      </c>
    </row>
    <row r="82" spans="1:2" x14ac:dyDescent="0.2">
      <c r="A82" t="s">
        <v>138</v>
      </c>
      <c r="B82" t="s">
        <v>1157</v>
      </c>
    </row>
    <row r="83" spans="1:2" x14ac:dyDescent="0.2">
      <c r="A83" t="s">
        <v>25</v>
      </c>
      <c r="B83" t="s">
        <v>1157</v>
      </c>
    </row>
    <row r="84" spans="1:2" x14ac:dyDescent="0.2">
      <c r="A84" t="s">
        <v>139</v>
      </c>
      <c r="B84" t="s">
        <v>1157</v>
      </c>
    </row>
    <row r="85" spans="1:2" x14ac:dyDescent="0.2">
      <c r="A85" t="s">
        <v>27</v>
      </c>
      <c r="B85" t="s">
        <v>1157</v>
      </c>
    </row>
    <row r="86" spans="1:2" x14ac:dyDescent="0.2">
      <c r="A86" t="s">
        <v>123</v>
      </c>
      <c r="B86" t="s">
        <v>1157</v>
      </c>
    </row>
    <row r="87" spans="1:2" x14ac:dyDescent="0.2">
      <c r="A87" t="s">
        <v>124</v>
      </c>
      <c r="B87" t="s">
        <v>1157</v>
      </c>
    </row>
    <row r="88" spans="1:2" x14ac:dyDescent="0.2">
      <c r="A88" t="s">
        <v>125</v>
      </c>
      <c r="B88" t="s">
        <v>1157</v>
      </c>
    </row>
    <row r="89" spans="1:2" x14ac:dyDescent="0.2">
      <c r="A89" t="s">
        <v>60</v>
      </c>
      <c r="B89" t="s">
        <v>1157</v>
      </c>
    </row>
    <row r="90" spans="1:2" x14ac:dyDescent="0.2">
      <c r="A90" t="s">
        <v>1116</v>
      </c>
      <c r="B90" t="s">
        <v>1157</v>
      </c>
    </row>
    <row r="91" spans="1:2" x14ac:dyDescent="0.2">
      <c r="A91" t="s">
        <v>143</v>
      </c>
      <c r="B91" t="s">
        <v>1157</v>
      </c>
    </row>
    <row r="92" spans="1:2" x14ac:dyDescent="0.2">
      <c r="A92" t="s">
        <v>146</v>
      </c>
      <c r="B92" t="s">
        <v>1157</v>
      </c>
    </row>
    <row r="93" spans="1:2" x14ac:dyDescent="0.2">
      <c r="A93" t="s">
        <v>147</v>
      </c>
      <c r="B93" t="s">
        <v>1157</v>
      </c>
    </row>
    <row r="94" spans="1:2" x14ac:dyDescent="0.2">
      <c r="A94" t="s">
        <v>1117</v>
      </c>
      <c r="B94" t="s">
        <v>1157</v>
      </c>
    </row>
    <row r="95" spans="1:2" x14ac:dyDescent="0.2">
      <c r="A95" t="s">
        <v>1118</v>
      </c>
      <c r="B95" t="s">
        <v>1157</v>
      </c>
    </row>
    <row r="96" spans="1:2" x14ac:dyDescent="0.2">
      <c r="A96" t="s">
        <v>1119</v>
      </c>
      <c r="B96" t="s">
        <v>1157</v>
      </c>
    </row>
    <row r="97" spans="1:2" x14ac:dyDescent="0.2">
      <c r="A97" t="s">
        <v>1120</v>
      </c>
      <c r="B97" t="s">
        <v>1157</v>
      </c>
    </row>
    <row r="98" spans="1:2" x14ac:dyDescent="0.2">
      <c r="A98" t="s">
        <v>1121</v>
      </c>
      <c r="B98" t="s">
        <v>1157</v>
      </c>
    </row>
    <row r="99" spans="1:2" x14ac:dyDescent="0.2">
      <c r="A99" t="s">
        <v>149</v>
      </c>
      <c r="B99" t="s">
        <v>1157</v>
      </c>
    </row>
    <row r="100" spans="1:2" x14ac:dyDescent="0.2">
      <c r="A100" t="s">
        <v>150</v>
      </c>
      <c r="B100" t="s">
        <v>1157</v>
      </c>
    </row>
    <row r="101" spans="1:2" x14ac:dyDescent="0.2">
      <c r="A101" t="s">
        <v>136</v>
      </c>
      <c r="B101" t="s">
        <v>1128</v>
      </c>
    </row>
    <row r="102" spans="1:2" x14ac:dyDescent="0.2">
      <c r="A102" t="s">
        <v>1124</v>
      </c>
      <c r="B102" t="s">
        <v>1128</v>
      </c>
    </row>
    <row r="103" spans="1:2" x14ac:dyDescent="0.2">
      <c r="A103" t="s">
        <v>1125</v>
      </c>
      <c r="B103" t="s">
        <v>1128</v>
      </c>
    </row>
    <row r="104" spans="1:2" x14ac:dyDescent="0.2">
      <c r="A104" t="s">
        <v>69</v>
      </c>
      <c r="B104" t="s">
        <v>1128</v>
      </c>
    </row>
    <row r="105" spans="1:2" x14ac:dyDescent="0.2">
      <c r="A105" t="s">
        <v>74</v>
      </c>
      <c r="B105" t="s">
        <v>1128</v>
      </c>
    </row>
    <row r="106" spans="1:2" x14ac:dyDescent="0.2">
      <c r="A106" t="s">
        <v>87</v>
      </c>
      <c r="B106" t="s">
        <v>1128</v>
      </c>
    </row>
    <row r="107" spans="1:2" x14ac:dyDescent="0.2">
      <c r="A107" t="s">
        <v>1126</v>
      </c>
      <c r="B107" t="s">
        <v>1128</v>
      </c>
    </row>
    <row r="108" spans="1:2" x14ac:dyDescent="0.2">
      <c r="A108" t="s">
        <v>1127</v>
      </c>
      <c r="B108" t="s">
        <v>1128</v>
      </c>
    </row>
    <row r="109" spans="1:2" x14ac:dyDescent="0.2">
      <c r="A109" t="s">
        <v>106</v>
      </c>
      <c r="B109" t="s">
        <v>1128</v>
      </c>
    </row>
    <row r="110" spans="1:2" x14ac:dyDescent="0.2">
      <c r="A110" t="s">
        <v>110</v>
      </c>
      <c r="B110" t="s">
        <v>1128</v>
      </c>
    </row>
    <row r="111" spans="1:2" x14ac:dyDescent="0.2">
      <c r="A111" t="s">
        <v>113</v>
      </c>
      <c r="B111" t="s">
        <v>1128</v>
      </c>
    </row>
    <row r="112" spans="1:2" x14ac:dyDescent="0.2">
      <c r="A112" t="s">
        <v>114</v>
      </c>
      <c r="B112" t="s">
        <v>1128</v>
      </c>
    </row>
    <row r="113" spans="1:2" x14ac:dyDescent="0.2">
      <c r="A113" t="s">
        <v>142</v>
      </c>
      <c r="B113" t="s">
        <v>1128</v>
      </c>
    </row>
    <row r="114" spans="1:2" x14ac:dyDescent="0.2">
      <c r="A114" t="s">
        <v>129</v>
      </c>
      <c r="B114" t="s">
        <v>1154</v>
      </c>
    </row>
    <row r="115" spans="1:2" x14ac:dyDescent="0.2">
      <c r="A115" t="s">
        <v>1129</v>
      </c>
      <c r="B115" t="s">
        <v>1154</v>
      </c>
    </row>
    <row r="116" spans="1:2" x14ac:dyDescent="0.2">
      <c r="A116" t="s">
        <v>1130</v>
      </c>
      <c r="B116" t="s">
        <v>1154</v>
      </c>
    </row>
    <row r="117" spans="1:2" x14ac:dyDescent="0.2">
      <c r="A117" t="s">
        <v>1131</v>
      </c>
      <c r="B117" t="s">
        <v>1154</v>
      </c>
    </row>
    <row r="118" spans="1:2" x14ac:dyDescent="0.2">
      <c r="A118" t="s">
        <v>1132</v>
      </c>
      <c r="B118" t="s">
        <v>1154</v>
      </c>
    </row>
    <row r="119" spans="1:2" x14ac:dyDescent="0.2">
      <c r="A119" t="s">
        <v>1133</v>
      </c>
      <c r="B119" t="s">
        <v>1154</v>
      </c>
    </row>
    <row r="120" spans="1:2" x14ac:dyDescent="0.2">
      <c r="A120" t="s">
        <v>1134</v>
      </c>
      <c r="B120" t="s">
        <v>1154</v>
      </c>
    </row>
    <row r="121" spans="1:2" x14ac:dyDescent="0.2">
      <c r="A121" t="s">
        <v>1135</v>
      </c>
      <c r="B121" t="s">
        <v>1154</v>
      </c>
    </row>
    <row r="122" spans="1:2" x14ac:dyDescent="0.2">
      <c r="A122" t="s">
        <v>1136</v>
      </c>
      <c r="B122" t="s">
        <v>1154</v>
      </c>
    </row>
    <row r="123" spans="1:2" x14ac:dyDescent="0.2">
      <c r="A123" t="s">
        <v>1137</v>
      </c>
      <c r="B123" t="s">
        <v>1154</v>
      </c>
    </row>
    <row r="124" spans="1:2" x14ac:dyDescent="0.2">
      <c r="A124" t="s">
        <v>1138</v>
      </c>
      <c r="B124" t="s">
        <v>1154</v>
      </c>
    </row>
    <row r="125" spans="1:2" x14ac:dyDescent="0.2">
      <c r="A125" t="s">
        <v>1139</v>
      </c>
      <c r="B125" t="s">
        <v>1154</v>
      </c>
    </row>
    <row r="126" spans="1:2" x14ac:dyDescent="0.2">
      <c r="A126" t="s">
        <v>1140</v>
      </c>
      <c r="B126" t="s">
        <v>1154</v>
      </c>
    </row>
    <row r="127" spans="1:2" x14ac:dyDescent="0.2">
      <c r="A127" t="s">
        <v>72</v>
      </c>
      <c r="B127" t="s">
        <v>1154</v>
      </c>
    </row>
    <row r="128" spans="1:2" x14ac:dyDescent="0.2">
      <c r="A128" t="s">
        <v>73</v>
      </c>
      <c r="B128" t="s">
        <v>1154</v>
      </c>
    </row>
    <row r="129" spans="1:2" x14ac:dyDescent="0.2">
      <c r="A129" t="s">
        <v>78</v>
      </c>
      <c r="B129" t="s">
        <v>1154</v>
      </c>
    </row>
    <row r="130" spans="1:2" x14ac:dyDescent="0.2">
      <c r="A130" t="s">
        <v>79</v>
      </c>
      <c r="B130" t="s">
        <v>1154</v>
      </c>
    </row>
    <row r="131" spans="1:2" x14ac:dyDescent="0.2">
      <c r="A131" t="s">
        <v>80</v>
      </c>
      <c r="B131" t="s">
        <v>1154</v>
      </c>
    </row>
    <row r="132" spans="1:2" x14ac:dyDescent="0.2">
      <c r="A132" t="s">
        <v>81</v>
      </c>
      <c r="B132" t="s">
        <v>1154</v>
      </c>
    </row>
    <row r="133" spans="1:2" x14ac:dyDescent="0.2">
      <c r="A133" t="s">
        <v>82</v>
      </c>
      <c r="B133" t="s">
        <v>1154</v>
      </c>
    </row>
    <row r="134" spans="1:2" x14ac:dyDescent="0.2">
      <c r="A134" t="s">
        <v>83</v>
      </c>
      <c r="B134" t="s">
        <v>1154</v>
      </c>
    </row>
    <row r="135" spans="1:2" x14ac:dyDescent="0.2">
      <c r="A135" t="s">
        <v>84</v>
      </c>
      <c r="B135" t="s">
        <v>1154</v>
      </c>
    </row>
    <row r="136" spans="1:2" x14ac:dyDescent="0.2">
      <c r="A136" t="s">
        <v>85</v>
      </c>
      <c r="B136" t="s">
        <v>1154</v>
      </c>
    </row>
    <row r="137" spans="1:2" x14ac:dyDescent="0.2">
      <c r="A137" t="s">
        <v>1141</v>
      </c>
      <c r="B137" t="s">
        <v>1154</v>
      </c>
    </row>
    <row r="138" spans="1:2" x14ac:dyDescent="0.2">
      <c r="A138" t="s">
        <v>98</v>
      </c>
      <c r="B138" t="s">
        <v>1154</v>
      </c>
    </row>
    <row r="139" spans="1:2" x14ac:dyDescent="0.2">
      <c r="A139" t="s">
        <v>99</v>
      </c>
      <c r="B139" t="s">
        <v>1154</v>
      </c>
    </row>
    <row r="140" spans="1:2" x14ac:dyDescent="0.2">
      <c r="A140" t="s">
        <v>102</v>
      </c>
      <c r="B140" t="s">
        <v>1154</v>
      </c>
    </row>
    <row r="141" spans="1:2" x14ac:dyDescent="0.2">
      <c r="A141" t="s">
        <v>111</v>
      </c>
      <c r="B141" t="s">
        <v>1154</v>
      </c>
    </row>
    <row r="142" spans="1:2" x14ac:dyDescent="0.2">
      <c r="A142" t="s">
        <v>156</v>
      </c>
      <c r="B142" t="s">
        <v>1154</v>
      </c>
    </row>
    <row r="143" spans="1:2" x14ac:dyDescent="0.2">
      <c r="A143" t="s">
        <v>154</v>
      </c>
      <c r="B143" t="s">
        <v>1154</v>
      </c>
    </row>
    <row r="144" spans="1:2" x14ac:dyDescent="0.2">
      <c r="A144" t="s">
        <v>112</v>
      </c>
      <c r="B144" t="s">
        <v>1154</v>
      </c>
    </row>
    <row r="145" spans="1:2" x14ac:dyDescent="0.2">
      <c r="A145" t="s">
        <v>118</v>
      </c>
      <c r="B145" t="s">
        <v>1154</v>
      </c>
    </row>
    <row r="146" spans="1:2" x14ac:dyDescent="0.2">
      <c r="A146" t="s">
        <v>119</v>
      </c>
      <c r="B146" t="s">
        <v>1154</v>
      </c>
    </row>
    <row r="147" spans="1:2" x14ac:dyDescent="0.2">
      <c r="A147" t="s">
        <v>1142</v>
      </c>
      <c r="B147" t="s">
        <v>1154</v>
      </c>
    </row>
    <row r="148" spans="1:2" x14ac:dyDescent="0.2">
      <c r="A148" t="s">
        <v>1143</v>
      </c>
      <c r="B148" t="s">
        <v>1154</v>
      </c>
    </row>
    <row r="149" spans="1:2" x14ac:dyDescent="0.2">
      <c r="A149" t="s">
        <v>1144</v>
      </c>
      <c r="B149" t="s">
        <v>1154</v>
      </c>
    </row>
    <row r="150" spans="1:2" x14ac:dyDescent="0.2">
      <c r="A150" t="s">
        <v>20</v>
      </c>
      <c r="B150" t="s">
        <v>1154</v>
      </c>
    </row>
    <row r="151" spans="1:2" x14ac:dyDescent="0.2">
      <c r="A151" t="s">
        <v>137</v>
      </c>
      <c r="B151" t="s">
        <v>1154</v>
      </c>
    </row>
    <row r="152" spans="1:2" x14ac:dyDescent="0.2">
      <c r="A152" t="s">
        <v>120</v>
      </c>
      <c r="B152" t="s">
        <v>1154</v>
      </c>
    </row>
    <row r="153" spans="1:2" x14ac:dyDescent="0.2">
      <c r="A153" t="s">
        <v>1145</v>
      </c>
      <c r="B153" t="s">
        <v>1154</v>
      </c>
    </row>
    <row r="154" spans="1:2" x14ac:dyDescent="0.2">
      <c r="A154" t="s">
        <v>1146</v>
      </c>
      <c r="B154" t="s">
        <v>1154</v>
      </c>
    </row>
    <row r="155" spans="1:2" x14ac:dyDescent="0.2">
      <c r="A155" t="s">
        <v>121</v>
      </c>
      <c r="B155" t="s">
        <v>1154</v>
      </c>
    </row>
    <row r="156" spans="1:2" x14ac:dyDescent="0.2">
      <c r="A156" t="s">
        <v>122</v>
      </c>
      <c r="B156" t="s">
        <v>1154</v>
      </c>
    </row>
    <row r="157" spans="1:2" x14ac:dyDescent="0.2">
      <c r="A157" t="s">
        <v>42</v>
      </c>
      <c r="B157" t="s">
        <v>1154</v>
      </c>
    </row>
    <row r="158" spans="1:2" x14ac:dyDescent="0.2">
      <c r="A158" t="s">
        <v>43</v>
      </c>
      <c r="B158" t="s">
        <v>1154</v>
      </c>
    </row>
    <row r="159" spans="1:2" x14ac:dyDescent="0.2">
      <c r="A159" t="s">
        <v>126</v>
      </c>
      <c r="B159" t="s">
        <v>1154</v>
      </c>
    </row>
    <row r="160" spans="1:2" x14ac:dyDescent="0.2">
      <c r="A160" t="s">
        <v>127</v>
      </c>
      <c r="B160" t="s">
        <v>1154</v>
      </c>
    </row>
    <row r="161" spans="1:2" x14ac:dyDescent="0.2">
      <c r="A161" t="s">
        <v>128</v>
      </c>
      <c r="B161" t="s">
        <v>1154</v>
      </c>
    </row>
    <row r="162" spans="1:2" x14ac:dyDescent="0.2">
      <c r="A162" t="s">
        <v>130</v>
      </c>
      <c r="B162" t="s">
        <v>1154</v>
      </c>
    </row>
    <row r="163" spans="1:2" x14ac:dyDescent="0.2">
      <c r="A163" t="s">
        <v>132</v>
      </c>
      <c r="B163" t="s">
        <v>1154</v>
      </c>
    </row>
    <row r="164" spans="1:2" x14ac:dyDescent="0.2">
      <c r="A164" t="s">
        <v>405</v>
      </c>
      <c r="B164" t="s">
        <v>1154</v>
      </c>
    </row>
    <row r="165" spans="1:2" x14ac:dyDescent="0.2">
      <c r="A165" t="s">
        <v>1147</v>
      </c>
      <c r="B165" t="s">
        <v>1154</v>
      </c>
    </row>
    <row r="166" spans="1:2" x14ac:dyDescent="0.2">
      <c r="A166" t="s">
        <v>1148</v>
      </c>
      <c r="B166" t="s">
        <v>1154</v>
      </c>
    </row>
    <row r="167" spans="1:2" x14ac:dyDescent="0.2">
      <c r="A167" t="s">
        <v>141</v>
      </c>
      <c r="B167" t="s">
        <v>1154</v>
      </c>
    </row>
    <row r="168" spans="1:2" x14ac:dyDescent="0.2">
      <c r="A168" t="s">
        <v>1149</v>
      </c>
      <c r="B168" t="s">
        <v>1154</v>
      </c>
    </row>
    <row r="169" spans="1:2" x14ac:dyDescent="0.2">
      <c r="A169" t="s">
        <v>1150</v>
      </c>
      <c r="B169" t="s">
        <v>1154</v>
      </c>
    </row>
    <row r="170" spans="1:2" x14ac:dyDescent="0.2">
      <c r="A170" t="s">
        <v>155</v>
      </c>
      <c r="B170" t="s">
        <v>1154</v>
      </c>
    </row>
    <row r="171" spans="1:2" x14ac:dyDescent="0.2">
      <c r="A171" t="s">
        <v>144</v>
      </c>
      <c r="B171" t="s">
        <v>1154</v>
      </c>
    </row>
    <row r="172" spans="1:2" x14ac:dyDescent="0.2">
      <c r="A172" t="s">
        <v>145</v>
      </c>
      <c r="B172" t="s">
        <v>1154</v>
      </c>
    </row>
    <row r="173" spans="1:2" x14ac:dyDescent="0.2">
      <c r="A173" t="s">
        <v>408</v>
      </c>
      <c r="B173" t="s">
        <v>1154</v>
      </c>
    </row>
    <row r="174" spans="1:2" x14ac:dyDescent="0.2">
      <c r="A174" t="s">
        <v>148</v>
      </c>
      <c r="B174" t="s">
        <v>1154</v>
      </c>
    </row>
    <row r="175" spans="1:2" x14ac:dyDescent="0.2">
      <c r="A175" t="s">
        <v>1151</v>
      </c>
      <c r="B175" t="s">
        <v>1154</v>
      </c>
    </row>
    <row r="176" spans="1:2" x14ac:dyDescent="0.2">
      <c r="A176" t="s">
        <v>1152</v>
      </c>
      <c r="B176" t="s">
        <v>1154</v>
      </c>
    </row>
    <row r="177" spans="1:2" x14ac:dyDescent="0.2">
      <c r="A177" t="s">
        <v>1153</v>
      </c>
      <c r="B177" t="s">
        <v>1154</v>
      </c>
    </row>
    <row r="178" spans="1:2" x14ac:dyDescent="0.2">
      <c r="A178" t="s">
        <v>153</v>
      </c>
      <c r="B178" t="s">
        <v>1154</v>
      </c>
    </row>
    <row r="179" spans="1:2" x14ac:dyDescent="0.2">
      <c r="A179" t="s">
        <v>1159</v>
      </c>
      <c r="B179" t="s">
        <v>1157</v>
      </c>
    </row>
    <row r="180" spans="1:2" x14ac:dyDescent="0.2">
      <c r="A180" t="s">
        <v>140</v>
      </c>
      <c r="B180" t="s">
        <v>1155</v>
      </c>
    </row>
    <row r="181" spans="1:2" x14ac:dyDescent="0.2">
      <c r="A181" t="s">
        <v>152</v>
      </c>
      <c r="B181" t="s">
        <v>1157</v>
      </c>
    </row>
    <row r="182" spans="1:2" x14ac:dyDescent="0.2">
      <c r="A182" t="s">
        <v>96</v>
      </c>
      <c r="B182" t="s">
        <v>1157</v>
      </c>
    </row>
    <row r="183" spans="1:2" x14ac:dyDescent="0.2">
      <c r="A183" t="s">
        <v>133</v>
      </c>
      <c r="B183" t="s">
        <v>1154</v>
      </c>
    </row>
    <row r="184" spans="1:2" x14ac:dyDescent="0.2">
      <c r="A184" t="s">
        <v>97</v>
      </c>
      <c r="B184" t="s">
        <v>1157</v>
      </c>
    </row>
    <row r="185" spans="1:2" x14ac:dyDescent="0.2">
      <c r="A185" t="s">
        <v>115</v>
      </c>
      <c r="B185" t="s">
        <v>1157</v>
      </c>
    </row>
    <row r="186" spans="1:2" x14ac:dyDescent="0.2">
      <c r="A186" t="s">
        <v>1158</v>
      </c>
      <c r="B186" t="s">
        <v>1157</v>
      </c>
    </row>
    <row r="187" spans="1:2" x14ac:dyDescent="0.2">
      <c r="A187" t="s">
        <v>131</v>
      </c>
      <c r="B187" t="s">
        <v>1154</v>
      </c>
    </row>
    <row r="188" spans="1:2" x14ac:dyDescent="0.2">
      <c r="A188" t="s">
        <v>103</v>
      </c>
      <c r="B188" t="s">
        <v>1154</v>
      </c>
    </row>
    <row r="189" spans="1:2" x14ac:dyDescent="0.2">
      <c r="A189" t="s">
        <v>101</v>
      </c>
      <c r="B189" t="s">
        <v>1157</v>
      </c>
    </row>
    <row r="190" spans="1:2" x14ac:dyDescent="0.2">
      <c r="A190" t="s">
        <v>1160</v>
      </c>
      <c r="B190" t="s">
        <v>1157</v>
      </c>
    </row>
    <row r="191" spans="1:2" x14ac:dyDescent="0.2">
      <c r="A191" t="s">
        <v>71</v>
      </c>
      <c r="B191" t="s">
        <v>1154</v>
      </c>
    </row>
    <row r="192" spans="1:2" x14ac:dyDescent="0.2">
      <c r="A192" t="s">
        <v>151</v>
      </c>
      <c r="B192" t="s">
        <v>1157</v>
      </c>
    </row>
    <row r="193" spans="1:2" x14ac:dyDescent="0.2">
      <c r="A193" t="s">
        <v>70</v>
      </c>
      <c r="B193" t="s">
        <v>1157</v>
      </c>
    </row>
    <row r="194" spans="1:2" x14ac:dyDescent="0.2">
      <c r="A194" t="s">
        <v>135</v>
      </c>
      <c r="B194" t="s">
        <v>1128</v>
      </c>
    </row>
    <row r="195" spans="1:2" x14ac:dyDescent="0.2">
      <c r="A195" t="s">
        <v>1161</v>
      </c>
      <c r="B195" t="s">
        <v>1154</v>
      </c>
    </row>
    <row r="196" spans="1:2" x14ac:dyDescent="0.2">
      <c r="A196" t="s">
        <v>1162</v>
      </c>
      <c r="B196" t="s">
        <v>1157</v>
      </c>
    </row>
    <row r="197" spans="1:2" x14ac:dyDescent="0.2">
      <c r="A197" t="s">
        <v>1163</v>
      </c>
      <c r="B197" t="s">
        <v>1154</v>
      </c>
    </row>
    <row r="198" spans="1:2" x14ac:dyDescent="0.2">
      <c r="A198" t="s">
        <v>134</v>
      </c>
      <c r="B198" t="s">
        <v>1154</v>
      </c>
    </row>
    <row r="199" spans="1:2" x14ac:dyDescent="0.2">
      <c r="A199" t="s">
        <v>68</v>
      </c>
      <c r="B199" t="s">
        <v>1154</v>
      </c>
    </row>
    <row r="200" spans="1:2" x14ac:dyDescent="0.2">
      <c r="A200" t="s">
        <v>1164</v>
      </c>
      <c r="B200" t="s">
        <v>1157</v>
      </c>
    </row>
    <row r="201" spans="1:2" x14ac:dyDescent="0.2">
      <c r="A201" t="s">
        <v>1165</v>
      </c>
      <c r="B201" t="s">
        <v>1157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C658-B48F-0D4D-A8B9-BD1943D7A50F}">
  <sheetPr filterMode="1"/>
  <dimension ref="A1:M202"/>
  <sheetViews>
    <sheetView tabSelected="1" workbookViewId="0">
      <pane ySplit="1" topLeftCell="A10" activePane="bottomLeft" state="frozen"/>
      <selection pane="bottomLeft" activeCell="C108" sqref="C108:D108"/>
    </sheetView>
  </sheetViews>
  <sheetFormatPr baseColWidth="10" defaultRowHeight="15" x14ac:dyDescent="0.2"/>
  <cols>
    <col min="1" max="1" width="12" style="1" bestFit="1" customWidth="1"/>
    <col min="2" max="2" width="14.6640625" style="1" customWidth="1"/>
    <col min="3" max="4" width="11.6640625" style="1" customWidth="1"/>
    <col min="5" max="5" width="11" style="1" customWidth="1"/>
    <col min="6" max="6" width="57.83203125" style="1" bestFit="1" customWidth="1"/>
    <col min="7" max="7" width="99.83203125" style="1" customWidth="1"/>
    <col min="8" max="8" width="49.33203125" style="1" customWidth="1"/>
  </cols>
  <sheetData>
    <row r="1" spans="1:9" ht="34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312</v>
      </c>
      <c r="H1" s="4" t="s">
        <v>708</v>
      </c>
      <c r="I1" s="4" t="s">
        <v>1168</v>
      </c>
    </row>
    <row r="2" spans="1:9" ht="17" hidden="1" thickTop="1" x14ac:dyDescent="0.2">
      <c r="A2" s="1" t="s">
        <v>66</v>
      </c>
      <c r="B2" s="1" t="s">
        <v>582</v>
      </c>
      <c r="C2" s="1">
        <v>43</v>
      </c>
      <c r="D2" s="1">
        <v>-31</v>
      </c>
      <c r="E2" s="1">
        <v>3406</v>
      </c>
      <c r="F2" s="1" t="s">
        <v>410</v>
      </c>
      <c r="G2" s="5" t="s">
        <v>810</v>
      </c>
    </row>
    <row r="3" spans="1:9" ht="17" hidden="1" thickTop="1" x14ac:dyDescent="0.2">
      <c r="A3" s="1" t="s">
        <v>67</v>
      </c>
      <c r="B3" s="1" t="s">
        <v>583</v>
      </c>
      <c r="C3" s="1">
        <v>-30.88</v>
      </c>
      <c r="D3" s="1">
        <v>-38.048333333333332</v>
      </c>
      <c r="E3" s="1">
        <v>2925</v>
      </c>
      <c r="F3" s="1" t="s">
        <v>412</v>
      </c>
      <c r="G3" s="5" t="s">
        <v>804</v>
      </c>
    </row>
    <row r="4" spans="1:9" ht="17" hidden="1" thickTop="1" x14ac:dyDescent="0.2">
      <c r="A4" s="1" t="s">
        <v>68</v>
      </c>
      <c r="B4" s="1" t="s">
        <v>584</v>
      </c>
      <c r="C4" s="1">
        <v>41.177299999999995</v>
      </c>
      <c r="D4" s="1">
        <v>142.20134999999999</v>
      </c>
      <c r="E4" s="1">
        <v>1180</v>
      </c>
      <c r="F4" s="1" t="s">
        <v>414</v>
      </c>
      <c r="G4" s="1" t="s">
        <v>805</v>
      </c>
    </row>
    <row r="5" spans="1:9" ht="17" hidden="1" thickTop="1" x14ac:dyDescent="0.2">
      <c r="A5" s="1" t="s">
        <v>69</v>
      </c>
      <c r="B5" s="1" t="s">
        <v>585</v>
      </c>
      <c r="C5" s="1">
        <v>-11.34</v>
      </c>
      <c r="D5" s="1">
        <v>88.72</v>
      </c>
      <c r="E5" s="1">
        <v>1665</v>
      </c>
      <c r="F5" s="1" t="s">
        <v>416</v>
      </c>
      <c r="G5" s="1" t="s">
        <v>806</v>
      </c>
    </row>
    <row r="6" spans="1:9" ht="17" hidden="1" thickTop="1" x14ac:dyDescent="0.2">
      <c r="A6" s="1" t="s">
        <v>70</v>
      </c>
      <c r="B6" s="1" t="s">
        <v>586</v>
      </c>
      <c r="C6" s="1">
        <v>48.915799999999997</v>
      </c>
      <c r="D6" s="1">
        <v>-12.164</v>
      </c>
      <c r="E6" s="1">
        <v>1251</v>
      </c>
      <c r="F6" s="1" t="s">
        <v>418</v>
      </c>
      <c r="G6" s="1" t="s">
        <v>807</v>
      </c>
    </row>
    <row r="7" spans="1:9" ht="17" hidden="1" thickTop="1" x14ac:dyDescent="0.2">
      <c r="A7" s="1" t="s">
        <v>71</v>
      </c>
      <c r="B7" s="1" t="s">
        <v>587</v>
      </c>
      <c r="C7" s="1">
        <v>-31.167000000000002</v>
      </c>
      <c r="D7" s="1">
        <v>163.35849999999999</v>
      </c>
      <c r="E7" s="1">
        <v>1299</v>
      </c>
      <c r="F7" s="1" t="s">
        <v>420</v>
      </c>
      <c r="G7" s="5" t="s">
        <v>880</v>
      </c>
    </row>
    <row r="8" spans="1:9" ht="17" hidden="1" thickTop="1" x14ac:dyDescent="0.2">
      <c r="A8" s="1" t="s">
        <v>72</v>
      </c>
      <c r="B8" s="1" t="s">
        <v>588</v>
      </c>
      <c r="C8" s="1">
        <v>-40.50866666666667</v>
      </c>
      <c r="D8" s="1">
        <v>167.67466666666667</v>
      </c>
      <c r="E8" s="1">
        <v>1080</v>
      </c>
      <c r="F8" s="1" t="s">
        <v>422</v>
      </c>
      <c r="G8" s="1" t="s">
        <v>808</v>
      </c>
    </row>
    <row r="9" spans="1:9" ht="17" hidden="1" thickTop="1" x14ac:dyDescent="0.2">
      <c r="A9" s="1" t="s">
        <v>73</v>
      </c>
      <c r="B9" s="1" t="s">
        <v>589</v>
      </c>
      <c r="C9" s="1">
        <v>-45.523499999999999</v>
      </c>
      <c r="D9" s="1">
        <v>174.94800000000001</v>
      </c>
      <c r="E9" s="1">
        <v>1204</v>
      </c>
      <c r="F9" s="5" t="s">
        <v>797</v>
      </c>
      <c r="G9" s="5" t="s">
        <v>809</v>
      </c>
    </row>
    <row r="10" spans="1:9" ht="17" thickTop="1" x14ac:dyDescent="0.2">
      <c r="A10" s="1" t="s">
        <v>9</v>
      </c>
      <c r="B10" s="1" t="s">
        <v>590</v>
      </c>
      <c r="C10" s="1">
        <v>41</v>
      </c>
      <c r="D10" s="1">
        <v>-32</v>
      </c>
      <c r="E10" s="1">
        <v>3427</v>
      </c>
      <c r="F10" s="5" t="s">
        <v>410</v>
      </c>
      <c r="G10" s="1" t="s">
        <v>810</v>
      </c>
      <c r="I10">
        <v>1</v>
      </c>
    </row>
    <row r="11" spans="1:9" ht="16" hidden="1" x14ac:dyDescent="0.2">
      <c r="A11" s="1" t="s">
        <v>74</v>
      </c>
      <c r="B11" s="1" t="s">
        <v>591</v>
      </c>
      <c r="C11" s="1">
        <v>-43.887</v>
      </c>
      <c r="D11" s="1">
        <v>90.1</v>
      </c>
      <c r="E11" s="1">
        <v>3057</v>
      </c>
      <c r="F11" s="1" t="s">
        <v>425</v>
      </c>
      <c r="G11" s="1" t="s">
        <v>811</v>
      </c>
    </row>
    <row r="12" spans="1:9" ht="16" hidden="1" x14ac:dyDescent="0.2">
      <c r="A12" s="5" t="s">
        <v>75</v>
      </c>
      <c r="B12" s="1" t="s">
        <v>592</v>
      </c>
      <c r="C12" s="1">
        <v>5.9066999999999998</v>
      </c>
      <c r="D12" s="1">
        <v>-44.195</v>
      </c>
      <c r="E12" s="1">
        <v>4056</v>
      </c>
      <c r="F12" s="1" t="s">
        <v>427</v>
      </c>
      <c r="G12" s="1" t="s">
        <v>812</v>
      </c>
    </row>
    <row r="13" spans="1:9" ht="16" hidden="1" x14ac:dyDescent="0.2">
      <c r="A13" s="1" t="s">
        <v>76</v>
      </c>
      <c r="B13" s="1" t="s">
        <v>593</v>
      </c>
      <c r="C13" s="1">
        <v>5.6</v>
      </c>
      <c r="D13" s="1">
        <v>-44.5</v>
      </c>
      <c r="E13" s="1">
        <v>3528</v>
      </c>
      <c r="F13" s="1" t="s">
        <v>427</v>
      </c>
      <c r="G13" s="1" t="s">
        <v>812</v>
      </c>
    </row>
    <row r="14" spans="1:9" ht="16" hidden="1" x14ac:dyDescent="0.2">
      <c r="A14" s="1" t="s">
        <v>77</v>
      </c>
      <c r="B14" s="1" t="s">
        <v>594</v>
      </c>
      <c r="C14" s="1">
        <v>5.3</v>
      </c>
      <c r="D14" s="1">
        <v>-44.3</v>
      </c>
      <c r="E14" s="1">
        <v>3288</v>
      </c>
      <c r="F14" s="1" t="s">
        <v>427</v>
      </c>
      <c r="G14" s="1" t="s">
        <v>812</v>
      </c>
    </row>
    <row r="15" spans="1:9" ht="16" hidden="1" x14ac:dyDescent="0.2">
      <c r="A15" s="5" t="s">
        <v>78</v>
      </c>
      <c r="B15" s="1" t="s">
        <v>595</v>
      </c>
      <c r="C15" s="1">
        <v>31.25</v>
      </c>
      <c r="D15" s="1">
        <v>-117.58329999999999</v>
      </c>
      <c r="E15" s="1">
        <v>2042</v>
      </c>
      <c r="F15" s="5" t="s">
        <v>715</v>
      </c>
      <c r="G15" s="1" t="s">
        <v>813</v>
      </c>
    </row>
    <row r="16" spans="1:9" ht="16" hidden="1" x14ac:dyDescent="0.2">
      <c r="A16" s="1" t="s">
        <v>79</v>
      </c>
      <c r="B16" s="1" t="s">
        <v>596</v>
      </c>
      <c r="C16" s="1">
        <v>32.066670000000002</v>
      </c>
      <c r="D16" s="1">
        <v>-117.36669999999999</v>
      </c>
      <c r="E16" s="1">
        <v>1299</v>
      </c>
      <c r="F16" s="5" t="s">
        <v>715</v>
      </c>
      <c r="G16" s="1" t="s">
        <v>813</v>
      </c>
    </row>
    <row r="17" spans="1:8" ht="16" hidden="1" x14ac:dyDescent="0.2">
      <c r="A17" s="1" t="s">
        <v>80</v>
      </c>
      <c r="B17" s="1" t="s">
        <v>597</v>
      </c>
      <c r="C17" s="1">
        <v>32.283329999999999</v>
      </c>
      <c r="D17" s="1">
        <v>-118.4</v>
      </c>
      <c r="E17" s="1">
        <v>1759</v>
      </c>
      <c r="F17" s="5" t="s">
        <v>715</v>
      </c>
      <c r="G17" s="1" t="s">
        <v>813</v>
      </c>
    </row>
    <row r="18" spans="1:8" ht="16" hidden="1" x14ac:dyDescent="0.2">
      <c r="A18" s="1" t="s">
        <v>81</v>
      </c>
      <c r="B18" s="1" t="s">
        <v>598</v>
      </c>
      <c r="C18" s="1">
        <v>32.483330000000002</v>
      </c>
      <c r="D18" s="1">
        <v>-118.13330000000001</v>
      </c>
      <c r="E18" s="1">
        <v>1818</v>
      </c>
      <c r="F18" s="5" t="s">
        <v>715</v>
      </c>
      <c r="G18" s="1" t="s">
        <v>813</v>
      </c>
      <c r="H18" s="19" t="s">
        <v>788</v>
      </c>
    </row>
    <row r="19" spans="1:8" ht="16" hidden="1" x14ac:dyDescent="0.2">
      <c r="A19" s="1" t="s">
        <v>82</v>
      </c>
      <c r="B19" s="1" t="s">
        <v>599</v>
      </c>
      <c r="C19" s="1">
        <v>32.799999999999997</v>
      </c>
      <c r="D19" s="1">
        <v>-118.8</v>
      </c>
      <c r="E19" s="1">
        <v>1442</v>
      </c>
      <c r="F19" s="5" t="s">
        <v>715</v>
      </c>
      <c r="G19" s="1" t="s">
        <v>813</v>
      </c>
    </row>
    <row r="20" spans="1:8" ht="16" hidden="1" x14ac:dyDescent="0.2">
      <c r="A20" s="1" t="s">
        <v>83</v>
      </c>
      <c r="B20" s="1" t="s">
        <v>600</v>
      </c>
      <c r="C20" s="1">
        <v>32.866700000000002</v>
      </c>
      <c r="D20" s="1">
        <v>-119.9667</v>
      </c>
      <c r="E20" s="1">
        <v>1194</v>
      </c>
      <c r="F20" s="5" t="s">
        <v>715</v>
      </c>
      <c r="G20" s="5" t="s">
        <v>813</v>
      </c>
    </row>
    <row r="21" spans="1:8" ht="16" hidden="1" x14ac:dyDescent="0.2">
      <c r="A21" s="5" t="s">
        <v>84</v>
      </c>
      <c r="B21" s="1" t="s">
        <v>601</v>
      </c>
      <c r="C21" s="1">
        <v>-5.7783329999999999</v>
      </c>
      <c r="D21" s="1">
        <v>-10.75</v>
      </c>
      <c r="E21" s="1">
        <v>3125</v>
      </c>
      <c r="F21" s="5" t="s">
        <v>798</v>
      </c>
      <c r="G21" s="5" t="s">
        <v>814</v>
      </c>
    </row>
    <row r="22" spans="1:8" ht="16" hidden="1" x14ac:dyDescent="0.2">
      <c r="A22" s="1" t="s">
        <v>85</v>
      </c>
      <c r="B22" s="1" t="s">
        <v>602</v>
      </c>
      <c r="C22" s="1">
        <v>-3.56</v>
      </c>
      <c r="D22" s="1">
        <v>-16.431699999999999</v>
      </c>
      <c r="E22" s="1">
        <v>4675</v>
      </c>
      <c r="F22" s="5" t="s">
        <v>798</v>
      </c>
      <c r="G22" s="5" t="s">
        <v>814</v>
      </c>
    </row>
    <row r="23" spans="1:8" ht="16" hidden="1" x14ac:dyDescent="0.2">
      <c r="A23" s="1" t="s">
        <v>86</v>
      </c>
      <c r="B23" s="1" t="s">
        <v>603</v>
      </c>
      <c r="C23" s="1">
        <v>-23.431699999999999</v>
      </c>
      <c r="D23" s="1">
        <v>11.6983</v>
      </c>
      <c r="E23" s="1">
        <v>2987</v>
      </c>
      <c r="F23" s="5" t="s">
        <v>799</v>
      </c>
      <c r="G23" s="5" t="s">
        <v>815</v>
      </c>
    </row>
    <row r="24" spans="1:8" ht="16" hidden="1" x14ac:dyDescent="0.2">
      <c r="A24" s="1" t="s">
        <v>87</v>
      </c>
      <c r="B24" s="1" t="s">
        <v>604</v>
      </c>
      <c r="C24" s="1">
        <v>14.605</v>
      </c>
      <c r="D24" s="1">
        <v>52.92</v>
      </c>
      <c r="E24" s="1">
        <v>1803</v>
      </c>
      <c r="F24" s="5" t="s">
        <v>800</v>
      </c>
      <c r="G24" s="1" t="s">
        <v>816</v>
      </c>
    </row>
    <row r="25" spans="1:8" ht="16" hidden="1" x14ac:dyDescent="0.2">
      <c r="A25" s="5" t="s">
        <v>395</v>
      </c>
      <c r="B25" s="1" t="s">
        <v>605</v>
      </c>
      <c r="C25" s="1">
        <v>-43.24</v>
      </c>
      <c r="D25" s="1">
        <v>-79.991667000000007</v>
      </c>
      <c r="E25" s="1">
        <v>3531</v>
      </c>
      <c r="F25" s="1" t="s">
        <v>441</v>
      </c>
      <c r="G25" s="5" t="s">
        <v>817</v>
      </c>
    </row>
    <row r="26" spans="1:8" ht="16" hidden="1" x14ac:dyDescent="0.2">
      <c r="A26" s="1" t="s">
        <v>396</v>
      </c>
      <c r="B26" s="1" t="s">
        <v>606</v>
      </c>
      <c r="C26" s="1">
        <v>-25.22</v>
      </c>
      <c r="D26" s="1">
        <v>-75.525000000000006</v>
      </c>
      <c r="E26" s="1">
        <v>3558</v>
      </c>
      <c r="F26" s="5" t="s">
        <v>443</v>
      </c>
      <c r="G26" s="1" t="s">
        <v>818</v>
      </c>
    </row>
    <row r="27" spans="1:8" ht="16" hidden="1" x14ac:dyDescent="0.2">
      <c r="A27" s="1" t="s">
        <v>88</v>
      </c>
      <c r="B27" s="1" t="s">
        <v>607</v>
      </c>
      <c r="C27" s="1">
        <v>12.613300000000001</v>
      </c>
      <c r="D27" s="1">
        <v>-59.386699999999998</v>
      </c>
      <c r="E27" s="1">
        <v>1558</v>
      </c>
      <c r="F27" s="5" t="s">
        <v>445</v>
      </c>
      <c r="G27" s="1" t="s">
        <v>819</v>
      </c>
    </row>
    <row r="28" spans="1:8" ht="16" hidden="1" x14ac:dyDescent="0.2">
      <c r="A28" s="1" t="s">
        <v>89</v>
      </c>
      <c r="B28" s="1" t="s">
        <v>608</v>
      </c>
      <c r="C28" s="1">
        <v>12.2583</v>
      </c>
      <c r="D28" s="1">
        <v>-58.33</v>
      </c>
      <c r="E28" s="1">
        <v>1972</v>
      </c>
      <c r="F28" s="1" t="s">
        <v>445</v>
      </c>
      <c r="G28" s="1" t="s">
        <v>819</v>
      </c>
    </row>
    <row r="29" spans="1:8" ht="16" hidden="1" x14ac:dyDescent="0.2">
      <c r="A29" s="1" t="s">
        <v>90</v>
      </c>
      <c r="B29" s="1" t="s">
        <v>609</v>
      </c>
      <c r="C29" s="1">
        <v>30.63</v>
      </c>
      <c r="D29" s="1">
        <v>-12.396699999999999</v>
      </c>
      <c r="E29" s="1">
        <v>2324</v>
      </c>
      <c r="F29" s="5" t="s">
        <v>716</v>
      </c>
      <c r="G29" s="1" t="s">
        <v>820</v>
      </c>
    </row>
    <row r="30" spans="1:8" ht="16" hidden="1" x14ac:dyDescent="0.2">
      <c r="A30" s="5" t="s">
        <v>397</v>
      </c>
      <c r="B30" s="1" t="s">
        <v>610</v>
      </c>
      <c r="C30" s="1">
        <v>25.171666999999999</v>
      </c>
      <c r="D30" s="1">
        <v>-16.844999999999999</v>
      </c>
      <c r="E30" s="1">
        <v>2575</v>
      </c>
      <c r="F30" s="1" t="s">
        <v>449</v>
      </c>
      <c r="G30" s="1" t="s">
        <v>821</v>
      </c>
    </row>
    <row r="31" spans="1:8" ht="16" hidden="1" x14ac:dyDescent="0.2">
      <c r="A31" s="1" t="s">
        <v>398</v>
      </c>
      <c r="B31" s="1" t="s">
        <v>611</v>
      </c>
      <c r="C31" s="1">
        <v>5.67</v>
      </c>
      <c r="D31" s="1">
        <v>-19.851666999999999</v>
      </c>
      <c r="E31" s="1">
        <v>2862</v>
      </c>
      <c r="F31" s="5" t="s">
        <v>450</v>
      </c>
      <c r="G31" s="5" t="s">
        <v>822</v>
      </c>
    </row>
    <row r="32" spans="1:8" ht="16" hidden="1" x14ac:dyDescent="0.2">
      <c r="A32" s="1" t="s">
        <v>398</v>
      </c>
      <c r="B32" s="1" t="s">
        <v>612</v>
      </c>
      <c r="C32" s="1">
        <v>5.67</v>
      </c>
      <c r="D32" s="1">
        <v>-19.851666999999999</v>
      </c>
      <c r="E32" s="1">
        <v>2862</v>
      </c>
      <c r="F32" s="1" t="s">
        <v>449</v>
      </c>
      <c r="G32" s="1" t="s">
        <v>821</v>
      </c>
      <c r="H32" s="19" t="s">
        <v>789</v>
      </c>
    </row>
    <row r="33" spans="1:8" ht="16" hidden="1" x14ac:dyDescent="0.2">
      <c r="A33" s="1" t="s">
        <v>91</v>
      </c>
      <c r="B33" s="1" t="s">
        <v>613</v>
      </c>
      <c r="C33" s="1">
        <v>44.36</v>
      </c>
      <c r="D33" s="1">
        <v>-26.543299999999999</v>
      </c>
      <c r="E33" s="1">
        <v>3050</v>
      </c>
      <c r="F33" s="1" t="s">
        <v>375</v>
      </c>
      <c r="G33" s="1" t="s">
        <v>376</v>
      </c>
    </row>
    <row r="34" spans="1:8" ht="16" hidden="1" x14ac:dyDescent="0.2">
      <c r="A34" s="1" t="s">
        <v>92</v>
      </c>
      <c r="B34" s="1" t="s">
        <v>614</v>
      </c>
      <c r="C34" s="1">
        <v>29.166699999999999</v>
      </c>
      <c r="D34" s="1">
        <v>-12.0867</v>
      </c>
      <c r="E34" s="1">
        <v>1024</v>
      </c>
      <c r="F34" s="1" t="s">
        <v>375</v>
      </c>
      <c r="G34" s="1" t="s">
        <v>376</v>
      </c>
    </row>
    <row r="35" spans="1:8" ht="16" hidden="1" x14ac:dyDescent="0.2">
      <c r="A35" s="1" t="s">
        <v>93</v>
      </c>
      <c r="B35" s="1" t="s">
        <v>615</v>
      </c>
      <c r="C35" s="1">
        <v>27.004999999999999</v>
      </c>
      <c r="D35" s="1">
        <v>-18.986699999999999</v>
      </c>
      <c r="E35" s="1">
        <v>3849</v>
      </c>
      <c r="F35" s="1" t="s">
        <v>375</v>
      </c>
      <c r="G35" s="1" t="s">
        <v>376</v>
      </c>
    </row>
    <row r="36" spans="1:8" ht="16" hidden="1" x14ac:dyDescent="0.2">
      <c r="A36" s="1" t="s">
        <v>94</v>
      </c>
      <c r="B36" s="1" t="s">
        <v>616</v>
      </c>
      <c r="C36" s="1">
        <v>-1.35</v>
      </c>
      <c r="D36" s="1">
        <v>-11.961667</v>
      </c>
      <c r="E36" s="1">
        <v>3912</v>
      </c>
      <c r="F36" s="1" t="s">
        <v>375</v>
      </c>
      <c r="G36" s="5" t="s">
        <v>376</v>
      </c>
    </row>
    <row r="37" spans="1:8" ht="16" hidden="1" x14ac:dyDescent="0.2">
      <c r="A37" s="1" t="s">
        <v>95</v>
      </c>
      <c r="B37" s="1" t="s">
        <v>617</v>
      </c>
      <c r="C37" s="1">
        <v>55.26</v>
      </c>
      <c r="D37" s="1">
        <v>-26.725000000000001</v>
      </c>
      <c r="E37" s="1">
        <v>3331</v>
      </c>
      <c r="F37" s="5" t="s">
        <v>719</v>
      </c>
      <c r="G37" s="5" t="s">
        <v>823</v>
      </c>
    </row>
    <row r="38" spans="1:8" ht="16" hidden="1" x14ac:dyDescent="0.2">
      <c r="A38" s="1" t="s">
        <v>96</v>
      </c>
      <c r="B38" s="1" t="s">
        <v>618</v>
      </c>
      <c r="C38" s="1">
        <v>53.536670000000001</v>
      </c>
      <c r="D38" s="1">
        <v>-20.288333000000002</v>
      </c>
      <c r="E38" s="1">
        <v>2196</v>
      </c>
      <c r="F38" s="5" t="s">
        <v>720</v>
      </c>
      <c r="G38" s="5" t="s">
        <v>824</v>
      </c>
    </row>
    <row r="39" spans="1:8" ht="16" hidden="1" x14ac:dyDescent="0.2">
      <c r="A39" s="1" t="s">
        <v>97</v>
      </c>
      <c r="B39" s="1" t="s">
        <v>619</v>
      </c>
      <c r="C39" s="1">
        <v>5317833</v>
      </c>
      <c r="D39" s="1">
        <v>-19.145</v>
      </c>
      <c r="E39" s="1">
        <v>2472</v>
      </c>
      <c r="F39" s="5" t="s">
        <v>720</v>
      </c>
      <c r="G39" s="5" t="s">
        <v>824</v>
      </c>
    </row>
    <row r="40" spans="1:8" ht="16" hidden="1" x14ac:dyDescent="0.2">
      <c r="A40" s="1" t="s">
        <v>98</v>
      </c>
      <c r="B40" s="1" t="s">
        <v>620</v>
      </c>
      <c r="C40" s="1">
        <v>-8.8000000000000007</v>
      </c>
      <c r="D40" s="1">
        <v>-138.99</v>
      </c>
      <c r="E40" s="1">
        <v>3135</v>
      </c>
      <c r="F40" s="5" t="s">
        <v>717</v>
      </c>
      <c r="G40" s="1" t="s">
        <v>825</v>
      </c>
      <c r="H40" s="19" t="s">
        <v>790</v>
      </c>
    </row>
    <row r="41" spans="1:8" ht="16" hidden="1" x14ac:dyDescent="0.2">
      <c r="A41" s="5" t="s">
        <v>99</v>
      </c>
      <c r="B41" s="1" t="s">
        <v>621</v>
      </c>
      <c r="C41" s="1">
        <v>51.714799999999997</v>
      </c>
      <c r="D41" s="1">
        <v>150.9855</v>
      </c>
      <c r="E41" s="1">
        <v>1041</v>
      </c>
      <c r="F41" s="5" t="s">
        <v>801</v>
      </c>
      <c r="G41" s="1" t="s">
        <v>826</v>
      </c>
    </row>
    <row r="42" spans="1:8" ht="16" hidden="1" x14ac:dyDescent="0.2">
      <c r="A42" s="1" t="s">
        <v>100</v>
      </c>
      <c r="B42" s="1" t="s">
        <v>622</v>
      </c>
      <c r="C42" s="1">
        <v>-1.35</v>
      </c>
      <c r="D42" s="1">
        <v>-11.966666666666667</v>
      </c>
      <c r="E42" s="1">
        <v>3912</v>
      </c>
      <c r="F42" s="1" t="s">
        <v>461</v>
      </c>
      <c r="G42" s="1" t="s">
        <v>827</v>
      </c>
    </row>
    <row r="43" spans="1:8" ht="16" hidden="1" x14ac:dyDescent="0.2">
      <c r="A43" s="1" t="s">
        <v>101</v>
      </c>
      <c r="B43" s="1" t="s">
        <v>623</v>
      </c>
      <c r="C43" s="1">
        <v>17.648299999999999</v>
      </c>
      <c r="D43" s="1">
        <v>-67.166700000000006</v>
      </c>
      <c r="E43" s="1">
        <v>1814</v>
      </c>
      <c r="F43" s="5" t="s">
        <v>718</v>
      </c>
      <c r="G43" s="1" t="s">
        <v>721</v>
      </c>
    </row>
    <row r="44" spans="1:8" ht="32" hidden="1" x14ac:dyDescent="0.2">
      <c r="A44" s="1" t="s">
        <v>399</v>
      </c>
      <c r="B44" s="1" t="s">
        <v>624</v>
      </c>
      <c r="C44" s="1">
        <v>-13.0825</v>
      </c>
      <c r="D44" s="1">
        <v>121.788</v>
      </c>
      <c r="E44" s="1">
        <v>1783</v>
      </c>
      <c r="F44" s="1" t="s">
        <v>464</v>
      </c>
      <c r="G44" s="1" t="s">
        <v>828</v>
      </c>
    </row>
    <row r="45" spans="1:8" ht="32" hidden="1" x14ac:dyDescent="0.2">
      <c r="A45" s="1" t="s">
        <v>399</v>
      </c>
      <c r="B45" s="1" t="s">
        <v>625</v>
      </c>
      <c r="C45" s="1">
        <v>-13.0825</v>
      </c>
      <c r="D45" s="1">
        <v>121.788</v>
      </c>
      <c r="E45" s="1">
        <v>1783</v>
      </c>
      <c r="F45" s="5" t="s">
        <v>722</v>
      </c>
      <c r="G45" s="5" t="s">
        <v>882</v>
      </c>
      <c r="H45" s="19" t="s">
        <v>791</v>
      </c>
    </row>
    <row r="46" spans="1:8" ht="16" hidden="1" x14ac:dyDescent="0.2">
      <c r="A46" s="1" t="s">
        <v>102</v>
      </c>
      <c r="B46" s="1" t="s">
        <v>626</v>
      </c>
      <c r="C46" s="1">
        <v>53.951500000000003</v>
      </c>
      <c r="D46" s="1">
        <v>149.95859999999999</v>
      </c>
      <c r="E46" s="1">
        <v>822</v>
      </c>
      <c r="F46" s="5" t="s">
        <v>801</v>
      </c>
      <c r="G46" s="1" t="s">
        <v>826</v>
      </c>
    </row>
    <row r="47" spans="1:8" ht="16" hidden="1" x14ac:dyDescent="0.2">
      <c r="A47" s="1" t="s">
        <v>103</v>
      </c>
      <c r="B47" s="1" t="s">
        <v>627</v>
      </c>
      <c r="C47" s="1">
        <v>51.268000000000001</v>
      </c>
      <c r="D47" s="1">
        <v>167.72499999999999</v>
      </c>
      <c r="E47" s="1">
        <v>2317</v>
      </c>
      <c r="F47" s="5" t="s">
        <v>468</v>
      </c>
      <c r="G47" s="1" t="s">
        <v>829</v>
      </c>
    </row>
    <row r="48" spans="1:8" ht="32" hidden="1" x14ac:dyDescent="0.2">
      <c r="A48" s="1" t="s">
        <v>400</v>
      </c>
      <c r="B48" s="1" t="s">
        <v>628</v>
      </c>
      <c r="C48" s="1">
        <v>37.880000000000003</v>
      </c>
      <c r="D48" s="1">
        <v>-10.18</v>
      </c>
      <c r="E48" s="1">
        <v>2925</v>
      </c>
      <c r="F48" s="5" t="s">
        <v>470</v>
      </c>
      <c r="G48" s="5" t="s">
        <v>883</v>
      </c>
    </row>
    <row r="49" spans="1:7" ht="32" hidden="1" x14ac:dyDescent="0.2">
      <c r="A49" s="1" t="s">
        <v>400</v>
      </c>
      <c r="B49" s="1" t="s">
        <v>629</v>
      </c>
      <c r="C49" s="1">
        <v>37.881500000000003</v>
      </c>
      <c r="D49" s="1">
        <v>-10.1762</v>
      </c>
      <c r="E49" s="1">
        <v>2952</v>
      </c>
      <c r="F49" s="5" t="s">
        <v>723</v>
      </c>
      <c r="G49" s="5" t="s">
        <v>830</v>
      </c>
    </row>
    <row r="50" spans="1:7" ht="16" hidden="1" x14ac:dyDescent="0.2">
      <c r="A50" s="1" t="s">
        <v>104</v>
      </c>
      <c r="B50" s="1" t="s">
        <v>630</v>
      </c>
      <c r="C50" s="1">
        <v>39.055799999999998</v>
      </c>
      <c r="D50" s="1">
        <v>-12.624000000000001</v>
      </c>
      <c r="E50" s="1">
        <v>3570</v>
      </c>
      <c r="F50" s="5" t="s">
        <v>473</v>
      </c>
      <c r="G50" s="1" t="s">
        <v>831</v>
      </c>
    </row>
    <row r="51" spans="1:7" ht="16" hidden="1" x14ac:dyDescent="0.2">
      <c r="A51" s="1" t="s">
        <v>105</v>
      </c>
      <c r="B51" s="1" t="s">
        <v>631</v>
      </c>
      <c r="C51" s="1">
        <v>44.779833000000004</v>
      </c>
      <c r="D51" s="1">
        <v>-11.2745</v>
      </c>
      <c r="E51" s="1">
        <v>3460</v>
      </c>
      <c r="F51" s="5" t="s">
        <v>475</v>
      </c>
      <c r="G51" s="5" t="s">
        <v>832</v>
      </c>
    </row>
    <row r="52" spans="1:7" ht="32" hidden="1" x14ac:dyDescent="0.2">
      <c r="A52" s="1" t="s">
        <v>401</v>
      </c>
      <c r="B52" s="1" t="s">
        <v>632</v>
      </c>
      <c r="C52" s="1">
        <v>29.0017</v>
      </c>
      <c r="D52" s="1">
        <v>-87.118799999999993</v>
      </c>
      <c r="E52" s="1">
        <v>847</v>
      </c>
      <c r="F52" s="5" t="s">
        <v>477</v>
      </c>
      <c r="G52" s="1" t="s">
        <v>833</v>
      </c>
    </row>
    <row r="53" spans="1:7" ht="32" hidden="1" x14ac:dyDescent="0.2">
      <c r="A53" s="1" t="s">
        <v>401</v>
      </c>
      <c r="B53" s="1" t="s">
        <v>633</v>
      </c>
      <c r="C53" s="1">
        <v>29.001670000000001</v>
      </c>
      <c r="D53" s="1">
        <v>-87.118889999999993</v>
      </c>
      <c r="E53" s="1">
        <v>847</v>
      </c>
      <c r="F53" s="5" t="s">
        <v>479</v>
      </c>
      <c r="G53" s="5" t="s">
        <v>834</v>
      </c>
    </row>
    <row r="54" spans="1:7" ht="16" hidden="1" x14ac:dyDescent="0.2">
      <c r="A54" s="1" t="s">
        <v>106</v>
      </c>
      <c r="B54" s="1" t="s">
        <v>634</v>
      </c>
      <c r="C54" s="1">
        <v>-41.331670000000003</v>
      </c>
      <c r="D54" s="1">
        <v>25.828330000000001</v>
      </c>
      <c r="E54" s="1">
        <v>2907</v>
      </c>
      <c r="F54" s="5" t="s">
        <v>481</v>
      </c>
      <c r="G54" s="1" t="s">
        <v>835</v>
      </c>
    </row>
    <row r="55" spans="1:7" ht="48" hidden="1" x14ac:dyDescent="0.2">
      <c r="A55" s="5" t="s">
        <v>107</v>
      </c>
      <c r="B55" s="1" t="s">
        <v>635</v>
      </c>
      <c r="C55" s="1">
        <v>46.833333333333336</v>
      </c>
      <c r="D55" s="1">
        <v>-9.5166666666666675</v>
      </c>
      <c r="E55" s="1">
        <v>4064</v>
      </c>
      <c r="F55" s="5" t="s">
        <v>724</v>
      </c>
      <c r="G55" s="5" t="s">
        <v>836</v>
      </c>
    </row>
    <row r="56" spans="1:7" ht="16" hidden="1" x14ac:dyDescent="0.2">
      <c r="A56" s="1" t="s">
        <v>108</v>
      </c>
      <c r="B56" s="1" t="s">
        <v>636</v>
      </c>
      <c r="C56" s="1">
        <v>39.036700000000003</v>
      </c>
      <c r="D56" s="1">
        <v>-10.660500000000001</v>
      </c>
      <c r="E56" s="1">
        <v>1865</v>
      </c>
      <c r="F56" s="1" t="s">
        <v>473</v>
      </c>
      <c r="G56" s="1" t="s">
        <v>831</v>
      </c>
    </row>
    <row r="57" spans="1:7" ht="16" hidden="1" x14ac:dyDescent="0.2">
      <c r="A57" s="1" t="s">
        <v>109</v>
      </c>
      <c r="B57" s="1" t="s">
        <v>637</v>
      </c>
      <c r="C57" s="1">
        <v>18.096833333333333</v>
      </c>
      <c r="D57" s="1">
        <v>-21.153166666666667</v>
      </c>
      <c r="E57" s="1">
        <v>3085</v>
      </c>
      <c r="F57" s="5" t="s">
        <v>485</v>
      </c>
      <c r="G57" s="5" t="s">
        <v>837</v>
      </c>
    </row>
    <row r="58" spans="1:7" ht="16" hidden="1" x14ac:dyDescent="0.2">
      <c r="A58" s="1" t="s">
        <v>110</v>
      </c>
      <c r="B58" s="1" t="s">
        <v>638</v>
      </c>
      <c r="C58" s="1">
        <v>22.2</v>
      </c>
      <c r="D58" s="1">
        <v>63.08</v>
      </c>
      <c r="E58" s="1">
        <v>2387</v>
      </c>
      <c r="F58" s="1" t="s">
        <v>487</v>
      </c>
      <c r="G58" s="1" t="s">
        <v>838</v>
      </c>
    </row>
    <row r="59" spans="1:7" ht="16" hidden="1" x14ac:dyDescent="0.2">
      <c r="A59" s="1" t="s">
        <v>111</v>
      </c>
      <c r="B59" s="1" t="s">
        <v>639</v>
      </c>
      <c r="C59" s="1">
        <v>-2.8633333333333333</v>
      </c>
      <c r="D59" s="1">
        <v>144.53444444444443</v>
      </c>
      <c r="E59" s="1">
        <v>1843</v>
      </c>
      <c r="F59" s="5" t="s">
        <v>489</v>
      </c>
      <c r="G59" s="1" t="s">
        <v>839</v>
      </c>
    </row>
    <row r="60" spans="1:7" ht="16" hidden="1" x14ac:dyDescent="0.2">
      <c r="A60" s="1" t="s">
        <v>112</v>
      </c>
      <c r="B60" s="1" t="s">
        <v>640</v>
      </c>
      <c r="C60" s="1">
        <v>-23</v>
      </c>
      <c r="D60" s="1">
        <v>166.15</v>
      </c>
      <c r="E60" s="1">
        <v>2470</v>
      </c>
      <c r="F60" s="1" t="s">
        <v>491</v>
      </c>
      <c r="G60" s="1" t="s">
        <v>840</v>
      </c>
    </row>
    <row r="61" spans="1:7" ht="16" hidden="1" x14ac:dyDescent="0.2">
      <c r="A61" s="1" t="s">
        <v>113</v>
      </c>
      <c r="B61" s="1" t="s">
        <v>641</v>
      </c>
      <c r="C61" s="1">
        <v>-1.1011666666666666</v>
      </c>
      <c r="D61" s="1">
        <v>89.268666666666661</v>
      </c>
      <c r="E61" s="1">
        <v>2429</v>
      </c>
      <c r="F61" s="5" t="s">
        <v>726</v>
      </c>
      <c r="G61" s="1" t="s">
        <v>725</v>
      </c>
    </row>
    <row r="62" spans="1:7" ht="16" hidden="1" x14ac:dyDescent="0.2">
      <c r="A62" s="1" t="s">
        <v>57</v>
      </c>
      <c r="B62" s="1" t="s">
        <v>642</v>
      </c>
      <c r="C62" s="1">
        <v>37.799833</v>
      </c>
      <c r="D62" s="1">
        <v>-10.166499999999999</v>
      </c>
      <c r="E62" s="1">
        <v>3146</v>
      </c>
      <c r="F62" s="5" t="s">
        <v>727</v>
      </c>
      <c r="G62" s="5" t="s">
        <v>841</v>
      </c>
    </row>
    <row r="63" spans="1:7" ht="16" hidden="1" x14ac:dyDescent="0.2">
      <c r="A63" s="1" t="s">
        <v>114</v>
      </c>
      <c r="B63" s="1" t="s">
        <v>643</v>
      </c>
      <c r="C63" s="1">
        <v>-26.166</v>
      </c>
      <c r="D63" s="1">
        <v>34.020000000000003</v>
      </c>
      <c r="E63" s="1">
        <v>660</v>
      </c>
      <c r="F63" s="5" t="s">
        <v>495</v>
      </c>
      <c r="G63" s="1" t="s">
        <v>842</v>
      </c>
    </row>
    <row r="64" spans="1:7" ht="16" hidden="1" x14ac:dyDescent="0.2">
      <c r="A64" s="1" t="s">
        <v>115</v>
      </c>
      <c r="B64" s="1" t="s">
        <v>644</v>
      </c>
      <c r="C64" s="1">
        <v>-36.32</v>
      </c>
      <c r="D64" s="1">
        <v>19.47</v>
      </c>
      <c r="E64" s="1">
        <v>2488</v>
      </c>
      <c r="F64" s="1" t="s">
        <v>496</v>
      </c>
      <c r="G64" s="1" t="s">
        <v>843</v>
      </c>
    </row>
    <row r="65" spans="1:9" ht="16" hidden="1" x14ac:dyDescent="0.2">
      <c r="A65" s="1" t="s">
        <v>116</v>
      </c>
      <c r="B65" s="1" t="s">
        <v>645</v>
      </c>
      <c r="C65" s="1">
        <v>-25.81</v>
      </c>
      <c r="D65" s="1">
        <v>12.13</v>
      </c>
      <c r="E65" s="1">
        <v>3606</v>
      </c>
      <c r="F65" s="1" t="s">
        <v>498</v>
      </c>
      <c r="G65" s="1" t="s">
        <v>844</v>
      </c>
    </row>
    <row r="66" spans="1:9" ht="16" hidden="1" x14ac:dyDescent="0.2">
      <c r="A66" s="1" t="s">
        <v>117</v>
      </c>
      <c r="B66" s="1" t="s">
        <v>646</v>
      </c>
      <c r="C66" s="1">
        <v>-25.59</v>
      </c>
      <c r="D66" s="1">
        <v>12.63</v>
      </c>
      <c r="E66" s="1">
        <v>2909</v>
      </c>
      <c r="F66" s="1" t="s">
        <v>498</v>
      </c>
      <c r="G66" s="1" t="s">
        <v>844</v>
      </c>
    </row>
    <row r="67" spans="1:9" ht="16" hidden="1" x14ac:dyDescent="0.2">
      <c r="A67" s="1" t="s">
        <v>118</v>
      </c>
      <c r="B67" s="1" t="s">
        <v>647</v>
      </c>
      <c r="C67" s="1">
        <v>-45.534333333333336</v>
      </c>
      <c r="D67" s="1">
        <v>174.93083333333334</v>
      </c>
      <c r="E67" s="1">
        <v>1210</v>
      </c>
      <c r="F67" s="5" t="s">
        <v>802</v>
      </c>
      <c r="G67" s="1" t="s">
        <v>845</v>
      </c>
    </row>
    <row r="68" spans="1:9" ht="16" hidden="1" x14ac:dyDescent="0.2">
      <c r="A68" s="1" t="s">
        <v>119</v>
      </c>
      <c r="B68" s="1" t="s">
        <v>648</v>
      </c>
      <c r="C68" s="1">
        <v>-22.566659999999999</v>
      </c>
      <c r="D68" s="1">
        <v>161.73333</v>
      </c>
      <c r="E68" s="1">
        <v>1684</v>
      </c>
      <c r="F68" s="5" t="s">
        <v>502</v>
      </c>
      <c r="G68" s="1" t="s">
        <v>846</v>
      </c>
    </row>
    <row r="69" spans="1:9" ht="16" hidden="1" x14ac:dyDescent="0.2">
      <c r="A69" s="1" t="s">
        <v>402</v>
      </c>
      <c r="B69" s="1" t="s">
        <v>649</v>
      </c>
      <c r="C69" s="1">
        <v>-50.333333333333336</v>
      </c>
      <c r="D69" s="1">
        <v>-148.13333333333333</v>
      </c>
      <c r="E69" s="1">
        <v>4286</v>
      </c>
      <c r="F69" s="1" t="s">
        <v>504</v>
      </c>
      <c r="G69" s="1" t="s">
        <v>847</v>
      </c>
    </row>
    <row r="70" spans="1:9" ht="16" hidden="1" x14ac:dyDescent="0.2">
      <c r="A70" s="1" t="s">
        <v>402</v>
      </c>
      <c r="B70" s="1" t="s">
        <v>650</v>
      </c>
      <c r="C70" s="1">
        <v>-50.333333333333336</v>
      </c>
      <c r="D70" s="1">
        <v>-148.13333333333333</v>
      </c>
      <c r="E70" s="1">
        <v>4286</v>
      </c>
      <c r="F70" s="1" t="s">
        <v>504</v>
      </c>
      <c r="G70" s="1" t="s">
        <v>847</v>
      </c>
    </row>
    <row r="71" spans="1:9" ht="16" hidden="1" x14ac:dyDescent="0.2">
      <c r="A71" s="1" t="s">
        <v>402</v>
      </c>
      <c r="B71" s="1" t="s">
        <v>651</v>
      </c>
      <c r="C71" s="1">
        <v>-50.333333333333336</v>
      </c>
      <c r="D71" s="1">
        <v>-148.13333333333333</v>
      </c>
      <c r="E71" s="1">
        <v>4286</v>
      </c>
      <c r="F71" s="1" t="s">
        <v>504</v>
      </c>
      <c r="G71" s="1" t="s">
        <v>847</v>
      </c>
    </row>
    <row r="72" spans="1:9" ht="16" hidden="1" x14ac:dyDescent="0.2">
      <c r="A72" s="1" t="s">
        <v>120</v>
      </c>
      <c r="B72" s="1" t="s">
        <v>652</v>
      </c>
      <c r="C72" s="1">
        <v>31.283333333333335</v>
      </c>
      <c r="D72" s="1">
        <v>-117.63333333333334</v>
      </c>
      <c r="E72" s="1" t="s">
        <v>403</v>
      </c>
      <c r="F72" s="5" t="s">
        <v>508</v>
      </c>
      <c r="G72" s="5" t="s">
        <v>848</v>
      </c>
    </row>
    <row r="73" spans="1:9" ht="16" hidden="1" x14ac:dyDescent="0.2">
      <c r="A73" s="1" t="s">
        <v>404</v>
      </c>
      <c r="B73" s="1" t="s">
        <v>653</v>
      </c>
      <c r="C73" s="1">
        <v>32.833866999999998</v>
      </c>
      <c r="D73" s="1">
        <v>-119.98099999999999</v>
      </c>
      <c r="E73" s="1">
        <v>1165.8</v>
      </c>
      <c r="F73" s="5" t="s">
        <v>803</v>
      </c>
      <c r="G73" s="1" t="s">
        <v>849</v>
      </c>
    </row>
    <row r="74" spans="1:9" ht="16" hidden="1" x14ac:dyDescent="0.2">
      <c r="A74" s="1" t="s">
        <v>404</v>
      </c>
      <c r="B74" s="1" t="s">
        <v>654</v>
      </c>
      <c r="C74" s="1">
        <v>32.834099999999999</v>
      </c>
      <c r="D74" s="1">
        <v>-119.98131666666667</v>
      </c>
      <c r="E74" s="1">
        <v>1177</v>
      </c>
      <c r="F74" s="5" t="s">
        <v>511</v>
      </c>
      <c r="G74" s="1" t="s">
        <v>850</v>
      </c>
      <c r="H74" s="19" t="s">
        <v>792</v>
      </c>
    </row>
    <row r="75" spans="1:9" ht="16" hidden="1" x14ac:dyDescent="0.2">
      <c r="A75" s="1" t="s">
        <v>121</v>
      </c>
      <c r="B75" s="1" t="s">
        <v>655</v>
      </c>
      <c r="C75" s="1">
        <v>36.983333333333334</v>
      </c>
      <c r="D75" s="1">
        <v>-123.28333333333333</v>
      </c>
      <c r="E75" s="1">
        <v>2476</v>
      </c>
      <c r="F75" s="1" t="s">
        <v>508</v>
      </c>
      <c r="G75" s="5" t="s">
        <v>848</v>
      </c>
    </row>
    <row r="76" spans="1:9" ht="16" hidden="1" x14ac:dyDescent="0.2">
      <c r="A76" s="1" t="s">
        <v>122</v>
      </c>
      <c r="B76" s="1" t="s">
        <v>656</v>
      </c>
      <c r="C76" s="1">
        <v>41.682833333333335</v>
      </c>
      <c r="D76" s="1">
        <v>-124.93300000000001</v>
      </c>
      <c r="E76" s="1">
        <v>988</v>
      </c>
      <c r="F76" s="1" t="s">
        <v>514</v>
      </c>
      <c r="G76" s="5" t="s">
        <v>851</v>
      </c>
    </row>
    <row r="77" spans="1:9" ht="16" hidden="1" x14ac:dyDescent="0.2">
      <c r="A77" s="1" t="s">
        <v>123</v>
      </c>
      <c r="B77" s="1" t="s">
        <v>657</v>
      </c>
      <c r="C77" s="1">
        <v>31.68975</v>
      </c>
      <c r="D77" s="1">
        <v>-75.430000000000007</v>
      </c>
      <c r="E77" s="1">
        <v>2984</v>
      </c>
      <c r="F77" s="1" t="s">
        <v>516</v>
      </c>
      <c r="G77" s="5" t="s">
        <v>852</v>
      </c>
    </row>
    <row r="78" spans="1:9" ht="16" hidden="1" x14ac:dyDescent="0.2">
      <c r="A78" s="1" t="s">
        <v>124</v>
      </c>
      <c r="B78" s="1" t="s">
        <v>658</v>
      </c>
      <c r="C78" s="1">
        <v>-21.09394</v>
      </c>
      <c r="D78" s="1">
        <v>11.82058</v>
      </c>
      <c r="E78" s="1">
        <v>1279.3</v>
      </c>
      <c r="F78" s="5" t="s">
        <v>728</v>
      </c>
      <c r="G78" s="1" t="s">
        <v>853</v>
      </c>
    </row>
    <row r="79" spans="1:9" ht="16" hidden="1" x14ac:dyDescent="0.2">
      <c r="A79" s="1" t="s">
        <v>125</v>
      </c>
      <c r="B79" s="1" t="s">
        <v>659</v>
      </c>
      <c r="C79" s="1">
        <v>-20.89472</v>
      </c>
      <c r="D79" s="1">
        <v>11.21786</v>
      </c>
      <c r="E79" s="1">
        <v>2178.1</v>
      </c>
      <c r="F79" s="5" t="s">
        <v>728</v>
      </c>
      <c r="G79" s="1" t="s">
        <v>853</v>
      </c>
    </row>
    <row r="80" spans="1:9" ht="16" x14ac:dyDescent="0.2">
      <c r="A80" s="1" t="s">
        <v>42</v>
      </c>
      <c r="B80" s="1" t="s">
        <v>660</v>
      </c>
      <c r="C80" s="1">
        <v>9.36</v>
      </c>
      <c r="D80" s="1">
        <v>113.28</v>
      </c>
      <c r="E80" s="1">
        <v>2772</v>
      </c>
      <c r="F80" s="5" t="s">
        <v>522</v>
      </c>
      <c r="G80" s="5" t="s">
        <v>854</v>
      </c>
      <c r="I80">
        <v>2</v>
      </c>
    </row>
    <row r="81" spans="1:9" ht="16" hidden="1" x14ac:dyDescent="0.2">
      <c r="A81" s="23" t="s">
        <v>43</v>
      </c>
      <c r="B81" s="23" t="s">
        <v>661</v>
      </c>
      <c r="C81" s="23">
        <v>19.45</v>
      </c>
      <c r="D81" s="23">
        <v>116.27</v>
      </c>
      <c r="E81" s="23">
        <v>2092</v>
      </c>
      <c r="F81" s="24" t="s">
        <v>729</v>
      </c>
      <c r="G81" s="23" t="s">
        <v>855</v>
      </c>
      <c r="H81" s="23"/>
    </row>
    <row r="82" spans="1:9" ht="16" x14ac:dyDescent="0.2">
      <c r="A82" s="1" t="s">
        <v>138</v>
      </c>
      <c r="B82" s="1" t="s">
        <v>677</v>
      </c>
      <c r="C82" s="1">
        <v>3.718</v>
      </c>
      <c r="D82" s="1">
        <v>-42.908000000000001</v>
      </c>
      <c r="E82" s="1">
        <v>3598</v>
      </c>
      <c r="F82" s="5" t="s">
        <v>732</v>
      </c>
      <c r="G82" s="5" t="s">
        <v>864</v>
      </c>
      <c r="H82" s="19" t="s">
        <v>795</v>
      </c>
      <c r="I82">
        <v>1</v>
      </c>
    </row>
    <row r="83" spans="1:9" ht="16" hidden="1" x14ac:dyDescent="0.2">
      <c r="A83" s="1" t="s">
        <v>127</v>
      </c>
      <c r="B83" s="1" t="s">
        <v>663</v>
      </c>
      <c r="C83" s="1">
        <v>-42.609720000000003</v>
      </c>
      <c r="D83" s="1">
        <v>-144.4128</v>
      </c>
      <c r="E83" s="1">
        <v>2463</v>
      </c>
      <c r="F83" s="5" t="s">
        <v>524</v>
      </c>
      <c r="G83" s="1" t="s">
        <v>856</v>
      </c>
    </row>
    <row r="84" spans="1:9" ht="16" hidden="1" x14ac:dyDescent="0.2">
      <c r="A84" s="1" t="s">
        <v>128</v>
      </c>
      <c r="B84" s="1" t="s">
        <v>664</v>
      </c>
      <c r="C84" s="1">
        <v>-47.150559999999999</v>
      </c>
      <c r="D84" s="1">
        <v>-146.0497</v>
      </c>
      <c r="E84" s="1">
        <v>2705</v>
      </c>
      <c r="F84" s="1" t="s">
        <v>524</v>
      </c>
      <c r="G84" s="1" t="s">
        <v>856</v>
      </c>
    </row>
    <row r="85" spans="1:9" ht="16" hidden="1" x14ac:dyDescent="0.2">
      <c r="A85" s="1" t="s">
        <v>129</v>
      </c>
      <c r="B85" s="1" t="s">
        <v>665</v>
      </c>
      <c r="C85" s="1">
        <v>-43.959719999999997</v>
      </c>
      <c r="D85" s="1">
        <v>-49.928330000000003</v>
      </c>
      <c r="E85" s="1">
        <v>2622</v>
      </c>
      <c r="F85" s="1" t="s">
        <v>524</v>
      </c>
      <c r="G85" s="1" t="s">
        <v>856</v>
      </c>
    </row>
    <row r="86" spans="1:9" ht="16" x14ac:dyDescent="0.2">
      <c r="A86" s="1" t="s">
        <v>25</v>
      </c>
      <c r="B86" s="1" t="s">
        <v>678</v>
      </c>
      <c r="C86" s="1">
        <v>5.5</v>
      </c>
      <c r="D86" s="1">
        <v>-44.8</v>
      </c>
      <c r="E86" s="1">
        <v>4010</v>
      </c>
      <c r="F86" s="1" t="s">
        <v>543</v>
      </c>
      <c r="G86" s="1" t="s">
        <v>865</v>
      </c>
      <c r="I86">
        <v>1</v>
      </c>
    </row>
    <row r="87" spans="1:9" ht="16" hidden="1" x14ac:dyDescent="0.2">
      <c r="A87" s="1" t="s">
        <v>131</v>
      </c>
      <c r="B87" s="1" t="s">
        <v>667</v>
      </c>
      <c r="C87" s="1">
        <v>32.651801666666664</v>
      </c>
      <c r="D87" s="1">
        <v>158.50594000000001</v>
      </c>
      <c r="E87" s="1">
        <v>2387</v>
      </c>
      <c r="F87" s="5" t="s">
        <v>730</v>
      </c>
      <c r="G87" s="1" t="s">
        <v>858</v>
      </c>
    </row>
    <row r="88" spans="1:9" ht="16" hidden="1" x14ac:dyDescent="0.2">
      <c r="A88" s="1" t="s">
        <v>132</v>
      </c>
      <c r="B88" s="1" t="s">
        <v>668</v>
      </c>
      <c r="C88" s="1">
        <v>-21.358979999999999</v>
      </c>
      <c r="D88" s="1">
        <v>-81.436083300000007</v>
      </c>
      <c r="E88" s="1">
        <v>1323</v>
      </c>
      <c r="F88" s="5" t="s">
        <v>529</v>
      </c>
      <c r="G88" s="5" t="s">
        <v>881</v>
      </c>
    </row>
    <row r="89" spans="1:9" ht="16" hidden="1" x14ac:dyDescent="0.2">
      <c r="A89" s="1" t="s">
        <v>133</v>
      </c>
      <c r="B89" s="1" t="s">
        <v>669</v>
      </c>
      <c r="C89" s="1">
        <v>-16.007020000000001</v>
      </c>
      <c r="D89" s="1">
        <v>-76.378079999999997</v>
      </c>
      <c r="E89" s="1">
        <v>3212</v>
      </c>
      <c r="F89" s="1" t="s">
        <v>529</v>
      </c>
      <c r="G89" s="5" t="s">
        <v>881</v>
      </c>
      <c r="H89" s="20" t="s">
        <v>793</v>
      </c>
    </row>
    <row r="90" spans="1:9" ht="16" hidden="1" x14ac:dyDescent="0.2">
      <c r="A90" s="1" t="s">
        <v>134</v>
      </c>
      <c r="B90" s="1" t="s">
        <v>670</v>
      </c>
      <c r="C90" s="1">
        <v>-0.67200000000000004</v>
      </c>
      <c r="D90" s="1">
        <v>-82.080830000000006</v>
      </c>
      <c r="E90" s="1">
        <v>1415</v>
      </c>
      <c r="F90" s="1" t="s">
        <v>529</v>
      </c>
      <c r="G90" s="5" t="s">
        <v>881</v>
      </c>
    </row>
    <row r="91" spans="1:9" ht="32" hidden="1" x14ac:dyDescent="0.2">
      <c r="A91" s="1" t="s">
        <v>9</v>
      </c>
      <c r="B91" s="6" t="s">
        <v>160</v>
      </c>
      <c r="C91" s="1">
        <v>41.001199999999997</v>
      </c>
      <c r="D91" s="1">
        <v>-32.231299999999997</v>
      </c>
      <c r="E91" s="1">
        <v>3427</v>
      </c>
      <c r="F91" s="8" t="s">
        <v>309</v>
      </c>
      <c r="G91" s="5" t="s">
        <v>322</v>
      </c>
      <c r="H91" s="7"/>
    </row>
    <row r="92" spans="1:9" ht="16" x14ac:dyDescent="0.2">
      <c r="A92" s="1" t="s">
        <v>405</v>
      </c>
      <c r="B92" s="1" t="s">
        <v>672</v>
      </c>
      <c r="C92" s="1">
        <v>5.8428300000000002</v>
      </c>
      <c r="D92" s="1">
        <v>-86.444500000000005</v>
      </c>
      <c r="E92" s="1">
        <v>2027</v>
      </c>
      <c r="F92" s="1" t="s">
        <v>529</v>
      </c>
      <c r="G92" s="5" t="s">
        <v>881</v>
      </c>
      <c r="I92">
        <v>2</v>
      </c>
    </row>
    <row r="93" spans="1:9" ht="16" hidden="1" x14ac:dyDescent="0.2">
      <c r="A93" s="1" t="s">
        <v>135</v>
      </c>
      <c r="B93" s="1" t="s">
        <v>673</v>
      </c>
      <c r="C93" s="1">
        <v>18.0518</v>
      </c>
      <c r="D93" s="1">
        <v>57.608699999999999</v>
      </c>
      <c r="E93" s="1">
        <v>816.3</v>
      </c>
      <c r="F93" s="1" t="s">
        <v>535</v>
      </c>
      <c r="G93" s="5" t="s">
        <v>860</v>
      </c>
    </row>
    <row r="94" spans="1:9" ht="16" hidden="1" x14ac:dyDescent="0.2">
      <c r="A94" s="1" t="s">
        <v>136</v>
      </c>
      <c r="B94" s="1" t="s">
        <v>674</v>
      </c>
      <c r="C94" s="1">
        <v>18.462499999999999</v>
      </c>
      <c r="D94" s="1">
        <v>57.786499999999997</v>
      </c>
      <c r="E94" s="1">
        <v>603</v>
      </c>
      <c r="F94" s="1" t="s">
        <v>537</v>
      </c>
      <c r="G94" s="1" t="s">
        <v>861</v>
      </c>
    </row>
    <row r="95" spans="1:9" ht="16" hidden="1" x14ac:dyDescent="0.2">
      <c r="A95" s="1" t="s">
        <v>20</v>
      </c>
      <c r="B95" s="1" t="s">
        <v>675</v>
      </c>
      <c r="C95" s="1">
        <v>0.31900000000000001</v>
      </c>
      <c r="D95" s="1">
        <v>159.36099999999999</v>
      </c>
      <c r="E95" s="1">
        <v>2520</v>
      </c>
      <c r="F95" s="5" t="s">
        <v>731</v>
      </c>
      <c r="G95" s="1" t="s">
        <v>862</v>
      </c>
    </row>
    <row r="96" spans="1:9" ht="16" hidden="1" x14ac:dyDescent="0.2">
      <c r="A96" s="1" t="s">
        <v>137</v>
      </c>
      <c r="B96" s="1" t="s">
        <v>676</v>
      </c>
      <c r="C96" s="1">
        <v>5.55</v>
      </c>
      <c r="D96" s="1">
        <v>172.34</v>
      </c>
      <c r="E96" s="1">
        <v>1255</v>
      </c>
      <c r="F96" s="1" t="s">
        <v>540</v>
      </c>
      <c r="G96" s="1" t="s">
        <v>863</v>
      </c>
      <c r="H96" s="19" t="s">
        <v>794</v>
      </c>
    </row>
    <row r="97" spans="1:9" ht="16" x14ac:dyDescent="0.2">
      <c r="A97" s="1" t="s">
        <v>12</v>
      </c>
      <c r="B97" s="6" t="s">
        <v>162</v>
      </c>
      <c r="C97" s="1">
        <v>18.077200000000001</v>
      </c>
      <c r="D97" s="1">
        <v>-21.026199999999999</v>
      </c>
      <c r="E97" s="1">
        <v>3071</v>
      </c>
      <c r="F97" s="8" t="s">
        <v>314</v>
      </c>
      <c r="G97" s="1" t="s">
        <v>324</v>
      </c>
      <c r="H97" s="7"/>
      <c r="I97">
        <v>1</v>
      </c>
    </row>
    <row r="98" spans="1:9" ht="32" hidden="1" x14ac:dyDescent="0.2">
      <c r="A98" s="1" t="s">
        <v>17</v>
      </c>
      <c r="B98" s="6" t="s">
        <v>168</v>
      </c>
      <c r="C98" s="1">
        <v>-46.878999999999998</v>
      </c>
      <c r="D98" s="1">
        <v>7.4207999999999998</v>
      </c>
      <c r="E98" s="1">
        <v>2532</v>
      </c>
      <c r="F98" s="8" t="s">
        <v>328</v>
      </c>
      <c r="G98" s="1" t="s">
        <v>329</v>
      </c>
      <c r="H98" s="7" t="s">
        <v>709</v>
      </c>
    </row>
    <row r="99" spans="1:9" ht="16" hidden="1" x14ac:dyDescent="0.2">
      <c r="A99" s="1" t="s">
        <v>139</v>
      </c>
      <c r="B99" s="1" t="s">
        <v>679</v>
      </c>
      <c r="C99" s="1">
        <v>3.6278000000000001</v>
      </c>
      <c r="D99" s="1">
        <v>-2.7353000000000001</v>
      </c>
      <c r="E99" s="1">
        <v>2090</v>
      </c>
      <c r="F99" s="1" t="s">
        <v>545</v>
      </c>
      <c r="G99" s="1" t="s">
        <v>866</v>
      </c>
    </row>
    <row r="100" spans="1:9" ht="16" hidden="1" x14ac:dyDescent="0.2">
      <c r="A100" s="1" t="s">
        <v>140</v>
      </c>
      <c r="B100" s="1" t="s">
        <v>680</v>
      </c>
      <c r="C100" s="1">
        <v>36.231099999999998</v>
      </c>
      <c r="D100" s="1">
        <v>-2.0569500000000001</v>
      </c>
      <c r="E100" s="1">
        <v>438</v>
      </c>
      <c r="F100" s="1" t="s">
        <v>418</v>
      </c>
      <c r="G100" s="1" t="s">
        <v>807</v>
      </c>
    </row>
    <row r="101" spans="1:9" ht="16" hidden="1" x14ac:dyDescent="0.2">
      <c r="A101" s="1" t="s">
        <v>27</v>
      </c>
      <c r="B101" s="1" t="s">
        <v>681</v>
      </c>
      <c r="C101" s="1">
        <v>55.484783333333333</v>
      </c>
      <c r="D101" s="1">
        <v>-14.702233333333334</v>
      </c>
      <c r="E101" s="1">
        <v>2172</v>
      </c>
      <c r="F101" s="1" t="s">
        <v>548</v>
      </c>
      <c r="G101" s="1" t="s">
        <v>867</v>
      </c>
    </row>
    <row r="102" spans="1:9" ht="16" hidden="1" x14ac:dyDescent="0.2">
      <c r="A102" s="1" t="s">
        <v>141</v>
      </c>
      <c r="B102" s="1" t="s">
        <v>682</v>
      </c>
      <c r="C102" s="1">
        <v>33.362499999999997</v>
      </c>
      <c r="D102" s="1">
        <v>159.12833333333333</v>
      </c>
      <c r="E102" s="1">
        <v>3107</v>
      </c>
      <c r="F102" s="1" t="s">
        <v>550</v>
      </c>
      <c r="G102" s="1" t="s">
        <v>868</v>
      </c>
      <c r="H102" s="19" t="s">
        <v>796</v>
      </c>
    </row>
    <row r="103" spans="1:9" ht="16" hidden="1" x14ac:dyDescent="0.2">
      <c r="A103" s="1" t="s">
        <v>142</v>
      </c>
      <c r="B103" s="1" t="s">
        <v>683</v>
      </c>
      <c r="C103" s="1">
        <v>-41.858333000000002</v>
      </c>
      <c r="D103" s="1">
        <v>28.541667</v>
      </c>
      <c r="E103" s="1">
        <v>4465</v>
      </c>
      <c r="F103" s="1" t="s">
        <v>552</v>
      </c>
      <c r="G103" s="5" t="s">
        <v>884</v>
      </c>
    </row>
    <row r="104" spans="1:9" ht="16" hidden="1" x14ac:dyDescent="0.2">
      <c r="A104" s="1" t="s">
        <v>143</v>
      </c>
      <c r="B104" s="1" t="s">
        <v>684</v>
      </c>
      <c r="C104" s="1">
        <v>43.195799999999998</v>
      </c>
      <c r="D104" s="1">
        <v>-10.113</v>
      </c>
      <c r="E104" s="1">
        <v>3005</v>
      </c>
      <c r="F104" s="1" t="s">
        <v>554</v>
      </c>
      <c r="G104" s="5" t="s">
        <v>869</v>
      </c>
    </row>
    <row r="105" spans="1:9" ht="16" hidden="1" x14ac:dyDescent="0.2">
      <c r="A105" s="1" t="s">
        <v>144</v>
      </c>
      <c r="B105" s="1" t="s">
        <v>685</v>
      </c>
      <c r="C105" s="1">
        <v>-3.5833333333333335</v>
      </c>
      <c r="D105" s="1">
        <v>-83.95</v>
      </c>
      <c r="E105" s="1">
        <v>3205</v>
      </c>
      <c r="F105" s="1" t="s">
        <v>461</v>
      </c>
      <c r="G105" s="1" t="s">
        <v>827</v>
      </c>
    </row>
    <row r="106" spans="1:9" ht="16" hidden="1" x14ac:dyDescent="0.2">
      <c r="A106" s="1" t="s">
        <v>145</v>
      </c>
      <c r="B106" s="1" t="s">
        <v>686</v>
      </c>
      <c r="C106" s="1">
        <v>-1.83389</v>
      </c>
      <c r="D106" s="1">
        <v>-139.7011</v>
      </c>
      <c r="E106" s="1">
        <v>4354</v>
      </c>
      <c r="F106" s="1" t="s">
        <v>381</v>
      </c>
      <c r="G106" s="1" t="s">
        <v>382</v>
      </c>
    </row>
    <row r="107" spans="1:9" ht="16" hidden="1" x14ac:dyDescent="0.2">
      <c r="A107" s="1" t="s">
        <v>146</v>
      </c>
      <c r="B107" s="1" t="s">
        <v>687</v>
      </c>
      <c r="C107" s="1">
        <v>-42.921332999999997</v>
      </c>
      <c r="D107" s="1">
        <v>8.6</v>
      </c>
      <c r="E107" s="1">
        <v>3751</v>
      </c>
      <c r="F107" s="1" t="s">
        <v>358</v>
      </c>
      <c r="G107" s="5" t="s">
        <v>357</v>
      </c>
    </row>
    <row r="108" spans="1:9" ht="16" x14ac:dyDescent="0.2">
      <c r="A108" s="1" t="s">
        <v>147</v>
      </c>
      <c r="B108" s="1" t="s">
        <v>688</v>
      </c>
      <c r="C108" s="1">
        <v>49.88</v>
      </c>
      <c r="D108" s="1">
        <v>-24.24</v>
      </c>
      <c r="E108" s="1">
        <v>3883</v>
      </c>
      <c r="F108" s="5" t="s">
        <v>886</v>
      </c>
      <c r="G108" s="5" t="s">
        <v>870</v>
      </c>
      <c r="I108">
        <v>1</v>
      </c>
    </row>
    <row r="109" spans="1:9" ht="16" hidden="1" x14ac:dyDescent="0.2">
      <c r="A109" s="1" t="s">
        <v>406</v>
      </c>
      <c r="B109" s="1" t="s">
        <v>689</v>
      </c>
      <c r="C109" s="1">
        <v>41</v>
      </c>
      <c r="D109" s="1">
        <v>-32.957299999999996</v>
      </c>
      <c r="E109" s="1">
        <v>3426</v>
      </c>
      <c r="F109" s="1" t="s">
        <v>560</v>
      </c>
      <c r="G109" s="5" t="s">
        <v>871</v>
      </c>
    </row>
    <row r="110" spans="1:9" ht="16" hidden="1" x14ac:dyDescent="0.2">
      <c r="A110" s="1" t="s">
        <v>406</v>
      </c>
      <c r="B110" s="1" t="s">
        <v>690</v>
      </c>
      <c r="C110" s="1">
        <v>41</v>
      </c>
      <c r="D110" s="1">
        <v>-32.957023</v>
      </c>
      <c r="E110" s="1">
        <v>3411</v>
      </c>
      <c r="F110" s="1" t="s">
        <v>562</v>
      </c>
      <c r="G110" s="5" t="s">
        <v>885</v>
      </c>
    </row>
    <row r="111" spans="1:9" ht="16" hidden="1" x14ac:dyDescent="0.2">
      <c r="A111" s="1" t="s">
        <v>406</v>
      </c>
      <c r="B111" s="1" t="s">
        <v>691</v>
      </c>
      <c r="C111" s="1">
        <v>41</v>
      </c>
      <c r="D111" s="1">
        <v>-32.957023</v>
      </c>
      <c r="E111" s="1">
        <v>3411</v>
      </c>
      <c r="F111" s="5" t="s">
        <v>564</v>
      </c>
      <c r="G111" s="1" t="s">
        <v>872</v>
      </c>
    </row>
    <row r="112" spans="1:9" ht="16" hidden="1" x14ac:dyDescent="0.2">
      <c r="A112" s="1" t="s">
        <v>406</v>
      </c>
      <c r="B112" s="1" t="s">
        <v>692</v>
      </c>
      <c r="C112" s="1">
        <v>41</v>
      </c>
      <c r="D112" s="1">
        <v>-32.957299999999996</v>
      </c>
      <c r="E112" s="1">
        <v>3426</v>
      </c>
      <c r="F112" s="5" t="s">
        <v>566</v>
      </c>
      <c r="G112" s="1" t="s">
        <v>831</v>
      </c>
    </row>
    <row r="113" spans="1:8" ht="16" hidden="1" x14ac:dyDescent="0.2">
      <c r="A113" s="1" t="s">
        <v>407</v>
      </c>
      <c r="B113" s="1" t="s">
        <v>693</v>
      </c>
      <c r="C113" s="1">
        <v>56.363999999999997</v>
      </c>
      <c r="D113" s="1">
        <v>-27.888000000000002</v>
      </c>
      <c r="E113" s="1">
        <v>2800</v>
      </c>
      <c r="F113" s="5" t="s">
        <v>568</v>
      </c>
      <c r="G113" s="5" t="s">
        <v>873</v>
      </c>
    </row>
    <row r="114" spans="1:8" ht="16" hidden="1" x14ac:dyDescent="0.2">
      <c r="A114" s="1" t="s">
        <v>407</v>
      </c>
      <c r="B114" s="1" t="s">
        <v>694</v>
      </c>
      <c r="C114" s="1">
        <v>56.36</v>
      </c>
      <c r="D114" s="1">
        <v>-27.88</v>
      </c>
      <c r="E114" s="1">
        <v>2820</v>
      </c>
      <c r="F114" s="5" t="s">
        <v>570</v>
      </c>
      <c r="G114" s="1" t="s">
        <v>874</v>
      </c>
    </row>
    <row r="115" spans="1:8" ht="32" hidden="1" x14ac:dyDescent="0.2">
      <c r="A115" s="1" t="s">
        <v>408</v>
      </c>
      <c r="B115" s="1" t="s">
        <v>704</v>
      </c>
      <c r="C115" s="1">
        <v>54.556666666666665</v>
      </c>
      <c r="D115" s="1">
        <v>176.81666666666666</v>
      </c>
      <c r="E115" s="1">
        <v>1950</v>
      </c>
      <c r="F115" s="1" t="s">
        <v>571</v>
      </c>
      <c r="G115" s="1" t="s">
        <v>875</v>
      </c>
      <c r="H115" s="1" t="s">
        <v>710</v>
      </c>
    </row>
    <row r="116" spans="1:8" ht="32" hidden="1" x14ac:dyDescent="0.2">
      <c r="A116" s="1" t="s">
        <v>408</v>
      </c>
      <c r="B116" s="1" t="s">
        <v>705</v>
      </c>
      <c r="C116" s="1">
        <v>54.556666666666665</v>
      </c>
      <c r="D116" s="1">
        <v>176.81666666666666</v>
      </c>
      <c r="E116" s="1">
        <v>1950</v>
      </c>
      <c r="F116" s="1" t="s">
        <v>571</v>
      </c>
      <c r="G116" s="1" t="s">
        <v>875</v>
      </c>
      <c r="H116" s="1" t="s">
        <v>710</v>
      </c>
    </row>
    <row r="117" spans="1:8" ht="16" hidden="1" x14ac:dyDescent="0.2">
      <c r="A117" s="1" t="s">
        <v>148</v>
      </c>
      <c r="B117" s="1" t="s">
        <v>695</v>
      </c>
      <c r="C117" s="1">
        <v>-0.46700000000000003</v>
      </c>
      <c r="D117" s="1">
        <v>-82.07</v>
      </c>
      <c r="E117" s="1">
        <v>1373</v>
      </c>
      <c r="F117" s="1" t="s">
        <v>573</v>
      </c>
      <c r="G117" s="1" t="s">
        <v>876</v>
      </c>
    </row>
    <row r="118" spans="1:8" ht="16" hidden="1" x14ac:dyDescent="0.2">
      <c r="A118" s="1" t="s">
        <v>149</v>
      </c>
      <c r="B118" s="1" t="s">
        <v>696</v>
      </c>
      <c r="C118" s="1">
        <v>-43.18</v>
      </c>
      <c r="D118" s="1">
        <v>-3.25</v>
      </c>
      <c r="E118" s="1">
        <v>4171</v>
      </c>
      <c r="F118" s="1" t="s">
        <v>425</v>
      </c>
      <c r="G118" s="1" t="s">
        <v>811</v>
      </c>
    </row>
    <row r="119" spans="1:8" ht="16" hidden="1" x14ac:dyDescent="0.2">
      <c r="A119" s="1" t="s">
        <v>150</v>
      </c>
      <c r="B119" s="1" t="s">
        <v>697</v>
      </c>
      <c r="C119" s="1">
        <v>-19.7</v>
      </c>
      <c r="D119" s="1">
        <v>8.8829999999999991</v>
      </c>
      <c r="E119" s="1">
        <v>2675</v>
      </c>
      <c r="F119" s="1" t="s">
        <v>375</v>
      </c>
      <c r="G119" s="1" t="s">
        <v>376</v>
      </c>
    </row>
    <row r="120" spans="1:8" ht="16" hidden="1" x14ac:dyDescent="0.2">
      <c r="A120" s="1" t="s">
        <v>151</v>
      </c>
      <c r="B120" s="1" t="s">
        <v>698</v>
      </c>
      <c r="C120" s="1">
        <v>-61</v>
      </c>
      <c r="D120" s="1">
        <v>-21</v>
      </c>
      <c r="E120" s="1">
        <v>2658</v>
      </c>
      <c r="F120" s="1" t="s">
        <v>575</v>
      </c>
      <c r="G120" s="1" t="s">
        <v>877</v>
      </c>
    </row>
    <row r="121" spans="1:8" ht="16" hidden="1" x14ac:dyDescent="0.2">
      <c r="A121" s="1" t="s">
        <v>152</v>
      </c>
      <c r="B121" s="1" t="s">
        <v>699</v>
      </c>
      <c r="C121" s="1">
        <v>41</v>
      </c>
      <c r="D121" s="1">
        <v>-32.93</v>
      </c>
      <c r="E121" s="1">
        <v>3371</v>
      </c>
      <c r="F121" s="5" t="s">
        <v>576</v>
      </c>
      <c r="G121" s="5" t="s">
        <v>878</v>
      </c>
    </row>
    <row r="122" spans="1:8" ht="16" hidden="1" x14ac:dyDescent="0.2">
      <c r="A122" s="1" t="s">
        <v>153</v>
      </c>
      <c r="B122" s="1" t="s">
        <v>700</v>
      </c>
      <c r="C122" s="1">
        <v>23.73</v>
      </c>
      <c r="D122" s="1">
        <v>-112.438</v>
      </c>
      <c r="E122" s="1">
        <v>3054</v>
      </c>
      <c r="F122" s="1" t="s">
        <v>514</v>
      </c>
      <c r="G122" s="5" t="s">
        <v>851</v>
      </c>
    </row>
    <row r="123" spans="1:8" ht="16" hidden="1" x14ac:dyDescent="0.2">
      <c r="A123" s="1" t="s">
        <v>154</v>
      </c>
      <c r="B123" s="1" t="s">
        <v>701</v>
      </c>
      <c r="C123" s="1">
        <v>-42.308</v>
      </c>
      <c r="D123" s="1">
        <v>169.88</v>
      </c>
      <c r="E123" s="1">
        <v>943</v>
      </c>
      <c r="F123" s="1" t="s">
        <v>579</v>
      </c>
      <c r="G123" s="1" t="s">
        <v>879</v>
      </c>
    </row>
    <row r="124" spans="1:8" ht="16" hidden="1" x14ac:dyDescent="0.2">
      <c r="A124" s="1" t="s">
        <v>155</v>
      </c>
      <c r="B124" s="1" t="s">
        <v>702</v>
      </c>
      <c r="C124" s="1">
        <v>-42.295699999999997</v>
      </c>
      <c r="D124" s="1">
        <v>169.87799999999999</v>
      </c>
      <c r="E124" s="1">
        <v>944</v>
      </c>
      <c r="F124" s="1" t="s">
        <v>579</v>
      </c>
      <c r="G124" s="1" t="s">
        <v>879</v>
      </c>
    </row>
    <row r="125" spans="1:8" ht="16" hidden="1" x14ac:dyDescent="0.2">
      <c r="A125" s="1" t="s">
        <v>156</v>
      </c>
      <c r="B125" s="1" t="s">
        <v>703</v>
      </c>
      <c r="C125" s="1">
        <v>-43.448500000000003</v>
      </c>
      <c r="D125" s="1">
        <v>167.9</v>
      </c>
      <c r="E125" s="1">
        <v>1477</v>
      </c>
      <c r="F125" s="1" t="s">
        <v>579</v>
      </c>
      <c r="G125" s="1" t="s">
        <v>879</v>
      </c>
    </row>
    <row r="126" spans="1:8" ht="32" hidden="1" x14ac:dyDescent="0.2">
      <c r="A126" s="1" t="s">
        <v>6</v>
      </c>
      <c r="B126" s="6" t="s">
        <v>64</v>
      </c>
      <c r="C126" s="1">
        <v>11.491</v>
      </c>
      <c r="D126" s="1">
        <v>-79.3797</v>
      </c>
      <c r="E126" s="1" t="s">
        <v>7</v>
      </c>
      <c r="F126" s="1" t="s">
        <v>306</v>
      </c>
      <c r="G126" s="5" t="s">
        <v>320</v>
      </c>
      <c r="H126" s="7" t="s">
        <v>709</v>
      </c>
    </row>
    <row r="127" spans="1:8" ht="32" hidden="1" x14ac:dyDescent="0.2">
      <c r="A127" s="1" t="s">
        <v>6</v>
      </c>
      <c r="B127" s="6" t="s">
        <v>65</v>
      </c>
      <c r="C127" s="1">
        <v>11.491</v>
      </c>
      <c r="D127" s="1">
        <v>-79.3797</v>
      </c>
      <c r="E127" s="1" t="s">
        <v>7</v>
      </c>
      <c r="F127" s="1" t="s">
        <v>306</v>
      </c>
      <c r="G127" s="1" t="s">
        <v>320</v>
      </c>
      <c r="H127" s="7" t="s">
        <v>709</v>
      </c>
    </row>
    <row r="128" spans="1:8" ht="16" hidden="1" x14ac:dyDescent="0.2">
      <c r="A128" s="1" t="s">
        <v>8</v>
      </c>
      <c r="B128" s="6" t="s">
        <v>158</v>
      </c>
      <c r="C128" s="1">
        <v>56.042700000000004</v>
      </c>
      <c r="D128" s="1">
        <v>-23.231300000000001</v>
      </c>
      <c r="E128" s="1">
        <v>2301</v>
      </c>
      <c r="F128" s="8" t="s">
        <v>308</v>
      </c>
      <c r="G128" s="5" t="s">
        <v>321</v>
      </c>
      <c r="H128" s="7"/>
    </row>
    <row r="129" spans="1:9" ht="32" hidden="1" x14ac:dyDescent="0.2">
      <c r="A129" s="1" t="s">
        <v>23</v>
      </c>
      <c r="B129" s="6" t="s">
        <v>176</v>
      </c>
      <c r="C129" s="1">
        <v>4.2041500000000003</v>
      </c>
      <c r="D129" s="1">
        <v>-43.488900000000001</v>
      </c>
      <c r="E129" s="1">
        <v>3041</v>
      </c>
      <c r="F129" s="8" t="s">
        <v>338</v>
      </c>
      <c r="G129" s="5" t="s">
        <v>340</v>
      </c>
      <c r="H129" s="7" t="s">
        <v>710</v>
      </c>
    </row>
    <row r="130" spans="1:9" ht="16" hidden="1" x14ac:dyDescent="0.2">
      <c r="A130" s="1" t="s">
        <v>10</v>
      </c>
      <c r="B130" s="6" t="s">
        <v>159</v>
      </c>
      <c r="C130" s="1">
        <v>53.221499999999999</v>
      </c>
      <c r="D130" s="1">
        <v>-18.886800000000001</v>
      </c>
      <c r="E130" s="1">
        <v>2417</v>
      </c>
      <c r="F130" s="8" t="s">
        <v>310</v>
      </c>
      <c r="G130" s="5" t="s">
        <v>323</v>
      </c>
      <c r="H130" s="7"/>
    </row>
    <row r="131" spans="1:9" ht="16" hidden="1" x14ac:dyDescent="0.2">
      <c r="A131" s="1" t="s">
        <v>11</v>
      </c>
      <c r="B131" s="6" t="s">
        <v>161</v>
      </c>
      <c r="C131" s="1">
        <v>20.749199999999998</v>
      </c>
      <c r="D131" s="1">
        <v>-18.5808</v>
      </c>
      <c r="E131" s="1">
        <v>2263</v>
      </c>
      <c r="F131" s="8" t="s">
        <v>313</v>
      </c>
      <c r="G131" s="1" t="s">
        <v>311</v>
      </c>
      <c r="H131" s="7"/>
    </row>
    <row r="132" spans="1:9" ht="32" hidden="1" x14ac:dyDescent="0.2">
      <c r="A132" s="1" t="s">
        <v>24</v>
      </c>
      <c r="B132" s="6" t="s">
        <v>180</v>
      </c>
      <c r="C132" s="1">
        <v>5.4626700000000001</v>
      </c>
      <c r="D132" s="1">
        <v>-44.480499999999999</v>
      </c>
      <c r="E132" s="1">
        <v>3315</v>
      </c>
      <c r="F132" s="8" t="s">
        <v>341</v>
      </c>
      <c r="G132" s="5" t="s">
        <v>339</v>
      </c>
      <c r="H132" s="7" t="s">
        <v>710</v>
      </c>
    </row>
    <row r="133" spans="1:9" ht="32" hidden="1" x14ac:dyDescent="0.2">
      <c r="A133" s="1" t="s">
        <v>13</v>
      </c>
      <c r="B133" s="6" t="s">
        <v>163</v>
      </c>
      <c r="C133" s="1">
        <v>-1.3902000000000001</v>
      </c>
      <c r="D133" s="1">
        <v>-11.7392</v>
      </c>
      <c r="E133" s="1">
        <v>3814</v>
      </c>
      <c r="F133" s="9" t="s">
        <v>315</v>
      </c>
      <c r="G133" s="1" t="s">
        <v>325</v>
      </c>
      <c r="H133" s="7" t="s">
        <v>709</v>
      </c>
    </row>
    <row r="134" spans="1:9" ht="32" hidden="1" x14ac:dyDescent="0.2">
      <c r="A134" s="1" t="s">
        <v>13</v>
      </c>
      <c r="B134" s="6" t="s">
        <v>164</v>
      </c>
      <c r="C134" s="1">
        <v>-1.3902000000000001</v>
      </c>
      <c r="D134" s="1">
        <v>-11.7392</v>
      </c>
      <c r="E134" s="1">
        <v>3814</v>
      </c>
      <c r="F134" s="8" t="s">
        <v>315</v>
      </c>
      <c r="G134" s="1" t="s">
        <v>325</v>
      </c>
      <c r="H134" s="7" t="s">
        <v>709</v>
      </c>
    </row>
    <row r="135" spans="1:9" ht="16" hidden="1" x14ac:dyDescent="0.2">
      <c r="A135" s="1" t="s">
        <v>14</v>
      </c>
      <c r="B135" s="6" t="s">
        <v>165</v>
      </c>
      <c r="C135" s="1">
        <v>0.10729999999999999</v>
      </c>
      <c r="D135" s="1">
        <v>-23.227499999999999</v>
      </c>
      <c r="E135" s="1">
        <v>3806</v>
      </c>
      <c r="F135" s="8" t="s">
        <v>316</v>
      </c>
      <c r="G135" s="1" t="s">
        <v>319</v>
      </c>
      <c r="H135" s="7"/>
    </row>
    <row r="136" spans="1:9" ht="16" hidden="1" x14ac:dyDescent="0.2">
      <c r="A136" s="23" t="s">
        <v>15</v>
      </c>
      <c r="B136" s="6" t="s">
        <v>157</v>
      </c>
      <c r="C136" s="1">
        <v>2.9512</v>
      </c>
      <c r="D136" s="1">
        <v>-19.6678</v>
      </c>
      <c r="E136" s="1">
        <v>4741</v>
      </c>
      <c r="F136" s="8" t="s">
        <v>318</v>
      </c>
      <c r="G136" s="1" t="s">
        <v>317</v>
      </c>
      <c r="H136" s="7"/>
    </row>
    <row r="137" spans="1:9" ht="16" hidden="1" x14ac:dyDescent="0.2">
      <c r="A137" s="1" t="s">
        <v>25</v>
      </c>
      <c r="B137" s="6" t="s">
        <v>183</v>
      </c>
      <c r="C137" s="1">
        <v>5.45533</v>
      </c>
      <c r="D137" s="1">
        <v>-43.747999999999998</v>
      </c>
      <c r="E137" s="1">
        <v>4011</v>
      </c>
      <c r="F137" s="8" t="s">
        <v>342</v>
      </c>
      <c r="G137" s="1" t="s">
        <v>343</v>
      </c>
      <c r="H137" s="7"/>
    </row>
    <row r="138" spans="1:9" ht="32" x14ac:dyDescent="0.2">
      <c r="A138" s="1" t="s">
        <v>16</v>
      </c>
      <c r="B138" s="6" t="s">
        <v>167</v>
      </c>
      <c r="C138" s="1">
        <v>1.2022999999999999</v>
      </c>
      <c r="D138" s="1">
        <v>-83.736999999999995</v>
      </c>
      <c r="E138" s="1">
        <v>3472</v>
      </c>
      <c r="F138" s="8" t="s">
        <v>326</v>
      </c>
      <c r="G138" s="1" t="s">
        <v>327</v>
      </c>
      <c r="H138" s="7" t="s">
        <v>710</v>
      </c>
      <c r="I138">
        <v>2</v>
      </c>
    </row>
    <row r="139" spans="1:9" ht="16" x14ac:dyDescent="0.2">
      <c r="A139" s="23" t="s">
        <v>26</v>
      </c>
      <c r="B139" s="29" t="s">
        <v>184</v>
      </c>
      <c r="C139" s="23">
        <v>5.9762199999999996</v>
      </c>
      <c r="D139" s="23">
        <v>-43.739899999999999</v>
      </c>
      <c r="E139" s="23">
        <v>4356</v>
      </c>
      <c r="F139" s="32" t="s">
        <v>338</v>
      </c>
      <c r="G139" s="23" t="s">
        <v>340</v>
      </c>
      <c r="H139" s="31"/>
      <c r="I139">
        <v>1</v>
      </c>
    </row>
    <row r="140" spans="1:9" ht="32" hidden="1" x14ac:dyDescent="0.2">
      <c r="A140" s="1" t="s">
        <v>17</v>
      </c>
      <c r="B140" s="6" t="s">
        <v>169</v>
      </c>
      <c r="C140" s="1">
        <v>-46.878999999999998</v>
      </c>
      <c r="D140" s="1">
        <v>7.4207999999999998</v>
      </c>
      <c r="E140" s="1">
        <v>2532</v>
      </c>
      <c r="F140" s="8" t="s">
        <v>328</v>
      </c>
      <c r="G140" s="1" t="s">
        <v>329</v>
      </c>
      <c r="H140" s="7" t="s">
        <v>709</v>
      </c>
    </row>
    <row r="141" spans="1:9" ht="16" hidden="1" x14ac:dyDescent="0.2">
      <c r="A141" s="1" t="s">
        <v>18</v>
      </c>
      <c r="B141" s="6" t="s">
        <v>170</v>
      </c>
      <c r="C141" s="1">
        <v>16.6218</v>
      </c>
      <c r="D141" s="1">
        <v>59.795299999999997</v>
      </c>
      <c r="E141" s="1">
        <v>2022</v>
      </c>
      <c r="F141" s="8" t="s">
        <v>330</v>
      </c>
      <c r="G141" s="1" t="s">
        <v>331</v>
      </c>
      <c r="H141" s="7"/>
    </row>
    <row r="142" spans="1:9" ht="16" hidden="1" x14ac:dyDescent="0.2">
      <c r="A142" s="1" t="s">
        <v>19</v>
      </c>
      <c r="B142" s="6" t="s">
        <v>171</v>
      </c>
      <c r="C142" s="1">
        <v>5.3841999999999999</v>
      </c>
      <c r="D142" s="1">
        <v>90.361199999999997</v>
      </c>
      <c r="E142" s="1">
        <v>2923</v>
      </c>
      <c r="F142" s="8" t="s">
        <v>332</v>
      </c>
      <c r="G142" s="1" t="s">
        <v>333</v>
      </c>
      <c r="H142" s="7"/>
    </row>
    <row r="143" spans="1:9" ht="16" hidden="1" x14ac:dyDescent="0.2">
      <c r="A143" s="1" t="s">
        <v>20</v>
      </c>
      <c r="B143" s="6" t="s">
        <v>172</v>
      </c>
      <c r="C143" s="1">
        <v>0.31900000000000001</v>
      </c>
      <c r="D143" s="1">
        <v>159.36099999999999</v>
      </c>
      <c r="E143" s="1">
        <v>2520</v>
      </c>
      <c r="F143" s="8" t="s">
        <v>334</v>
      </c>
      <c r="G143" s="5" t="s">
        <v>711</v>
      </c>
      <c r="H143" s="7"/>
    </row>
    <row r="144" spans="1:9" ht="16" hidden="1" x14ac:dyDescent="0.2">
      <c r="A144" s="1" t="s">
        <v>28</v>
      </c>
      <c r="B144" s="6" t="s">
        <v>186</v>
      </c>
      <c r="C144" s="1">
        <v>55.477183333333336</v>
      </c>
      <c r="D144" s="1">
        <v>-14.650833333333333</v>
      </c>
      <c r="E144" s="1">
        <v>2173</v>
      </c>
      <c r="F144" s="8" t="s">
        <v>346</v>
      </c>
      <c r="G144" s="5" t="s">
        <v>345</v>
      </c>
      <c r="H144" s="7"/>
    </row>
    <row r="145" spans="1:9" ht="16" hidden="1" x14ac:dyDescent="0.2">
      <c r="A145" s="1" t="s">
        <v>29</v>
      </c>
      <c r="B145" s="6" t="s">
        <v>187</v>
      </c>
      <c r="C145" s="1">
        <v>57.516666666666666</v>
      </c>
      <c r="D145" s="1">
        <v>-15.866666666666667</v>
      </c>
      <c r="E145" s="1">
        <v>1135</v>
      </c>
      <c r="F145" s="8" t="s">
        <v>347</v>
      </c>
      <c r="G145" s="5" t="s">
        <v>349</v>
      </c>
      <c r="H145" s="7"/>
    </row>
    <row r="146" spans="1:9" ht="32" x14ac:dyDescent="0.2">
      <c r="A146" s="1" t="s">
        <v>22</v>
      </c>
      <c r="B146" s="6" t="s">
        <v>175</v>
      </c>
      <c r="C146" s="1">
        <v>0.18230000000000002</v>
      </c>
      <c r="D146" s="1">
        <v>-110.51971666666667</v>
      </c>
      <c r="E146" s="1">
        <v>3839</v>
      </c>
      <c r="F146" s="8" t="s">
        <v>336</v>
      </c>
      <c r="G146" s="1" t="s">
        <v>337</v>
      </c>
      <c r="H146" s="7" t="s">
        <v>710</v>
      </c>
      <c r="I146">
        <v>2</v>
      </c>
    </row>
    <row r="147" spans="1:9" ht="32" hidden="1" x14ac:dyDescent="0.2">
      <c r="A147" s="1" t="s">
        <v>30</v>
      </c>
      <c r="B147" s="6" t="s">
        <v>188</v>
      </c>
      <c r="C147" s="1">
        <v>60.403333333333336</v>
      </c>
      <c r="D147" s="1">
        <v>-23.640666666666668</v>
      </c>
      <c r="E147" s="1">
        <v>1983</v>
      </c>
      <c r="F147" s="8" t="s">
        <v>346</v>
      </c>
      <c r="G147" s="1" t="s">
        <v>345</v>
      </c>
      <c r="H147" s="7" t="s">
        <v>710</v>
      </c>
    </row>
    <row r="148" spans="1:9" ht="32" hidden="1" x14ac:dyDescent="0.2">
      <c r="A148" s="1" t="s">
        <v>23</v>
      </c>
      <c r="B148" s="6" t="s">
        <v>177</v>
      </c>
      <c r="C148" s="1">
        <v>4.2041500000000003</v>
      </c>
      <c r="D148" s="1">
        <v>-43.488900000000001</v>
      </c>
      <c r="E148" s="1">
        <v>3041</v>
      </c>
      <c r="F148" s="8" t="s">
        <v>338</v>
      </c>
      <c r="G148" s="1" t="s">
        <v>340</v>
      </c>
      <c r="H148" s="7" t="s">
        <v>710</v>
      </c>
    </row>
    <row r="149" spans="1:9" ht="32" hidden="1" x14ac:dyDescent="0.2">
      <c r="A149" s="1" t="s">
        <v>23</v>
      </c>
      <c r="B149" s="6" t="s">
        <v>178</v>
      </c>
      <c r="C149" s="1">
        <v>4.2041500000000003</v>
      </c>
      <c r="D149" s="1">
        <v>-43.488900000000001</v>
      </c>
      <c r="E149" s="1">
        <v>3041</v>
      </c>
      <c r="F149" s="8" t="s">
        <v>338</v>
      </c>
      <c r="G149" s="1" t="s">
        <v>340</v>
      </c>
      <c r="H149" s="7" t="s">
        <v>710</v>
      </c>
    </row>
    <row r="150" spans="1:9" ht="32" hidden="1" x14ac:dyDescent="0.2">
      <c r="A150" s="1" t="s">
        <v>23</v>
      </c>
      <c r="B150" s="6" t="s">
        <v>179</v>
      </c>
      <c r="C150" s="1">
        <v>4.2041500000000003</v>
      </c>
      <c r="D150" s="1">
        <v>-43.488900000000001</v>
      </c>
      <c r="E150" s="1">
        <v>3041</v>
      </c>
      <c r="F150" s="8" t="s">
        <v>338</v>
      </c>
      <c r="G150" s="1" t="s">
        <v>340</v>
      </c>
      <c r="H150" s="7" t="s">
        <v>710</v>
      </c>
    </row>
    <row r="151" spans="1:9" ht="16" hidden="1" x14ac:dyDescent="0.2">
      <c r="A151" s="1" t="s">
        <v>32</v>
      </c>
      <c r="B151" s="6" t="s">
        <v>195</v>
      </c>
      <c r="C151" s="1">
        <v>12.743333333333334</v>
      </c>
      <c r="D151" s="1">
        <v>-78.739999999999995</v>
      </c>
      <c r="E151" s="1">
        <v>2828</v>
      </c>
      <c r="F151" s="8" t="s">
        <v>353</v>
      </c>
      <c r="G151" s="5" t="s">
        <v>352</v>
      </c>
      <c r="H151" s="7"/>
    </row>
    <row r="152" spans="1:9" ht="32" hidden="1" x14ac:dyDescent="0.2">
      <c r="A152" s="1" t="s">
        <v>24</v>
      </c>
      <c r="B152" s="6" t="s">
        <v>181</v>
      </c>
      <c r="C152" s="1">
        <v>5.4626700000000001</v>
      </c>
      <c r="D152" s="1">
        <v>-44.480499999999999</v>
      </c>
      <c r="E152" s="1">
        <v>3315</v>
      </c>
      <c r="F152" s="8" t="s">
        <v>341</v>
      </c>
      <c r="G152" s="1" t="s">
        <v>339</v>
      </c>
      <c r="H152" s="7" t="s">
        <v>710</v>
      </c>
    </row>
    <row r="153" spans="1:9" ht="32" hidden="1" x14ac:dyDescent="0.2">
      <c r="A153" s="1" t="s">
        <v>24</v>
      </c>
      <c r="B153" s="6" t="s">
        <v>182</v>
      </c>
      <c r="C153" s="1">
        <v>5.4626700000000001</v>
      </c>
      <c r="D153" s="1">
        <v>-44.480499999999999</v>
      </c>
      <c r="E153" s="1">
        <v>3315</v>
      </c>
      <c r="F153" s="8" t="s">
        <v>341</v>
      </c>
      <c r="G153" s="1" t="s">
        <v>339</v>
      </c>
      <c r="H153" s="7" t="s">
        <v>710</v>
      </c>
    </row>
    <row r="154" spans="1:9" ht="32" hidden="1" x14ac:dyDescent="0.2">
      <c r="A154" s="1" t="s">
        <v>39</v>
      </c>
      <c r="B154" s="6" t="s">
        <v>204</v>
      </c>
      <c r="C154" s="1">
        <v>-42.913699999999999</v>
      </c>
      <c r="D154" s="1">
        <v>8.8996999999999993</v>
      </c>
      <c r="E154" s="1">
        <v>3700</v>
      </c>
      <c r="F154" s="8" t="s">
        <v>361</v>
      </c>
      <c r="G154" s="1" t="s">
        <v>362</v>
      </c>
      <c r="H154" s="7"/>
    </row>
    <row r="155" spans="1:9" ht="32" hidden="1" x14ac:dyDescent="0.2">
      <c r="A155" s="1" t="s">
        <v>42</v>
      </c>
      <c r="B155" s="6" t="s">
        <v>226</v>
      </c>
      <c r="C155" s="1">
        <v>9.3619900000000005</v>
      </c>
      <c r="D155" s="1">
        <v>113.28506666666667</v>
      </c>
      <c r="E155" s="1">
        <v>2772</v>
      </c>
      <c r="F155" s="8" t="s">
        <v>367</v>
      </c>
      <c r="G155" s="1" t="s">
        <v>368</v>
      </c>
      <c r="H155" s="7"/>
    </row>
    <row r="156" spans="1:9" ht="16" hidden="1" x14ac:dyDescent="0.2">
      <c r="A156" s="1" t="s">
        <v>27</v>
      </c>
      <c r="B156" s="6" t="s">
        <v>185</v>
      </c>
      <c r="C156" s="1">
        <v>55.484783333333333</v>
      </c>
      <c r="D156" s="1">
        <v>-14.702233333333334</v>
      </c>
      <c r="E156" s="1">
        <v>2172</v>
      </c>
      <c r="F156" s="8" t="s">
        <v>348</v>
      </c>
      <c r="G156" s="5" t="s">
        <v>344</v>
      </c>
      <c r="H156" s="7"/>
    </row>
    <row r="157" spans="1:9" ht="16" hidden="1" x14ac:dyDescent="0.2">
      <c r="A157" s="1" t="s">
        <v>126</v>
      </c>
      <c r="B157" s="1" t="s">
        <v>662</v>
      </c>
      <c r="C157" s="1">
        <v>18.835149999999999</v>
      </c>
      <c r="D157" s="1">
        <v>116.55461699999999</v>
      </c>
      <c r="E157" s="1">
        <v>3245.5</v>
      </c>
      <c r="F157" s="5" t="s">
        <v>522</v>
      </c>
      <c r="G157" s="5" t="s">
        <v>854</v>
      </c>
    </row>
    <row r="158" spans="1:9" ht="16" hidden="1" x14ac:dyDescent="0.2">
      <c r="A158" s="1" t="s">
        <v>130</v>
      </c>
      <c r="B158" s="1" t="s">
        <v>666</v>
      </c>
      <c r="C158" s="1">
        <v>36.1</v>
      </c>
      <c r="D158" s="1">
        <v>158.5</v>
      </c>
      <c r="E158" s="1">
        <v>3346</v>
      </c>
      <c r="F158" s="1" t="s">
        <v>527</v>
      </c>
      <c r="G158" s="1" t="s">
        <v>857</v>
      </c>
    </row>
    <row r="159" spans="1:9" ht="16" hidden="1" x14ac:dyDescent="0.2">
      <c r="A159" s="1" t="s">
        <v>405</v>
      </c>
      <c r="B159" s="1" t="s">
        <v>671</v>
      </c>
      <c r="C159" s="1">
        <v>5.8428300000000002</v>
      </c>
      <c r="D159" s="1">
        <v>-86.444500000000005</v>
      </c>
      <c r="E159" s="1">
        <v>2027</v>
      </c>
      <c r="F159" s="1" t="s">
        <v>533</v>
      </c>
      <c r="G159" s="1" t="s">
        <v>859</v>
      </c>
    </row>
    <row r="160" spans="1:9" ht="32" hidden="1" x14ac:dyDescent="0.2">
      <c r="A160" s="1" t="s">
        <v>30</v>
      </c>
      <c r="B160" s="6" t="s">
        <v>189</v>
      </c>
      <c r="C160" s="1">
        <v>60.403333333333336</v>
      </c>
      <c r="D160" s="1">
        <v>-23.640666666666668</v>
      </c>
      <c r="E160" s="1">
        <v>1983</v>
      </c>
      <c r="F160" s="8" t="s">
        <v>346</v>
      </c>
      <c r="G160" s="1" t="s">
        <v>345</v>
      </c>
      <c r="H160" s="7" t="s">
        <v>710</v>
      </c>
    </row>
    <row r="161" spans="1:8" ht="32" hidden="1" x14ac:dyDescent="0.2">
      <c r="A161" s="1" t="s">
        <v>30</v>
      </c>
      <c r="B161" s="6" t="s">
        <v>190</v>
      </c>
      <c r="C161" s="1">
        <v>60.403333333333336</v>
      </c>
      <c r="D161" s="1">
        <v>-23.640666666666668</v>
      </c>
      <c r="E161" s="1">
        <v>1983</v>
      </c>
      <c r="F161" s="8" t="s">
        <v>346</v>
      </c>
      <c r="G161" s="1" t="s">
        <v>345</v>
      </c>
      <c r="H161" s="7" t="s">
        <v>710</v>
      </c>
    </row>
    <row r="162" spans="1:8" ht="32" hidden="1" x14ac:dyDescent="0.2">
      <c r="A162" s="1" t="s">
        <v>30</v>
      </c>
      <c r="B162" s="6" t="s">
        <v>191</v>
      </c>
      <c r="C162" s="1">
        <v>60.403333333333336</v>
      </c>
      <c r="D162" s="1">
        <v>-23.640666666666668</v>
      </c>
      <c r="E162" s="1">
        <v>1983</v>
      </c>
      <c r="F162" s="8" t="s">
        <v>346</v>
      </c>
      <c r="G162" s="1" t="s">
        <v>345</v>
      </c>
      <c r="H162" s="7" t="s">
        <v>710</v>
      </c>
    </row>
    <row r="163" spans="1:8" ht="32" hidden="1" x14ac:dyDescent="0.2">
      <c r="A163" s="1" t="s">
        <v>31</v>
      </c>
      <c r="B163" s="6" t="s">
        <v>192</v>
      </c>
      <c r="C163" s="1">
        <v>61.425116666666668</v>
      </c>
      <c r="D163" s="1">
        <v>-24.0825</v>
      </c>
      <c r="E163" s="1">
        <v>1649</v>
      </c>
      <c r="F163" s="8" t="s">
        <v>351</v>
      </c>
      <c r="G163" s="1" t="s">
        <v>350</v>
      </c>
      <c r="H163" s="7" t="s">
        <v>710</v>
      </c>
    </row>
    <row r="164" spans="1:8" ht="32" hidden="1" x14ac:dyDescent="0.2">
      <c r="A164" s="1" t="s">
        <v>31</v>
      </c>
      <c r="B164" s="6" t="s">
        <v>193</v>
      </c>
      <c r="C164" s="1">
        <v>61.425116666666668</v>
      </c>
      <c r="D164" s="1">
        <v>-24.0825</v>
      </c>
      <c r="E164" s="1">
        <v>1649</v>
      </c>
      <c r="F164" s="8" t="s">
        <v>351</v>
      </c>
      <c r="G164" s="1" t="s">
        <v>350</v>
      </c>
      <c r="H164" s="7" t="s">
        <v>710</v>
      </c>
    </row>
    <row r="165" spans="1:8" ht="32" hidden="1" x14ac:dyDescent="0.2">
      <c r="A165" s="1" t="s">
        <v>31</v>
      </c>
      <c r="B165" s="6" t="s">
        <v>194</v>
      </c>
      <c r="C165" s="1">
        <v>61.425116666666668</v>
      </c>
      <c r="D165" s="1">
        <v>-24.0825</v>
      </c>
      <c r="E165" s="1">
        <v>1649</v>
      </c>
      <c r="F165" s="8" t="s">
        <v>351</v>
      </c>
      <c r="G165" s="1" t="s">
        <v>350</v>
      </c>
      <c r="H165" s="7" t="s">
        <v>710</v>
      </c>
    </row>
    <row r="166" spans="1:8" ht="32" hidden="1" x14ac:dyDescent="0.2">
      <c r="A166" s="1" t="s">
        <v>22</v>
      </c>
      <c r="B166" s="6" t="s">
        <v>174</v>
      </c>
      <c r="C166" s="1">
        <v>0.18230000000000002</v>
      </c>
      <c r="D166" s="1">
        <v>-110.51971666666667</v>
      </c>
      <c r="E166" s="1">
        <v>3839</v>
      </c>
      <c r="F166" s="8" t="s">
        <v>336</v>
      </c>
      <c r="G166" s="5" t="s">
        <v>337</v>
      </c>
      <c r="H166" s="7" t="s">
        <v>710</v>
      </c>
    </row>
    <row r="167" spans="1:8" ht="32" hidden="1" x14ac:dyDescent="0.2">
      <c r="A167" s="1" t="s">
        <v>33</v>
      </c>
      <c r="B167" s="6" t="s">
        <v>196</v>
      </c>
      <c r="C167" s="1">
        <v>32.282800000000002</v>
      </c>
      <c r="D167" s="1">
        <v>-118.383</v>
      </c>
      <c r="E167" s="1">
        <v>1772</v>
      </c>
      <c r="F167" s="8" t="s">
        <v>369</v>
      </c>
      <c r="G167" s="5" t="s">
        <v>355</v>
      </c>
      <c r="H167" s="7"/>
    </row>
    <row r="168" spans="1:8" ht="32" hidden="1" x14ac:dyDescent="0.2">
      <c r="A168" s="1" t="s">
        <v>34</v>
      </c>
      <c r="B168" s="6" t="s">
        <v>197</v>
      </c>
      <c r="C168" s="1">
        <v>41.009</v>
      </c>
      <c r="D168" s="1">
        <v>-126.434</v>
      </c>
      <c r="E168" s="1">
        <v>3040</v>
      </c>
      <c r="F168" s="8" t="s">
        <v>369</v>
      </c>
      <c r="G168" s="1" t="s">
        <v>355</v>
      </c>
      <c r="H168" s="7"/>
    </row>
    <row r="169" spans="1:8" ht="32" hidden="1" x14ac:dyDescent="0.2">
      <c r="A169" s="1" t="s">
        <v>35</v>
      </c>
      <c r="B169" s="6" t="s">
        <v>198</v>
      </c>
      <c r="C169" s="1">
        <v>-29.374273333333335</v>
      </c>
      <c r="D169" s="1">
        <v>13.990166666666667</v>
      </c>
      <c r="E169" s="1">
        <v>1713</v>
      </c>
      <c r="F169" s="8" t="s">
        <v>307</v>
      </c>
      <c r="H169" s="7"/>
    </row>
    <row r="170" spans="1:8" ht="32" hidden="1" x14ac:dyDescent="0.2">
      <c r="A170" s="1" t="s">
        <v>36</v>
      </c>
      <c r="B170" s="6" t="s">
        <v>199</v>
      </c>
      <c r="C170" s="1">
        <v>-31.465</v>
      </c>
      <c r="D170" s="1">
        <v>15.310833333333333</v>
      </c>
      <c r="E170" s="1">
        <v>1372</v>
      </c>
      <c r="F170" s="8" t="s">
        <v>356</v>
      </c>
      <c r="G170" s="1" t="s">
        <v>354</v>
      </c>
      <c r="H170" s="7"/>
    </row>
    <row r="171" spans="1:8" ht="32" hidden="1" x14ac:dyDescent="0.2">
      <c r="A171" s="1" t="s">
        <v>37</v>
      </c>
      <c r="B171" s="6" t="s">
        <v>200</v>
      </c>
      <c r="C171" s="1">
        <v>-41.136099999999999</v>
      </c>
      <c r="D171" s="1">
        <v>13.562833333333334</v>
      </c>
      <c r="E171" s="1">
        <v>2082</v>
      </c>
      <c r="F171" s="8" t="s">
        <v>358</v>
      </c>
      <c r="G171" s="1" t="s">
        <v>357</v>
      </c>
      <c r="H171" s="7"/>
    </row>
    <row r="172" spans="1:8" ht="32" hidden="1" x14ac:dyDescent="0.2">
      <c r="A172" s="1" t="s">
        <v>38</v>
      </c>
      <c r="B172" s="6" t="s">
        <v>201</v>
      </c>
      <c r="C172" s="1">
        <v>-40.936399999999999</v>
      </c>
      <c r="D172" s="1">
        <v>9.8940999999999999</v>
      </c>
      <c r="E172" s="1">
        <v>4620</v>
      </c>
      <c r="F172" s="8" t="s">
        <v>360</v>
      </c>
      <c r="G172" s="1" t="s">
        <v>359</v>
      </c>
      <c r="H172" s="7" t="s">
        <v>710</v>
      </c>
    </row>
    <row r="173" spans="1:8" ht="32" hidden="1" x14ac:dyDescent="0.2">
      <c r="A173" s="1" t="s">
        <v>38</v>
      </c>
      <c r="B173" s="6" t="s">
        <v>202</v>
      </c>
      <c r="C173" s="1">
        <v>-40.936399999999999</v>
      </c>
      <c r="D173" s="1">
        <v>9.8940999999999999</v>
      </c>
      <c r="E173" s="1">
        <v>4620</v>
      </c>
      <c r="F173" s="8" t="s">
        <v>360</v>
      </c>
      <c r="G173" s="1" t="s">
        <v>359</v>
      </c>
      <c r="H173" s="7" t="s">
        <v>710</v>
      </c>
    </row>
    <row r="174" spans="1:8" ht="32" hidden="1" x14ac:dyDescent="0.2">
      <c r="A174" s="1" t="s">
        <v>38</v>
      </c>
      <c r="B174" s="6" t="s">
        <v>203</v>
      </c>
      <c r="C174" s="1">
        <v>-40.936399999999999</v>
      </c>
      <c r="D174" s="1">
        <v>9.8940999999999999</v>
      </c>
      <c r="E174" s="1">
        <v>4620</v>
      </c>
      <c r="F174" s="8" t="s">
        <v>360</v>
      </c>
      <c r="G174" s="1" t="s">
        <v>359</v>
      </c>
      <c r="H174" s="7" t="s">
        <v>710</v>
      </c>
    </row>
    <row r="175" spans="1:8" ht="32" hidden="1" x14ac:dyDescent="0.2">
      <c r="A175" s="1" t="s">
        <v>44</v>
      </c>
      <c r="B175" s="6" t="s">
        <v>223</v>
      </c>
      <c r="C175" s="1">
        <v>18.836166666666667</v>
      </c>
      <c r="D175" s="1">
        <v>116.56553333333333</v>
      </c>
      <c r="E175" s="1">
        <v>3295</v>
      </c>
      <c r="F175" s="8" t="s">
        <v>371</v>
      </c>
      <c r="G175" s="1" t="s">
        <v>372</v>
      </c>
    </row>
    <row r="176" spans="1:8" ht="16" hidden="1" x14ac:dyDescent="0.2">
      <c r="A176" s="23" t="s">
        <v>40</v>
      </c>
      <c r="B176" s="6" t="s">
        <v>228</v>
      </c>
      <c r="C176" s="1">
        <v>-46.411799999999999</v>
      </c>
      <c r="D176" s="1">
        <v>7.0799000000000003</v>
      </c>
      <c r="E176" s="1">
        <v>1973</v>
      </c>
      <c r="F176" s="8" t="s">
        <v>364</v>
      </c>
      <c r="G176" s="1" t="s">
        <v>363</v>
      </c>
      <c r="H176" s="7"/>
    </row>
    <row r="177" spans="1:9" ht="32" hidden="1" x14ac:dyDescent="0.2">
      <c r="A177" s="1" t="s">
        <v>16</v>
      </c>
      <c r="B177" s="6" t="s">
        <v>166</v>
      </c>
      <c r="C177" s="1">
        <v>1.2022999999999999</v>
      </c>
      <c r="D177" s="1">
        <v>-83.736999999999995</v>
      </c>
      <c r="E177" s="1">
        <v>3472</v>
      </c>
      <c r="F177" s="8" t="s">
        <v>326</v>
      </c>
      <c r="G177" s="1" t="s">
        <v>327</v>
      </c>
      <c r="H177" s="7" t="s">
        <v>710</v>
      </c>
    </row>
    <row r="178" spans="1:9" ht="16" x14ac:dyDescent="0.2">
      <c r="A178" s="23" t="s">
        <v>21</v>
      </c>
      <c r="B178" s="29" t="s">
        <v>173</v>
      </c>
      <c r="C178" s="23">
        <v>-3.0949333333333335</v>
      </c>
      <c r="D178" s="23">
        <v>-90.817966666666663</v>
      </c>
      <c r="E178" s="23">
        <v>3296</v>
      </c>
      <c r="F178" s="30" t="s">
        <v>787</v>
      </c>
      <c r="G178" s="24" t="s">
        <v>335</v>
      </c>
      <c r="H178" s="31"/>
      <c r="I178">
        <v>2</v>
      </c>
    </row>
    <row r="179" spans="1:9" ht="32" hidden="1" x14ac:dyDescent="0.2">
      <c r="A179" s="1" t="s">
        <v>43</v>
      </c>
      <c r="B179" s="6" t="s">
        <v>225</v>
      </c>
      <c r="C179" s="1">
        <v>19.456689999999998</v>
      </c>
      <c r="D179" s="1">
        <v>116.27283333333334</v>
      </c>
      <c r="E179" s="1">
        <v>2092</v>
      </c>
      <c r="F179" s="8" t="s">
        <v>370</v>
      </c>
      <c r="H179" s="7" t="s">
        <v>710</v>
      </c>
    </row>
    <row r="180" spans="1:9" ht="32" hidden="1" x14ac:dyDescent="0.2">
      <c r="A180" s="1" t="s">
        <v>43</v>
      </c>
      <c r="B180" s="6" t="s">
        <v>224</v>
      </c>
      <c r="C180" s="1">
        <v>19.456689999999998</v>
      </c>
      <c r="D180" s="1">
        <v>116.27283333333334</v>
      </c>
      <c r="E180" s="1">
        <v>2092</v>
      </c>
      <c r="F180" s="8" t="s">
        <v>370</v>
      </c>
      <c r="H180" s="7" t="s">
        <v>710</v>
      </c>
    </row>
    <row r="181" spans="1:9" ht="32" x14ac:dyDescent="0.2">
      <c r="A181" s="1" t="s">
        <v>41</v>
      </c>
      <c r="B181" s="6" t="s">
        <v>227</v>
      </c>
      <c r="C181" s="1">
        <v>-41.786000000000001</v>
      </c>
      <c r="D181" s="1">
        <v>-171.499</v>
      </c>
      <c r="E181" s="1">
        <v>3290</v>
      </c>
      <c r="F181" s="8" t="s">
        <v>366</v>
      </c>
      <c r="G181" s="5" t="s">
        <v>365</v>
      </c>
      <c r="H181" s="7"/>
      <c r="I181">
        <v>2</v>
      </c>
    </row>
    <row r="182" spans="1:9" ht="32" hidden="1" x14ac:dyDescent="0.2">
      <c r="A182" s="1" t="s">
        <v>45</v>
      </c>
      <c r="B182" s="6" t="s">
        <v>222</v>
      </c>
      <c r="C182" s="1">
        <v>-22.91</v>
      </c>
      <c r="D182" s="1">
        <v>6.0316700000000001</v>
      </c>
      <c r="E182" s="1">
        <v>2500</v>
      </c>
      <c r="F182" s="9" t="s">
        <v>374</v>
      </c>
      <c r="G182" s="5" t="s">
        <v>373</v>
      </c>
    </row>
    <row r="183" spans="1:9" ht="32" hidden="1" x14ac:dyDescent="0.2">
      <c r="A183" s="1" t="s">
        <v>46</v>
      </c>
      <c r="B183" s="6" t="s">
        <v>221</v>
      </c>
      <c r="C183" s="1">
        <v>-21.728000000000002</v>
      </c>
      <c r="D183" s="1">
        <v>5.4258329999999999</v>
      </c>
      <c r="E183" s="1">
        <v>3772</v>
      </c>
      <c r="F183" s="9" t="s">
        <v>374</v>
      </c>
      <c r="G183" s="5" t="s">
        <v>373</v>
      </c>
    </row>
    <row r="184" spans="1:9" ht="32" hidden="1" x14ac:dyDescent="0.2">
      <c r="A184" s="1" t="s">
        <v>47</v>
      </c>
      <c r="B184" s="6" t="s">
        <v>220</v>
      </c>
      <c r="C184" s="1">
        <v>-21.594166999999999</v>
      </c>
      <c r="D184" s="1">
        <v>5.03</v>
      </c>
      <c r="E184" s="1">
        <v>4453</v>
      </c>
      <c r="F184" s="9" t="s">
        <v>374</v>
      </c>
      <c r="G184" s="5" t="s">
        <v>373</v>
      </c>
    </row>
    <row r="185" spans="1:9" ht="32" hidden="1" x14ac:dyDescent="0.2">
      <c r="A185" s="1" t="s">
        <v>48</v>
      </c>
      <c r="B185" s="6" t="s">
        <v>219</v>
      </c>
      <c r="C185" s="1">
        <v>-3.4750000000000001</v>
      </c>
      <c r="D185" s="1">
        <v>-7.5941000000000001</v>
      </c>
      <c r="E185" s="1">
        <v>4034</v>
      </c>
      <c r="F185" s="9" t="s">
        <v>374</v>
      </c>
      <c r="G185" s="5" t="s">
        <v>373</v>
      </c>
    </row>
    <row r="186" spans="1:9" ht="32" hidden="1" x14ac:dyDescent="0.2">
      <c r="A186" s="1" t="s">
        <v>49</v>
      </c>
      <c r="B186" s="6" t="s">
        <v>218</v>
      </c>
      <c r="C186" s="1">
        <v>1.66333</v>
      </c>
      <c r="D186" s="1">
        <v>-10.97667</v>
      </c>
      <c r="E186" s="1">
        <v>4567</v>
      </c>
      <c r="F186" s="9" t="s">
        <v>374</v>
      </c>
      <c r="G186" s="5" t="s">
        <v>373</v>
      </c>
    </row>
    <row r="187" spans="1:9" ht="32" hidden="1" x14ac:dyDescent="0.2">
      <c r="A187" s="1" t="s">
        <v>50</v>
      </c>
      <c r="B187" s="6" t="s">
        <v>217</v>
      </c>
      <c r="C187" s="1">
        <v>-1.665</v>
      </c>
      <c r="D187" s="1">
        <v>-12.428000000000001</v>
      </c>
      <c r="E187" s="1">
        <v>3230</v>
      </c>
      <c r="F187" s="9" t="s">
        <v>374</v>
      </c>
      <c r="G187" s="5" t="s">
        <v>373</v>
      </c>
    </row>
    <row r="188" spans="1:9" ht="32" hidden="1" x14ac:dyDescent="0.2">
      <c r="A188" s="1" t="s">
        <v>51</v>
      </c>
      <c r="B188" s="6" t="s">
        <v>216</v>
      </c>
      <c r="C188" s="1">
        <v>-5.7539999999999996</v>
      </c>
      <c r="D188" s="1">
        <v>-11.03617</v>
      </c>
      <c r="E188" s="1">
        <v>2374</v>
      </c>
      <c r="F188" s="9" t="s">
        <v>375</v>
      </c>
      <c r="G188" s="5" t="s">
        <v>376</v>
      </c>
    </row>
    <row r="189" spans="1:9" ht="32" hidden="1" x14ac:dyDescent="0.2">
      <c r="A189" s="1" t="s">
        <v>52</v>
      </c>
      <c r="B189" s="6" t="s">
        <v>215</v>
      </c>
      <c r="C189" s="1">
        <v>-3.8079999999999998</v>
      </c>
      <c r="D189" s="1">
        <v>-14.72</v>
      </c>
      <c r="E189" s="1">
        <v>3984</v>
      </c>
      <c r="F189" s="9" t="s">
        <v>374</v>
      </c>
      <c r="G189" s="5" t="s">
        <v>373</v>
      </c>
    </row>
    <row r="190" spans="1:9" ht="32" hidden="1" x14ac:dyDescent="0.2">
      <c r="A190" s="1" t="s">
        <v>53</v>
      </c>
      <c r="B190" s="6" t="s">
        <v>214</v>
      </c>
      <c r="C190" s="1">
        <v>-24.472999999999999</v>
      </c>
      <c r="D190" s="1">
        <v>7.5359999999999996</v>
      </c>
      <c r="E190" s="1">
        <v>4089</v>
      </c>
      <c r="F190" s="9" t="s">
        <v>374</v>
      </c>
      <c r="G190" s="5" t="s">
        <v>373</v>
      </c>
    </row>
    <row r="191" spans="1:9" ht="32" hidden="1" x14ac:dyDescent="0.2">
      <c r="A191" s="1" t="s">
        <v>54</v>
      </c>
      <c r="B191" s="6" t="s">
        <v>213</v>
      </c>
      <c r="C191" s="1">
        <v>-24.69</v>
      </c>
      <c r="D191" s="1">
        <v>7.24</v>
      </c>
      <c r="E191" s="1">
        <v>3210</v>
      </c>
      <c r="F191" s="9" t="s">
        <v>374</v>
      </c>
      <c r="G191" s="5" t="s">
        <v>373</v>
      </c>
    </row>
    <row r="192" spans="1:9" ht="32" hidden="1" x14ac:dyDescent="0.2">
      <c r="A192" s="1" t="s">
        <v>55</v>
      </c>
      <c r="B192" s="6" t="s">
        <v>212</v>
      </c>
      <c r="C192" s="1">
        <v>-31.661667000000001</v>
      </c>
      <c r="D192" s="1">
        <v>-29.656666999999999</v>
      </c>
      <c r="E192" s="1">
        <v>3436</v>
      </c>
      <c r="F192" s="9" t="s">
        <v>377</v>
      </c>
      <c r="G192" s="5" t="s">
        <v>378</v>
      </c>
    </row>
    <row r="193" spans="1:13" ht="32" hidden="1" x14ac:dyDescent="0.2">
      <c r="A193" s="1" t="s">
        <v>56</v>
      </c>
      <c r="B193" s="6" t="s">
        <v>211</v>
      </c>
      <c r="C193" s="1">
        <v>2.27</v>
      </c>
      <c r="D193" s="1">
        <v>-33.01</v>
      </c>
      <c r="E193" s="1">
        <v>3705</v>
      </c>
      <c r="F193" s="9" t="s">
        <v>379</v>
      </c>
      <c r="G193" s="5" t="s">
        <v>380</v>
      </c>
    </row>
    <row r="194" spans="1:13" ht="32" hidden="1" x14ac:dyDescent="0.2">
      <c r="A194" s="1" t="s">
        <v>57</v>
      </c>
      <c r="B194" s="7" t="s">
        <v>241</v>
      </c>
      <c r="C194" s="1">
        <v>37.798999999999999</v>
      </c>
      <c r="D194" s="1">
        <v>-10.166499999999999</v>
      </c>
      <c r="E194" s="1">
        <v>3146</v>
      </c>
      <c r="F194" s="9" t="s">
        <v>384</v>
      </c>
      <c r="G194" s="5" t="s">
        <v>383</v>
      </c>
    </row>
    <row r="195" spans="1:13" ht="32" hidden="1" x14ac:dyDescent="0.2">
      <c r="A195" s="1" t="s">
        <v>58</v>
      </c>
      <c r="B195" s="6" t="s">
        <v>210</v>
      </c>
      <c r="C195" s="1">
        <v>0.113</v>
      </c>
      <c r="D195" s="1">
        <v>-139.4</v>
      </c>
      <c r="E195" s="1">
        <v>4298</v>
      </c>
      <c r="F195" s="9" t="s">
        <v>381</v>
      </c>
      <c r="G195" s="5" t="s">
        <v>382</v>
      </c>
    </row>
    <row r="196" spans="1:13" ht="32" hidden="1" x14ac:dyDescent="0.2">
      <c r="A196" s="1" t="s">
        <v>59</v>
      </c>
      <c r="B196" s="6" t="s">
        <v>209</v>
      </c>
      <c r="C196" s="1">
        <v>-9.7000000000000003E-2</v>
      </c>
      <c r="D196" s="1">
        <v>-95.65</v>
      </c>
      <c r="E196" s="1">
        <v>3231</v>
      </c>
      <c r="F196" s="9" t="s">
        <v>386</v>
      </c>
      <c r="G196" s="5" t="s">
        <v>385</v>
      </c>
    </row>
    <row r="197" spans="1:13" ht="32" hidden="1" x14ac:dyDescent="0.2">
      <c r="A197" s="1" t="s">
        <v>60</v>
      </c>
      <c r="B197" s="6" t="s">
        <v>208</v>
      </c>
      <c r="C197" s="1">
        <v>-25.49</v>
      </c>
      <c r="D197" s="1">
        <v>11.307</v>
      </c>
      <c r="E197" s="1">
        <v>4191</v>
      </c>
      <c r="F197" s="9" t="s">
        <v>387</v>
      </c>
      <c r="G197" s="5" t="s">
        <v>388</v>
      </c>
    </row>
    <row r="198" spans="1:13" ht="32" hidden="1" x14ac:dyDescent="0.2">
      <c r="A198" s="1" t="s">
        <v>61</v>
      </c>
      <c r="B198" s="6" t="s">
        <v>207</v>
      </c>
      <c r="C198" s="1">
        <v>-2.3666666666666667</v>
      </c>
      <c r="D198" s="1">
        <v>-84.65</v>
      </c>
      <c r="E198" s="1">
        <v>2720</v>
      </c>
      <c r="F198" s="9" t="s">
        <v>389</v>
      </c>
      <c r="G198" s="5" t="s">
        <v>390</v>
      </c>
    </row>
    <row r="199" spans="1:13" ht="32" hidden="1" x14ac:dyDescent="0.2">
      <c r="A199" s="1" t="s">
        <v>62</v>
      </c>
      <c r="B199" s="6" t="s">
        <v>206</v>
      </c>
      <c r="C199" s="1">
        <v>-3.3833333333333333</v>
      </c>
      <c r="D199" s="1">
        <v>-83.35</v>
      </c>
      <c r="E199" s="1">
        <v>3091</v>
      </c>
      <c r="F199" s="9" t="s">
        <v>392</v>
      </c>
      <c r="G199" s="5" t="s">
        <v>391</v>
      </c>
    </row>
    <row r="200" spans="1:13" ht="32" hidden="1" x14ac:dyDescent="0.2">
      <c r="A200" s="1" t="s">
        <v>63</v>
      </c>
      <c r="B200" s="6" t="s">
        <v>205</v>
      </c>
      <c r="C200" s="1">
        <v>37.68</v>
      </c>
      <c r="D200" s="1">
        <v>163.03</v>
      </c>
      <c r="E200" s="1">
        <v>3968</v>
      </c>
      <c r="F200" s="9" t="s">
        <v>393</v>
      </c>
      <c r="G200" s="5" t="s">
        <v>394</v>
      </c>
    </row>
    <row r="201" spans="1:13" s="6" customFormat="1" ht="16" x14ac:dyDescent="0.2">
      <c r="A201" s="6" t="s">
        <v>1169</v>
      </c>
      <c r="B201" s="6" t="s">
        <v>1170</v>
      </c>
      <c r="C201" s="6">
        <v>-28.097999999999999</v>
      </c>
      <c r="D201" s="6">
        <v>1.7110000000000001</v>
      </c>
      <c r="E201" s="6">
        <v>4355.1000000000004</v>
      </c>
      <c r="F201" s="6" t="s">
        <v>761</v>
      </c>
      <c r="G201" s="6" t="s">
        <v>1056</v>
      </c>
      <c r="I201" s="6">
        <v>1</v>
      </c>
    </row>
    <row r="202" spans="1:13" s="6" customFormat="1" ht="16" x14ac:dyDescent="0.2">
      <c r="A202" s="6" t="s">
        <v>1171</v>
      </c>
      <c r="B202" s="6" t="s">
        <v>1172</v>
      </c>
      <c r="C202" s="6">
        <v>28.83</v>
      </c>
      <c r="D202" s="6">
        <v>-87.16</v>
      </c>
      <c r="E202" s="6">
        <v>889</v>
      </c>
      <c r="F202" s="6" t="s">
        <v>755</v>
      </c>
      <c r="G202" s="6" t="s">
        <v>1173</v>
      </c>
      <c r="I202" s="6">
        <v>1</v>
      </c>
      <c r="M202"/>
    </row>
  </sheetData>
  <autoFilter ref="A1:I202" xr:uid="{6384C658-B48F-0D4D-A8B9-BD1943D7A50F}">
    <filterColumn colId="8">
      <customFilters>
        <customFilter operator="notEqual" val=" "/>
      </customFilters>
    </filterColumn>
    <sortState xmlns:xlrd2="http://schemas.microsoft.com/office/spreadsheetml/2017/richdata2" ref="A8:I181">
      <sortCondition ref="I1:I2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Explanations</vt:lpstr>
      <vt:lpstr>LR04 cores</vt:lpstr>
      <vt:lpstr>ProbStack</vt:lpstr>
      <vt:lpstr>This study</vt:lpstr>
      <vt:lpstr>References</vt:lpstr>
      <vt:lpstr>Ocean basins</vt:lpstr>
      <vt:lpstr>18ma_cycles</vt:lpstr>
    </vt:vector>
  </TitlesOfParts>
  <Company>Macmillan Publishing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Hufton, Andrew</dc:creator>
  <cp:lastModifiedBy>Yuxin Zhou</cp:lastModifiedBy>
  <cp:lastPrinted>2013-06-13T11:00:51Z</cp:lastPrinted>
  <dcterms:created xsi:type="dcterms:W3CDTF">2013-05-14T15:59:22Z</dcterms:created>
  <dcterms:modified xsi:type="dcterms:W3CDTF">2023-07-03T18:17:35Z</dcterms:modified>
</cp:coreProperties>
</file>