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rexel0.sharepoint.com/sites/SE638773/Shared Documents/General/"/>
    </mc:Choice>
  </mc:AlternateContent>
  <xr:revisionPtr revIDLastSave="349" documentId="11_72CBC05C03533C24BEAE93F4E975B40E2C73F5DA" xr6:coauthVersionLast="45" xr6:coauthVersionMax="45" xr10:uidLastSave="{6AAAA5C6-79E2-4E37-B27B-B8F19B214CA5}"/>
  <bookViews>
    <workbookView xWindow="-108" yWindow="-108" windowWidth="23256" windowHeight="12576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Q11" i="1" l="1"/>
  <c r="AP2" i="1"/>
  <c r="AP11" i="1"/>
  <c r="AP9" i="1"/>
  <c r="AO10" i="1"/>
  <c r="AO8" i="1"/>
  <c r="AN13" i="1"/>
  <c r="AN10" i="1"/>
  <c r="AM9" i="1"/>
  <c r="AM6" i="1"/>
  <c r="AL13" i="1"/>
  <c r="AK6" i="1"/>
  <c r="AK5" i="1"/>
  <c r="AJ9" i="1"/>
  <c r="AJ6" i="1"/>
  <c r="AJ3" i="1"/>
  <c r="AI13" i="1"/>
  <c r="AI7" i="1"/>
  <c r="AI6" i="1"/>
  <c r="AH13" i="1"/>
  <c r="AH6" i="1"/>
  <c r="AH5" i="1"/>
  <c r="AG9" i="1"/>
  <c r="AG6" i="1"/>
  <c r="AF7" i="1"/>
  <c r="AE9" i="1"/>
  <c r="AE6" i="1"/>
  <c r="AE5" i="1"/>
  <c r="AE3" i="1"/>
  <c r="AD13" i="1"/>
  <c r="AD7" i="1"/>
  <c r="AD6" i="1"/>
  <c r="AC13" i="1"/>
  <c r="AC7" i="1"/>
  <c r="AC5" i="1"/>
  <c r="AC3" i="1"/>
  <c r="AB5" i="1"/>
  <c r="AB3" i="1"/>
  <c r="AA8" i="1"/>
  <c r="Z13" i="1"/>
  <c r="Y10" i="1"/>
  <c r="Y9" i="1"/>
  <c r="W13" i="1"/>
  <c r="W6" i="1"/>
  <c r="W5" i="1"/>
  <c r="V9" i="1"/>
  <c r="V7" i="1"/>
  <c r="V6" i="1"/>
  <c r="U7" i="1"/>
  <c r="U3" i="1"/>
  <c r="T9" i="1"/>
  <c r="T6" i="1"/>
  <c r="T7" i="1"/>
  <c r="T5" i="1"/>
  <c r="T3" i="1"/>
  <c r="S13" i="1"/>
  <c r="S7" i="1"/>
  <c r="R13" i="1"/>
  <c r="R11" i="1"/>
  <c r="R5" i="1"/>
  <c r="R3" i="1"/>
  <c r="R2" i="1"/>
  <c r="Q11" i="1"/>
  <c r="AS11" i="1" s="1"/>
  <c r="AT11" i="1" s="1"/>
  <c r="AU11" i="1" s="1"/>
  <c r="AV11" i="1" s="1"/>
  <c r="Q9" i="1"/>
  <c r="Q2" i="1"/>
  <c r="P10" i="1"/>
  <c r="P9" i="1"/>
  <c r="P8" i="1"/>
  <c r="O13" i="1"/>
  <c r="O10" i="1"/>
  <c r="N9" i="1"/>
  <c r="N7" i="1"/>
  <c r="N6" i="1"/>
  <c r="M13" i="1"/>
  <c r="M7" i="1"/>
  <c r="L5" i="1"/>
  <c r="L6" i="1"/>
  <c r="L9" i="1"/>
  <c r="L13" i="1"/>
  <c r="K7" i="1"/>
  <c r="J13" i="1"/>
  <c r="J7" i="1"/>
  <c r="J6" i="1"/>
  <c r="I9" i="1"/>
  <c r="I5" i="1"/>
  <c r="H7" i="1"/>
  <c r="G7" i="1"/>
  <c r="G6" i="1"/>
  <c r="G5" i="1"/>
  <c r="G3" i="1"/>
  <c r="F9" i="1"/>
  <c r="AS9" i="1" s="1"/>
  <c r="AT9" i="1" s="1"/>
  <c r="AU9" i="1" s="1"/>
  <c r="AV9" i="1" s="1"/>
  <c r="F7" i="1"/>
  <c r="F6" i="1"/>
  <c r="F3" i="1"/>
  <c r="E13" i="1"/>
  <c r="E7" i="1"/>
  <c r="AS7" i="1" s="1"/>
  <c r="AT7" i="1" s="1"/>
  <c r="AU7" i="1" s="1"/>
  <c r="AV7" i="1" s="1"/>
  <c r="E6" i="1"/>
  <c r="AS6" i="1" s="1"/>
  <c r="AT6" i="1" s="1"/>
  <c r="AU6" i="1" s="1"/>
  <c r="AV6" i="1" s="1"/>
  <c r="E3" i="1"/>
  <c r="D13" i="1"/>
  <c r="AS13" i="1" s="1"/>
  <c r="AT13" i="1" s="1"/>
  <c r="AU13" i="1" s="1"/>
  <c r="AV13" i="1" s="1"/>
  <c r="D12" i="1"/>
  <c r="AS12" i="1" s="1"/>
  <c r="AT12" i="1" s="1"/>
  <c r="AU12" i="1" s="1"/>
  <c r="AV12" i="1" s="1"/>
  <c r="D10" i="1"/>
  <c r="AS10" i="1" s="1"/>
  <c r="AT10" i="1" s="1"/>
  <c r="AU10" i="1" s="1"/>
  <c r="AV10" i="1" s="1"/>
  <c r="D8" i="1"/>
  <c r="AS8" i="1" s="1"/>
  <c r="AT8" i="1" s="1"/>
  <c r="AU8" i="1" s="1"/>
  <c r="AV8" i="1" s="1"/>
  <c r="D5" i="1"/>
  <c r="AS5" i="1" s="1"/>
  <c r="AT5" i="1" s="1"/>
  <c r="AU5" i="1" s="1"/>
  <c r="AV5" i="1" s="1"/>
  <c r="D4" i="1"/>
  <c r="AS4" i="1" s="1"/>
  <c r="AT4" i="1" s="1"/>
  <c r="AU4" i="1" s="1"/>
  <c r="AV4" i="1" s="1"/>
  <c r="D3" i="1"/>
  <c r="D2" i="1"/>
  <c r="C2" i="1"/>
  <c r="B3" i="1"/>
  <c r="AS3" i="1" s="1"/>
  <c r="AT3" i="1" s="1"/>
  <c r="AU3" i="1" s="1"/>
  <c r="AV3" i="1" s="1"/>
  <c r="B2" i="1"/>
  <c r="AS2" i="1" s="1"/>
  <c r="AT2" i="1" s="1"/>
  <c r="AU2" i="1" s="1"/>
  <c r="AV2" i="1" s="1"/>
  <c r="AV14" i="1" s="1"/>
</calcChain>
</file>

<file path=xl/sharedStrings.xml><?xml version="1.0" encoding="utf-8"?>
<sst xmlns="http://schemas.openxmlformats.org/spreadsheetml/2006/main" count="49" uniqueCount="37">
  <si>
    <t>Labor Category</t>
  </si>
  <si>
    <t>Daily Rate</t>
  </si>
  <si>
    <t>Estimated Project Total Hours</t>
  </si>
  <si>
    <t>Salary Rate (daily)</t>
  </si>
  <si>
    <t>Overhead</t>
  </si>
  <si>
    <t>Total</t>
  </si>
  <si>
    <t>Source of Salary Information</t>
  </si>
  <si>
    <t>Project Manager</t>
  </si>
  <si>
    <t xml:space="preserve">https://www.glassdoor.com/Salaries/it-project-manager-salary-SRCH_KO0,18.htm </t>
  </si>
  <si>
    <t>Business Analyst</t>
  </si>
  <si>
    <t>https://www.glassdoor.com/Salaries/it-business-analyst-salary-SRCH_KO0,19.htm</t>
  </si>
  <si>
    <t>Infrastructure Engineer</t>
  </si>
  <si>
    <t>https://www.glassdoor.com/Salaries/infrastructure-engineer-salary-SRCH_KO0,23.htm</t>
  </si>
  <si>
    <t>Database Administrator</t>
  </si>
  <si>
    <t>https://www.glassdoor.com/Salaries/database-administrator-salary-SRCH_KO0,22.htm</t>
  </si>
  <si>
    <t>Developer (Front End)</t>
  </si>
  <si>
    <t xml:space="preserve">https://www.glassdoor.com/Salaries/front-end-developer-salary-SRCH_KO0,19.htm </t>
  </si>
  <si>
    <t>Developer (Back-end)</t>
  </si>
  <si>
    <t xml:space="preserve">https://www.glassdoor.com/Salaries/backend-developer-salary-SRCH_KO0,17.htm </t>
  </si>
  <si>
    <t>Performance Tester</t>
  </si>
  <si>
    <t xml:space="preserve">https://www.glassdoor.com/Salaries/performance-tester-salary-SRCH_KO0,18.htm </t>
  </si>
  <si>
    <t>Quality Assurance Resource</t>
  </si>
  <si>
    <t xml:space="preserve">https://www.glassdoor.com/Salaries/quality-assurance-analyst-salary-SRCH_KO0,25.htm </t>
  </si>
  <si>
    <t>Security Vulnerability Assessor</t>
  </si>
  <si>
    <t>https://www.glassdoor.com/Salaries/information-security-analyst-salary-SRCH_KO0,28.htm</t>
  </si>
  <si>
    <t xml:space="preserve">Philadelphia Medical Staff </t>
  </si>
  <si>
    <t>Philadelphia Medical Staff (Assuming it is an admin doing work primarily)</t>
  </si>
  <si>
    <t>https://www.glassdoor.com/Salaries/medical-receptionist-salary-SRCH_KO0,20.htm</t>
  </si>
  <si>
    <t>Automation Tester</t>
  </si>
  <si>
    <t xml:space="preserve">https://www.glassdoor.com/Salaries/automation-engineer-salary-SRCH_KO0,19.htm </t>
  </si>
  <si>
    <t>Technical Architect</t>
  </si>
  <si>
    <t xml:space="preserve">https://www.glassdoor.com/Salaries/technical-architect-salary-SRCH_KO0,19.htm </t>
  </si>
  <si>
    <t>TOTAL</t>
  </si>
  <si>
    <t>Overhead (30%)</t>
  </si>
  <si>
    <t xml:space="preserve">https://squareup.com/us/en/townsquare/consulting-fees </t>
  </si>
  <si>
    <t>NOTES: MAYBE ADD ANOTHER MEDICAL STAFF FOR TRAINING ONLY</t>
  </si>
  <si>
    <t>NOTE: MAYBE ADD ANOTHER FRONT END AND BACK END TO MOVE MORE STUFF IN PARALLEL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</si>
</sst>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17" fontId="1" fillId="2" borderId="0" xfId="0" applyNumberFormat="1" applyFont="1" applyFill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lassdoor.com/Salaries/quality-assurance-analyst-salary-SRCH_KO0,25.htm" TargetMode="External"/><Relationship Id="rId13" Type="http://schemas.openxmlformats.org/officeDocument/2006/relationships/hyperlink" Target="https://squareup.com/us/en/townsquare/consulting-fees" TargetMode="External"/><Relationship Id="rId3" Type="http://schemas.openxmlformats.org/officeDocument/2006/relationships/hyperlink" Target="https://www.glassdoor.com/Salaries/infrastructure-engineer-salary-SRCH_KO0,23.htm" TargetMode="External"/><Relationship Id="rId7" Type="http://schemas.openxmlformats.org/officeDocument/2006/relationships/hyperlink" Target="https://www.glassdoor.com/Salaries/performance-tester-salary-SRCH_KO0,18.htm" TargetMode="External"/><Relationship Id="rId12" Type="http://schemas.openxmlformats.org/officeDocument/2006/relationships/hyperlink" Target="https://www.glassdoor.com/Salaries/technical-architect-salary-SRCH_KO0,19.htm" TargetMode="External"/><Relationship Id="rId2" Type="http://schemas.openxmlformats.org/officeDocument/2006/relationships/hyperlink" Target="https://www.glassdoor.com/Salaries/it-business-analyst-salary-SRCH_KO0,19.htm" TargetMode="External"/><Relationship Id="rId1" Type="http://schemas.openxmlformats.org/officeDocument/2006/relationships/hyperlink" Target="https://www.glassdoor.com/Salaries/it-project-manager-salary-SRCH_KO0,18.htm" TargetMode="External"/><Relationship Id="rId6" Type="http://schemas.openxmlformats.org/officeDocument/2006/relationships/hyperlink" Target="https://www.glassdoor.com/Salaries/backend-developer-salary-SRCH_KO0,17.htm" TargetMode="External"/><Relationship Id="rId11" Type="http://schemas.openxmlformats.org/officeDocument/2006/relationships/hyperlink" Target="https://www.glassdoor.com/Salaries/automation-engineer-salary-SRCH_KO0,19.htm" TargetMode="External"/><Relationship Id="rId5" Type="http://schemas.openxmlformats.org/officeDocument/2006/relationships/hyperlink" Target="https://www.glassdoor.com/Salaries/front-end-developer-salary-SRCH_KO0,19.htm" TargetMode="External"/><Relationship Id="rId10" Type="http://schemas.openxmlformats.org/officeDocument/2006/relationships/hyperlink" Target="https://www.glassdoor.com/Salaries/medical-receptionist-salary-SRCH_KO0,20.htm" TargetMode="External"/><Relationship Id="rId4" Type="http://schemas.openxmlformats.org/officeDocument/2006/relationships/hyperlink" Target="https://www.glassdoor.com/Salaries/database-administrator-salary-SRCH_KO0,22.htm" TargetMode="External"/><Relationship Id="rId9" Type="http://schemas.openxmlformats.org/officeDocument/2006/relationships/hyperlink" Target="https://www.glassdoor.com/Salaries/information-security-analyst-salary-SRCH_KO0,28.htm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8"/>
  <sheetViews>
    <sheetView tabSelected="1" topLeftCell="AS1" workbookViewId="0">
      <selection activeCell="AW19" sqref="AW19"/>
    </sheetView>
  </sheetViews>
  <sheetFormatPr defaultRowHeight="14.45"/>
  <cols>
    <col min="1" max="1" width="35.5703125" customWidth="1"/>
    <col min="2" max="43" width="8.85546875" style="4"/>
    <col min="44" max="44" width="13" style="4" customWidth="1"/>
    <col min="45" max="48" width="26" customWidth="1"/>
    <col min="49" max="49" width="65.7109375" customWidth="1"/>
    <col min="50" max="50" width="51.28515625" customWidth="1"/>
  </cols>
  <sheetData>
    <row r="1" spans="1:50" s="1" customFormat="1">
      <c r="A1" s="1" t="s">
        <v>0</v>
      </c>
      <c r="B1" s="2">
        <v>43831</v>
      </c>
      <c r="C1" s="2">
        <v>43862</v>
      </c>
      <c r="D1" s="2">
        <v>43891</v>
      </c>
      <c r="E1" s="2">
        <v>43922</v>
      </c>
      <c r="F1" s="2">
        <v>43952</v>
      </c>
      <c r="G1" s="2">
        <v>43983</v>
      </c>
      <c r="H1" s="2">
        <v>44013</v>
      </c>
      <c r="I1" s="2">
        <v>44044</v>
      </c>
      <c r="J1" s="2">
        <v>44075</v>
      </c>
      <c r="K1" s="2">
        <v>44105</v>
      </c>
      <c r="L1" s="2">
        <v>44136</v>
      </c>
      <c r="M1" s="2">
        <v>44166</v>
      </c>
      <c r="N1" s="2">
        <v>44197</v>
      </c>
      <c r="O1" s="2">
        <v>44228</v>
      </c>
      <c r="P1" s="2">
        <v>44256</v>
      </c>
      <c r="Q1" s="2">
        <v>44287</v>
      </c>
      <c r="R1" s="2">
        <v>44317</v>
      </c>
      <c r="S1" s="2">
        <v>44348</v>
      </c>
      <c r="T1" s="2">
        <v>44378</v>
      </c>
      <c r="U1" s="2">
        <v>44409</v>
      </c>
      <c r="V1" s="2">
        <v>44440</v>
      </c>
      <c r="W1" s="2">
        <v>44470</v>
      </c>
      <c r="X1" s="2">
        <v>44501</v>
      </c>
      <c r="Y1" s="2">
        <v>44531</v>
      </c>
      <c r="Z1" s="2">
        <v>44562</v>
      </c>
      <c r="AA1" s="2">
        <v>44593</v>
      </c>
      <c r="AB1" s="2">
        <v>44621</v>
      </c>
      <c r="AC1" s="2">
        <v>44652</v>
      </c>
      <c r="AD1" s="2">
        <v>44682</v>
      </c>
      <c r="AE1" s="2">
        <v>44713</v>
      </c>
      <c r="AF1" s="2">
        <v>44743</v>
      </c>
      <c r="AG1" s="2">
        <v>44774</v>
      </c>
      <c r="AH1" s="2">
        <v>44805</v>
      </c>
      <c r="AI1" s="2">
        <v>44835</v>
      </c>
      <c r="AJ1" s="2">
        <v>44866</v>
      </c>
      <c r="AK1" s="2">
        <v>44896</v>
      </c>
      <c r="AL1" s="2">
        <v>44927</v>
      </c>
      <c r="AM1" s="2">
        <v>44958</v>
      </c>
      <c r="AN1" s="2">
        <v>44986</v>
      </c>
      <c r="AO1" s="2">
        <v>45017</v>
      </c>
      <c r="AP1" s="2">
        <v>45047</v>
      </c>
      <c r="AQ1" s="2">
        <v>45078</v>
      </c>
      <c r="AR1" s="2" t="s">
        <v>1</v>
      </c>
      <c r="AS1" s="1" t="s">
        <v>2</v>
      </c>
      <c r="AT1" s="1" t="s">
        <v>3</v>
      </c>
      <c r="AU1" s="1" t="s">
        <v>4</v>
      </c>
      <c r="AV1" s="1" t="s">
        <v>5</v>
      </c>
      <c r="AW1" s="1" t="s">
        <v>0</v>
      </c>
      <c r="AX1" s="1" t="s">
        <v>6</v>
      </c>
    </row>
    <row r="2" spans="1:50" ht="15">
      <c r="A2" s="3" t="s">
        <v>7</v>
      </c>
      <c r="B2" s="4">
        <f>48/8</f>
        <v>6</v>
      </c>
      <c r="C2" s="4">
        <f>160/8</f>
        <v>20</v>
      </c>
      <c r="D2" s="4">
        <f>160/8</f>
        <v>20</v>
      </c>
      <c r="Q2" s="4">
        <f>56/8</f>
        <v>7</v>
      </c>
      <c r="R2" s="4">
        <f>32/8</f>
        <v>4</v>
      </c>
      <c r="AB2" s="4">
        <v>11</v>
      </c>
      <c r="AP2" s="4">
        <f>56/8</f>
        <v>7</v>
      </c>
      <c r="AQ2" s="4">
        <v>10</v>
      </c>
      <c r="AR2" s="5">
        <v>368.32</v>
      </c>
      <c r="AS2" s="4">
        <f>SUM(B2:AQ2)</f>
        <v>85</v>
      </c>
      <c r="AT2" s="5">
        <f>AS2*AR2</f>
        <v>31307.200000000001</v>
      </c>
      <c r="AU2" s="5">
        <f>AT2*0.3</f>
        <v>9392.16</v>
      </c>
      <c r="AV2" s="5">
        <f>AU2+AT2</f>
        <v>40699.360000000001</v>
      </c>
      <c r="AW2" s="3" t="s">
        <v>7</v>
      </c>
      <c r="AX2" s="8" t="s">
        <v>8</v>
      </c>
    </row>
    <row r="3" spans="1:50" ht="15">
      <c r="A3" s="3" t="s">
        <v>9</v>
      </c>
      <c r="B3" s="4">
        <f>112/8</f>
        <v>14</v>
      </c>
      <c r="D3" s="4">
        <f>112/8</f>
        <v>14</v>
      </c>
      <c r="E3" s="4">
        <f>40/8</f>
        <v>5</v>
      </c>
      <c r="F3" s="4">
        <f>16/8</f>
        <v>2</v>
      </c>
      <c r="G3" s="4">
        <f>136/8</f>
        <v>17</v>
      </c>
      <c r="I3" s="4">
        <v>20</v>
      </c>
      <c r="J3" s="4">
        <v>1</v>
      </c>
      <c r="L3" s="4">
        <v>20</v>
      </c>
      <c r="R3" s="4">
        <f>152/8</f>
        <v>19</v>
      </c>
      <c r="T3" s="4">
        <f>128/8</f>
        <v>16</v>
      </c>
      <c r="U3" s="4">
        <f>24/8</f>
        <v>3</v>
      </c>
      <c r="W3" s="4">
        <v>20</v>
      </c>
      <c r="AB3" s="4">
        <f>48/8</f>
        <v>6</v>
      </c>
      <c r="AC3" s="4">
        <f>104/8</f>
        <v>13</v>
      </c>
      <c r="AE3" s="4">
        <f>144/8</f>
        <v>18</v>
      </c>
      <c r="AF3" s="4">
        <v>1</v>
      </c>
      <c r="AH3" s="4">
        <v>20</v>
      </c>
      <c r="AJ3" s="4">
        <f>32/8</f>
        <v>4</v>
      </c>
      <c r="AK3" s="4">
        <v>20</v>
      </c>
      <c r="AR3" s="5">
        <v>284.77</v>
      </c>
      <c r="AS3" s="4">
        <f>SUM(B3:AQ3)</f>
        <v>233</v>
      </c>
      <c r="AT3" s="5">
        <f>AS3*AR3</f>
        <v>66351.409999999989</v>
      </c>
      <c r="AU3" s="5">
        <f>AT3*0.3</f>
        <v>19905.422999999995</v>
      </c>
      <c r="AV3" s="5">
        <f>AU3+AT3</f>
        <v>86256.832999999984</v>
      </c>
      <c r="AW3" s="3" t="s">
        <v>9</v>
      </c>
      <c r="AX3" s="8" t="s">
        <v>10</v>
      </c>
    </row>
    <row r="4" spans="1:50" ht="15">
      <c r="A4" s="3" t="s">
        <v>11</v>
      </c>
      <c r="D4" s="4">
        <f>32/8</f>
        <v>4</v>
      </c>
      <c r="AR4" s="5">
        <v>335.64</v>
      </c>
      <c r="AS4" s="4">
        <f>SUM(B4:AQ4)</f>
        <v>4</v>
      </c>
      <c r="AT4" s="5">
        <f>AS4*AR4</f>
        <v>1342.56</v>
      </c>
      <c r="AU4" s="5">
        <f>AT4*0.3</f>
        <v>402.76799999999997</v>
      </c>
      <c r="AV4" s="5">
        <f>AU4+AT4</f>
        <v>1745.328</v>
      </c>
      <c r="AW4" s="3" t="s">
        <v>11</v>
      </c>
      <c r="AX4" s="8" t="s">
        <v>12</v>
      </c>
    </row>
    <row r="5" spans="1:50" ht="15">
      <c r="A5" s="3" t="s">
        <v>13</v>
      </c>
      <c r="D5" s="4">
        <f>80/8</f>
        <v>10</v>
      </c>
      <c r="F5" s="4">
        <v>1</v>
      </c>
      <c r="G5" s="4">
        <f>72/8</f>
        <v>9</v>
      </c>
      <c r="I5" s="4">
        <f>96/8</f>
        <v>12</v>
      </c>
      <c r="L5" s="4">
        <f>96/8</f>
        <v>12</v>
      </c>
      <c r="R5" s="4">
        <f>56/8</f>
        <v>7</v>
      </c>
      <c r="T5" s="4">
        <f>64/8</f>
        <v>8</v>
      </c>
      <c r="U5" s="4">
        <v>2</v>
      </c>
      <c r="W5" s="4">
        <f>96/8</f>
        <v>12</v>
      </c>
      <c r="AB5" s="4">
        <f>24/8</f>
        <v>3</v>
      </c>
      <c r="AC5" s="4">
        <f>32/8</f>
        <v>4</v>
      </c>
      <c r="AE5" s="4">
        <f>72/8</f>
        <v>9</v>
      </c>
      <c r="AF5" s="4">
        <v>1</v>
      </c>
      <c r="AH5" s="4">
        <f>96/8</f>
        <v>12</v>
      </c>
      <c r="AJ5" s="4">
        <v>2</v>
      </c>
      <c r="AK5" s="4">
        <f>72/8</f>
        <v>9</v>
      </c>
      <c r="AR5" s="5">
        <v>328.24</v>
      </c>
      <c r="AS5" s="4">
        <f>SUM(B5:AQ5)</f>
        <v>113</v>
      </c>
      <c r="AT5" s="5">
        <f>AS5*AR5</f>
        <v>37091.120000000003</v>
      </c>
      <c r="AU5" s="5">
        <f>AT5*0.3</f>
        <v>11127.336000000001</v>
      </c>
      <c r="AV5" s="5">
        <f>AU5+AT5</f>
        <v>48218.456000000006</v>
      </c>
      <c r="AW5" s="3" t="s">
        <v>13</v>
      </c>
      <c r="AX5" s="8" t="s">
        <v>14</v>
      </c>
    </row>
    <row r="6" spans="1:50" ht="15">
      <c r="A6" s="3" t="s">
        <v>15</v>
      </c>
      <c r="E6" s="4">
        <f>144/8</f>
        <v>18</v>
      </c>
      <c r="F6" s="4">
        <f>88/8</f>
        <v>11</v>
      </c>
      <c r="G6" s="4">
        <f>112/8</f>
        <v>14</v>
      </c>
      <c r="H6" s="4">
        <v>20</v>
      </c>
      <c r="J6" s="4">
        <f>112/8</f>
        <v>14</v>
      </c>
      <c r="K6" s="4">
        <v>19</v>
      </c>
      <c r="L6" s="4">
        <f>24/8</f>
        <v>3</v>
      </c>
      <c r="M6" s="4">
        <v>20</v>
      </c>
      <c r="N6" s="4">
        <f>56/8</f>
        <v>7</v>
      </c>
      <c r="R6" s="4">
        <v>2</v>
      </c>
      <c r="S6" s="4">
        <v>20</v>
      </c>
      <c r="T6" s="4">
        <f>40/8</f>
        <v>5</v>
      </c>
      <c r="U6" s="4">
        <v>20</v>
      </c>
      <c r="V6" s="4">
        <f>112/8</f>
        <v>14</v>
      </c>
      <c r="W6" s="4">
        <f>72/8</f>
        <v>9</v>
      </c>
      <c r="X6" s="4">
        <v>20</v>
      </c>
      <c r="AC6" s="4">
        <v>10</v>
      </c>
      <c r="AD6" s="4">
        <f>120/8</f>
        <v>15</v>
      </c>
      <c r="AE6" s="4">
        <f>32/8</f>
        <v>4</v>
      </c>
      <c r="AF6" s="4">
        <v>20</v>
      </c>
      <c r="AG6" s="4">
        <f>120/8</f>
        <v>15</v>
      </c>
      <c r="AH6" s="4">
        <f>56/8</f>
        <v>7</v>
      </c>
      <c r="AI6" s="4">
        <f>104/8</f>
        <v>13</v>
      </c>
      <c r="AJ6" s="4">
        <f>104/8</f>
        <v>13</v>
      </c>
      <c r="AK6" s="4">
        <f>32/8</f>
        <v>4</v>
      </c>
      <c r="AL6" s="4">
        <v>20</v>
      </c>
      <c r="AM6" s="4">
        <f>64/8</f>
        <v>8</v>
      </c>
      <c r="AR6" s="5">
        <v>320.52999999999997</v>
      </c>
      <c r="AS6" s="4">
        <f>SUM(B6:AQ6)</f>
        <v>345</v>
      </c>
      <c r="AT6" s="5">
        <f>AS6*AR6</f>
        <v>110582.84999999999</v>
      </c>
      <c r="AU6" s="5">
        <f>AT6*0.3</f>
        <v>33174.854999999996</v>
      </c>
      <c r="AV6" s="5">
        <f>AU6+AT6</f>
        <v>143757.70499999999</v>
      </c>
      <c r="AW6" s="3" t="s">
        <v>15</v>
      </c>
      <c r="AX6" s="8" t="s">
        <v>16</v>
      </c>
    </row>
    <row r="7" spans="1:50" ht="15">
      <c r="A7" s="3" t="s">
        <v>17</v>
      </c>
      <c r="E7" s="4">
        <f>80/8</f>
        <v>10</v>
      </c>
      <c r="F7" s="4">
        <f>80/8</f>
        <v>10</v>
      </c>
      <c r="G7" s="4">
        <f>8/8</f>
        <v>1</v>
      </c>
      <c r="H7" s="4">
        <f>144/8</f>
        <v>18</v>
      </c>
      <c r="J7" s="4">
        <f>96/8</f>
        <v>12</v>
      </c>
      <c r="K7" s="4">
        <f>72/8</f>
        <v>9</v>
      </c>
      <c r="M7" s="4">
        <f>128/8</f>
        <v>16</v>
      </c>
      <c r="N7" s="4">
        <f>40/8</f>
        <v>5</v>
      </c>
      <c r="S7" s="4">
        <f>128/8</f>
        <v>16</v>
      </c>
      <c r="T7" s="4">
        <f>32/8</f>
        <v>4</v>
      </c>
      <c r="U7" s="4">
        <f>72/8</f>
        <v>9</v>
      </c>
      <c r="V7" s="4">
        <f>80/8</f>
        <v>10</v>
      </c>
      <c r="X7" s="4">
        <v>19</v>
      </c>
      <c r="Y7" s="4">
        <v>2</v>
      </c>
      <c r="AC7" s="4">
        <f>32/8</f>
        <v>4</v>
      </c>
      <c r="AD7" s="4">
        <f>128/8</f>
        <v>16</v>
      </c>
      <c r="AF7" s="4">
        <f>64/8</f>
        <v>8</v>
      </c>
      <c r="AG7" s="4">
        <v>11</v>
      </c>
      <c r="AI7" s="4">
        <f>152/8</f>
        <v>19</v>
      </c>
      <c r="AJ7" s="4">
        <v>2</v>
      </c>
      <c r="AL7" s="4">
        <v>19</v>
      </c>
      <c r="AM7" s="4">
        <v>2</v>
      </c>
      <c r="AR7" s="5">
        <v>423.41</v>
      </c>
      <c r="AS7" s="4">
        <f>SUM(B7:AQ7)</f>
        <v>222</v>
      </c>
      <c r="AT7" s="5">
        <f>AS7*AR7</f>
        <v>93997.02</v>
      </c>
      <c r="AU7" s="5">
        <f>AT7*0.3</f>
        <v>28199.106</v>
      </c>
      <c r="AV7" s="5">
        <f>AU7+AT7</f>
        <v>122196.126</v>
      </c>
      <c r="AW7" s="3" t="s">
        <v>17</v>
      </c>
      <c r="AX7" s="8" t="s">
        <v>18</v>
      </c>
    </row>
    <row r="8" spans="1:50" ht="15">
      <c r="A8" s="3" t="s">
        <v>19</v>
      </c>
      <c r="D8" s="4">
        <f>32/8</f>
        <v>4</v>
      </c>
      <c r="P8" s="4">
        <f>104/8</f>
        <v>13</v>
      </c>
      <c r="Z8" s="4">
        <v>5</v>
      </c>
      <c r="AA8" s="4">
        <f>64/8</f>
        <v>8</v>
      </c>
      <c r="AO8" s="4">
        <f>104/8</f>
        <v>13</v>
      </c>
      <c r="AR8" s="5">
        <v>318.83999999999997</v>
      </c>
      <c r="AS8" s="4">
        <f>SUM(B8:AQ8)</f>
        <v>43</v>
      </c>
      <c r="AT8" s="5">
        <f>AS8*AR8</f>
        <v>13710.119999999999</v>
      </c>
      <c r="AU8" s="5">
        <f>AT8*0.3</f>
        <v>4113.0359999999991</v>
      </c>
      <c r="AV8" s="5">
        <f>AU8+AT8</f>
        <v>17823.155999999999</v>
      </c>
      <c r="AW8" s="3" t="s">
        <v>19</v>
      </c>
      <c r="AX8" s="8" t="s">
        <v>20</v>
      </c>
    </row>
    <row r="9" spans="1:50" ht="15">
      <c r="A9" s="3" t="s">
        <v>21</v>
      </c>
      <c r="F9" s="4">
        <f>72/8</f>
        <v>9</v>
      </c>
      <c r="I9" s="4">
        <f>72/8</f>
        <v>9</v>
      </c>
      <c r="K9" s="4">
        <v>1</v>
      </c>
      <c r="L9" s="4">
        <f>48/8</f>
        <v>6</v>
      </c>
      <c r="N9" s="4">
        <f>56/8</f>
        <v>7</v>
      </c>
      <c r="P9" s="4">
        <f>56/8</f>
        <v>7</v>
      </c>
      <c r="Q9" s="4">
        <f>32/8</f>
        <v>4</v>
      </c>
      <c r="T9" s="4">
        <f>72/8</f>
        <v>9</v>
      </c>
      <c r="V9" s="4">
        <f>64/8</f>
        <v>8</v>
      </c>
      <c r="W9" s="4">
        <v>1</v>
      </c>
      <c r="Y9" s="4">
        <f>56/8</f>
        <v>7</v>
      </c>
      <c r="AA9" s="4">
        <v>11</v>
      </c>
      <c r="AE9" s="4">
        <f>72/8</f>
        <v>9</v>
      </c>
      <c r="AG9" s="4">
        <f>64/8</f>
        <v>8</v>
      </c>
      <c r="AH9" s="4">
        <v>1</v>
      </c>
      <c r="AJ9" s="4">
        <f>56/8</f>
        <v>7</v>
      </c>
      <c r="AM9" s="4">
        <f>64/8</f>
        <v>8</v>
      </c>
      <c r="AO9" s="4">
        <v>5</v>
      </c>
      <c r="AP9" s="4">
        <f>48/8</f>
        <v>6</v>
      </c>
      <c r="AR9" s="5">
        <v>235.9</v>
      </c>
      <c r="AS9" s="4">
        <f>SUM(B9:AQ9)</f>
        <v>123</v>
      </c>
      <c r="AT9" s="5">
        <f>AS9*AR9</f>
        <v>29015.7</v>
      </c>
      <c r="AU9" s="5">
        <f>AT9*0.3</f>
        <v>8704.7099999999991</v>
      </c>
      <c r="AV9" s="5">
        <f>AU9+AT9</f>
        <v>37720.410000000003</v>
      </c>
      <c r="AW9" s="3" t="s">
        <v>21</v>
      </c>
      <c r="AX9" s="8" t="s">
        <v>22</v>
      </c>
    </row>
    <row r="10" spans="1:50" ht="15">
      <c r="A10" s="3" t="s">
        <v>23</v>
      </c>
      <c r="D10" s="4">
        <f>72/8</f>
        <v>9</v>
      </c>
      <c r="N10" s="4">
        <v>7</v>
      </c>
      <c r="O10" s="4">
        <f>96/8</f>
        <v>12</v>
      </c>
      <c r="P10" s="4">
        <f>24/8</f>
        <v>3</v>
      </c>
      <c r="Y10" s="4">
        <f>96/8</f>
        <v>12</v>
      </c>
      <c r="Z10" s="4">
        <v>10</v>
      </c>
      <c r="AM10" s="4">
        <v>5</v>
      </c>
      <c r="AN10" s="4">
        <f>104/8</f>
        <v>13</v>
      </c>
      <c r="AO10" s="4">
        <f>32/8</f>
        <v>4</v>
      </c>
      <c r="AR10" s="5">
        <v>318.75</v>
      </c>
      <c r="AS10" s="4">
        <f>SUM(B10:AQ10)</f>
        <v>75</v>
      </c>
      <c r="AT10" s="5">
        <f>AS10*AR10</f>
        <v>23906.25</v>
      </c>
      <c r="AU10" s="5">
        <f>AT10*0.3</f>
        <v>7171.875</v>
      </c>
      <c r="AV10" s="5">
        <f>AU10+AT10</f>
        <v>31078.125</v>
      </c>
      <c r="AW10" s="3" t="s">
        <v>23</v>
      </c>
      <c r="AX10" s="8" t="s">
        <v>24</v>
      </c>
    </row>
    <row r="11" spans="1:50" ht="15">
      <c r="A11" s="3" t="s">
        <v>25</v>
      </c>
      <c r="Q11" s="4">
        <f>128/8</f>
        <v>16</v>
      </c>
      <c r="R11" s="4">
        <f>56/8</f>
        <v>7</v>
      </c>
      <c r="AA11" s="4">
        <v>1</v>
      </c>
      <c r="AB11" s="4">
        <v>20</v>
      </c>
      <c r="AP11" s="4">
        <f>128/8</f>
        <v>16</v>
      </c>
      <c r="AQ11" s="4">
        <f>56/8</f>
        <v>7</v>
      </c>
      <c r="AR11" s="5">
        <v>116.52</v>
      </c>
      <c r="AS11" s="4">
        <f>SUM(B11:AQ11)</f>
        <v>67</v>
      </c>
      <c r="AT11" s="5">
        <f>AS11*AR11</f>
        <v>7806.84</v>
      </c>
      <c r="AU11" s="5">
        <f>AT11*0.3</f>
        <v>2342.0520000000001</v>
      </c>
      <c r="AV11" s="5">
        <f>AU11+AT11</f>
        <v>10148.892</v>
      </c>
      <c r="AW11" s="3" t="s">
        <v>26</v>
      </c>
      <c r="AX11" s="8" t="s">
        <v>27</v>
      </c>
    </row>
    <row r="12" spans="1:50" ht="15">
      <c r="A12" s="3" t="s">
        <v>28</v>
      </c>
      <c r="D12" s="4">
        <f>56/8</f>
        <v>7</v>
      </c>
      <c r="AR12" s="5">
        <v>331.7</v>
      </c>
      <c r="AS12" s="4">
        <f>SUM(B12:AQ12)</f>
        <v>7</v>
      </c>
      <c r="AT12" s="5">
        <f>AS12*AR12</f>
        <v>2321.9</v>
      </c>
      <c r="AU12" s="5">
        <f>AT12*0.3</f>
        <v>696.57</v>
      </c>
      <c r="AV12" s="5">
        <f>AU12+AT12</f>
        <v>3018.4700000000003</v>
      </c>
      <c r="AW12" s="3" t="s">
        <v>28</v>
      </c>
      <c r="AX12" s="8" t="s">
        <v>29</v>
      </c>
    </row>
    <row r="13" spans="1:50" ht="15">
      <c r="A13" s="3" t="s">
        <v>30</v>
      </c>
      <c r="D13" s="4">
        <f>72/8</f>
        <v>9</v>
      </c>
      <c r="E13" s="4">
        <f>160/8</f>
        <v>20</v>
      </c>
      <c r="G13" s="4">
        <v>20</v>
      </c>
      <c r="J13" s="4">
        <f>136/8</f>
        <v>17</v>
      </c>
      <c r="K13" s="4">
        <v>1</v>
      </c>
      <c r="L13" s="4">
        <f>40/8</f>
        <v>5</v>
      </c>
      <c r="M13" s="4">
        <f>104/8</f>
        <v>13</v>
      </c>
      <c r="O13" s="4">
        <f>64/8</f>
        <v>8</v>
      </c>
      <c r="R13" s="4">
        <f>56/8</f>
        <v>7</v>
      </c>
      <c r="S13" s="4">
        <f>112/8</f>
        <v>14</v>
      </c>
      <c r="U13" s="4">
        <v>20</v>
      </c>
      <c r="W13" s="4">
        <f>104/8</f>
        <v>13</v>
      </c>
      <c r="X13" s="4">
        <v>5</v>
      </c>
      <c r="Y13" s="4">
        <v>1</v>
      </c>
      <c r="Z13" s="4">
        <f>56/8</f>
        <v>7</v>
      </c>
      <c r="AC13" s="4">
        <f>104/8</f>
        <v>13</v>
      </c>
      <c r="AD13" s="4">
        <f>64/8</f>
        <v>8</v>
      </c>
      <c r="AF13" s="4">
        <v>20</v>
      </c>
      <c r="AH13" s="4">
        <f>48/8</f>
        <v>6</v>
      </c>
      <c r="AI13" s="4">
        <f>96/8</f>
        <v>12</v>
      </c>
      <c r="AK13" s="4">
        <v>10</v>
      </c>
      <c r="AL13" s="4">
        <f>72/8</f>
        <v>9</v>
      </c>
      <c r="AN13" s="4">
        <f>64/8</f>
        <v>8</v>
      </c>
      <c r="AQ13" s="4">
        <v>11</v>
      </c>
      <c r="AR13" s="5">
        <v>461.09</v>
      </c>
      <c r="AS13" s="4">
        <f>SUM(B13:AQ13)</f>
        <v>257</v>
      </c>
      <c r="AT13" s="5">
        <f>AS13*AR13</f>
        <v>118500.12999999999</v>
      </c>
      <c r="AU13" s="5">
        <f>AT13*0.3</f>
        <v>35550.038999999997</v>
      </c>
      <c r="AV13" s="5">
        <f>AU13+AT13</f>
        <v>154050.16899999999</v>
      </c>
      <c r="AW13" s="3" t="s">
        <v>30</v>
      </c>
      <c r="AX13" s="8" t="s">
        <v>31</v>
      </c>
    </row>
    <row r="14" spans="1:50" ht="15">
      <c r="AU14" s="6" t="s">
        <v>32</v>
      </c>
      <c r="AV14" s="7">
        <f>SUM(AV2:AV13)</f>
        <v>696713.02999999991</v>
      </c>
      <c r="AW14" t="s">
        <v>33</v>
      </c>
      <c r="AX14" s="8" t="s">
        <v>34</v>
      </c>
    </row>
    <row r="17" spans="49:49">
      <c r="AW17" t="s">
        <v>35</v>
      </c>
    </row>
    <row r="18" spans="49:49">
      <c r="AW18" t="s">
        <v>36</v>
      </c>
    </row>
  </sheetData>
  <hyperlinks>
    <hyperlink ref="AX2" r:id="rId1" xr:uid="{985C9DC1-5AC8-41B1-8817-3CD0BD438807}"/>
    <hyperlink ref="AX3" r:id="rId2" xr:uid="{6FE76505-21D8-4847-821C-4D9B81ACD39E}"/>
    <hyperlink ref="AX4" r:id="rId3" xr:uid="{4DEBF016-ACD6-4602-A83B-4741BBB275D8}"/>
    <hyperlink ref="AX5" r:id="rId4" xr:uid="{5631DEF2-57FD-4EF3-BA75-7E3112684B39}"/>
    <hyperlink ref="AX6" r:id="rId5" xr:uid="{7BCC6E17-8C94-418B-9D65-476745463892}"/>
    <hyperlink ref="AX7" r:id="rId6" xr:uid="{CF100E3F-3482-467B-91BF-340A77965C13}"/>
    <hyperlink ref="AX8" r:id="rId7" xr:uid="{7E9F94B2-30C0-4456-8B2D-933DF7216357}"/>
    <hyperlink ref="AX9" r:id="rId8" xr:uid="{AEB9B8C0-5720-4486-AC88-2F9A19996C00}"/>
    <hyperlink ref="AX10" r:id="rId9" xr:uid="{763F5539-A989-467D-8463-A137090E6F95}"/>
    <hyperlink ref="AX11" r:id="rId10" xr:uid="{81220261-0F8D-48F2-84AF-F9EA49521F29}"/>
    <hyperlink ref="AX12" r:id="rId11" xr:uid="{762C35AE-64D8-40A3-9DE9-5D584FE4B568}"/>
    <hyperlink ref="AX13" r:id="rId12" xr:uid="{9C9A9623-C043-455C-9026-444650FFBD55}"/>
    <hyperlink ref="AX14" r:id="rId13" xr:uid="{6E0820E3-F6AA-487A-8295-5E6BBD07CDE3}"/>
  </hyperlinks>
  <pageMargins left="0.7" right="0.7" top="0.75" bottom="0.75" header="0.3" footer="0.3"/>
  <pageSetup orientation="portrait" horizontalDpi="4294967293" verticalDpi="4294967293" r:id="rId1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927C35553E8141BF1642C41039F6FD" ma:contentTypeVersion="4" ma:contentTypeDescription="Create a new document." ma:contentTypeScope="" ma:versionID="39b1c03c7432fda41176f1ef90e372ab">
  <xsd:schema xmlns:xsd="http://www.w3.org/2001/XMLSchema" xmlns:xs="http://www.w3.org/2001/XMLSchema" xmlns:p="http://schemas.microsoft.com/office/2006/metadata/properties" xmlns:ns2="cac41e89-f380-40bb-8823-217149de1ab6" targetNamespace="http://schemas.microsoft.com/office/2006/metadata/properties" ma:root="true" ma:fieldsID="71c0453c15d73ea72977f3771fd51e2f" ns2:_="">
    <xsd:import namespace="cac41e89-f380-40bb-8823-217149de1ab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c41e89-f380-40bb-8823-217149de1a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F612FF4-C4E8-4E41-9D73-7B012F660FE4}"/>
</file>

<file path=customXml/itemProps2.xml><?xml version="1.0" encoding="utf-8"?>
<ds:datastoreItem xmlns:ds="http://schemas.openxmlformats.org/officeDocument/2006/customXml" ds:itemID="{2E3F8FA0-991B-463E-84B1-E18FA82D60F7}"/>
</file>

<file path=customXml/itemProps3.xml><?xml version="1.0" encoding="utf-8"?>
<ds:datastoreItem xmlns:ds="http://schemas.openxmlformats.org/officeDocument/2006/customXml" ds:itemID="{0D22A3C9-D48E-42C3-9674-2A5E215CB4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Greulich,Steven</cp:lastModifiedBy>
  <cp:revision/>
  <dcterms:created xsi:type="dcterms:W3CDTF">2020-10-30T20:45:02Z</dcterms:created>
  <dcterms:modified xsi:type="dcterms:W3CDTF">2020-11-04T12:03:46Z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0x010100B1927C35553E8141BF1642C41039F6FD</vt:lpwstr>
  </property>
</Properties>
</file>