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bar\Desktop\Drexel\SE638  Software Project Management\Group Project\A5 - Agile Project Plan\"/>
    </mc:Choice>
  </mc:AlternateContent>
  <xr:revisionPtr revIDLastSave="0" documentId="13_ncr:1_{8CAA8CCA-E8BE-4B10-89FA-6B2F40D78477}" xr6:coauthVersionLast="45" xr6:coauthVersionMax="45" xr10:uidLastSave="{00000000-0000-0000-0000-000000000000}"/>
  <bookViews>
    <workbookView xWindow="-24120" yWindow="-120" windowWidth="24240" windowHeight="13740" xr2:uid="{00000000-000D-0000-FFFF-FFFF00000000}"/>
  </bookViews>
  <sheets>
    <sheet name="A5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P7" i="2" s="1"/>
  <c r="Q7" i="2" s="1"/>
  <c r="R7" i="2" s="1"/>
  <c r="N7" i="2"/>
  <c r="O6" i="2"/>
  <c r="P6" i="2" s="1"/>
  <c r="Q6" i="2" s="1"/>
  <c r="R6" i="2" s="1"/>
  <c r="N6" i="2"/>
  <c r="O5" i="2"/>
  <c r="N5" i="2"/>
  <c r="P5" i="2" l="1"/>
  <c r="Q5" i="2" s="1"/>
  <c r="R5" i="2" s="1"/>
  <c r="N11" i="2"/>
  <c r="N9" i="2"/>
  <c r="N10" i="2"/>
  <c r="N8" i="2"/>
  <c r="N4" i="2"/>
  <c r="N3" i="2"/>
  <c r="N2" i="2"/>
  <c r="O3" i="2"/>
  <c r="P3" i="2" l="1"/>
  <c r="Q3" i="2" s="1"/>
  <c r="R3" i="2" s="1"/>
  <c r="O8" i="2"/>
  <c r="P8" i="2" s="1"/>
  <c r="Q8" i="2" s="1"/>
  <c r="R8" i="2" s="1"/>
  <c r="O10" i="2"/>
  <c r="P10" i="2" s="1"/>
  <c r="Q10" i="2" s="1"/>
  <c r="R10" i="2" s="1"/>
  <c r="O11" i="2"/>
  <c r="P11" i="2" s="1"/>
  <c r="O4" i="2"/>
  <c r="P4" i="2" s="1"/>
  <c r="Q4" i="2" s="1"/>
  <c r="R4" i="2" s="1"/>
  <c r="O9" i="2"/>
  <c r="P9" i="2" s="1"/>
  <c r="Q9" i="2" s="1"/>
  <c r="R9" i="2" s="1"/>
  <c r="O2" i="2"/>
  <c r="P2" i="2" s="1"/>
  <c r="Q2" i="2" s="1"/>
  <c r="R2" i="2" s="1"/>
  <c r="Q11" i="2" l="1"/>
  <c r="R11" i="2" s="1"/>
  <c r="R12" i="2" s="1"/>
</calcChain>
</file>

<file path=xl/sharedStrings.xml><?xml version="1.0" encoding="utf-8"?>
<sst xmlns="http://schemas.openxmlformats.org/spreadsheetml/2006/main" count="43" uniqueCount="31">
  <si>
    <t>Labor Category</t>
  </si>
  <si>
    <t>Estimated Project Total Hours</t>
  </si>
  <si>
    <t>Overhead</t>
  </si>
  <si>
    <t>Total</t>
  </si>
  <si>
    <t>Source of Salary Information</t>
  </si>
  <si>
    <t>Business Analyst</t>
  </si>
  <si>
    <t>https://www.glassdoor.com/Salaries/it-business-analyst-salary-SRCH_KO0,19.htm</t>
  </si>
  <si>
    <t>Developer (Front End)</t>
  </si>
  <si>
    <t xml:space="preserve">https://www.glassdoor.com/Salaries/front-end-developer-salary-SRCH_KO0,19.htm </t>
  </si>
  <si>
    <t>Performance Tester</t>
  </si>
  <si>
    <t xml:space="preserve">https://www.glassdoor.com/Salaries/performance-tester-salary-SRCH_KO0,18.htm </t>
  </si>
  <si>
    <t>Quality Assurance Resource</t>
  </si>
  <si>
    <t xml:space="preserve">https://www.glassdoor.com/Salaries/quality-assurance-analyst-salary-SRCH_KO0,25.htm </t>
  </si>
  <si>
    <t>Security Vulnerability Assessor</t>
  </si>
  <si>
    <t>https://www.glassdoor.com/Salaries/information-security-analyst-salary-SRCH_KO0,28.htm</t>
  </si>
  <si>
    <t>Technical Architect</t>
  </si>
  <si>
    <t xml:space="preserve">https://www.glassdoor.com/Salaries/technical-architect-salary-SRCH_KO0,19.htm </t>
  </si>
  <si>
    <t xml:space="preserve">https://squareup.com/us/en/townsquare/consulting-fees </t>
  </si>
  <si>
    <t>Hourly Rate</t>
  </si>
  <si>
    <t>Salary Rate (Hourly)</t>
  </si>
  <si>
    <t>Business Analyst - First</t>
  </si>
  <si>
    <t>Business Analyst - Second</t>
  </si>
  <si>
    <t>Developer (Front End) - First</t>
  </si>
  <si>
    <t>Technical Architect -1</t>
  </si>
  <si>
    <t>TOTAL CONSULTANTS</t>
  </si>
  <si>
    <t>Overhead (30%) for consultants</t>
  </si>
  <si>
    <t>https://crm.org/articles/how-many-work-days-in-a-year</t>
  </si>
  <si>
    <t>Developer (Front End) - Second</t>
  </si>
  <si>
    <t>* The star demonstrates the Labor Category is out of scope for this assignment. However, the group recognizes the need for the position for the project.</t>
  </si>
  <si>
    <t>Developer (Front End) - Third</t>
  </si>
  <si>
    <t>Developer (Front End) - Fourth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</si>
</sst>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17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1"/>
    <xf numFmtId="0" fontId="1" fillId="0" borderId="0" xfId="0" applyFont="1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1" applyFill="1"/>
    <xf numFmtId="0" fontId="0" fillId="0" borderId="0" xfId="0" applyFill="1"/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ssdoor.com/Salaries/it-business-analyst-salary-SRCH_KO0,19.ht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glassdoor.com/Salaries/quality-assurance-analyst-salary-SRCH_KO0,25.htm" TargetMode="External"/><Relationship Id="rId7" Type="http://schemas.openxmlformats.org/officeDocument/2006/relationships/hyperlink" Target="https://www.glassdoor.com/Salaries/front-end-developer-salary-SRCH_KO0,19.htm" TargetMode="External"/><Relationship Id="rId12" Type="http://schemas.openxmlformats.org/officeDocument/2006/relationships/hyperlink" Target="https://www.glassdoor.com/Salaries/front-end-developer-salary-SRCH_KO0,19.htm" TargetMode="External"/><Relationship Id="rId2" Type="http://schemas.openxmlformats.org/officeDocument/2006/relationships/hyperlink" Target="https://www.glassdoor.com/Salaries/performance-tester-salary-SRCH_KO0,18.htm" TargetMode="External"/><Relationship Id="rId1" Type="http://schemas.openxmlformats.org/officeDocument/2006/relationships/hyperlink" Target="https://www.glassdoor.com/Salaries/it-business-analyst-salary-SRCH_KO0,19.htm" TargetMode="External"/><Relationship Id="rId6" Type="http://schemas.openxmlformats.org/officeDocument/2006/relationships/hyperlink" Target="https://squareup.com/us/en/townsquare/consulting-fees" TargetMode="External"/><Relationship Id="rId11" Type="http://schemas.openxmlformats.org/officeDocument/2006/relationships/hyperlink" Target="https://www.glassdoor.com/Salaries/front-end-developer-salary-SRCH_KO0,19.htm" TargetMode="External"/><Relationship Id="rId5" Type="http://schemas.openxmlformats.org/officeDocument/2006/relationships/hyperlink" Target="https://www.glassdoor.com/Salaries/technical-architect-salary-SRCH_KO0,19.htm" TargetMode="External"/><Relationship Id="rId10" Type="http://schemas.openxmlformats.org/officeDocument/2006/relationships/hyperlink" Target="https://www.glassdoor.com/Salaries/front-end-developer-salary-SRCH_KO0,19.htm" TargetMode="External"/><Relationship Id="rId4" Type="http://schemas.openxmlformats.org/officeDocument/2006/relationships/hyperlink" Target="https://www.glassdoor.com/Salaries/information-security-analyst-salary-SRCH_KO0,28.htm" TargetMode="External"/><Relationship Id="rId9" Type="http://schemas.openxmlformats.org/officeDocument/2006/relationships/hyperlink" Target="https://crm.org/articles/how-many-work-days-in-a-ye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33A7-1225-4F1E-A6CF-F528EC5E335A}">
  <dimension ref="A1:T15"/>
  <sheetViews>
    <sheetView tabSelected="1" workbookViewId="0">
      <pane xSplit="1" topLeftCell="B1" activePane="topRight" state="frozen"/>
      <selection pane="topRight" activeCell="B15" sqref="B15"/>
    </sheetView>
  </sheetViews>
  <sheetFormatPr defaultRowHeight="14.75" x14ac:dyDescent="0.75"/>
  <cols>
    <col min="1" max="1" width="35.54296875" customWidth="1"/>
    <col min="2" max="13" width="8.7265625" style="3"/>
    <col min="14" max="14" width="13" style="3" customWidth="1"/>
    <col min="15" max="18" width="26" customWidth="1"/>
    <col min="19" max="19" width="65.7265625" customWidth="1"/>
    <col min="20" max="20" width="51.26953125" customWidth="1"/>
  </cols>
  <sheetData>
    <row r="1" spans="1:20" s="1" customFormat="1" x14ac:dyDescent="0.75">
      <c r="A1" s="1" t="s">
        <v>0</v>
      </c>
      <c r="B1" s="2">
        <v>44197</v>
      </c>
      <c r="C1" s="2">
        <v>44228</v>
      </c>
      <c r="D1" s="2">
        <v>44256</v>
      </c>
      <c r="E1" s="2">
        <v>44287</v>
      </c>
      <c r="F1" s="2">
        <v>44317</v>
      </c>
      <c r="G1" s="2">
        <v>44348</v>
      </c>
      <c r="H1" s="2">
        <v>44378</v>
      </c>
      <c r="I1" s="2">
        <v>44409</v>
      </c>
      <c r="J1" s="2">
        <v>44440</v>
      </c>
      <c r="K1" s="2">
        <v>44470</v>
      </c>
      <c r="L1" s="2">
        <v>44501</v>
      </c>
      <c r="M1" s="2">
        <v>44531</v>
      </c>
      <c r="N1" s="2" t="s">
        <v>18</v>
      </c>
      <c r="O1" s="1" t="s">
        <v>1</v>
      </c>
      <c r="P1" s="1" t="s">
        <v>19</v>
      </c>
      <c r="Q1" s="1" t="s">
        <v>2</v>
      </c>
      <c r="R1" s="1" t="s">
        <v>3</v>
      </c>
      <c r="S1" s="1" t="s">
        <v>0</v>
      </c>
      <c r="T1" s="1" t="s">
        <v>4</v>
      </c>
    </row>
    <row r="2" spans="1:20" s="11" customFormat="1" x14ac:dyDescent="0.75">
      <c r="A2" s="7" t="s">
        <v>20</v>
      </c>
      <c r="B2" s="8">
        <v>144</v>
      </c>
      <c r="C2" s="8">
        <v>96</v>
      </c>
      <c r="D2" s="8">
        <v>8</v>
      </c>
      <c r="E2" s="8">
        <v>176</v>
      </c>
      <c r="F2" s="8">
        <v>56</v>
      </c>
      <c r="G2" s="8">
        <v>48</v>
      </c>
      <c r="H2" s="8">
        <v>176</v>
      </c>
      <c r="I2" s="8">
        <v>16</v>
      </c>
      <c r="J2" s="8"/>
      <c r="K2" s="8"/>
      <c r="L2" s="8"/>
      <c r="M2" s="8"/>
      <c r="N2" s="9">
        <f>68346/(252*8)</f>
        <v>33.901785714285715</v>
      </c>
      <c r="O2" s="8">
        <f>SUM(B2:M2)</f>
        <v>720</v>
      </c>
      <c r="P2" s="9">
        <f t="shared" ref="P2:P11" si="0">O2*N2</f>
        <v>24409.285714285714</v>
      </c>
      <c r="Q2" s="9">
        <f t="shared" ref="Q2:Q10" si="1">P2*0.3</f>
        <v>7322.7857142857138</v>
      </c>
      <c r="R2" s="9">
        <f t="shared" ref="R2:R11" si="2">Q2+P2</f>
        <v>31732.071428571428</v>
      </c>
      <c r="S2" s="7" t="s">
        <v>5</v>
      </c>
      <c r="T2" s="10" t="s">
        <v>6</v>
      </c>
    </row>
    <row r="3" spans="1:20" s="11" customFormat="1" x14ac:dyDescent="0.75">
      <c r="A3" s="7" t="s">
        <v>21</v>
      </c>
      <c r="B3" s="8">
        <v>80</v>
      </c>
      <c r="C3" s="8">
        <v>160</v>
      </c>
      <c r="D3" s="8"/>
      <c r="E3" s="8">
        <v>120</v>
      </c>
      <c r="F3" s="8">
        <v>120</v>
      </c>
      <c r="G3" s="8">
        <v>24</v>
      </c>
      <c r="H3" s="8">
        <v>136</v>
      </c>
      <c r="I3" s="8">
        <v>80</v>
      </c>
      <c r="J3" s="8">
        <v>168</v>
      </c>
      <c r="K3" s="8">
        <v>272</v>
      </c>
      <c r="L3" s="8">
        <v>40</v>
      </c>
      <c r="M3" s="8"/>
      <c r="N3" s="9">
        <f>68346/(252*8)</f>
        <v>33.901785714285715</v>
      </c>
      <c r="O3" s="8">
        <f>SUM(B3:M3)</f>
        <v>1200</v>
      </c>
      <c r="P3" s="9">
        <f t="shared" ref="P3" si="3">O3*N3</f>
        <v>40682.142857142855</v>
      </c>
      <c r="Q3" s="9">
        <f t="shared" si="1"/>
        <v>12204.642857142857</v>
      </c>
      <c r="R3" s="9">
        <f t="shared" ref="R3" si="4">Q3+P3</f>
        <v>52886.78571428571</v>
      </c>
      <c r="S3" s="7" t="s">
        <v>5</v>
      </c>
      <c r="T3" s="10" t="s">
        <v>6</v>
      </c>
    </row>
    <row r="4" spans="1:20" s="11" customFormat="1" x14ac:dyDescent="0.75">
      <c r="A4" s="7" t="s">
        <v>22</v>
      </c>
      <c r="B4" s="8">
        <v>160</v>
      </c>
      <c r="C4" s="8">
        <v>160</v>
      </c>
      <c r="D4" s="8">
        <v>160</v>
      </c>
      <c r="E4" s="8">
        <v>160</v>
      </c>
      <c r="F4" s="8"/>
      <c r="G4" s="8">
        <v>160</v>
      </c>
      <c r="H4" s="8">
        <v>160</v>
      </c>
      <c r="I4" s="8">
        <v>160</v>
      </c>
      <c r="J4" s="8">
        <v>160</v>
      </c>
      <c r="K4" s="8">
        <v>80</v>
      </c>
      <c r="L4" s="8"/>
      <c r="M4" s="8"/>
      <c r="N4" s="9">
        <f>76929/(252*8)</f>
        <v>38.15922619047619</v>
      </c>
      <c r="O4" s="8">
        <f>SUM(B4:M4)</f>
        <v>1360</v>
      </c>
      <c r="P4" s="9">
        <f t="shared" ref="P4" si="5">O4*N4</f>
        <v>51896.547619047618</v>
      </c>
      <c r="Q4" s="9">
        <f t="shared" si="1"/>
        <v>15568.964285714284</v>
      </c>
      <c r="R4" s="9">
        <f t="shared" ref="R4" si="6">Q4+P4</f>
        <v>67465.511904761908</v>
      </c>
      <c r="S4" s="7" t="s">
        <v>7</v>
      </c>
      <c r="T4" s="10" t="s">
        <v>8</v>
      </c>
    </row>
    <row r="5" spans="1:20" s="11" customFormat="1" x14ac:dyDescent="0.75">
      <c r="A5" s="7" t="s">
        <v>27</v>
      </c>
      <c r="B5" s="8">
        <v>160</v>
      </c>
      <c r="C5" s="8">
        <v>160</v>
      </c>
      <c r="D5" s="8">
        <v>160</v>
      </c>
      <c r="E5" s="8">
        <v>160</v>
      </c>
      <c r="F5" s="8"/>
      <c r="G5" s="8">
        <v>160</v>
      </c>
      <c r="H5" s="8">
        <v>160</v>
      </c>
      <c r="I5" s="8">
        <v>160</v>
      </c>
      <c r="J5" s="8">
        <v>160</v>
      </c>
      <c r="K5" s="8">
        <v>80</v>
      </c>
      <c r="L5" s="8"/>
      <c r="M5" s="8"/>
      <c r="N5" s="9">
        <f>76929/(252*8)</f>
        <v>38.15922619047619</v>
      </c>
      <c r="O5" s="8">
        <f>SUM(B5:M5)</f>
        <v>1360</v>
      </c>
      <c r="P5" s="9">
        <f t="shared" ref="P5" si="7">O5*N5</f>
        <v>51896.547619047618</v>
      </c>
      <c r="Q5" s="9">
        <f t="shared" ref="Q5" si="8">P5*0.3</f>
        <v>15568.964285714284</v>
      </c>
      <c r="R5" s="9">
        <f t="shared" ref="R5" si="9">Q5+P5</f>
        <v>67465.511904761908</v>
      </c>
      <c r="S5" s="7" t="s">
        <v>7</v>
      </c>
      <c r="T5" s="10" t="s">
        <v>8</v>
      </c>
    </row>
    <row r="6" spans="1:20" s="11" customFormat="1" x14ac:dyDescent="0.75">
      <c r="A6" s="7" t="s">
        <v>29</v>
      </c>
      <c r="B6" s="8">
        <v>160</v>
      </c>
      <c r="C6" s="8">
        <v>160</v>
      </c>
      <c r="D6" s="8">
        <v>160</v>
      </c>
      <c r="E6" s="8">
        <v>160</v>
      </c>
      <c r="F6" s="8"/>
      <c r="G6" s="8">
        <v>160</v>
      </c>
      <c r="H6" s="8">
        <v>160</v>
      </c>
      <c r="I6" s="8">
        <v>160</v>
      </c>
      <c r="J6" s="8">
        <v>160</v>
      </c>
      <c r="K6" s="8">
        <v>80</v>
      </c>
      <c r="L6" s="8"/>
      <c r="M6" s="8"/>
      <c r="N6" s="9">
        <f>76929/(252*8)</f>
        <v>38.15922619047619</v>
      </c>
      <c r="O6" s="8">
        <f>SUM(B6:M6)</f>
        <v>1360</v>
      </c>
      <c r="P6" s="9">
        <f t="shared" ref="P6:P7" si="10">O6*N6</f>
        <v>51896.547619047618</v>
      </c>
      <c r="Q6" s="9">
        <f t="shared" ref="Q6:Q7" si="11">P6*0.3</f>
        <v>15568.964285714284</v>
      </c>
      <c r="R6" s="9">
        <f t="shared" ref="R6:R7" si="12">Q6+P6</f>
        <v>67465.511904761908</v>
      </c>
      <c r="S6" s="7" t="s">
        <v>7</v>
      </c>
      <c r="T6" s="10" t="s">
        <v>8</v>
      </c>
    </row>
    <row r="7" spans="1:20" s="11" customFormat="1" x14ac:dyDescent="0.75">
      <c r="A7" s="7" t="s">
        <v>30</v>
      </c>
      <c r="B7" s="8">
        <v>160</v>
      </c>
      <c r="C7" s="8">
        <v>160</v>
      </c>
      <c r="D7" s="8">
        <v>160</v>
      </c>
      <c r="E7" s="8">
        <v>160</v>
      </c>
      <c r="F7" s="8"/>
      <c r="G7" s="8">
        <v>160</v>
      </c>
      <c r="H7" s="8">
        <v>160</v>
      </c>
      <c r="I7" s="8">
        <v>160</v>
      </c>
      <c r="J7" s="8">
        <v>160</v>
      </c>
      <c r="K7" s="8">
        <v>80</v>
      </c>
      <c r="L7" s="8"/>
      <c r="M7" s="8"/>
      <c r="N7" s="9">
        <f>76929/(252*8)</f>
        <v>38.15922619047619</v>
      </c>
      <c r="O7" s="8">
        <f>SUM(B7:M7)</f>
        <v>1360</v>
      </c>
      <c r="P7" s="9">
        <f t="shared" si="10"/>
        <v>51896.547619047618</v>
      </c>
      <c r="Q7" s="9">
        <f t="shared" si="11"/>
        <v>15568.964285714284</v>
      </c>
      <c r="R7" s="9">
        <f t="shared" si="12"/>
        <v>67465.511904761908</v>
      </c>
      <c r="S7" s="7" t="s">
        <v>7</v>
      </c>
      <c r="T7" s="10" t="s">
        <v>8</v>
      </c>
    </row>
    <row r="8" spans="1:20" s="11" customFormat="1" x14ac:dyDescent="0.75">
      <c r="A8" s="7" t="s">
        <v>9</v>
      </c>
      <c r="B8" s="8"/>
      <c r="C8" s="8"/>
      <c r="D8" s="8"/>
      <c r="E8" s="8">
        <v>80</v>
      </c>
      <c r="F8" s="8"/>
      <c r="G8" s="8"/>
      <c r="H8" s="8"/>
      <c r="I8" s="8"/>
      <c r="J8" s="8"/>
      <c r="K8" s="8">
        <v>24</v>
      </c>
      <c r="L8" s="8">
        <v>56</v>
      </c>
      <c r="M8" s="8"/>
      <c r="N8" s="9">
        <f>76523/(252*8)</f>
        <v>37.957837301587304</v>
      </c>
      <c r="O8" s="8">
        <f>SUM(B8:M8)</f>
        <v>160</v>
      </c>
      <c r="P8" s="9">
        <f t="shared" si="0"/>
        <v>6073.2539682539682</v>
      </c>
      <c r="Q8" s="9">
        <f t="shared" si="1"/>
        <v>1821.9761904761904</v>
      </c>
      <c r="R8" s="9">
        <f t="shared" si="2"/>
        <v>7895.230158730159</v>
      </c>
      <c r="S8" s="7" t="s">
        <v>9</v>
      </c>
      <c r="T8" s="10" t="s">
        <v>10</v>
      </c>
    </row>
    <row r="9" spans="1:20" s="11" customFormat="1" x14ac:dyDescent="0.75">
      <c r="A9" s="7" t="s">
        <v>11</v>
      </c>
      <c r="B9" s="8"/>
      <c r="C9" s="8"/>
      <c r="D9" s="8"/>
      <c r="E9" s="8"/>
      <c r="F9" s="8">
        <v>80</v>
      </c>
      <c r="G9" s="8"/>
      <c r="H9" s="8"/>
      <c r="I9" s="8"/>
      <c r="J9" s="8"/>
      <c r="K9" s="8">
        <v>24</v>
      </c>
      <c r="L9" s="8">
        <v>56</v>
      </c>
      <c r="M9" s="8"/>
      <c r="N9" s="9">
        <f>56616/(252*8)</f>
        <v>28.083333333333332</v>
      </c>
      <c r="O9" s="8">
        <f>SUM(B9:M9)</f>
        <v>160</v>
      </c>
      <c r="P9" s="9">
        <f t="shared" si="0"/>
        <v>4493.333333333333</v>
      </c>
      <c r="Q9" s="9">
        <f t="shared" si="1"/>
        <v>1347.9999999999998</v>
      </c>
      <c r="R9" s="9">
        <f t="shared" si="2"/>
        <v>5841.333333333333</v>
      </c>
      <c r="S9" s="7" t="s">
        <v>11</v>
      </c>
      <c r="T9" s="10" t="s">
        <v>12</v>
      </c>
    </row>
    <row r="10" spans="1:20" s="11" customFormat="1" x14ac:dyDescent="0.75">
      <c r="A10" s="7" t="s">
        <v>13</v>
      </c>
      <c r="B10" s="8"/>
      <c r="C10" s="8"/>
      <c r="D10" s="8"/>
      <c r="E10" s="8">
        <v>24</v>
      </c>
      <c r="F10" s="8">
        <v>24</v>
      </c>
      <c r="G10" s="8"/>
      <c r="H10" s="8"/>
      <c r="I10" s="8"/>
      <c r="J10" s="8"/>
      <c r="K10" s="8">
        <v>48</v>
      </c>
      <c r="L10" s="8"/>
      <c r="M10" s="8"/>
      <c r="N10" s="9">
        <f>76410/(252*8)</f>
        <v>37.901785714285715</v>
      </c>
      <c r="O10" s="8">
        <f>SUM(B10:M10)</f>
        <v>96</v>
      </c>
      <c r="P10" s="9">
        <f t="shared" si="0"/>
        <v>3638.5714285714284</v>
      </c>
      <c r="Q10" s="9">
        <f t="shared" si="1"/>
        <v>1091.5714285714284</v>
      </c>
      <c r="R10" s="9">
        <f t="shared" si="2"/>
        <v>4730.1428571428569</v>
      </c>
      <c r="S10" s="7" t="s">
        <v>13</v>
      </c>
      <c r="T10" s="10" t="s">
        <v>14</v>
      </c>
    </row>
    <row r="11" spans="1:20" s="11" customFormat="1" x14ac:dyDescent="0.75">
      <c r="A11" s="7" t="s">
        <v>23</v>
      </c>
      <c r="B11" s="8"/>
      <c r="C11" s="8"/>
      <c r="D11" s="8"/>
      <c r="F11" s="8">
        <v>120</v>
      </c>
      <c r="G11" s="8">
        <v>72</v>
      </c>
      <c r="H11" s="8">
        <v>32</v>
      </c>
      <c r="I11" s="8">
        <v>104</v>
      </c>
      <c r="J11" s="8">
        <v>56</v>
      </c>
      <c r="K11" s="8">
        <v>160</v>
      </c>
      <c r="L11" s="8"/>
      <c r="M11" s="8"/>
      <c r="N11" s="9">
        <f>110663/(252*8)</f>
        <v>54.892361111111114</v>
      </c>
      <c r="O11" s="8">
        <f>SUM(B11:M11)</f>
        <v>544</v>
      </c>
      <c r="P11" s="9">
        <f t="shared" si="0"/>
        <v>29861.444444444445</v>
      </c>
      <c r="Q11" s="9">
        <f>P11*0.3</f>
        <v>8958.4333333333325</v>
      </c>
      <c r="R11" s="9">
        <f t="shared" si="2"/>
        <v>38819.87777777778</v>
      </c>
      <c r="S11" s="7" t="s">
        <v>15</v>
      </c>
      <c r="T11" s="10" t="s">
        <v>16</v>
      </c>
    </row>
    <row r="12" spans="1:20" x14ac:dyDescent="0.75">
      <c r="Q12" s="4" t="s">
        <v>24</v>
      </c>
      <c r="R12" s="5">
        <f>SUM(R2:R11)</f>
        <v>411767.48888888885</v>
      </c>
      <c r="S12" t="s">
        <v>25</v>
      </c>
      <c r="T12" s="6" t="s">
        <v>17</v>
      </c>
    </row>
    <row r="13" spans="1:20" x14ac:dyDescent="0.75">
      <c r="Q13" s="4"/>
      <c r="R13" s="5"/>
      <c r="T13" s="6" t="s">
        <v>26</v>
      </c>
    </row>
    <row r="14" spans="1:20" x14ac:dyDescent="0.75">
      <c r="Q14" s="4"/>
      <c r="R14" s="5"/>
      <c r="T14" s="6"/>
    </row>
    <row r="15" spans="1:20" ht="73.75" x14ac:dyDescent="0.75">
      <c r="A15" s="12" t="s">
        <v>28</v>
      </c>
    </row>
  </sheetData>
  <hyperlinks>
    <hyperlink ref="T2" r:id="rId1" xr:uid="{8DBB599C-5266-4F59-A5B9-13AEF14A3C53}"/>
    <hyperlink ref="T8" r:id="rId2" xr:uid="{691D17FF-38CC-4380-B6F8-F558A0A28A2E}"/>
    <hyperlink ref="T9" r:id="rId3" xr:uid="{1FE2D27E-5D10-408C-BE8C-EBC3D95EF625}"/>
    <hyperlink ref="T10" r:id="rId4" xr:uid="{AD471B2E-7F70-4D28-A292-3DA2B179C069}"/>
    <hyperlink ref="T11" r:id="rId5" xr:uid="{06B6DAEC-4B40-4EB3-A786-D5598109AD57}"/>
    <hyperlink ref="T12" r:id="rId6" xr:uid="{57E714D5-03AC-48F2-A93B-F07455FF85EA}"/>
    <hyperlink ref="T4" r:id="rId7" xr:uid="{602B27C1-030F-48B6-A6F6-05EEB9A78ADD}"/>
    <hyperlink ref="T3" r:id="rId8" xr:uid="{93192C55-D26E-45FF-91A3-5F775EFAD4F2}"/>
    <hyperlink ref="T13" r:id="rId9" xr:uid="{F6AF68BD-F060-4D48-8BFB-55D23A348E5D}"/>
    <hyperlink ref="T5" r:id="rId10" xr:uid="{7511FEDE-E582-44C8-8E27-6F5BD98E9249}"/>
    <hyperlink ref="T6" r:id="rId11" xr:uid="{3DC35283-5045-451B-8E69-69946D1A97FD}"/>
    <hyperlink ref="T7" r:id="rId12" xr:uid="{77E8E0E8-E9D7-4CE6-88AB-84B466A3E4E7}"/>
  </hyperlinks>
  <pageMargins left="0.7" right="0.7" top="0.75" bottom="0.75" header="0.3" footer="0.3"/>
  <pageSetup orientation="portrait" horizontalDpi="4294967293" verticalDpi="4294967293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927C35553E8141BF1642C41039F6FD" ma:contentTypeVersion="4" ma:contentTypeDescription="Create a new document." ma:contentTypeScope="" ma:versionID="39b1c03c7432fda41176f1ef90e372ab">
  <xsd:schema xmlns:xsd="http://www.w3.org/2001/XMLSchema" xmlns:xs="http://www.w3.org/2001/XMLSchema" xmlns:p="http://schemas.microsoft.com/office/2006/metadata/properties" xmlns:ns2="cac41e89-f380-40bb-8823-217149de1ab6" targetNamespace="http://schemas.microsoft.com/office/2006/metadata/properties" ma:root="true" ma:fieldsID="71c0453c15d73ea72977f3771fd51e2f" ns2:_="">
    <xsd:import namespace="cac41e89-f380-40bb-8823-217149de1a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41e89-f380-40bb-8823-217149de1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612FF4-C4E8-4E41-9D73-7B012F660F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22A3C9-D48E-42C3-9674-2A5E215CB4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c41e89-f380-40bb-8823-217149de1a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3F8FA0-991B-463E-84B1-E18FA82D60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 Ibarra</dc:creator>
  <cp:keywords/>
  <dc:description/>
  <cp:lastModifiedBy>Michelle Ibarra</cp:lastModifiedBy>
  <cp:revision/>
  <dcterms:created xsi:type="dcterms:W3CDTF">2020-10-30T20:45:02Z</dcterms:created>
  <dcterms:modified xsi:type="dcterms:W3CDTF">2020-12-05T00:26:47Z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0x010100B1927C35553E8141BF1642C41039F6FD</vt:lpwstr>
  </property>
</Properties>
</file>