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<sst xmlns="http://schemas.openxmlformats.org/spreadsheetml/2006/main" count="2286" uniqueCount="680">
  <si>
    <t>input</t>
  </si>
  <si>
    <t>left</t>
  </si>
  <si>
    <t>op</t>
  </si>
  <si>
    <t>right</t>
  </si>
  <si>
    <t>output</t>
  </si>
  <si>
    <t>bbc and jkb -&gt; ptb</t>
  </si>
  <si>
    <t>bbc</t>
  </si>
  <si>
    <t>and</t>
  </si>
  <si>
    <t>jkb</t>
  </si>
  <si>
    <t>-&gt;</t>
  </si>
  <si>
    <t>ptb</t>
  </si>
  <si>
    <t>bcq and hnk -&gt; vjp</t>
  </si>
  <si>
    <t>bcq</t>
  </si>
  <si>
    <t>hnk</t>
  </si>
  <si>
    <t>vjp</t>
  </si>
  <si>
    <t>cfg and ngh -&gt; jrq</t>
  </si>
  <si>
    <t>cfg</t>
  </si>
  <si>
    <t>ngh</t>
  </si>
  <si>
    <t>jrq</t>
  </si>
  <si>
    <t>cpc and nbm -&gt; jtt</t>
  </si>
  <si>
    <t>cpc</t>
  </si>
  <si>
    <t>nbm</t>
  </si>
  <si>
    <t>jtt</t>
  </si>
  <si>
    <t>ctv and wht -&gt; dhs</t>
  </si>
  <si>
    <t>ctv</t>
  </si>
  <si>
    <t>wht</t>
  </si>
  <si>
    <t>dhs</t>
  </si>
  <si>
    <t>cwm and tpv -&gt; pqw</t>
  </si>
  <si>
    <t>cwm</t>
  </si>
  <si>
    <t>tpv</t>
  </si>
  <si>
    <t>pqw</t>
  </si>
  <si>
    <t>ddh and tnm -&gt; hgg</t>
  </si>
  <si>
    <t>ddh</t>
  </si>
  <si>
    <t>tnm</t>
  </si>
  <si>
    <t>hgg</t>
  </si>
  <si>
    <t>dhh and dvf -&gt; dfg</t>
  </si>
  <si>
    <t>dhh</t>
  </si>
  <si>
    <t>dvf</t>
  </si>
  <si>
    <t>dfg</t>
  </si>
  <si>
    <t>dwh and hsk -&gt; gnt</t>
  </si>
  <si>
    <t>dwh</t>
  </si>
  <si>
    <t>hsk</t>
  </si>
  <si>
    <t>gnt</t>
  </si>
  <si>
    <t>frt and mhw -&gt; wdr</t>
  </si>
  <si>
    <t>frt</t>
  </si>
  <si>
    <t>mhw</t>
  </si>
  <si>
    <t>wdr</t>
  </si>
  <si>
    <t>fsf and fgs -&gt; nmb</t>
  </si>
  <si>
    <t>fsf</t>
  </si>
  <si>
    <t>fgs</t>
  </si>
  <si>
    <t>nmb</t>
  </si>
  <si>
    <t>gck and gmw -&gt; pjf</t>
  </si>
  <si>
    <t>gck</t>
  </si>
  <si>
    <t>gmw</t>
  </si>
  <si>
    <t>pjf</t>
  </si>
  <si>
    <t>gds and ghr -&gt; ckd</t>
  </si>
  <si>
    <t>gds</t>
  </si>
  <si>
    <t>ghr</t>
  </si>
  <si>
    <t>ckd</t>
  </si>
  <si>
    <t>gjn and kdh -&gt; bjb</t>
  </si>
  <si>
    <t>gjn</t>
  </si>
  <si>
    <t>kdh</t>
  </si>
  <si>
    <t>bjb</t>
  </si>
  <si>
    <t>gkj and sws -&gt; jfw</t>
  </si>
  <si>
    <t>gkj</t>
  </si>
  <si>
    <t>sws</t>
  </si>
  <si>
    <t>jfw</t>
  </si>
  <si>
    <t>jcw and wpk -&gt; sbr</t>
  </si>
  <si>
    <t>jcw</t>
  </si>
  <si>
    <t>wpk</t>
  </si>
  <si>
    <t>sbr</t>
  </si>
  <si>
    <t>jhw and tcv -&gt; rqv</t>
  </si>
  <si>
    <t>jhw</t>
  </si>
  <si>
    <t>tcv</t>
  </si>
  <si>
    <t>rqv</t>
  </si>
  <si>
    <t>mgd and skp -&gt; src</t>
  </si>
  <si>
    <t>mgd</t>
  </si>
  <si>
    <t>skp</t>
  </si>
  <si>
    <t>src</t>
  </si>
  <si>
    <t>mhc and jqd -&gt; qgn</t>
  </si>
  <si>
    <t>mhc</t>
  </si>
  <si>
    <t>jqd</t>
  </si>
  <si>
    <t>qgn</t>
  </si>
  <si>
    <t>msb and bgd -&gt; gjr</t>
  </si>
  <si>
    <t>msb</t>
  </si>
  <si>
    <t>bgd</t>
  </si>
  <si>
    <t>gjr</t>
  </si>
  <si>
    <t>nrr and sms -&gt; z31</t>
  </si>
  <si>
    <t>nrr</t>
  </si>
  <si>
    <t>sms</t>
  </si>
  <si>
    <t>z31</t>
  </si>
  <si>
    <t>ntv and cmg -&gt; nfb</t>
  </si>
  <si>
    <t>ntv</t>
  </si>
  <si>
    <t>cmg</t>
  </si>
  <si>
    <t>nfb</t>
  </si>
  <si>
    <t>qfs and rfv -&gt; fgp</t>
  </si>
  <si>
    <t>qfs</t>
  </si>
  <si>
    <t>rfv</t>
  </si>
  <si>
    <t>fgp</t>
  </si>
  <si>
    <t>qtn and cjd -&gt; vrv</t>
  </si>
  <si>
    <t>qtn</t>
  </si>
  <si>
    <t>cjd</t>
  </si>
  <si>
    <t>vrv</t>
  </si>
  <si>
    <t>rbw and dfv -&gt; qnv</t>
  </si>
  <si>
    <t>rbw</t>
  </si>
  <si>
    <t>dfv</t>
  </si>
  <si>
    <t>qnv</t>
  </si>
  <si>
    <t>rgp and bth -&gt; srg</t>
  </si>
  <si>
    <t>rgp</t>
  </si>
  <si>
    <t>bth</t>
  </si>
  <si>
    <t>srg</t>
  </si>
  <si>
    <t>rmw and psg -&gt; fgg</t>
  </si>
  <si>
    <t>rmw</t>
  </si>
  <si>
    <t>psg</t>
  </si>
  <si>
    <t>fgg</t>
  </si>
  <si>
    <t>rqf and pqn -&gt; wbv</t>
  </si>
  <si>
    <t>rqf</t>
  </si>
  <si>
    <t>pqn</t>
  </si>
  <si>
    <t>wbv</t>
  </si>
  <si>
    <t>sgs and rsb -&gt; ccw</t>
  </si>
  <si>
    <t>sgs</t>
  </si>
  <si>
    <t>rsb</t>
  </si>
  <si>
    <t>ccw</t>
  </si>
  <si>
    <t>spb and tng -&gt; skq</t>
  </si>
  <si>
    <t>spb</t>
  </si>
  <si>
    <t>tng</t>
  </si>
  <si>
    <t>skq</t>
  </si>
  <si>
    <t>svt and hkg -&gt; knf</t>
  </si>
  <si>
    <t>svt</t>
  </si>
  <si>
    <t>hkg</t>
  </si>
  <si>
    <t>knf</t>
  </si>
  <si>
    <t>tgp and dkh -&gt; tbh</t>
  </si>
  <si>
    <t>tgp</t>
  </si>
  <si>
    <t>dkh</t>
  </si>
  <si>
    <t>tbh</t>
  </si>
  <si>
    <t>tks and sbg -&gt; wqr</t>
  </si>
  <si>
    <t>tks</t>
  </si>
  <si>
    <t>sbg</t>
  </si>
  <si>
    <t>wqr</t>
  </si>
  <si>
    <t>tsm and twb -&gt; rwg</t>
  </si>
  <si>
    <t>tsm</t>
  </si>
  <si>
    <t>twb</t>
  </si>
  <si>
    <t>rwg</t>
  </si>
  <si>
    <t>ttd and nhg -&gt; tfw</t>
  </si>
  <si>
    <t>ttd</t>
  </si>
  <si>
    <t>nhg</t>
  </si>
  <si>
    <t>tfw</t>
  </si>
  <si>
    <t>vjr and vbb -&gt; djm</t>
  </si>
  <si>
    <t>vjr</t>
  </si>
  <si>
    <t>vbb</t>
  </si>
  <si>
    <t>djm</t>
  </si>
  <si>
    <t>vpd and mvn -&gt; hbj</t>
  </si>
  <si>
    <t>vpd</t>
  </si>
  <si>
    <t>mvn</t>
  </si>
  <si>
    <t>hbj</t>
  </si>
  <si>
    <t>vrk and tdw -&gt; hsf</t>
  </si>
  <si>
    <t>vrk</t>
  </si>
  <si>
    <t>tdw</t>
  </si>
  <si>
    <t>hsf</t>
  </si>
  <si>
    <t>vss and vqs -&gt; ctt</t>
  </si>
  <si>
    <t>vss</t>
  </si>
  <si>
    <t>vqs</t>
  </si>
  <si>
    <t>ctt</t>
  </si>
  <si>
    <t>wds and fps -&gt; rhr</t>
  </si>
  <si>
    <t>wds</t>
  </si>
  <si>
    <t>fps</t>
  </si>
  <si>
    <t>rhr</t>
  </si>
  <si>
    <t>wmr and cpb -&gt; vtm</t>
  </si>
  <si>
    <t>wmr</t>
  </si>
  <si>
    <t>cpb</t>
  </si>
  <si>
    <t>vtm</t>
  </si>
  <si>
    <t>wps and mtn -&gt; rpt</t>
  </si>
  <si>
    <t>wps</t>
  </si>
  <si>
    <t>mtn</t>
  </si>
  <si>
    <t>rpt</t>
  </si>
  <si>
    <t>wqc and qtf -&gt; djn</t>
  </si>
  <si>
    <t>wqc</t>
  </si>
  <si>
    <t>qtf</t>
  </si>
  <si>
    <t>djn</t>
  </si>
  <si>
    <t>wrg and nwq -&gt; nvc</t>
  </si>
  <si>
    <t>wrg</t>
  </si>
  <si>
    <t>nwq</t>
  </si>
  <si>
    <t>nvc</t>
  </si>
  <si>
    <t>x03 and y03 -&gt; bjw</t>
  </si>
  <si>
    <t>x03</t>
  </si>
  <si>
    <t>y03</t>
  </si>
  <si>
    <t>bjw</t>
  </si>
  <si>
    <t>x07 and y07 -&gt; ncs</t>
  </si>
  <si>
    <t>x07</t>
  </si>
  <si>
    <t>y07</t>
  </si>
  <si>
    <t>ncs</t>
  </si>
  <si>
    <t>x08 and y08 -&gt; jrf</t>
  </si>
  <si>
    <t>x08</t>
  </si>
  <si>
    <t>y08</t>
  </si>
  <si>
    <t>jrf</t>
  </si>
  <si>
    <t>x10 and y10 -&gt; dtm</t>
  </si>
  <si>
    <t>x10</t>
  </si>
  <si>
    <t>y10</t>
  </si>
  <si>
    <t>dtm</t>
  </si>
  <si>
    <t>x12 and y12 -&gt; wgk</t>
  </si>
  <si>
    <t>x12</t>
  </si>
  <si>
    <t>y12</t>
  </si>
  <si>
    <t>wgk</t>
  </si>
  <si>
    <t>x14 and y14 -&gt; cgt</t>
  </si>
  <si>
    <t>x14</t>
  </si>
  <si>
    <t>y14</t>
  </si>
  <si>
    <t>cgt</t>
  </si>
  <si>
    <t>x19 and y19 -&gt; jps</t>
  </si>
  <si>
    <t>x19</t>
  </si>
  <si>
    <t>y19</t>
  </si>
  <si>
    <t>jps</t>
  </si>
  <si>
    <t>x25 and y25 -&gt; cqh</t>
  </si>
  <si>
    <t>x25</t>
  </si>
  <si>
    <t>y25</t>
  </si>
  <si>
    <t>cqh</t>
  </si>
  <si>
    <t>x26 and y26 -&gt; srh</t>
  </si>
  <si>
    <t>x26</t>
  </si>
  <si>
    <t>y26</t>
  </si>
  <si>
    <t>srh</t>
  </si>
  <si>
    <t>x27 and y27 -&gt; nwg</t>
  </si>
  <si>
    <t>x27</t>
  </si>
  <si>
    <t>y27</t>
  </si>
  <si>
    <t>nwg</t>
  </si>
  <si>
    <t>x28 and y28 -&gt; gjq</t>
  </si>
  <si>
    <t>x28</t>
  </si>
  <si>
    <t>y28</t>
  </si>
  <si>
    <t>gjq</t>
  </si>
  <si>
    <t>x31 and y31 -&gt; pwg</t>
  </si>
  <si>
    <t>x31</t>
  </si>
  <si>
    <t>y31</t>
  </si>
  <si>
    <t>pwg</t>
  </si>
  <si>
    <t>x32 and y32 -&gt; tdk</t>
  </si>
  <si>
    <t>x32</t>
  </si>
  <si>
    <t>y32</t>
  </si>
  <si>
    <t>tdk</t>
  </si>
  <si>
    <t>x34 and y34 -&gt; hdk</t>
  </si>
  <si>
    <t>x34</t>
  </si>
  <si>
    <t>y34</t>
  </si>
  <si>
    <t>hdk</t>
  </si>
  <si>
    <t>x38 and y38 -&gt; npd</t>
  </si>
  <si>
    <t>x38</t>
  </si>
  <si>
    <t>y38</t>
  </si>
  <si>
    <t>npd</t>
  </si>
  <si>
    <t>x40 and y40 -&gt; ptg</t>
  </si>
  <si>
    <t>x40</t>
  </si>
  <si>
    <t>y40</t>
  </si>
  <si>
    <t>ptg</t>
  </si>
  <si>
    <t>x41 and y41 -&gt; tqh</t>
  </si>
  <si>
    <t>x41</t>
  </si>
  <si>
    <t>y41</t>
  </si>
  <si>
    <t>tqh</t>
  </si>
  <si>
    <t>x43 and y43 -&gt; kdb</t>
  </si>
  <si>
    <t>x43</t>
  </si>
  <si>
    <t>y43</t>
  </si>
  <si>
    <t>kdb</t>
  </si>
  <si>
    <t>x44 and y44 -&gt; mbk</t>
  </si>
  <si>
    <t>x44</t>
  </si>
  <si>
    <t>y44</t>
  </si>
  <si>
    <t>mbk</t>
  </si>
  <si>
    <t>y00 and x00 -&gt; qtf</t>
  </si>
  <si>
    <t>x00</t>
  </si>
  <si>
    <t>y00</t>
  </si>
  <si>
    <t>y01 and x01 -&gt; tnr</t>
  </si>
  <si>
    <t>x01</t>
  </si>
  <si>
    <t>y01</t>
  </si>
  <si>
    <t>tnr</t>
  </si>
  <si>
    <t>y02 and x02 -&gt; fwt</t>
  </si>
  <si>
    <t>x02</t>
  </si>
  <si>
    <t>y02</t>
  </si>
  <si>
    <t>fwt</t>
  </si>
  <si>
    <t>y04 and x04 -&gt; khw</t>
  </si>
  <si>
    <t>x04</t>
  </si>
  <si>
    <t>y04</t>
  </si>
  <si>
    <t>khw</t>
  </si>
  <si>
    <t>y05 and x05 -&gt; njq</t>
  </si>
  <si>
    <t>x05</t>
  </si>
  <si>
    <t>y05</t>
  </si>
  <si>
    <t>njq</t>
  </si>
  <si>
    <t>y06 and x06 -&gt; wvr</t>
  </si>
  <si>
    <t>x06</t>
  </si>
  <si>
    <t>y06</t>
  </si>
  <si>
    <t>wvr</t>
  </si>
  <si>
    <t>y09 and x09 -&gt; bmn</t>
  </si>
  <si>
    <t>x09</t>
  </si>
  <si>
    <t>y09</t>
  </si>
  <si>
    <t>bmn</t>
  </si>
  <si>
    <t>y11 and x11 -&gt; ffw</t>
  </si>
  <si>
    <t>x11</t>
  </si>
  <si>
    <t>y11</t>
  </si>
  <si>
    <t>ffw</t>
  </si>
  <si>
    <t>y13 and x13 -&gt; wwk</t>
  </si>
  <si>
    <t>x13</t>
  </si>
  <si>
    <t>y13</t>
  </si>
  <si>
    <t>wwk</t>
  </si>
  <si>
    <t>y15 and x15 -&gt; pwr</t>
  </si>
  <si>
    <t>x15</t>
  </si>
  <si>
    <t>y15</t>
  </si>
  <si>
    <t>pwr</t>
  </si>
  <si>
    <t>y16 and x16 -&gt; cwb</t>
  </si>
  <si>
    <t>x16</t>
  </si>
  <si>
    <t>y16</t>
  </si>
  <si>
    <t>cwb</t>
  </si>
  <si>
    <t>y17 and x17 -&gt; fvv</t>
  </si>
  <si>
    <t>x17</t>
  </si>
  <si>
    <t>y17</t>
  </si>
  <si>
    <t>fvv</t>
  </si>
  <si>
    <t>y18 and x18 -&gt; pns</t>
  </si>
  <si>
    <t>x18</t>
  </si>
  <si>
    <t>y18</t>
  </si>
  <si>
    <t>pns</t>
  </si>
  <si>
    <t>y20 and x20 -&gt; ngc</t>
  </si>
  <si>
    <t>x20</t>
  </si>
  <si>
    <t>y20</t>
  </si>
  <si>
    <t>ngc</t>
  </si>
  <si>
    <t>y21 and x21 -&gt; hbc</t>
  </si>
  <si>
    <t>x21</t>
  </si>
  <si>
    <t>y21</t>
  </si>
  <si>
    <t>hbc</t>
  </si>
  <si>
    <t>y22 and x22 -&gt; kdh</t>
  </si>
  <si>
    <t>x22</t>
  </si>
  <si>
    <t>y22</t>
  </si>
  <si>
    <t>y23 and x23 -&gt; tqk</t>
  </si>
  <si>
    <t>x23</t>
  </si>
  <si>
    <t>y23</t>
  </si>
  <si>
    <t>tqk</t>
  </si>
  <si>
    <t>y24 and x24 -&gt; wrf</t>
  </si>
  <si>
    <t>x24</t>
  </si>
  <si>
    <t>y24</t>
  </si>
  <si>
    <t>wrf</t>
  </si>
  <si>
    <t>y29 and x29 -&gt; rjf</t>
  </si>
  <si>
    <t>x29</t>
  </si>
  <si>
    <t>y29</t>
  </si>
  <si>
    <t>rjf</t>
  </si>
  <si>
    <t>y30 and x30 -&gt; bjd</t>
  </si>
  <si>
    <t>x30</t>
  </si>
  <si>
    <t>y30</t>
  </si>
  <si>
    <t>bjd</t>
  </si>
  <si>
    <t>y33 and x33 -&gt; rrn</t>
  </si>
  <si>
    <t>x33</t>
  </si>
  <si>
    <t>y33</t>
  </si>
  <si>
    <t>rrn</t>
  </si>
  <si>
    <t>y35 and x35 -&gt; z35</t>
  </si>
  <si>
    <t>x35</t>
  </si>
  <si>
    <t>y35</t>
  </si>
  <si>
    <t>z35</t>
  </si>
  <si>
    <t>y36 and x36 -&gt; kqk</t>
  </si>
  <si>
    <t>x36</t>
  </si>
  <si>
    <t>y36</t>
  </si>
  <si>
    <t>kqk</t>
  </si>
  <si>
    <t>y37 and x37 -&gt; rnc</t>
  </si>
  <si>
    <t>x37</t>
  </si>
  <si>
    <t>y37</t>
  </si>
  <si>
    <t>rnc</t>
  </si>
  <si>
    <t>y39 and x39 -&gt; dqn</t>
  </si>
  <si>
    <t>x39</t>
  </si>
  <si>
    <t>y39</t>
  </si>
  <si>
    <t>dqn</t>
  </si>
  <si>
    <t>y42 and x42 -&gt; qkv</t>
  </si>
  <si>
    <t>x42</t>
  </si>
  <si>
    <t>y42</t>
  </si>
  <si>
    <t>qkv</t>
  </si>
  <si>
    <t>bjb or hjf -&gt; sbg</t>
  </si>
  <si>
    <t>or</t>
  </si>
  <si>
    <t>hjf</t>
  </si>
  <si>
    <t>bmn or hbj -&gt; msb</t>
  </si>
  <si>
    <t>ckd or tdk -&gt; wps</t>
  </si>
  <si>
    <t>cqh or fgg -&gt; ngh</t>
  </si>
  <si>
    <t>ctt or pwr -&gt; rgp</t>
  </si>
  <si>
    <t>dhs or njq -&gt; tng</t>
  </si>
  <si>
    <t>djn or tnr -&gt; cpb</t>
  </si>
  <si>
    <t>dqn or hgg -&gt; hkg</t>
  </si>
  <si>
    <t>dtm or gjr -&gt; ntv</t>
  </si>
  <si>
    <t>ffw or nfb -&gt; wpk</t>
  </si>
  <si>
    <t>fgp or hdk -&gt; jkb</t>
  </si>
  <si>
    <t>fwt or vtm -&gt; tdw</t>
  </si>
  <si>
    <t>gjq or dfg -&gt; skp</t>
  </si>
  <si>
    <t>hbc or wdr -&gt; gjn</t>
  </si>
  <si>
    <t>hsf or bjw -&gt; vbb</t>
  </si>
  <si>
    <t>jfw or jrf -&gt; vpd</t>
  </si>
  <si>
    <t>jrq or srh -&gt; hnk</t>
  </si>
  <si>
    <t>jtt or qkv -&gt; wds</t>
  </si>
  <si>
    <t>kdb or rhr -&gt; fgs</t>
  </si>
  <si>
    <t>khw or djm -&gt; wht</t>
  </si>
  <si>
    <t>knf or ptg -&gt; sgs</t>
  </si>
  <si>
    <t>kqk or wbv -&gt; jqd</t>
  </si>
  <si>
    <t>ncs or pjf -&gt; sws</t>
  </si>
  <si>
    <t>nmb or mbk -&gt; z45</t>
  </si>
  <si>
    <t>z45</t>
  </si>
  <si>
    <t>nvc or npd -&gt; ddh</t>
  </si>
  <si>
    <t>pqw or ngc -&gt; frt</t>
  </si>
  <si>
    <t>pwg or kpp -&gt; ghr</t>
  </si>
  <si>
    <t>kpp</t>
  </si>
  <si>
    <t>qnv or bjd -&gt; sms</t>
  </si>
  <si>
    <t>rjf or src -&gt; dfv</t>
  </si>
  <si>
    <t>rnc or qgn -&gt; wrg</t>
  </si>
  <si>
    <t>rqv or pns -&gt; twb</t>
  </si>
  <si>
    <t>rrn or rpt -&gt; qfs</t>
  </si>
  <si>
    <t>rwg or jps -&gt; cwm</t>
  </si>
  <si>
    <t>sgj or ptb -&gt; rqf</t>
  </si>
  <si>
    <t>sgj</t>
  </si>
  <si>
    <t>srg or cwb -&gt; qtn</t>
  </si>
  <si>
    <t>tbh or wwk -&gt; nhg</t>
  </si>
  <si>
    <t>tfw or cgt -&gt; z14</t>
  </si>
  <si>
    <t>z14</t>
  </si>
  <si>
    <t>tqh or ccw -&gt; nbm</t>
  </si>
  <si>
    <t>vjp or nwg -&gt; dhh</t>
  </si>
  <si>
    <t>vrv or fvv -&gt; jhw</t>
  </si>
  <si>
    <t>wgk or sbr -&gt; dkh</t>
  </si>
  <si>
    <t>wqr or tqk -&gt; dwh</t>
  </si>
  <si>
    <t>wrf or gnt -&gt; rmw</t>
  </si>
  <si>
    <t>wvr or skq -&gt; gmw</t>
  </si>
  <si>
    <t>bbc xor jkb -&gt; sgj</t>
  </si>
  <si>
    <t>xor</t>
  </si>
  <si>
    <t>bcq xor hnk -&gt; z27</t>
  </si>
  <si>
    <t>z27</t>
  </si>
  <si>
    <t>bgd xor msb -&gt; z10</t>
  </si>
  <si>
    <t>z10</t>
  </si>
  <si>
    <t>cfg xor ngh -&gt; z26</t>
  </si>
  <si>
    <t>z26</t>
  </si>
  <si>
    <t>cjd xor qtn -&gt; z17</t>
  </si>
  <si>
    <t>z17</t>
  </si>
  <si>
    <t>cmg xor ntv -&gt; z11</t>
  </si>
  <si>
    <t>z11</t>
  </si>
  <si>
    <t>cpb xor wmr -&gt; z02</t>
  </si>
  <si>
    <t>z02</t>
  </si>
  <si>
    <t>cpc xor nbm -&gt; z42</t>
  </si>
  <si>
    <t>z42</t>
  </si>
  <si>
    <t>ctv xor wht -&gt; z05</t>
  </si>
  <si>
    <t>z05</t>
  </si>
  <si>
    <t>cwm xor tpv -&gt; z20</t>
  </si>
  <si>
    <t>z20</t>
  </si>
  <si>
    <t>ddh xor tnm -&gt; z39</t>
  </si>
  <si>
    <t>z39</t>
  </si>
  <si>
    <t>dvf xor dhh -&gt; z28</t>
  </si>
  <si>
    <t>z28</t>
  </si>
  <si>
    <t>dwh xor hsk -&gt; z24</t>
  </si>
  <si>
    <t>z24</t>
  </si>
  <si>
    <t>frt xor mhw -&gt; z21</t>
  </si>
  <si>
    <t>z21</t>
  </si>
  <si>
    <t>fsf xor fgs -&gt; z44</t>
  </si>
  <si>
    <t>z44</t>
  </si>
  <si>
    <t>gds xor ghr -&gt; z32</t>
  </si>
  <si>
    <t>z32</t>
  </si>
  <si>
    <t>gkj xor sws -&gt; z08</t>
  </si>
  <si>
    <t>z08</t>
  </si>
  <si>
    <t>gmw xor gck -&gt; z07</t>
  </si>
  <si>
    <t>z07</t>
  </si>
  <si>
    <t>jcw xor wpk -&gt; z12</t>
  </si>
  <si>
    <t>z12</t>
  </si>
  <si>
    <t>jhw xor tcv -&gt; z18</t>
  </si>
  <si>
    <t>z18</t>
  </si>
  <si>
    <t>jqd xor mhc -&gt; z37</t>
  </si>
  <si>
    <t>z37</t>
  </si>
  <si>
    <t>kdh xor gjn -&gt; z22</t>
  </si>
  <si>
    <t>z22</t>
  </si>
  <si>
    <t>nhg xor ttd -&gt; vss</t>
  </si>
  <si>
    <t>nrr xor sms -&gt; kpp</t>
  </si>
  <si>
    <t>qfs xor rfv -&gt; z34</t>
  </si>
  <si>
    <t>z34</t>
  </si>
  <si>
    <t>rbw xor dfv -&gt; z30</t>
  </si>
  <si>
    <t>z30</t>
  </si>
  <si>
    <t>rgp xor bth -&gt; z16</t>
  </si>
  <si>
    <t>z16</t>
  </si>
  <si>
    <t>rmw xor psg -&gt; z25</t>
  </si>
  <si>
    <t>z25</t>
  </si>
  <si>
    <t>rqf xor pqn -&gt; z36</t>
  </si>
  <si>
    <t>z36</t>
  </si>
  <si>
    <t>sgs xor rsb -&gt; z41</t>
  </si>
  <si>
    <t>z41</t>
  </si>
  <si>
    <t>skp xor mgd -&gt; z29</t>
  </si>
  <si>
    <t>z29</t>
  </si>
  <si>
    <t>svt xor hkg -&gt; z40</t>
  </si>
  <si>
    <t>z40</t>
  </si>
  <si>
    <t>tdw xor vrk -&gt; z03</t>
  </si>
  <si>
    <t>z03</t>
  </si>
  <si>
    <t>tgp xor dkh -&gt; z13</t>
  </si>
  <si>
    <t>z13</t>
  </si>
  <si>
    <t>tks xor sbg -&gt; z23</t>
  </si>
  <si>
    <t>z23</t>
  </si>
  <si>
    <t>tng xor spb -&gt; z06</t>
  </si>
  <si>
    <t>z06</t>
  </si>
  <si>
    <t>twb xor tsm -&gt; z19</t>
  </si>
  <si>
    <t>z19</t>
  </si>
  <si>
    <t>vjr xor vbb -&gt; z04</t>
  </si>
  <si>
    <t>z04</t>
  </si>
  <si>
    <t>vpd xor mvn -&gt; z09</t>
  </si>
  <si>
    <t>z09</t>
  </si>
  <si>
    <t>vqs xor vss -&gt; z15</t>
  </si>
  <si>
    <t>z15</t>
  </si>
  <si>
    <t>wds xor fps -&gt; z43</t>
  </si>
  <si>
    <t>z43</t>
  </si>
  <si>
    <t>wps xor mtn -&gt; z33</t>
  </si>
  <si>
    <t>z33</t>
  </si>
  <si>
    <t>wqc xor qtf -&gt; z01</t>
  </si>
  <si>
    <t>z01</t>
  </si>
  <si>
    <t>wrg xor nwq -&gt; z38</t>
  </si>
  <si>
    <t>z38</t>
  </si>
  <si>
    <t>x01 xor y01 -&gt; wqc</t>
  </si>
  <si>
    <t>x02 xor y02 -&gt; wmr</t>
  </si>
  <si>
    <t>x07 xor y07 -&gt; gck</t>
  </si>
  <si>
    <t>x08 xor y08 -&gt; gkj</t>
  </si>
  <si>
    <t>x15 xor y15 -&gt; vqs</t>
  </si>
  <si>
    <t>x16 xor y16 -&gt; bth</t>
  </si>
  <si>
    <t>x17 xor y17 -&gt; cjd</t>
  </si>
  <si>
    <t>x19 xor y19 -&gt; tsm</t>
  </si>
  <si>
    <t>x20 xor y20 -&gt; tpv</t>
  </si>
  <si>
    <t>x23 xor y23 -&gt; tks</t>
  </si>
  <si>
    <t>x29 xor y29 -&gt; mgd</t>
  </si>
  <si>
    <t>x30 xor y30 -&gt; rbw</t>
  </si>
  <si>
    <t>x31 xor y31 -&gt; nrr</t>
  </si>
  <si>
    <t>x33 xor y33 -&gt; mtn</t>
  </si>
  <si>
    <t>x36 xor y36 -&gt; pqn</t>
  </si>
  <si>
    <t>x37 xor y37 -&gt; mhc</t>
  </si>
  <si>
    <t>x38 xor y38 -&gt; nwq</t>
  </si>
  <si>
    <t>x39 xor y39 -&gt; tnm</t>
  </si>
  <si>
    <t>x40 xor y40 -&gt; svt</t>
  </si>
  <si>
    <t>x41 xor y41 -&gt; rsb</t>
  </si>
  <si>
    <t>x43 xor y43 -&gt; fps</t>
  </si>
  <si>
    <t>x44 xor y44 -&gt; fsf</t>
  </si>
  <si>
    <t>y00 xor x00 -&gt; z00</t>
  </si>
  <si>
    <t>z00</t>
  </si>
  <si>
    <t>y03 xor x03 -&gt; vrk</t>
  </si>
  <si>
    <t>y04 xor x04 -&gt; vjr</t>
  </si>
  <si>
    <t>y05 xor x05 -&gt; ctv</t>
  </si>
  <si>
    <t>y06 xor x06 -&gt; spb</t>
  </si>
  <si>
    <t>y09 xor x09 -&gt; mvn</t>
  </si>
  <si>
    <t>y10 xor x10 -&gt; bgd</t>
  </si>
  <si>
    <t>y11 xor x11 -&gt; cmg</t>
  </si>
  <si>
    <t>y12 xor x12 -&gt; jcw</t>
  </si>
  <si>
    <t>y13 xor x13 -&gt; tgp</t>
  </si>
  <si>
    <t>y14 xor x14 -&gt; ttd</t>
  </si>
  <si>
    <t>y18 xor x18 -&gt; tcv</t>
  </si>
  <si>
    <t>y21 xor x21 -&gt; mhw</t>
  </si>
  <si>
    <t>y22 xor x22 -&gt; hjf</t>
  </si>
  <si>
    <t>y24 xor x24 -&gt; hsk</t>
  </si>
  <si>
    <t>y25 xor x25 -&gt; psg</t>
  </si>
  <si>
    <t>y26 xor x26 -&gt; cfg</t>
  </si>
  <si>
    <t>y27 xor x27 -&gt; bcq</t>
  </si>
  <si>
    <t>y28 xor x28 -&gt; dvf</t>
  </si>
  <si>
    <t>y32 xor x32 -&gt; gds</t>
  </si>
  <si>
    <t>y34 xor x34 -&gt; rfv</t>
  </si>
  <si>
    <t>y35 xor x35 -&gt; bbc</t>
  </si>
  <si>
    <t>y42 xor x42 -&gt; cpc</t>
  </si>
  <si>
    <t>c00</t>
  </si>
  <si>
    <t>kpp (z31)</t>
  </si>
  <si>
    <t>s00</t>
  </si>
  <si>
    <t>a01</t>
  </si>
  <si>
    <t>c01</t>
  </si>
  <si>
    <t>s01</t>
  </si>
  <si>
    <t>a02</t>
  </si>
  <si>
    <t>c02</t>
  </si>
  <si>
    <t>s02</t>
  </si>
  <si>
    <t>a03</t>
  </si>
  <si>
    <t>c03</t>
  </si>
  <si>
    <t>s03</t>
  </si>
  <si>
    <t>a04</t>
  </si>
  <si>
    <t>c04</t>
  </si>
  <si>
    <t>s04</t>
  </si>
  <si>
    <t>a05</t>
  </si>
  <si>
    <t>c05</t>
  </si>
  <si>
    <t>s05</t>
  </si>
  <si>
    <t>a06</t>
  </si>
  <si>
    <t>c06</t>
  </si>
  <si>
    <t>s06</t>
  </si>
  <si>
    <t>a07</t>
  </si>
  <si>
    <t>c07</t>
  </si>
  <si>
    <t>s07</t>
  </si>
  <si>
    <t>a08</t>
  </si>
  <si>
    <t>c08</t>
  </si>
  <si>
    <t>s08</t>
  </si>
  <si>
    <t>a09</t>
  </si>
  <si>
    <t>c09</t>
  </si>
  <si>
    <t>s09</t>
  </si>
  <si>
    <t>a10</t>
  </si>
  <si>
    <t>c10</t>
  </si>
  <si>
    <t>s10</t>
  </si>
  <si>
    <t>a11</t>
  </si>
  <si>
    <t>c11</t>
  </si>
  <si>
    <t>s11</t>
  </si>
  <si>
    <t>a12</t>
  </si>
  <si>
    <t>c12</t>
  </si>
  <si>
    <t>s12</t>
  </si>
  <si>
    <t>a13</t>
  </si>
  <si>
    <t>c13</t>
  </si>
  <si>
    <t>s13</t>
  </si>
  <si>
    <t>a14</t>
  </si>
  <si>
    <t>c14</t>
  </si>
  <si>
    <t>s14</t>
  </si>
  <si>
    <t>a15</t>
  </si>
  <si>
    <t>c15</t>
  </si>
  <si>
    <t>s15</t>
  </si>
  <si>
    <t>a16</t>
  </si>
  <si>
    <t>c16</t>
  </si>
  <si>
    <t>s16</t>
  </si>
  <si>
    <t>a17</t>
  </si>
  <si>
    <t>c17</t>
  </si>
  <si>
    <t>s17</t>
  </si>
  <si>
    <t>a18</t>
  </si>
  <si>
    <t>c18</t>
  </si>
  <si>
    <t>s18</t>
  </si>
  <si>
    <t>a19</t>
  </si>
  <si>
    <t>c19</t>
  </si>
  <si>
    <t>s19</t>
  </si>
  <si>
    <t>a20</t>
  </si>
  <si>
    <t>c20</t>
  </si>
  <si>
    <t>s20</t>
  </si>
  <si>
    <t>a21</t>
  </si>
  <si>
    <t>c21</t>
  </si>
  <si>
    <t>s21</t>
  </si>
  <si>
    <t>s22</t>
  </si>
  <si>
    <t>a22</t>
  </si>
  <si>
    <t>c22</t>
  </si>
  <si>
    <t>hjf (kdh)</t>
  </si>
  <si>
    <t>a23</t>
  </si>
  <si>
    <t>c23</t>
  </si>
  <si>
    <t>s23</t>
  </si>
  <si>
    <t>a24</t>
  </si>
  <si>
    <t>c24</t>
  </si>
  <si>
    <t>s24</t>
  </si>
  <si>
    <t>a25</t>
  </si>
  <si>
    <t>c25</t>
  </si>
  <si>
    <t>s25</t>
  </si>
  <si>
    <t>a26</t>
  </si>
  <si>
    <t>c26</t>
  </si>
  <si>
    <t>s26</t>
  </si>
  <si>
    <t>a27</t>
  </si>
  <si>
    <t>c27</t>
  </si>
  <si>
    <t>s27</t>
  </si>
  <si>
    <t>a28</t>
  </si>
  <si>
    <t>c28</t>
  </si>
  <si>
    <t>s28</t>
  </si>
  <si>
    <t>a29</t>
  </si>
  <si>
    <t>c29</t>
  </si>
  <si>
    <t>s29</t>
  </si>
  <si>
    <t>a30</t>
  </si>
  <si>
    <t>c30</t>
  </si>
  <si>
    <t>s30</t>
  </si>
  <si>
    <t>a31</t>
  </si>
  <si>
    <t>c31</t>
  </si>
  <si>
    <t>s31</t>
  </si>
  <si>
    <t>a32</t>
  </si>
  <si>
    <t>c32</t>
  </si>
  <si>
    <t>s32</t>
  </si>
  <si>
    <t>a33</t>
  </si>
  <si>
    <t>c33</t>
  </si>
  <si>
    <t>s33</t>
  </si>
  <si>
    <t>a34</t>
  </si>
  <si>
    <t>c34</t>
  </si>
  <si>
    <t>sgj (z35)</t>
  </si>
  <si>
    <t>s34</t>
  </si>
  <si>
    <t>a35</t>
  </si>
  <si>
    <t>c35</t>
  </si>
  <si>
    <t>s35</t>
  </si>
  <si>
    <t>a36</t>
  </si>
  <si>
    <t>c36</t>
  </si>
  <si>
    <t>s36</t>
  </si>
  <si>
    <t>a37</t>
  </si>
  <si>
    <t>c37</t>
  </si>
  <si>
    <t>s37</t>
  </si>
  <si>
    <t>a38</t>
  </si>
  <si>
    <t>c38</t>
  </si>
  <si>
    <t>s38</t>
  </si>
  <si>
    <t>a39</t>
  </si>
  <si>
    <t>c39</t>
  </si>
  <si>
    <t>s39</t>
  </si>
  <si>
    <t>a40</t>
  </si>
  <si>
    <t>c40</t>
  </si>
  <si>
    <t>s40</t>
  </si>
  <si>
    <t>a41</t>
  </si>
  <si>
    <t>c41</t>
  </si>
  <si>
    <t>s41</t>
  </si>
  <si>
    <t>a42</t>
  </si>
  <si>
    <t>c42</t>
  </si>
  <si>
    <t>s42</t>
  </si>
  <si>
    <t>a43</t>
  </si>
  <si>
    <t>c43</t>
  </si>
  <si>
    <t>s43</t>
  </si>
  <si>
    <t>a44</t>
  </si>
  <si>
    <t>c44</t>
  </si>
  <si>
    <t>s44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</si>
</sst>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4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hidden="1" min="5" max="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L1" s="1" t="s">
        <v>4</v>
      </c>
    </row>
    <row r="2">
      <c r="A2" s="1" t="s">
        <v>5</v>
      </c>
      <c r="B2" s="2" t="str">
        <f>IFERROR(__xludf.DUMMYFUNCTION("split(A2,"" )"")"),"bbc")</f>
        <v>bbc</v>
      </c>
      <c r="C2" s="2" t="str">
        <f>IFERROR(__xludf.DUMMYFUNCTION("""COMPUTED_VALUE"""),"and")</f>
        <v>and</v>
      </c>
      <c r="D2" s="2" t="str">
        <f>IFERROR(__xludf.DUMMYFUNCTION("""COMPUTED_VALUE"""),"jkb")</f>
        <v>jkb</v>
      </c>
      <c r="E2" s="2" t="str">
        <f>IFERROR(__xludf.DUMMYFUNCTION("""COMPUTED_VALUE"""),"-&gt;")</f>
        <v>-&gt;</v>
      </c>
      <c r="F2" s="2" t="str">
        <f>IFERROR(__xludf.DUMMYFUNCTION("""COMPUTED_VALUE"""),"ptb")</f>
        <v>ptb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>
      <c r="A3" s="1" t="s">
        <v>11</v>
      </c>
      <c r="B3" s="2" t="str">
        <f>IFERROR(__xludf.DUMMYFUNCTION("split(A3,"" )"")"),"bcq")</f>
        <v>bcq</v>
      </c>
      <c r="C3" s="2" t="str">
        <f>IFERROR(__xludf.DUMMYFUNCTION("""COMPUTED_VALUE"""),"and")</f>
        <v>and</v>
      </c>
      <c r="D3" s="2" t="str">
        <f>IFERROR(__xludf.DUMMYFUNCTION("""COMPUTED_VALUE"""),"hnk")</f>
        <v>hnk</v>
      </c>
      <c r="E3" s="2" t="str">
        <f>IFERROR(__xludf.DUMMYFUNCTION("""COMPUTED_VALUE"""),"-&gt;")</f>
        <v>-&gt;</v>
      </c>
      <c r="F3" s="2" t="str">
        <f>IFERROR(__xludf.DUMMYFUNCTION("""COMPUTED_VALUE"""),"vjp")</f>
        <v>vjp</v>
      </c>
      <c r="H3" s="2" t="s">
        <v>12</v>
      </c>
      <c r="I3" s="2" t="s">
        <v>7</v>
      </c>
      <c r="J3" s="2" t="s">
        <v>13</v>
      </c>
      <c r="K3" s="2" t="s">
        <v>9</v>
      </c>
      <c r="L3" s="2" t="s">
        <v>14</v>
      </c>
    </row>
    <row r="4">
      <c r="A4" s="1" t="s">
        <v>15</v>
      </c>
      <c r="B4" s="2" t="str">
        <f>IFERROR(__xludf.DUMMYFUNCTION("split(A4,"" )"")"),"cfg")</f>
        <v>cfg</v>
      </c>
      <c r="C4" s="2" t="str">
        <f>IFERROR(__xludf.DUMMYFUNCTION("""COMPUTED_VALUE"""),"and")</f>
        <v>and</v>
      </c>
      <c r="D4" s="2" t="str">
        <f>IFERROR(__xludf.DUMMYFUNCTION("""COMPUTED_VALUE"""),"ngh")</f>
        <v>ngh</v>
      </c>
      <c r="E4" s="2" t="str">
        <f>IFERROR(__xludf.DUMMYFUNCTION("""COMPUTED_VALUE"""),"-&gt;")</f>
        <v>-&gt;</v>
      </c>
      <c r="F4" s="2" t="str">
        <f>IFERROR(__xludf.DUMMYFUNCTION("""COMPUTED_VALUE"""),"jrq")</f>
        <v>jrq</v>
      </c>
      <c r="H4" s="2" t="s">
        <v>16</v>
      </c>
      <c r="I4" s="2" t="s">
        <v>7</v>
      </c>
      <c r="J4" s="2" t="s">
        <v>17</v>
      </c>
      <c r="K4" s="2" t="s">
        <v>9</v>
      </c>
      <c r="L4" s="2" t="s">
        <v>18</v>
      </c>
    </row>
    <row r="5">
      <c r="A5" s="1" t="s">
        <v>19</v>
      </c>
      <c r="B5" s="2" t="str">
        <f>IFERROR(__xludf.DUMMYFUNCTION("split(A5,"" )"")"),"cpc")</f>
        <v>cpc</v>
      </c>
      <c r="C5" s="2" t="str">
        <f>IFERROR(__xludf.DUMMYFUNCTION("""COMPUTED_VALUE"""),"and")</f>
        <v>and</v>
      </c>
      <c r="D5" s="2" t="str">
        <f>IFERROR(__xludf.DUMMYFUNCTION("""COMPUTED_VALUE"""),"nbm")</f>
        <v>nbm</v>
      </c>
      <c r="E5" s="2" t="str">
        <f>IFERROR(__xludf.DUMMYFUNCTION("""COMPUTED_VALUE"""),"-&gt;")</f>
        <v>-&gt;</v>
      </c>
      <c r="F5" s="2" t="str">
        <f>IFERROR(__xludf.DUMMYFUNCTION("""COMPUTED_VALUE"""),"jtt")</f>
        <v>jtt</v>
      </c>
      <c r="H5" s="2" t="s">
        <v>20</v>
      </c>
      <c r="I5" s="2" t="s">
        <v>7</v>
      </c>
      <c r="J5" s="2" t="s">
        <v>21</v>
      </c>
      <c r="K5" s="2" t="s">
        <v>9</v>
      </c>
      <c r="L5" s="2" t="s">
        <v>22</v>
      </c>
    </row>
    <row r="6">
      <c r="A6" s="1" t="s">
        <v>23</v>
      </c>
      <c r="B6" s="2" t="str">
        <f>IFERROR(__xludf.DUMMYFUNCTION("split(A6,"" )"")"),"ctv")</f>
        <v>ctv</v>
      </c>
      <c r="C6" s="2" t="str">
        <f>IFERROR(__xludf.DUMMYFUNCTION("""COMPUTED_VALUE"""),"and")</f>
        <v>and</v>
      </c>
      <c r="D6" s="2" t="str">
        <f>IFERROR(__xludf.DUMMYFUNCTION("""COMPUTED_VALUE"""),"wht")</f>
        <v>wht</v>
      </c>
      <c r="E6" s="2" t="str">
        <f>IFERROR(__xludf.DUMMYFUNCTION("""COMPUTED_VALUE"""),"-&gt;")</f>
        <v>-&gt;</v>
      </c>
      <c r="F6" s="2" t="str">
        <f>IFERROR(__xludf.DUMMYFUNCTION("""COMPUTED_VALUE"""),"dhs")</f>
        <v>dhs</v>
      </c>
      <c r="H6" s="2" t="s">
        <v>24</v>
      </c>
      <c r="I6" s="2" t="s">
        <v>7</v>
      </c>
      <c r="J6" s="2" t="s">
        <v>25</v>
      </c>
      <c r="K6" s="2" t="s">
        <v>9</v>
      </c>
      <c r="L6" s="2" t="s">
        <v>26</v>
      </c>
    </row>
    <row r="7">
      <c r="A7" s="1" t="s">
        <v>27</v>
      </c>
      <c r="B7" s="2" t="str">
        <f>IFERROR(__xludf.DUMMYFUNCTION("split(A7,"" )"")"),"cwm")</f>
        <v>cwm</v>
      </c>
      <c r="C7" s="2" t="str">
        <f>IFERROR(__xludf.DUMMYFUNCTION("""COMPUTED_VALUE"""),"and")</f>
        <v>and</v>
      </c>
      <c r="D7" s="2" t="str">
        <f>IFERROR(__xludf.DUMMYFUNCTION("""COMPUTED_VALUE"""),"tpv")</f>
        <v>tpv</v>
      </c>
      <c r="E7" s="2" t="str">
        <f>IFERROR(__xludf.DUMMYFUNCTION("""COMPUTED_VALUE"""),"-&gt;")</f>
        <v>-&gt;</v>
      </c>
      <c r="F7" s="2" t="str">
        <f>IFERROR(__xludf.DUMMYFUNCTION("""COMPUTED_VALUE"""),"pqw")</f>
        <v>pqw</v>
      </c>
      <c r="H7" s="2" t="s">
        <v>28</v>
      </c>
      <c r="I7" s="2" t="s">
        <v>7</v>
      </c>
      <c r="J7" s="2" t="s">
        <v>29</v>
      </c>
      <c r="K7" s="2" t="s">
        <v>9</v>
      </c>
      <c r="L7" s="2" t="s">
        <v>30</v>
      </c>
    </row>
    <row r="8">
      <c r="A8" s="1" t="s">
        <v>31</v>
      </c>
      <c r="B8" s="2" t="str">
        <f>IFERROR(__xludf.DUMMYFUNCTION("split(A8,"" )"")"),"ddh")</f>
        <v>ddh</v>
      </c>
      <c r="C8" s="2" t="str">
        <f>IFERROR(__xludf.DUMMYFUNCTION("""COMPUTED_VALUE"""),"and")</f>
        <v>and</v>
      </c>
      <c r="D8" s="2" t="str">
        <f>IFERROR(__xludf.DUMMYFUNCTION("""COMPUTED_VALUE"""),"tnm")</f>
        <v>tnm</v>
      </c>
      <c r="E8" s="2" t="str">
        <f>IFERROR(__xludf.DUMMYFUNCTION("""COMPUTED_VALUE"""),"-&gt;")</f>
        <v>-&gt;</v>
      </c>
      <c r="F8" s="2" t="str">
        <f>IFERROR(__xludf.DUMMYFUNCTION("""COMPUTED_VALUE"""),"hgg")</f>
        <v>hgg</v>
      </c>
      <c r="H8" s="2" t="s">
        <v>32</v>
      </c>
      <c r="I8" s="2" t="s">
        <v>7</v>
      </c>
      <c r="J8" s="2" t="s">
        <v>33</v>
      </c>
      <c r="K8" s="2" t="s">
        <v>9</v>
      </c>
      <c r="L8" s="2" t="s">
        <v>34</v>
      </c>
    </row>
    <row r="9">
      <c r="A9" s="1" t="s">
        <v>35</v>
      </c>
      <c r="B9" s="2" t="str">
        <f>IFERROR(__xludf.DUMMYFUNCTION("split(A9,"" )"")"),"dhh")</f>
        <v>dhh</v>
      </c>
      <c r="C9" s="2" t="str">
        <f>IFERROR(__xludf.DUMMYFUNCTION("""COMPUTED_VALUE"""),"and")</f>
        <v>and</v>
      </c>
      <c r="D9" s="2" t="str">
        <f>IFERROR(__xludf.DUMMYFUNCTION("""COMPUTED_VALUE"""),"dvf")</f>
        <v>dvf</v>
      </c>
      <c r="E9" s="2" t="str">
        <f>IFERROR(__xludf.DUMMYFUNCTION("""COMPUTED_VALUE"""),"-&gt;")</f>
        <v>-&gt;</v>
      </c>
      <c r="F9" s="2" t="str">
        <f>IFERROR(__xludf.DUMMYFUNCTION("""COMPUTED_VALUE"""),"dfg")</f>
        <v>dfg</v>
      </c>
      <c r="H9" s="2" t="s">
        <v>36</v>
      </c>
      <c r="I9" s="2" t="s">
        <v>7</v>
      </c>
      <c r="J9" s="2" t="s">
        <v>37</v>
      </c>
      <c r="K9" s="2" t="s">
        <v>9</v>
      </c>
      <c r="L9" s="2" t="s">
        <v>38</v>
      </c>
    </row>
    <row r="10">
      <c r="A10" s="1" t="s">
        <v>39</v>
      </c>
      <c r="B10" s="2" t="str">
        <f>IFERROR(__xludf.DUMMYFUNCTION("split(A10,"" )"")"),"dwh")</f>
        <v>dwh</v>
      </c>
      <c r="C10" s="2" t="str">
        <f>IFERROR(__xludf.DUMMYFUNCTION("""COMPUTED_VALUE"""),"and")</f>
        <v>and</v>
      </c>
      <c r="D10" s="2" t="str">
        <f>IFERROR(__xludf.DUMMYFUNCTION("""COMPUTED_VALUE"""),"hsk")</f>
        <v>hsk</v>
      </c>
      <c r="E10" s="2" t="str">
        <f>IFERROR(__xludf.DUMMYFUNCTION("""COMPUTED_VALUE"""),"-&gt;")</f>
        <v>-&gt;</v>
      </c>
      <c r="F10" s="2" t="str">
        <f>IFERROR(__xludf.DUMMYFUNCTION("""COMPUTED_VALUE"""),"gnt")</f>
        <v>gnt</v>
      </c>
      <c r="H10" s="2" t="s">
        <v>40</v>
      </c>
      <c r="I10" s="2" t="s">
        <v>7</v>
      </c>
      <c r="J10" s="2" t="s">
        <v>41</v>
      </c>
      <c r="K10" s="2" t="s">
        <v>9</v>
      </c>
      <c r="L10" s="2" t="s">
        <v>42</v>
      </c>
    </row>
    <row r="11">
      <c r="A11" s="1" t="s">
        <v>43</v>
      </c>
      <c r="B11" s="2" t="str">
        <f>IFERROR(__xludf.DUMMYFUNCTION("split(A11,"" )"")"),"frt")</f>
        <v>frt</v>
      </c>
      <c r="C11" s="2" t="str">
        <f>IFERROR(__xludf.DUMMYFUNCTION("""COMPUTED_VALUE"""),"and")</f>
        <v>and</v>
      </c>
      <c r="D11" s="2" t="str">
        <f>IFERROR(__xludf.DUMMYFUNCTION("""COMPUTED_VALUE"""),"mhw")</f>
        <v>mhw</v>
      </c>
      <c r="E11" s="2" t="str">
        <f>IFERROR(__xludf.DUMMYFUNCTION("""COMPUTED_VALUE"""),"-&gt;")</f>
        <v>-&gt;</v>
      </c>
      <c r="F11" s="2" t="str">
        <f>IFERROR(__xludf.DUMMYFUNCTION("""COMPUTED_VALUE"""),"wdr")</f>
        <v>wdr</v>
      </c>
      <c r="H11" s="2" t="s">
        <v>44</v>
      </c>
      <c r="I11" s="2" t="s">
        <v>7</v>
      </c>
      <c r="J11" s="2" t="s">
        <v>45</v>
      </c>
      <c r="K11" s="2" t="s">
        <v>9</v>
      </c>
      <c r="L11" s="2" t="s">
        <v>46</v>
      </c>
    </row>
    <row r="12">
      <c r="A12" s="1" t="s">
        <v>47</v>
      </c>
      <c r="B12" s="2" t="str">
        <f>IFERROR(__xludf.DUMMYFUNCTION("split(A12,"" )"")"),"fsf")</f>
        <v>fsf</v>
      </c>
      <c r="C12" s="2" t="str">
        <f>IFERROR(__xludf.DUMMYFUNCTION("""COMPUTED_VALUE"""),"and")</f>
        <v>and</v>
      </c>
      <c r="D12" s="2" t="str">
        <f>IFERROR(__xludf.DUMMYFUNCTION("""COMPUTED_VALUE"""),"fgs")</f>
        <v>fgs</v>
      </c>
      <c r="E12" s="2" t="str">
        <f>IFERROR(__xludf.DUMMYFUNCTION("""COMPUTED_VALUE"""),"-&gt;")</f>
        <v>-&gt;</v>
      </c>
      <c r="F12" s="2" t="str">
        <f>IFERROR(__xludf.DUMMYFUNCTION("""COMPUTED_VALUE"""),"nmb")</f>
        <v>nmb</v>
      </c>
      <c r="H12" s="2" t="s">
        <v>48</v>
      </c>
      <c r="I12" s="2" t="s">
        <v>7</v>
      </c>
      <c r="J12" s="2" t="s">
        <v>49</v>
      </c>
      <c r="K12" s="2" t="s">
        <v>9</v>
      </c>
      <c r="L12" s="2" t="s">
        <v>50</v>
      </c>
    </row>
    <row r="13">
      <c r="A13" s="1" t="s">
        <v>51</v>
      </c>
      <c r="B13" s="2" t="str">
        <f>IFERROR(__xludf.DUMMYFUNCTION("split(A13,"" )"")"),"gck")</f>
        <v>gck</v>
      </c>
      <c r="C13" s="2" t="str">
        <f>IFERROR(__xludf.DUMMYFUNCTION("""COMPUTED_VALUE"""),"and")</f>
        <v>and</v>
      </c>
      <c r="D13" s="2" t="str">
        <f>IFERROR(__xludf.DUMMYFUNCTION("""COMPUTED_VALUE"""),"gmw")</f>
        <v>gmw</v>
      </c>
      <c r="E13" s="2" t="str">
        <f>IFERROR(__xludf.DUMMYFUNCTION("""COMPUTED_VALUE"""),"-&gt;")</f>
        <v>-&gt;</v>
      </c>
      <c r="F13" s="2" t="str">
        <f>IFERROR(__xludf.DUMMYFUNCTION("""COMPUTED_VALUE"""),"pjf")</f>
        <v>pjf</v>
      </c>
      <c r="H13" s="2" t="s">
        <v>52</v>
      </c>
      <c r="I13" s="2" t="s">
        <v>7</v>
      </c>
      <c r="J13" s="2" t="s">
        <v>53</v>
      </c>
      <c r="K13" s="2" t="s">
        <v>9</v>
      </c>
      <c r="L13" s="2" t="s">
        <v>54</v>
      </c>
    </row>
    <row r="14">
      <c r="A14" s="1" t="s">
        <v>55</v>
      </c>
      <c r="B14" s="2" t="str">
        <f>IFERROR(__xludf.DUMMYFUNCTION("split(A14,"" )"")"),"gds")</f>
        <v>gds</v>
      </c>
      <c r="C14" s="2" t="str">
        <f>IFERROR(__xludf.DUMMYFUNCTION("""COMPUTED_VALUE"""),"and")</f>
        <v>and</v>
      </c>
      <c r="D14" s="2" t="str">
        <f>IFERROR(__xludf.DUMMYFUNCTION("""COMPUTED_VALUE"""),"ghr")</f>
        <v>ghr</v>
      </c>
      <c r="E14" s="2" t="str">
        <f>IFERROR(__xludf.DUMMYFUNCTION("""COMPUTED_VALUE"""),"-&gt;")</f>
        <v>-&gt;</v>
      </c>
      <c r="F14" s="2" t="str">
        <f>IFERROR(__xludf.DUMMYFUNCTION("""COMPUTED_VALUE"""),"ckd")</f>
        <v>ckd</v>
      </c>
      <c r="H14" s="2" t="s">
        <v>56</v>
      </c>
      <c r="I14" s="2" t="s">
        <v>7</v>
      </c>
      <c r="J14" s="2" t="s">
        <v>57</v>
      </c>
      <c r="K14" s="2" t="s">
        <v>9</v>
      </c>
      <c r="L14" s="2" t="s">
        <v>58</v>
      </c>
    </row>
    <row r="15">
      <c r="A15" s="1" t="s">
        <v>59</v>
      </c>
      <c r="B15" s="2" t="str">
        <f>IFERROR(__xludf.DUMMYFUNCTION("split(A15,"" )"")"),"gjn")</f>
        <v>gjn</v>
      </c>
      <c r="C15" s="2" t="str">
        <f>IFERROR(__xludf.DUMMYFUNCTION("""COMPUTED_VALUE"""),"and")</f>
        <v>and</v>
      </c>
      <c r="D15" s="2" t="str">
        <f>IFERROR(__xludf.DUMMYFUNCTION("""COMPUTED_VALUE"""),"kdh")</f>
        <v>kdh</v>
      </c>
      <c r="E15" s="2" t="str">
        <f>IFERROR(__xludf.DUMMYFUNCTION("""COMPUTED_VALUE"""),"-&gt;")</f>
        <v>-&gt;</v>
      </c>
      <c r="F15" s="2" t="str">
        <f>IFERROR(__xludf.DUMMYFUNCTION("""COMPUTED_VALUE"""),"bjb")</f>
        <v>bjb</v>
      </c>
      <c r="H15" s="2" t="s">
        <v>60</v>
      </c>
      <c r="I15" s="2" t="s">
        <v>7</v>
      </c>
      <c r="J15" s="2" t="s">
        <v>61</v>
      </c>
      <c r="K15" s="2" t="s">
        <v>9</v>
      </c>
      <c r="L15" s="2" t="s">
        <v>62</v>
      </c>
    </row>
    <row r="16">
      <c r="A16" s="1" t="s">
        <v>63</v>
      </c>
      <c r="B16" s="2" t="str">
        <f>IFERROR(__xludf.DUMMYFUNCTION("split(A16,"" )"")"),"gkj")</f>
        <v>gkj</v>
      </c>
      <c r="C16" s="2" t="str">
        <f>IFERROR(__xludf.DUMMYFUNCTION("""COMPUTED_VALUE"""),"and")</f>
        <v>and</v>
      </c>
      <c r="D16" s="2" t="str">
        <f>IFERROR(__xludf.DUMMYFUNCTION("""COMPUTED_VALUE"""),"sws")</f>
        <v>sws</v>
      </c>
      <c r="E16" s="2" t="str">
        <f>IFERROR(__xludf.DUMMYFUNCTION("""COMPUTED_VALUE"""),"-&gt;")</f>
        <v>-&gt;</v>
      </c>
      <c r="F16" s="2" t="str">
        <f>IFERROR(__xludf.DUMMYFUNCTION("""COMPUTED_VALUE"""),"jfw")</f>
        <v>jfw</v>
      </c>
      <c r="H16" s="2" t="s">
        <v>64</v>
      </c>
      <c r="I16" s="2" t="s">
        <v>7</v>
      </c>
      <c r="J16" s="2" t="s">
        <v>65</v>
      </c>
      <c r="K16" s="2" t="s">
        <v>9</v>
      </c>
      <c r="L16" s="2" t="s">
        <v>66</v>
      </c>
    </row>
    <row r="17">
      <c r="A17" s="1" t="s">
        <v>67</v>
      </c>
      <c r="B17" s="2" t="str">
        <f>IFERROR(__xludf.DUMMYFUNCTION("split(A17,"" )"")"),"jcw")</f>
        <v>jcw</v>
      </c>
      <c r="C17" s="2" t="str">
        <f>IFERROR(__xludf.DUMMYFUNCTION("""COMPUTED_VALUE"""),"and")</f>
        <v>and</v>
      </c>
      <c r="D17" s="2" t="str">
        <f>IFERROR(__xludf.DUMMYFUNCTION("""COMPUTED_VALUE"""),"wpk")</f>
        <v>wpk</v>
      </c>
      <c r="E17" s="2" t="str">
        <f>IFERROR(__xludf.DUMMYFUNCTION("""COMPUTED_VALUE"""),"-&gt;")</f>
        <v>-&gt;</v>
      </c>
      <c r="F17" s="2" t="str">
        <f>IFERROR(__xludf.DUMMYFUNCTION("""COMPUTED_VALUE"""),"sbr")</f>
        <v>sbr</v>
      </c>
      <c r="H17" s="2" t="s">
        <v>68</v>
      </c>
      <c r="I17" s="2" t="s">
        <v>7</v>
      </c>
      <c r="J17" s="2" t="s">
        <v>69</v>
      </c>
      <c r="K17" s="2" t="s">
        <v>9</v>
      </c>
      <c r="L17" s="2" t="s">
        <v>70</v>
      </c>
    </row>
    <row r="18">
      <c r="A18" s="1" t="s">
        <v>71</v>
      </c>
      <c r="B18" s="2" t="str">
        <f>IFERROR(__xludf.DUMMYFUNCTION("split(A18,"" )"")"),"jhw")</f>
        <v>jhw</v>
      </c>
      <c r="C18" s="2" t="str">
        <f>IFERROR(__xludf.DUMMYFUNCTION("""COMPUTED_VALUE"""),"and")</f>
        <v>and</v>
      </c>
      <c r="D18" s="2" t="str">
        <f>IFERROR(__xludf.DUMMYFUNCTION("""COMPUTED_VALUE"""),"tcv")</f>
        <v>tcv</v>
      </c>
      <c r="E18" s="2" t="str">
        <f>IFERROR(__xludf.DUMMYFUNCTION("""COMPUTED_VALUE"""),"-&gt;")</f>
        <v>-&gt;</v>
      </c>
      <c r="F18" s="2" t="str">
        <f>IFERROR(__xludf.DUMMYFUNCTION("""COMPUTED_VALUE"""),"rqv")</f>
        <v>rqv</v>
      </c>
      <c r="H18" s="2" t="s">
        <v>72</v>
      </c>
      <c r="I18" s="2" t="s">
        <v>7</v>
      </c>
      <c r="J18" s="2" t="s">
        <v>73</v>
      </c>
      <c r="K18" s="2" t="s">
        <v>9</v>
      </c>
      <c r="L18" s="2" t="s">
        <v>74</v>
      </c>
    </row>
    <row r="19">
      <c r="A19" s="1" t="s">
        <v>75</v>
      </c>
      <c r="B19" s="2" t="str">
        <f>IFERROR(__xludf.DUMMYFUNCTION("split(A19,"" )"")"),"mgd")</f>
        <v>mgd</v>
      </c>
      <c r="C19" s="2" t="str">
        <f>IFERROR(__xludf.DUMMYFUNCTION("""COMPUTED_VALUE"""),"and")</f>
        <v>and</v>
      </c>
      <c r="D19" s="2" t="str">
        <f>IFERROR(__xludf.DUMMYFUNCTION("""COMPUTED_VALUE"""),"skp")</f>
        <v>skp</v>
      </c>
      <c r="E19" s="2" t="str">
        <f>IFERROR(__xludf.DUMMYFUNCTION("""COMPUTED_VALUE"""),"-&gt;")</f>
        <v>-&gt;</v>
      </c>
      <c r="F19" s="2" t="str">
        <f>IFERROR(__xludf.DUMMYFUNCTION("""COMPUTED_VALUE"""),"src")</f>
        <v>src</v>
      </c>
      <c r="H19" s="2" t="s">
        <v>76</v>
      </c>
      <c r="I19" s="2" t="s">
        <v>7</v>
      </c>
      <c r="J19" s="2" t="s">
        <v>77</v>
      </c>
      <c r="K19" s="2" t="s">
        <v>9</v>
      </c>
      <c r="L19" s="2" t="s">
        <v>78</v>
      </c>
    </row>
    <row r="20">
      <c r="A20" s="1" t="s">
        <v>79</v>
      </c>
      <c r="B20" s="2" t="str">
        <f>IFERROR(__xludf.DUMMYFUNCTION("split(A20,"" )"")"),"mhc")</f>
        <v>mhc</v>
      </c>
      <c r="C20" s="2" t="str">
        <f>IFERROR(__xludf.DUMMYFUNCTION("""COMPUTED_VALUE"""),"and")</f>
        <v>and</v>
      </c>
      <c r="D20" s="2" t="str">
        <f>IFERROR(__xludf.DUMMYFUNCTION("""COMPUTED_VALUE"""),"jqd")</f>
        <v>jqd</v>
      </c>
      <c r="E20" s="2" t="str">
        <f>IFERROR(__xludf.DUMMYFUNCTION("""COMPUTED_VALUE"""),"-&gt;")</f>
        <v>-&gt;</v>
      </c>
      <c r="F20" s="2" t="str">
        <f>IFERROR(__xludf.DUMMYFUNCTION("""COMPUTED_VALUE"""),"qgn")</f>
        <v>qgn</v>
      </c>
      <c r="H20" s="2" t="s">
        <v>80</v>
      </c>
      <c r="I20" s="2" t="s">
        <v>7</v>
      </c>
      <c r="J20" s="2" t="s">
        <v>81</v>
      </c>
      <c r="K20" s="2" t="s">
        <v>9</v>
      </c>
      <c r="L20" s="2" t="s">
        <v>82</v>
      </c>
    </row>
    <row r="21">
      <c r="A21" s="1" t="s">
        <v>83</v>
      </c>
      <c r="B21" s="2" t="str">
        <f>IFERROR(__xludf.DUMMYFUNCTION("split(A21,"" )"")"),"msb")</f>
        <v>msb</v>
      </c>
      <c r="C21" s="2" t="str">
        <f>IFERROR(__xludf.DUMMYFUNCTION("""COMPUTED_VALUE"""),"and")</f>
        <v>and</v>
      </c>
      <c r="D21" s="2" t="str">
        <f>IFERROR(__xludf.DUMMYFUNCTION("""COMPUTED_VALUE"""),"bgd")</f>
        <v>bgd</v>
      </c>
      <c r="E21" s="2" t="str">
        <f>IFERROR(__xludf.DUMMYFUNCTION("""COMPUTED_VALUE"""),"-&gt;")</f>
        <v>-&gt;</v>
      </c>
      <c r="F21" s="2" t="str">
        <f>IFERROR(__xludf.DUMMYFUNCTION("""COMPUTED_VALUE"""),"gjr")</f>
        <v>gjr</v>
      </c>
      <c r="H21" s="2" t="s">
        <v>84</v>
      </c>
      <c r="I21" s="2" t="s">
        <v>7</v>
      </c>
      <c r="J21" s="2" t="s">
        <v>85</v>
      </c>
      <c r="K21" s="2" t="s">
        <v>9</v>
      </c>
      <c r="L21" s="2" t="s">
        <v>86</v>
      </c>
    </row>
    <row r="22">
      <c r="A22" s="1" t="s">
        <v>87</v>
      </c>
      <c r="B22" s="2" t="str">
        <f>IFERROR(__xludf.DUMMYFUNCTION("split(A22,"" )"")"),"nrr")</f>
        <v>nrr</v>
      </c>
      <c r="C22" s="2" t="str">
        <f>IFERROR(__xludf.DUMMYFUNCTION("""COMPUTED_VALUE"""),"and")</f>
        <v>and</v>
      </c>
      <c r="D22" s="2" t="str">
        <f>IFERROR(__xludf.DUMMYFUNCTION("""COMPUTED_VALUE"""),"sms")</f>
        <v>sms</v>
      </c>
      <c r="E22" s="2" t="str">
        <f>IFERROR(__xludf.DUMMYFUNCTION("""COMPUTED_VALUE"""),"-&gt;")</f>
        <v>-&gt;</v>
      </c>
      <c r="F22" s="2" t="str">
        <f>IFERROR(__xludf.DUMMYFUNCTION("""COMPUTED_VALUE"""),"z31")</f>
        <v>z31</v>
      </c>
      <c r="H22" s="2" t="s">
        <v>88</v>
      </c>
      <c r="I22" s="2" t="s">
        <v>7</v>
      </c>
      <c r="J22" s="2" t="s">
        <v>89</v>
      </c>
      <c r="K22" s="2" t="s">
        <v>9</v>
      </c>
      <c r="L22" s="2" t="s">
        <v>90</v>
      </c>
    </row>
    <row r="23">
      <c r="A23" s="1" t="s">
        <v>91</v>
      </c>
      <c r="B23" s="2" t="str">
        <f>IFERROR(__xludf.DUMMYFUNCTION("split(A23,"" )"")"),"ntv")</f>
        <v>ntv</v>
      </c>
      <c r="C23" s="2" t="str">
        <f>IFERROR(__xludf.DUMMYFUNCTION("""COMPUTED_VALUE"""),"and")</f>
        <v>and</v>
      </c>
      <c r="D23" s="2" t="str">
        <f>IFERROR(__xludf.DUMMYFUNCTION("""COMPUTED_VALUE"""),"cmg")</f>
        <v>cmg</v>
      </c>
      <c r="E23" s="2" t="str">
        <f>IFERROR(__xludf.DUMMYFUNCTION("""COMPUTED_VALUE"""),"-&gt;")</f>
        <v>-&gt;</v>
      </c>
      <c r="F23" s="2" t="str">
        <f>IFERROR(__xludf.DUMMYFUNCTION("""COMPUTED_VALUE"""),"nfb")</f>
        <v>nfb</v>
      </c>
      <c r="H23" s="2" t="s">
        <v>92</v>
      </c>
      <c r="I23" s="2" t="s">
        <v>7</v>
      </c>
      <c r="J23" s="2" t="s">
        <v>93</v>
      </c>
      <c r="K23" s="2" t="s">
        <v>9</v>
      </c>
      <c r="L23" s="2" t="s">
        <v>94</v>
      </c>
    </row>
    <row r="24">
      <c r="A24" s="1" t="s">
        <v>95</v>
      </c>
      <c r="B24" s="2" t="str">
        <f>IFERROR(__xludf.DUMMYFUNCTION("split(A24,"" )"")"),"qfs")</f>
        <v>qfs</v>
      </c>
      <c r="C24" s="2" t="str">
        <f>IFERROR(__xludf.DUMMYFUNCTION("""COMPUTED_VALUE"""),"and")</f>
        <v>and</v>
      </c>
      <c r="D24" s="2" t="str">
        <f>IFERROR(__xludf.DUMMYFUNCTION("""COMPUTED_VALUE"""),"rfv")</f>
        <v>rfv</v>
      </c>
      <c r="E24" s="2" t="str">
        <f>IFERROR(__xludf.DUMMYFUNCTION("""COMPUTED_VALUE"""),"-&gt;")</f>
        <v>-&gt;</v>
      </c>
      <c r="F24" s="2" t="str">
        <f>IFERROR(__xludf.DUMMYFUNCTION("""COMPUTED_VALUE"""),"fgp")</f>
        <v>fgp</v>
      </c>
      <c r="H24" s="2" t="s">
        <v>96</v>
      </c>
      <c r="I24" s="2" t="s">
        <v>7</v>
      </c>
      <c r="J24" s="2" t="s">
        <v>97</v>
      </c>
      <c r="K24" s="2" t="s">
        <v>9</v>
      </c>
      <c r="L24" s="2" t="s">
        <v>98</v>
      </c>
    </row>
    <row r="25">
      <c r="A25" s="1" t="s">
        <v>99</v>
      </c>
      <c r="B25" s="2" t="str">
        <f>IFERROR(__xludf.DUMMYFUNCTION("split(A25,"" )"")"),"qtn")</f>
        <v>qtn</v>
      </c>
      <c r="C25" s="2" t="str">
        <f>IFERROR(__xludf.DUMMYFUNCTION("""COMPUTED_VALUE"""),"and")</f>
        <v>and</v>
      </c>
      <c r="D25" s="2" t="str">
        <f>IFERROR(__xludf.DUMMYFUNCTION("""COMPUTED_VALUE"""),"cjd")</f>
        <v>cjd</v>
      </c>
      <c r="E25" s="2" t="str">
        <f>IFERROR(__xludf.DUMMYFUNCTION("""COMPUTED_VALUE"""),"-&gt;")</f>
        <v>-&gt;</v>
      </c>
      <c r="F25" s="2" t="str">
        <f>IFERROR(__xludf.DUMMYFUNCTION("""COMPUTED_VALUE"""),"vrv")</f>
        <v>vrv</v>
      </c>
      <c r="H25" s="2" t="s">
        <v>100</v>
      </c>
      <c r="I25" s="2" t="s">
        <v>7</v>
      </c>
      <c r="J25" s="2" t="s">
        <v>101</v>
      </c>
      <c r="K25" s="2" t="s">
        <v>9</v>
      </c>
      <c r="L25" s="2" t="s">
        <v>102</v>
      </c>
    </row>
    <row r="26">
      <c r="A26" s="1" t="s">
        <v>103</v>
      </c>
      <c r="B26" s="2" t="str">
        <f>IFERROR(__xludf.DUMMYFUNCTION("split(A26,"" )"")"),"rbw")</f>
        <v>rbw</v>
      </c>
      <c r="C26" s="2" t="str">
        <f>IFERROR(__xludf.DUMMYFUNCTION("""COMPUTED_VALUE"""),"and")</f>
        <v>and</v>
      </c>
      <c r="D26" s="2" t="str">
        <f>IFERROR(__xludf.DUMMYFUNCTION("""COMPUTED_VALUE"""),"dfv")</f>
        <v>dfv</v>
      </c>
      <c r="E26" s="2" t="str">
        <f>IFERROR(__xludf.DUMMYFUNCTION("""COMPUTED_VALUE"""),"-&gt;")</f>
        <v>-&gt;</v>
      </c>
      <c r="F26" s="2" t="str">
        <f>IFERROR(__xludf.DUMMYFUNCTION("""COMPUTED_VALUE"""),"qnv")</f>
        <v>qnv</v>
      </c>
      <c r="H26" s="2" t="s">
        <v>104</v>
      </c>
      <c r="I26" s="2" t="s">
        <v>7</v>
      </c>
      <c r="J26" s="2" t="s">
        <v>105</v>
      </c>
      <c r="K26" s="2" t="s">
        <v>9</v>
      </c>
      <c r="L26" s="2" t="s">
        <v>106</v>
      </c>
    </row>
    <row r="27">
      <c r="A27" s="1" t="s">
        <v>107</v>
      </c>
      <c r="B27" s="2" t="str">
        <f>IFERROR(__xludf.DUMMYFUNCTION("split(A27,"" )"")"),"rgp")</f>
        <v>rgp</v>
      </c>
      <c r="C27" s="2" t="str">
        <f>IFERROR(__xludf.DUMMYFUNCTION("""COMPUTED_VALUE"""),"and")</f>
        <v>and</v>
      </c>
      <c r="D27" s="2" t="str">
        <f>IFERROR(__xludf.DUMMYFUNCTION("""COMPUTED_VALUE"""),"bth")</f>
        <v>bth</v>
      </c>
      <c r="E27" s="2" t="str">
        <f>IFERROR(__xludf.DUMMYFUNCTION("""COMPUTED_VALUE"""),"-&gt;")</f>
        <v>-&gt;</v>
      </c>
      <c r="F27" s="2" t="str">
        <f>IFERROR(__xludf.DUMMYFUNCTION("""COMPUTED_VALUE"""),"srg")</f>
        <v>srg</v>
      </c>
      <c r="H27" s="2" t="s">
        <v>108</v>
      </c>
      <c r="I27" s="2" t="s">
        <v>7</v>
      </c>
      <c r="J27" s="2" t="s">
        <v>109</v>
      </c>
      <c r="K27" s="2" t="s">
        <v>9</v>
      </c>
      <c r="L27" s="2" t="s">
        <v>110</v>
      </c>
    </row>
    <row r="28">
      <c r="A28" s="1" t="s">
        <v>111</v>
      </c>
      <c r="B28" s="2" t="str">
        <f>IFERROR(__xludf.DUMMYFUNCTION("split(A28,"" )"")"),"rmw")</f>
        <v>rmw</v>
      </c>
      <c r="C28" s="2" t="str">
        <f>IFERROR(__xludf.DUMMYFUNCTION("""COMPUTED_VALUE"""),"and")</f>
        <v>and</v>
      </c>
      <c r="D28" s="2" t="str">
        <f>IFERROR(__xludf.DUMMYFUNCTION("""COMPUTED_VALUE"""),"psg")</f>
        <v>psg</v>
      </c>
      <c r="E28" s="2" t="str">
        <f>IFERROR(__xludf.DUMMYFUNCTION("""COMPUTED_VALUE"""),"-&gt;")</f>
        <v>-&gt;</v>
      </c>
      <c r="F28" s="2" t="str">
        <f>IFERROR(__xludf.DUMMYFUNCTION("""COMPUTED_VALUE"""),"fgg")</f>
        <v>fgg</v>
      </c>
      <c r="H28" s="2" t="s">
        <v>112</v>
      </c>
      <c r="I28" s="2" t="s">
        <v>7</v>
      </c>
      <c r="J28" s="2" t="s">
        <v>113</v>
      </c>
      <c r="K28" s="2" t="s">
        <v>9</v>
      </c>
      <c r="L28" s="2" t="s">
        <v>114</v>
      </c>
    </row>
    <row r="29">
      <c r="A29" s="1" t="s">
        <v>115</v>
      </c>
      <c r="B29" s="2" t="str">
        <f>IFERROR(__xludf.DUMMYFUNCTION("split(A29,"" )"")"),"rqf")</f>
        <v>rqf</v>
      </c>
      <c r="C29" s="2" t="str">
        <f>IFERROR(__xludf.DUMMYFUNCTION("""COMPUTED_VALUE"""),"and")</f>
        <v>and</v>
      </c>
      <c r="D29" s="2" t="str">
        <f>IFERROR(__xludf.DUMMYFUNCTION("""COMPUTED_VALUE"""),"pqn")</f>
        <v>pqn</v>
      </c>
      <c r="E29" s="2" t="str">
        <f>IFERROR(__xludf.DUMMYFUNCTION("""COMPUTED_VALUE"""),"-&gt;")</f>
        <v>-&gt;</v>
      </c>
      <c r="F29" s="2" t="str">
        <f>IFERROR(__xludf.DUMMYFUNCTION("""COMPUTED_VALUE"""),"wbv")</f>
        <v>wbv</v>
      </c>
      <c r="H29" s="2" t="s">
        <v>116</v>
      </c>
      <c r="I29" s="2" t="s">
        <v>7</v>
      </c>
      <c r="J29" s="2" t="s">
        <v>117</v>
      </c>
      <c r="K29" s="2" t="s">
        <v>9</v>
      </c>
      <c r="L29" s="2" t="s">
        <v>118</v>
      </c>
    </row>
    <row r="30">
      <c r="A30" s="1" t="s">
        <v>119</v>
      </c>
      <c r="B30" s="2" t="str">
        <f>IFERROR(__xludf.DUMMYFUNCTION("split(A30,"" )"")"),"sgs")</f>
        <v>sgs</v>
      </c>
      <c r="C30" s="2" t="str">
        <f>IFERROR(__xludf.DUMMYFUNCTION("""COMPUTED_VALUE"""),"and")</f>
        <v>and</v>
      </c>
      <c r="D30" s="2" t="str">
        <f>IFERROR(__xludf.DUMMYFUNCTION("""COMPUTED_VALUE"""),"rsb")</f>
        <v>rsb</v>
      </c>
      <c r="E30" s="2" t="str">
        <f>IFERROR(__xludf.DUMMYFUNCTION("""COMPUTED_VALUE"""),"-&gt;")</f>
        <v>-&gt;</v>
      </c>
      <c r="F30" s="2" t="str">
        <f>IFERROR(__xludf.DUMMYFUNCTION("""COMPUTED_VALUE"""),"ccw")</f>
        <v>ccw</v>
      </c>
      <c r="H30" s="2" t="s">
        <v>120</v>
      </c>
      <c r="I30" s="2" t="s">
        <v>7</v>
      </c>
      <c r="J30" s="2" t="s">
        <v>121</v>
      </c>
      <c r="K30" s="2" t="s">
        <v>9</v>
      </c>
      <c r="L30" s="2" t="s">
        <v>122</v>
      </c>
    </row>
    <row r="31">
      <c r="A31" s="1" t="s">
        <v>123</v>
      </c>
      <c r="B31" s="2" t="str">
        <f>IFERROR(__xludf.DUMMYFUNCTION("split(A31,"" )"")"),"spb")</f>
        <v>spb</v>
      </c>
      <c r="C31" s="2" t="str">
        <f>IFERROR(__xludf.DUMMYFUNCTION("""COMPUTED_VALUE"""),"and")</f>
        <v>and</v>
      </c>
      <c r="D31" s="2" t="str">
        <f>IFERROR(__xludf.DUMMYFUNCTION("""COMPUTED_VALUE"""),"tng")</f>
        <v>tng</v>
      </c>
      <c r="E31" s="2" t="str">
        <f>IFERROR(__xludf.DUMMYFUNCTION("""COMPUTED_VALUE"""),"-&gt;")</f>
        <v>-&gt;</v>
      </c>
      <c r="F31" s="2" t="str">
        <f>IFERROR(__xludf.DUMMYFUNCTION("""COMPUTED_VALUE"""),"skq")</f>
        <v>skq</v>
      </c>
      <c r="H31" s="2" t="s">
        <v>124</v>
      </c>
      <c r="I31" s="2" t="s">
        <v>7</v>
      </c>
      <c r="J31" s="2" t="s">
        <v>125</v>
      </c>
      <c r="K31" s="2" t="s">
        <v>9</v>
      </c>
      <c r="L31" s="2" t="s">
        <v>126</v>
      </c>
    </row>
    <row r="32">
      <c r="A32" s="1" t="s">
        <v>127</v>
      </c>
      <c r="B32" s="2" t="str">
        <f>IFERROR(__xludf.DUMMYFUNCTION("split(A32,"" )"")"),"svt")</f>
        <v>svt</v>
      </c>
      <c r="C32" s="2" t="str">
        <f>IFERROR(__xludf.DUMMYFUNCTION("""COMPUTED_VALUE"""),"and")</f>
        <v>and</v>
      </c>
      <c r="D32" s="2" t="str">
        <f>IFERROR(__xludf.DUMMYFUNCTION("""COMPUTED_VALUE"""),"hkg")</f>
        <v>hkg</v>
      </c>
      <c r="E32" s="2" t="str">
        <f>IFERROR(__xludf.DUMMYFUNCTION("""COMPUTED_VALUE"""),"-&gt;")</f>
        <v>-&gt;</v>
      </c>
      <c r="F32" s="2" t="str">
        <f>IFERROR(__xludf.DUMMYFUNCTION("""COMPUTED_VALUE"""),"knf")</f>
        <v>knf</v>
      </c>
      <c r="H32" s="2" t="s">
        <v>128</v>
      </c>
      <c r="I32" s="2" t="s">
        <v>7</v>
      </c>
      <c r="J32" s="2" t="s">
        <v>129</v>
      </c>
      <c r="K32" s="2" t="s">
        <v>9</v>
      </c>
      <c r="L32" s="2" t="s">
        <v>130</v>
      </c>
    </row>
    <row r="33">
      <c r="A33" s="1" t="s">
        <v>131</v>
      </c>
      <c r="B33" s="2" t="str">
        <f>IFERROR(__xludf.DUMMYFUNCTION("split(A33,"" )"")"),"tgp")</f>
        <v>tgp</v>
      </c>
      <c r="C33" s="2" t="str">
        <f>IFERROR(__xludf.DUMMYFUNCTION("""COMPUTED_VALUE"""),"and")</f>
        <v>and</v>
      </c>
      <c r="D33" s="2" t="str">
        <f>IFERROR(__xludf.DUMMYFUNCTION("""COMPUTED_VALUE"""),"dkh")</f>
        <v>dkh</v>
      </c>
      <c r="E33" s="2" t="str">
        <f>IFERROR(__xludf.DUMMYFUNCTION("""COMPUTED_VALUE"""),"-&gt;")</f>
        <v>-&gt;</v>
      </c>
      <c r="F33" s="2" t="str">
        <f>IFERROR(__xludf.DUMMYFUNCTION("""COMPUTED_VALUE"""),"tbh")</f>
        <v>tbh</v>
      </c>
      <c r="H33" s="2" t="s">
        <v>132</v>
      </c>
      <c r="I33" s="2" t="s">
        <v>7</v>
      </c>
      <c r="J33" s="2" t="s">
        <v>133</v>
      </c>
      <c r="K33" s="2" t="s">
        <v>9</v>
      </c>
      <c r="L33" s="2" t="s">
        <v>134</v>
      </c>
    </row>
    <row r="34">
      <c r="A34" s="1" t="s">
        <v>135</v>
      </c>
      <c r="B34" s="2" t="str">
        <f>IFERROR(__xludf.DUMMYFUNCTION("split(A34,"" )"")"),"tks")</f>
        <v>tks</v>
      </c>
      <c r="C34" s="2" t="str">
        <f>IFERROR(__xludf.DUMMYFUNCTION("""COMPUTED_VALUE"""),"and")</f>
        <v>and</v>
      </c>
      <c r="D34" s="2" t="str">
        <f>IFERROR(__xludf.DUMMYFUNCTION("""COMPUTED_VALUE"""),"sbg")</f>
        <v>sbg</v>
      </c>
      <c r="E34" s="2" t="str">
        <f>IFERROR(__xludf.DUMMYFUNCTION("""COMPUTED_VALUE"""),"-&gt;")</f>
        <v>-&gt;</v>
      </c>
      <c r="F34" s="2" t="str">
        <f>IFERROR(__xludf.DUMMYFUNCTION("""COMPUTED_VALUE"""),"wqr")</f>
        <v>wqr</v>
      </c>
      <c r="H34" s="2" t="s">
        <v>136</v>
      </c>
      <c r="I34" s="2" t="s">
        <v>7</v>
      </c>
      <c r="J34" s="2" t="s">
        <v>137</v>
      </c>
      <c r="K34" s="2" t="s">
        <v>9</v>
      </c>
      <c r="L34" s="2" t="s">
        <v>138</v>
      </c>
    </row>
    <row r="35">
      <c r="A35" s="1" t="s">
        <v>139</v>
      </c>
      <c r="B35" s="2" t="str">
        <f>IFERROR(__xludf.DUMMYFUNCTION("split(A35,"" )"")"),"tsm")</f>
        <v>tsm</v>
      </c>
      <c r="C35" s="2" t="str">
        <f>IFERROR(__xludf.DUMMYFUNCTION("""COMPUTED_VALUE"""),"and")</f>
        <v>and</v>
      </c>
      <c r="D35" s="2" t="str">
        <f>IFERROR(__xludf.DUMMYFUNCTION("""COMPUTED_VALUE"""),"twb")</f>
        <v>twb</v>
      </c>
      <c r="E35" s="2" t="str">
        <f>IFERROR(__xludf.DUMMYFUNCTION("""COMPUTED_VALUE"""),"-&gt;")</f>
        <v>-&gt;</v>
      </c>
      <c r="F35" s="2" t="str">
        <f>IFERROR(__xludf.DUMMYFUNCTION("""COMPUTED_VALUE"""),"rwg")</f>
        <v>rwg</v>
      </c>
      <c r="H35" s="2" t="s">
        <v>140</v>
      </c>
      <c r="I35" s="2" t="s">
        <v>7</v>
      </c>
      <c r="J35" s="2" t="s">
        <v>141</v>
      </c>
      <c r="K35" s="2" t="s">
        <v>9</v>
      </c>
      <c r="L35" s="2" t="s">
        <v>142</v>
      </c>
    </row>
    <row r="36">
      <c r="A36" s="1" t="s">
        <v>143</v>
      </c>
      <c r="B36" s="2" t="str">
        <f>IFERROR(__xludf.DUMMYFUNCTION("split(A36,"" )"")"),"ttd")</f>
        <v>ttd</v>
      </c>
      <c r="C36" s="2" t="str">
        <f>IFERROR(__xludf.DUMMYFUNCTION("""COMPUTED_VALUE"""),"and")</f>
        <v>and</v>
      </c>
      <c r="D36" s="2" t="str">
        <f>IFERROR(__xludf.DUMMYFUNCTION("""COMPUTED_VALUE"""),"nhg")</f>
        <v>nhg</v>
      </c>
      <c r="E36" s="2" t="str">
        <f>IFERROR(__xludf.DUMMYFUNCTION("""COMPUTED_VALUE"""),"-&gt;")</f>
        <v>-&gt;</v>
      </c>
      <c r="F36" s="2" t="str">
        <f>IFERROR(__xludf.DUMMYFUNCTION("""COMPUTED_VALUE"""),"tfw")</f>
        <v>tfw</v>
      </c>
      <c r="H36" s="2" t="s">
        <v>144</v>
      </c>
      <c r="I36" s="2" t="s">
        <v>7</v>
      </c>
      <c r="J36" s="2" t="s">
        <v>145</v>
      </c>
      <c r="K36" s="2" t="s">
        <v>9</v>
      </c>
      <c r="L36" s="2" t="s">
        <v>146</v>
      </c>
    </row>
    <row r="37">
      <c r="A37" s="1" t="s">
        <v>147</v>
      </c>
      <c r="B37" s="2" t="str">
        <f>IFERROR(__xludf.DUMMYFUNCTION("split(A37,"" )"")"),"vjr")</f>
        <v>vjr</v>
      </c>
      <c r="C37" s="2" t="str">
        <f>IFERROR(__xludf.DUMMYFUNCTION("""COMPUTED_VALUE"""),"and")</f>
        <v>and</v>
      </c>
      <c r="D37" s="2" t="str">
        <f>IFERROR(__xludf.DUMMYFUNCTION("""COMPUTED_VALUE"""),"vbb")</f>
        <v>vbb</v>
      </c>
      <c r="E37" s="2" t="str">
        <f>IFERROR(__xludf.DUMMYFUNCTION("""COMPUTED_VALUE"""),"-&gt;")</f>
        <v>-&gt;</v>
      </c>
      <c r="F37" s="2" t="str">
        <f>IFERROR(__xludf.DUMMYFUNCTION("""COMPUTED_VALUE"""),"djm")</f>
        <v>djm</v>
      </c>
      <c r="H37" s="2" t="s">
        <v>148</v>
      </c>
      <c r="I37" s="2" t="s">
        <v>7</v>
      </c>
      <c r="J37" s="2" t="s">
        <v>149</v>
      </c>
      <c r="K37" s="2" t="s">
        <v>9</v>
      </c>
      <c r="L37" s="2" t="s">
        <v>150</v>
      </c>
    </row>
    <row r="38">
      <c r="A38" s="1" t="s">
        <v>151</v>
      </c>
      <c r="B38" s="2" t="str">
        <f>IFERROR(__xludf.DUMMYFUNCTION("split(A38,"" )"")"),"vpd")</f>
        <v>vpd</v>
      </c>
      <c r="C38" s="2" t="str">
        <f>IFERROR(__xludf.DUMMYFUNCTION("""COMPUTED_VALUE"""),"and")</f>
        <v>and</v>
      </c>
      <c r="D38" s="2" t="str">
        <f>IFERROR(__xludf.DUMMYFUNCTION("""COMPUTED_VALUE"""),"mvn")</f>
        <v>mvn</v>
      </c>
      <c r="E38" s="2" t="str">
        <f>IFERROR(__xludf.DUMMYFUNCTION("""COMPUTED_VALUE"""),"-&gt;")</f>
        <v>-&gt;</v>
      </c>
      <c r="F38" s="2" t="str">
        <f>IFERROR(__xludf.DUMMYFUNCTION("""COMPUTED_VALUE"""),"hbj")</f>
        <v>hbj</v>
      </c>
      <c r="H38" s="2" t="s">
        <v>152</v>
      </c>
      <c r="I38" s="2" t="s">
        <v>7</v>
      </c>
      <c r="J38" s="2" t="s">
        <v>153</v>
      </c>
      <c r="K38" s="2" t="s">
        <v>9</v>
      </c>
      <c r="L38" s="2" t="s">
        <v>154</v>
      </c>
    </row>
    <row r="39">
      <c r="A39" s="1" t="s">
        <v>155</v>
      </c>
      <c r="B39" s="2" t="str">
        <f>IFERROR(__xludf.DUMMYFUNCTION("split(A39,"" )"")"),"vrk")</f>
        <v>vrk</v>
      </c>
      <c r="C39" s="2" t="str">
        <f>IFERROR(__xludf.DUMMYFUNCTION("""COMPUTED_VALUE"""),"and")</f>
        <v>and</v>
      </c>
      <c r="D39" s="2" t="str">
        <f>IFERROR(__xludf.DUMMYFUNCTION("""COMPUTED_VALUE"""),"tdw")</f>
        <v>tdw</v>
      </c>
      <c r="E39" s="2" t="str">
        <f>IFERROR(__xludf.DUMMYFUNCTION("""COMPUTED_VALUE"""),"-&gt;")</f>
        <v>-&gt;</v>
      </c>
      <c r="F39" s="2" t="str">
        <f>IFERROR(__xludf.DUMMYFUNCTION("""COMPUTED_VALUE"""),"hsf")</f>
        <v>hsf</v>
      </c>
      <c r="H39" s="2" t="s">
        <v>156</v>
      </c>
      <c r="I39" s="2" t="s">
        <v>7</v>
      </c>
      <c r="J39" s="2" t="s">
        <v>157</v>
      </c>
      <c r="K39" s="2" t="s">
        <v>9</v>
      </c>
      <c r="L39" s="2" t="s">
        <v>158</v>
      </c>
    </row>
    <row r="40">
      <c r="A40" s="1" t="s">
        <v>159</v>
      </c>
      <c r="B40" s="2" t="str">
        <f>IFERROR(__xludf.DUMMYFUNCTION("split(A40,"" )"")"),"vss")</f>
        <v>vss</v>
      </c>
      <c r="C40" s="2" t="str">
        <f>IFERROR(__xludf.DUMMYFUNCTION("""COMPUTED_VALUE"""),"and")</f>
        <v>and</v>
      </c>
      <c r="D40" s="2" t="str">
        <f>IFERROR(__xludf.DUMMYFUNCTION("""COMPUTED_VALUE"""),"vqs")</f>
        <v>vqs</v>
      </c>
      <c r="E40" s="2" t="str">
        <f>IFERROR(__xludf.DUMMYFUNCTION("""COMPUTED_VALUE"""),"-&gt;")</f>
        <v>-&gt;</v>
      </c>
      <c r="F40" s="2" t="str">
        <f>IFERROR(__xludf.DUMMYFUNCTION("""COMPUTED_VALUE"""),"ctt")</f>
        <v>ctt</v>
      </c>
      <c r="H40" s="2" t="s">
        <v>160</v>
      </c>
      <c r="I40" s="2" t="s">
        <v>7</v>
      </c>
      <c r="J40" s="2" t="s">
        <v>161</v>
      </c>
      <c r="K40" s="2" t="s">
        <v>9</v>
      </c>
      <c r="L40" s="2" t="s">
        <v>162</v>
      </c>
    </row>
    <row r="41">
      <c r="A41" s="1" t="s">
        <v>163</v>
      </c>
      <c r="B41" s="2" t="str">
        <f>IFERROR(__xludf.DUMMYFUNCTION("split(A41,"" )"")"),"wds")</f>
        <v>wds</v>
      </c>
      <c r="C41" s="2" t="str">
        <f>IFERROR(__xludf.DUMMYFUNCTION("""COMPUTED_VALUE"""),"and")</f>
        <v>and</v>
      </c>
      <c r="D41" s="2" t="str">
        <f>IFERROR(__xludf.DUMMYFUNCTION("""COMPUTED_VALUE"""),"fps")</f>
        <v>fps</v>
      </c>
      <c r="E41" s="2" t="str">
        <f>IFERROR(__xludf.DUMMYFUNCTION("""COMPUTED_VALUE"""),"-&gt;")</f>
        <v>-&gt;</v>
      </c>
      <c r="F41" s="2" t="str">
        <f>IFERROR(__xludf.DUMMYFUNCTION("""COMPUTED_VALUE"""),"rhr")</f>
        <v>rhr</v>
      </c>
      <c r="H41" s="2" t="s">
        <v>164</v>
      </c>
      <c r="I41" s="2" t="s">
        <v>7</v>
      </c>
      <c r="J41" s="2" t="s">
        <v>165</v>
      </c>
      <c r="K41" s="2" t="s">
        <v>9</v>
      </c>
      <c r="L41" s="2" t="s">
        <v>166</v>
      </c>
    </row>
    <row r="42">
      <c r="A42" s="1" t="s">
        <v>167</v>
      </c>
      <c r="B42" s="2" t="str">
        <f>IFERROR(__xludf.DUMMYFUNCTION("split(A42,"" )"")"),"wmr")</f>
        <v>wmr</v>
      </c>
      <c r="C42" s="2" t="str">
        <f>IFERROR(__xludf.DUMMYFUNCTION("""COMPUTED_VALUE"""),"and")</f>
        <v>and</v>
      </c>
      <c r="D42" s="2" t="str">
        <f>IFERROR(__xludf.DUMMYFUNCTION("""COMPUTED_VALUE"""),"cpb")</f>
        <v>cpb</v>
      </c>
      <c r="E42" s="2" t="str">
        <f>IFERROR(__xludf.DUMMYFUNCTION("""COMPUTED_VALUE"""),"-&gt;")</f>
        <v>-&gt;</v>
      </c>
      <c r="F42" s="2" t="str">
        <f>IFERROR(__xludf.DUMMYFUNCTION("""COMPUTED_VALUE"""),"vtm")</f>
        <v>vtm</v>
      </c>
      <c r="H42" s="2" t="s">
        <v>168</v>
      </c>
      <c r="I42" s="2" t="s">
        <v>7</v>
      </c>
      <c r="J42" s="2" t="s">
        <v>169</v>
      </c>
      <c r="K42" s="2" t="s">
        <v>9</v>
      </c>
      <c r="L42" s="2" t="s">
        <v>170</v>
      </c>
    </row>
    <row r="43">
      <c r="A43" s="1" t="s">
        <v>171</v>
      </c>
      <c r="B43" s="2" t="str">
        <f>IFERROR(__xludf.DUMMYFUNCTION("split(A43,"" )"")"),"wps")</f>
        <v>wps</v>
      </c>
      <c r="C43" s="2" t="str">
        <f>IFERROR(__xludf.DUMMYFUNCTION("""COMPUTED_VALUE"""),"and")</f>
        <v>and</v>
      </c>
      <c r="D43" s="2" t="str">
        <f>IFERROR(__xludf.DUMMYFUNCTION("""COMPUTED_VALUE"""),"mtn")</f>
        <v>mtn</v>
      </c>
      <c r="E43" s="2" t="str">
        <f>IFERROR(__xludf.DUMMYFUNCTION("""COMPUTED_VALUE"""),"-&gt;")</f>
        <v>-&gt;</v>
      </c>
      <c r="F43" s="2" t="str">
        <f>IFERROR(__xludf.DUMMYFUNCTION("""COMPUTED_VALUE"""),"rpt")</f>
        <v>rpt</v>
      </c>
      <c r="H43" s="2" t="s">
        <v>172</v>
      </c>
      <c r="I43" s="2" t="s">
        <v>7</v>
      </c>
      <c r="J43" s="2" t="s">
        <v>173</v>
      </c>
      <c r="K43" s="2" t="s">
        <v>9</v>
      </c>
      <c r="L43" s="2" t="s">
        <v>174</v>
      </c>
    </row>
    <row r="44">
      <c r="A44" s="1" t="s">
        <v>175</v>
      </c>
      <c r="B44" s="2" t="str">
        <f>IFERROR(__xludf.DUMMYFUNCTION("split(A44,"" )"")"),"wqc")</f>
        <v>wqc</v>
      </c>
      <c r="C44" s="2" t="str">
        <f>IFERROR(__xludf.DUMMYFUNCTION("""COMPUTED_VALUE"""),"and")</f>
        <v>and</v>
      </c>
      <c r="D44" s="2" t="str">
        <f>IFERROR(__xludf.DUMMYFUNCTION("""COMPUTED_VALUE"""),"qtf")</f>
        <v>qtf</v>
      </c>
      <c r="E44" s="2" t="str">
        <f>IFERROR(__xludf.DUMMYFUNCTION("""COMPUTED_VALUE"""),"-&gt;")</f>
        <v>-&gt;</v>
      </c>
      <c r="F44" s="2" t="str">
        <f>IFERROR(__xludf.DUMMYFUNCTION("""COMPUTED_VALUE"""),"djn")</f>
        <v>djn</v>
      </c>
      <c r="H44" s="2" t="s">
        <v>176</v>
      </c>
      <c r="I44" s="2" t="s">
        <v>7</v>
      </c>
      <c r="J44" s="2" t="s">
        <v>177</v>
      </c>
      <c r="K44" s="2" t="s">
        <v>9</v>
      </c>
      <c r="L44" s="2" t="s">
        <v>178</v>
      </c>
    </row>
    <row r="45">
      <c r="A45" s="1" t="s">
        <v>179</v>
      </c>
      <c r="B45" s="2" t="str">
        <f>IFERROR(__xludf.DUMMYFUNCTION("split(A45,"" )"")"),"wrg")</f>
        <v>wrg</v>
      </c>
      <c r="C45" s="2" t="str">
        <f>IFERROR(__xludf.DUMMYFUNCTION("""COMPUTED_VALUE"""),"and")</f>
        <v>and</v>
      </c>
      <c r="D45" s="2" t="str">
        <f>IFERROR(__xludf.DUMMYFUNCTION("""COMPUTED_VALUE"""),"nwq")</f>
        <v>nwq</v>
      </c>
      <c r="E45" s="2" t="str">
        <f>IFERROR(__xludf.DUMMYFUNCTION("""COMPUTED_VALUE"""),"-&gt;")</f>
        <v>-&gt;</v>
      </c>
      <c r="F45" s="2" t="str">
        <f>IFERROR(__xludf.DUMMYFUNCTION("""COMPUTED_VALUE"""),"nvc")</f>
        <v>nvc</v>
      </c>
      <c r="H45" s="2" t="s">
        <v>180</v>
      </c>
      <c r="I45" s="2" t="s">
        <v>7</v>
      </c>
      <c r="J45" s="2" t="s">
        <v>181</v>
      </c>
      <c r="K45" s="2" t="s">
        <v>9</v>
      </c>
      <c r="L45" s="2" t="s">
        <v>182</v>
      </c>
    </row>
    <row r="46">
      <c r="A46" s="1" t="s">
        <v>183</v>
      </c>
      <c r="B46" s="2" t="str">
        <f>IFERROR(__xludf.DUMMYFUNCTION("split(A46,"" )"")"),"x03")</f>
        <v>x03</v>
      </c>
      <c r="C46" s="2" t="str">
        <f>IFERROR(__xludf.DUMMYFUNCTION("""COMPUTED_VALUE"""),"and")</f>
        <v>and</v>
      </c>
      <c r="D46" s="2" t="str">
        <f>IFERROR(__xludf.DUMMYFUNCTION("""COMPUTED_VALUE"""),"y03")</f>
        <v>y03</v>
      </c>
      <c r="E46" s="2" t="str">
        <f>IFERROR(__xludf.DUMMYFUNCTION("""COMPUTED_VALUE"""),"-&gt;")</f>
        <v>-&gt;</v>
      </c>
      <c r="F46" s="2" t="str">
        <f>IFERROR(__xludf.DUMMYFUNCTION("""COMPUTED_VALUE"""),"bjw")</f>
        <v>bjw</v>
      </c>
      <c r="H46" s="2" t="s">
        <v>184</v>
      </c>
      <c r="I46" s="2" t="s">
        <v>7</v>
      </c>
      <c r="J46" s="2" t="s">
        <v>185</v>
      </c>
      <c r="K46" s="2" t="s">
        <v>9</v>
      </c>
      <c r="L46" s="2" t="s">
        <v>186</v>
      </c>
    </row>
    <row r="47">
      <c r="A47" s="1" t="s">
        <v>187</v>
      </c>
      <c r="B47" s="2" t="str">
        <f>IFERROR(__xludf.DUMMYFUNCTION("split(A47,"" )"")"),"x07")</f>
        <v>x07</v>
      </c>
      <c r="C47" s="2" t="str">
        <f>IFERROR(__xludf.DUMMYFUNCTION("""COMPUTED_VALUE"""),"and")</f>
        <v>and</v>
      </c>
      <c r="D47" s="2" t="str">
        <f>IFERROR(__xludf.DUMMYFUNCTION("""COMPUTED_VALUE"""),"y07")</f>
        <v>y07</v>
      </c>
      <c r="E47" s="2" t="str">
        <f>IFERROR(__xludf.DUMMYFUNCTION("""COMPUTED_VALUE"""),"-&gt;")</f>
        <v>-&gt;</v>
      </c>
      <c r="F47" s="2" t="str">
        <f>IFERROR(__xludf.DUMMYFUNCTION("""COMPUTED_VALUE"""),"ncs")</f>
        <v>ncs</v>
      </c>
      <c r="H47" s="2" t="s">
        <v>188</v>
      </c>
      <c r="I47" s="2" t="s">
        <v>7</v>
      </c>
      <c r="J47" s="2" t="s">
        <v>189</v>
      </c>
      <c r="K47" s="2" t="s">
        <v>9</v>
      </c>
      <c r="L47" s="2" t="s">
        <v>190</v>
      </c>
    </row>
    <row r="48">
      <c r="A48" s="1" t="s">
        <v>191</v>
      </c>
      <c r="B48" s="2" t="str">
        <f>IFERROR(__xludf.DUMMYFUNCTION("split(A48,"" )"")"),"x08")</f>
        <v>x08</v>
      </c>
      <c r="C48" s="2" t="str">
        <f>IFERROR(__xludf.DUMMYFUNCTION("""COMPUTED_VALUE"""),"and")</f>
        <v>and</v>
      </c>
      <c r="D48" s="2" t="str">
        <f>IFERROR(__xludf.DUMMYFUNCTION("""COMPUTED_VALUE"""),"y08")</f>
        <v>y08</v>
      </c>
      <c r="E48" s="2" t="str">
        <f>IFERROR(__xludf.DUMMYFUNCTION("""COMPUTED_VALUE"""),"-&gt;")</f>
        <v>-&gt;</v>
      </c>
      <c r="F48" s="2" t="str">
        <f>IFERROR(__xludf.DUMMYFUNCTION("""COMPUTED_VALUE"""),"jrf")</f>
        <v>jrf</v>
      </c>
      <c r="H48" s="2" t="s">
        <v>192</v>
      </c>
      <c r="I48" s="2" t="s">
        <v>7</v>
      </c>
      <c r="J48" s="2" t="s">
        <v>193</v>
      </c>
      <c r="K48" s="2" t="s">
        <v>9</v>
      </c>
      <c r="L48" s="2" t="s">
        <v>194</v>
      </c>
    </row>
    <row r="49">
      <c r="A49" s="1" t="s">
        <v>195</v>
      </c>
      <c r="B49" s="2" t="str">
        <f>IFERROR(__xludf.DUMMYFUNCTION("split(A49,"" )"")"),"x10")</f>
        <v>x10</v>
      </c>
      <c r="C49" s="2" t="str">
        <f>IFERROR(__xludf.DUMMYFUNCTION("""COMPUTED_VALUE"""),"and")</f>
        <v>and</v>
      </c>
      <c r="D49" s="2" t="str">
        <f>IFERROR(__xludf.DUMMYFUNCTION("""COMPUTED_VALUE"""),"y10")</f>
        <v>y10</v>
      </c>
      <c r="E49" s="2" t="str">
        <f>IFERROR(__xludf.DUMMYFUNCTION("""COMPUTED_VALUE"""),"-&gt;")</f>
        <v>-&gt;</v>
      </c>
      <c r="F49" s="2" t="str">
        <f>IFERROR(__xludf.DUMMYFUNCTION("""COMPUTED_VALUE"""),"dtm")</f>
        <v>dtm</v>
      </c>
      <c r="H49" s="2" t="s">
        <v>196</v>
      </c>
      <c r="I49" s="2" t="s">
        <v>7</v>
      </c>
      <c r="J49" s="2" t="s">
        <v>197</v>
      </c>
      <c r="K49" s="2" t="s">
        <v>9</v>
      </c>
      <c r="L49" s="2" t="s">
        <v>198</v>
      </c>
    </row>
    <row r="50">
      <c r="A50" s="1" t="s">
        <v>199</v>
      </c>
      <c r="B50" s="2" t="str">
        <f>IFERROR(__xludf.DUMMYFUNCTION("split(A50,"" )"")"),"x12")</f>
        <v>x12</v>
      </c>
      <c r="C50" s="2" t="str">
        <f>IFERROR(__xludf.DUMMYFUNCTION("""COMPUTED_VALUE"""),"and")</f>
        <v>and</v>
      </c>
      <c r="D50" s="2" t="str">
        <f>IFERROR(__xludf.DUMMYFUNCTION("""COMPUTED_VALUE"""),"y12")</f>
        <v>y12</v>
      </c>
      <c r="E50" s="2" t="str">
        <f>IFERROR(__xludf.DUMMYFUNCTION("""COMPUTED_VALUE"""),"-&gt;")</f>
        <v>-&gt;</v>
      </c>
      <c r="F50" s="2" t="str">
        <f>IFERROR(__xludf.DUMMYFUNCTION("""COMPUTED_VALUE"""),"wgk")</f>
        <v>wgk</v>
      </c>
      <c r="H50" s="2" t="s">
        <v>200</v>
      </c>
      <c r="I50" s="2" t="s">
        <v>7</v>
      </c>
      <c r="J50" s="2" t="s">
        <v>201</v>
      </c>
      <c r="K50" s="2" t="s">
        <v>9</v>
      </c>
      <c r="L50" s="2" t="s">
        <v>202</v>
      </c>
    </row>
    <row r="51">
      <c r="A51" s="1" t="s">
        <v>203</v>
      </c>
      <c r="B51" s="2" t="str">
        <f>IFERROR(__xludf.DUMMYFUNCTION("split(A51,"" )"")"),"x14")</f>
        <v>x14</v>
      </c>
      <c r="C51" s="2" t="str">
        <f>IFERROR(__xludf.DUMMYFUNCTION("""COMPUTED_VALUE"""),"and")</f>
        <v>and</v>
      </c>
      <c r="D51" s="2" t="str">
        <f>IFERROR(__xludf.DUMMYFUNCTION("""COMPUTED_VALUE"""),"y14")</f>
        <v>y14</v>
      </c>
      <c r="E51" s="2" t="str">
        <f>IFERROR(__xludf.DUMMYFUNCTION("""COMPUTED_VALUE"""),"-&gt;")</f>
        <v>-&gt;</v>
      </c>
      <c r="F51" s="2" t="str">
        <f>IFERROR(__xludf.DUMMYFUNCTION("""COMPUTED_VALUE"""),"cgt")</f>
        <v>cgt</v>
      </c>
      <c r="H51" s="2" t="s">
        <v>204</v>
      </c>
      <c r="I51" s="2" t="s">
        <v>7</v>
      </c>
      <c r="J51" s="2" t="s">
        <v>205</v>
      </c>
      <c r="K51" s="2" t="s">
        <v>9</v>
      </c>
      <c r="L51" s="2" t="s">
        <v>206</v>
      </c>
    </row>
    <row r="52">
      <c r="A52" s="1" t="s">
        <v>207</v>
      </c>
      <c r="B52" s="2" t="str">
        <f>IFERROR(__xludf.DUMMYFUNCTION("split(A52,"" )"")"),"x19")</f>
        <v>x19</v>
      </c>
      <c r="C52" s="2" t="str">
        <f>IFERROR(__xludf.DUMMYFUNCTION("""COMPUTED_VALUE"""),"and")</f>
        <v>and</v>
      </c>
      <c r="D52" s="2" t="str">
        <f>IFERROR(__xludf.DUMMYFUNCTION("""COMPUTED_VALUE"""),"y19")</f>
        <v>y19</v>
      </c>
      <c r="E52" s="2" t="str">
        <f>IFERROR(__xludf.DUMMYFUNCTION("""COMPUTED_VALUE"""),"-&gt;")</f>
        <v>-&gt;</v>
      </c>
      <c r="F52" s="2" t="str">
        <f>IFERROR(__xludf.DUMMYFUNCTION("""COMPUTED_VALUE"""),"jps")</f>
        <v>jps</v>
      </c>
      <c r="H52" s="2" t="s">
        <v>208</v>
      </c>
      <c r="I52" s="2" t="s">
        <v>7</v>
      </c>
      <c r="J52" s="2" t="s">
        <v>209</v>
      </c>
      <c r="K52" s="2" t="s">
        <v>9</v>
      </c>
      <c r="L52" s="2" t="s">
        <v>210</v>
      </c>
    </row>
    <row r="53">
      <c r="A53" s="1" t="s">
        <v>211</v>
      </c>
      <c r="B53" s="2" t="str">
        <f>IFERROR(__xludf.DUMMYFUNCTION("split(A53,"" )"")"),"x25")</f>
        <v>x25</v>
      </c>
      <c r="C53" s="2" t="str">
        <f>IFERROR(__xludf.DUMMYFUNCTION("""COMPUTED_VALUE"""),"and")</f>
        <v>and</v>
      </c>
      <c r="D53" s="2" t="str">
        <f>IFERROR(__xludf.DUMMYFUNCTION("""COMPUTED_VALUE"""),"y25")</f>
        <v>y25</v>
      </c>
      <c r="E53" s="2" t="str">
        <f>IFERROR(__xludf.DUMMYFUNCTION("""COMPUTED_VALUE"""),"-&gt;")</f>
        <v>-&gt;</v>
      </c>
      <c r="F53" s="2" t="str">
        <f>IFERROR(__xludf.DUMMYFUNCTION("""COMPUTED_VALUE"""),"cqh")</f>
        <v>cqh</v>
      </c>
      <c r="H53" s="2" t="s">
        <v>212</v>
      </c>
      <c r="I53" s="2" t="s">
        <v>7</v>
      </c>
      <c r="J53" s="2" t="s">
        <v>213</v>
      </c>
      <c r="K53" s="2" t="s">
        <v>9</v>
      </c>
      <c r="L53" s="2" t="s">
        <v>214</v>
      </c>
    </row>
    <row r="54">
      <c r="A54" s="1" t="s">
        <v>215</v>
      </c>
      <c r="B54" s="2" t="str">
        <f>IFERROR(__xludf.DUMMYFUNCTION("split(A54,"" )"")"),"x26")</f>
        <v>x26</v>
      </c>
      <c r="C54" s="2" t="str">
        <f>IFERROR(__xludf.DUMMYFUNCTION("""COMPUTED_VALUE"""),"and")</f>
        <v>and</v>
      </c>
      <c r="D54" s="2" t="str">
        <f>IFERROR(__xludf.DUMMYFUNCTION("""COMPUTED_VALUE"""),"y26")</f>
        <v>y26</v>
      </c>
      <c r="E54" s="2" t="str">
        <f>IFERROR(__xludf.DUMMYFUNCTION("""COMPUTED_VALUE"""),"-&gt;")</f>
        <v>-&gt;</v>
      </c>
      <c r="F54" s="2" t="str">
        <f>IFERROR(__xludf.DUMMYFUNCTION("""COMPUTED_VALUE"""),"srh")</f>
        <v>srh</v>
      </c>
      <c r="H54" s="2" t="s">
        <v>216</v>
      </c>
      <c r="I54" s="2" t="s">
        <v>7</v>
      </c>
      <c r="J54" s="2" t="s">
        <v>217</v>
      </c>
      <c r="K54" s="2" t="s">
        <v>9</v>
      </c>
      <c r="L54" s="2" t="s">
        <v>218</v>
      </c>
    </row>
    <row r="55">
      <c r="A55" s="1" t="s">
        <v>219</v>
      </c>
      <c r="B55" s="2" t="str">
        <f>IFERROR(__xludf.DUMMYFUNCTION("split(A55,"" )"")"),"x27")</f>
        <v>x27</v>
      </c>
      <c r="C55" s="2" t="str">
        <f>IFERROR(__xludf.DUMMYFUNCTION("""COMPUTED_VALUE"""),"and")</f>
        <v>and</v>
      </c>
      <c r="D55" s="2" t="str">
        <f>IFERROR(__xludf.DUMMYFUNCTION("""COMPUTED_VALUE"""),"y27")</f>
        <v>y27</v>
      </c>
      <c r="E55" s="2" t="str">
        <f>IFERROR(__xludf.DUMMYFUNCTION("""COMPUTED_VALUE"""),"-&gt;")</f>
        <v>-&gt;</v>
      </c>
      <c r="F55" s="2" t="str">
        <f>IFERROR(__xludf.DUMMYFUNCTION("""COMPUTED_VALUE"""),"nwg")</f>
        <v>nwg</v>
      </c>
      <c r="H55" s="2" t="s">
        <v>220</v>
      </c>
      <c r="I55" s="2" t="s">
        <v>7</v>
      </c>
      <c r="J55" s="2" t="s">
        <v>221</v>
      </c>
      <c r="K55" s="2" t="s">
        <v>9</v>
      </c>
      <c r="L55" s="2" t="s">
        <v>222</v>
      </c>
    </row>
    <row r="56">
      <c r="A56" s="1" t="s">
        <v>223</v>
      </c>
      <c r="B56" s="2" t="str">
        <f>IFERROR(__xludf.DUMMYFUNCTION("split(A56,"" )"")"),"x28")</f>
        <v>x28</v>
      </c>
      <c r="C56" s="2" t="str">
        <f>IFERROR(__xludf.DUMMYFUNCTION("""COMPUTED_VALUE"""),"and")</f>
        <v>and</v>
      </c>
      <c r="D56" s="2" t="str">
        <f>IFERROR(__xludf.DUMMYFUNCTION("""COMPUTED_VALUE"""),"y28")</f>
        <v>y28</v>
      </c>
      <c r="E56" s="2" t="str">
        <f>IFERROR(__xludf.DUMMYFUNCTION("""COMPUTED_VALUE"""),"-&gt;")</f>
        <v>-&gt;</v>
      </c>
      <c r="F56" s="2" t="str">
        <f>IFERROR(__xludf.DUMMYFUNCTION("""COMPUTED_VALUE"""),"gjq")</f>
        <v>gjq</v>
      </c>
      <c r="H56" s="2" t="s">
        <v>224</v>
      </c>
      <c r="I56" s="2" t="s">
        <v>7</v>
      </c>
      <c r="J56" s="2" t="s">
        <v>225</v>
      </c>
      <c r="K56" s="2" t="s">
        <v>9</v>
      </c>
      <c r="L56" s="2" t="s">
        <v>226</v>
      </c>
    </row>
    <row r="57">
      <c r="A57" s="1" t="s">
        <v>227</v>
      </c>
      <c r="B57" s="2" t="str">
        <f>IFERROR(__xludf.DUMMYFUNCTION("split(A57,"" )"")"),"x31")</f>
        <v>x31</v>
      </c>
      <c r="C57" s="2" t="str">
        <f>IFERROR(__xludf.DUMMYFUNCTION("""COMPUTED_VALUE"""),"and")</f>
        <v>and</v>
      </c>
      <c r="D57" s="2" t="str">
        <f>IFERROR(__xludf.DUMMYFUNCTION("""COMPUTED_VALUE"""),"y31")</f>
        <v>y31</v>
      </c>
      <c r="E57" s="2" t="str">
        <f>IFERROR(__xludf.DUMMYFUNCTION("""COMPUTED_VALUE"""),"-&gt;")</f>
        <v>-&gt;</v>
      </c>
      <c r="F57" s="2" t="str">
        <f>IFERROR(__xludf.DUMMYFUNCTION("""COMPUTED_VALUE"""),"pwg")</f>
        <v>pwg</v>
      </c>
      <c r="H57" s="2" t="s">
        <v>228</v>
      </c>
      <c r="I57" s="2" t="s">
        <v>7</v>
      </c>
      <c r="J57" s="2" t="s">
        <v>229</v>
      </c>
      <c r="K57" s="2" t="s">
        <v>9</v>
      </c>
      <c r="L57" s="2" t="s">
        <v>230</v>
      </c>
    </row>
    <row r="58">
      <c r="A58" s="1" t="s">
        <v>231</v>
      </c>
      <c r="B58" s="2" t="str">
        <f>IFERROR(__xludf.DUMMYFUNCTION("split(A58,"" )"")"),"x32")</f>
        <v>x32</v>
      </c>
      <c r="C58" s="2" t="str">
        <f>IFERROR(__xludf.DUMMYFUNCTION("""COMPUTED_VALUE"""),"and")</f>
        <v>and</v>
      </c>
      <c r="D58" s="2" t="str">
        <f>IFERROR(__xludf.DUMMYFUNCTION("""COMPUTED_VALUE"""),"y32")</f>
        <v>y32</v>
      </c>
      <c r="E58" s="2" t="str">
        <f>IFERROR(__xludf.DUMMYFUNCTION("""COMPUTED_VALUE"""),"-&gt;")</f>
        <v>-&gt;</v>
      </c>
      <c r="F58" s="2" t="str">
        <f>IFERROR(__xludf.DUMMYFUNCTION("""COMPUTED_VALUE"""),"tdk")</f>
        <v>tdk</v>
      </c>
      <c r="H58" s="2" t="s">
        <v>232</v>
      </c>
      <c r="I58" s="2" t="s">
        <v>7</v>
      </c>
      <c r="J58" s="2" t="s">
        <v>233</v>
      </c>
      <c r="K58" s="2" t="s">
        <v>9</v>
      </c>
      <c r="L58" s="2" t="s">
        <v>234</v>
      </c>
    </row>
    <row r="59">
      <c r="A59" s="1" t="s">
        <v>235</v>
      </c>
      <c r="B59" s="2" t="str">
        <f>IFERROR(__xludf.DUMMYFUNCTION("split(A59,"" )"")"),"x34")</f>
        <v>x34</v>
      </c>
      <c r="C59" s="2" t="str">
        <f>IFERROR(__xludf.DUMMYFUNCTION("""COMPUTED_VALUE"""),"and")</f>
        <v>and</v>
      </c>
      <c r="D59" s="2" t="str">
        <f>IFERROR(__xludf.DUMMYFUNCTION("""COMPUTED_VALUE"""),"y34")</f>
        <v>y34</v>
      </c>
      <c r="E59" s="2" t="str">
        <f>IFERROR(__xludf.DUMMYFUNCTION("""COMPUTED_VALUE"""),"-&gt;")</f>
        <v>-&gt;</v>
      </c>
      <c r="F59" s="2" t="str">
        <f>IFERROR(__xludf.DUMMYFUNCTION("""COMPUTED_VALUE"""),"hdk")</f>
        <v>hdk</v>
      </c>
      <c r="H59" s="2" t="s">
        <v>236</v>
      </c>
      <c r="I59" s="2" t="s">
        <v>7</v>
      </c>
      <c r="J59" s="2" t="s">
        <v>237</v>
      </c>
      <c r="K59" s="2" t="s">
        <v>9</v>
      </c>
      <c r="L59" s="2" t="s">
        <v>238</v>
      </c>
    </row>
    <row r="60">
      <c r="A60" s="1" t="s">
        <v>239</v>
      </c>
      <c r="B60" s="2" t="str">
        <f>IFERROR(__xludf.DUMMYFUNCTION("split(A60,"" )"")"),"x38")</f>
        <v>x38</v>
      </c>
      <c r="C60" s="2" t="str">
        <f>IFERROR(__xludf.DUMMYFUNCTION("""COMPUTED_VALUE"""),"and")</f>
        <v>and</v>
      </c>
      <c r="D60" s="2" t="str">
        <f>IFERROR(__xludf.DUMMYFUNCTION("""COMPUTED_VALUE"""),"y38")</f>
        <v>y38</v>
      </c>
      <c r="E60" s="2" t="str">
        <f>IFERROR(__xludf.DUMMYFUNCTION("""COMPUTED_VALUE"""),"-&gt;")</f>
        <v>-&gt;</v>
      </c>
      <c r="F60" s="2" t="str">
        <f>IFERROR(__xludf.DUMMYFUNCTION("""COMPUTED_VALUE"""),"npd")</f>
        <v>npd</v>
      </c>
      <c r="H60" s="2" t="s">
        <v>240</v>
      </c>
      <c r="I60" s="2" t="s">
        <v>7</v>
      </c>
      <c r="J60" s="2" t="s">
        <v>241</v>
      </c>
      <c r="K60" s="2" t="s">
        <v>9</v>
      </c>
      <c r="L60" s="2" t="s">
        <v>242</v>
      </c>
    </row>
    <row r="61">
      <c r="A61" s="1" t="s">
        <v>243</v>
      </c>
      <c r="B61" s="2" t="str">
        <f>IFERROR(__xludf.DUMMYFUNCTION("split(A61,"" )"")"),"x40")</f>
        <v>x40</v>
      </c>
      <c r="C61" s="2" t="str">
        <f>IFERROR(__xludf.DUMMYFUNCTION("""COMPUTED_VALUE"""),"and")</f>
        <v>and</v>
      </c>
      <c r="D61" s="2" t="str">
        <f>IFERROR(__xludf.DUMMYFUNCTION("""COMPUTED_VALUE"""),"y40")</f>
        <v>y40</v>
      </c>
      <c r="E61" s="2" t="str">
        <f>IFERROR(__xludf.DUMMYFUNCTION("""COMPUTED_VALUE"""),"-&gt;")</f>
        <v>-&gt;</v>
      </c>
      <c r="F61" s="2" t="str">
        <f>IFERROR(__xludf.DUMMYFUNCTION("""COMPUTED_VALUE"""),"ptg")</f>
        <v>ptg</v>
      </c>
      <c r="H61" s="2" t="s">
        <v>244</v>
      </c>
      <c r="I61" s="2" t="s">
        <v>7</v>
      </c>
      <c r="J61" s="2" t="s">
        <v>245</v>
      </c>
      <c r="K61" s="2" t="s">
        <v>9</v>
      </c>
      <c r="L61" s="2" t="s">
        <v>246</v>
      </c>
    </row>
    <row r="62">
      <c r="A62" s="1" t="s">
        <v>247</v>
      </c>
      <c r="B62" s="2" t="str">
        <f>IFERROR(__xludf.DUMMYFUNCTION("split(A62,"" )"")"),"x41")</f>
        <v>x41</v>
      </c>
      <c r="C62" s="2" t="str">
        <f>IFERROR(__xludf.DUMMYFUNCTION("""COMPUTED_VALUE"""),"and")</f>
        <v>and</v>
      </c>
      <c r="D62" s="2" t="str">
        <f>IFERROR(__xludf.DUMMYFUNCTION("""COMPUTED_VALUE"""),"y41")</f>
        <v>y41</v>
      </c>
      <c r="E62" s="2" t="str">
        <f>IFERROR(__xludf.DUMMYFUNCTION("""COMPUTED_VALUE"""),"-&gt;")</f>
        <v>-&gt;</v>
      </c>
      <c r="F62" s="2" t="str">
        <f>IFERROR(__xludf.DUMMYFUNCTION("""COMPUTED_VALUE"""),"tqh")</f>
        <v>tqh</v>
      </c>
      <c r="H62" s="2" t="s">
        <v>248</v>
      </c>
      <c r="I62" s="2" t="s">
        <v>7</v>
      </c>
      <c r="J62" s="2" t="s">
        <v>249</v>
      </c>
      <c r="K62" s="2" t="s">
        <v>9</v>
      </c>
      <c r="L62" s="2" t="s">
        <v>250</v>
      </c>
    </row>
    <row r="63">
      <c r="A63" s="1" t="s">
        <v>251</v>
      </c>
      <c r="B63" s="2" t="str">
        <f>IFERROR(__xludf.DUMMYFUNCTION("split(A63,"" )"")"),"x43")</f>
        <v>x43</v>
      </c>
      <c r="C63" s="2" t="str">
        <f>IFERROR(__xludf.DUMMYFUNCTION("""COMPUTED_VALUE"""),"and")</f>
        <v>and</v>
      </c>
      <c r="D63" s="2" t="str">
        <f>IFERROR(__xludf.DUMMYFUNCTION("""COMPUTED_VALUE"""),"y43")</f>
        <v>y43</v>
      </c>
      <c r="E63" s="2" t="str">
        <f>IFERROR(__xludf.DUMMYFUNCTION("""COMPUTED_VALUE"""),"-&gt;")</f>
        <v>-&gt;</v>
      </c>
      <c r="F63" s="2" t="str">
        <f>IFERROR(__xludf.DUMMYFUNCTION("""COMPUTED_VALUE"""),"kdb")</f>
        <v>kdb</v>
      </c>
      <c r="H63" s="2" t="s">
        <v>252</v>
      </c>
      <c r="I63" s="2" t="s">
        <v>7</v>
      </c>
      <c r="J63" s="2" t="s">
        <v>253</v>
      </c>
      <c r="K63" s="2" t="s">
        <v>9</v>
      </c>
      <c r="L63" s="2" t="s">
        <v>254</v>
      </c>
    </row>
    <row r="64">
      <c r="A64" s="1" t="s">
        <v>255</v>
      </c>
      <c r="B64" s="2" t="str">
        <f>IFERROR(__xludf.DUMMYFUNCTION("split(A64,"" )"")"),"x44")</f>
        <v>x44</v>
      </c>
      <c r="C64" s="2" t="str">
        <f>IFERROR(__xludf.DUMMYFUNCTION("""COMPUTED_VALUE"""),"and")</f>
        <v>and</v>
      </c>
      <c r="D64" s="2" t="str">
        <f>IFERROR(__xludf.DUMMYFUNCTION("""COMPUTED_VALUE"""),"y44")</f>
        <v>y44</v>
      </c>
      <c r="E64" s="2" t="str">
        <f>IFERROR(__xludf.DUMMYFUNCTION("""COMPUTED_VALUE"""),"-&gt;")</f>
        <v>-&gt;</v>
      </c>
      <c r="F64" s="2" t="str">
        <f>IFERROR(__xludf.DUMMYFUNCTION("""COMPUTED_VALUE"""),"mbk")</f>
        <v>mbk</v>
      </c>
      <c r="H64" s="2" t="s">
        <v>256</v>
      </c>
      <c r="I64" s="2" t="s">
        <v>7</v>
      </c>
      <c r="J64" s="2" t="s">
        <v>257</v>
      </c>
      <c r="K64" s="2" t="s">
        <v>9</v>
      </c>
      <c r="L64" s="2" t="s">
        <v>258</v>
      </c>
    </row>
    <row r="65">
      <c r="A65" s="1" t="s">
        <v>259</v>
      </c>
      <c r="B65" s="2" t="str">
        <f>IFERROR(__xludf.DUMMYFUNCTION("split(A65,"" )"")"),"y00")</f>
        <v>y00</v>
      </c>
      <c r="C65" s="2" t="str">
        <f>IFERROR(__xludf.DUMMYFUNCTION("""COMPUTED_VALUE"""),"and")</f>
        <v>and</v>
      </c>
      <c r="D65" s="2" t="str">
        <f>IFERROR(__xludf.DUMMYFUNCTION("""COMPUTED_VALUE"""),"x00")</f>
        <v>x00</v>
      </c>
      <c r="E65" s="2" t="str">
        <f>IFERROR(__xludf.DUMMYFUNCTION("""COMPUTED_VALUE"""),"-&gt;")</f>
        <v>-&gt;</v>
      </c>
      <c r="F65" s="2" t="str">
        <f>IFERROR(__xludf.DUMMYFUNCTION("""COMPUTED_VALUE"""),"qtf")</f>
        <v>qtf</v>
      </c>
      <c r="H65" s="2" t="s">
        <v>260</v>
      </c>
      <c r="I65" s="2" t="s">
        <v>7</v>
      </c>
      <c r="J65" s="2" t="s">
        <v>261</v>
      </c>
      <c r="K65" s="2" t="s">
        <v>9</v>
      </c>
      <c r="L65" s="2" t="s">
        <v>177</v>
      </c>
    </row>
    <row r="66">
      <c r="A66" s="1" t="s">
        <v>262</v>
      </c>
      <c r="B66" s="2" t="str">
        <f>IFERROR(__xludf.DUMMYFUNCTION("split(A66,"" )"")"),"y01")</f>
        <v>y01</v>
      </c>
      <c r="C66" s="2" t="str">
        <f>IFERROR(__xludf.DUMMYFUNCTION("""COMPUTED_VALUE"""),"and")</f>
        <v>and</v>
      </c>
      <c r="D66" s="2" t="str">
        <f>IFERROR(__xludf.DUMMYFUNCTION("""COMPUTED_VALUE"""),"x01")</f>
        <v>x01</v>
      </c>
      <c r="E66" s="2" t="str">
        <f>IFERROR(__xludf.DUMMYFUNCTION("""COMPUTED_VALUE"""),"-&gt;")</f>
        <v>-&gt;</v>
      </c>
      <c r="F66" s="2" t="str">
        <f>IFERROR(__xludf.DUMMYFUNCTION("""COMPUTED_VALUE"""),"tnr")</f>
        <v>tnr</v>
      </c>
      <c r="H66" s="2" t="s">
        <v>263</v>
      </c>
      <c r="I66" s="2" t="s">
        <v>7</v>
      </c>
      <c r="J66" s="2" t="s">
        <v>264</v>
      </c>
      <c r="K66" s="2" t="s">
        <v>9</v>
      </c>
      <c r="L66" s="2" t="s">
        <v>265</v>
      </c>
    </row>
    <row r="67">
      <c r="A67" s="1" t="s">
        <v>266</v>
      </c>
      <c r="B67" s="2" t="str">
        <f>IFERROR(__xludf.DUMMYFUNCTION("split(A67,"" )"")"),"y02")</f>
        <v>y02</v>
      </c>
      <c r="C67" s="2" t="str">
        <f>IFERROR(__xludf.DUMMYFUNCTION("""COMPUTED_VALUE"""),"and")</f>
        <v>and</v>
      </c>
      <c r="D67" s="2" t="str">
        <f>IFERROR(__xludf.DUMMYFUNCTION("""COMPUTED_VALUE"""),"x02")</f>
        <v>x02</v>
      </c>
      <c r="E67" s="2" t="str">
        <f>IFERROR(__xludf.DUMMYFUNCTION("""COMPUTED_VALUE"""),"-&gt;")</f>
        <v>-&gt;</v>
      </c>
      <c r="F67" s="2" t="str">
        <f>IFERROR(__xludf.DUMMYFUNCTION("""COMPUTED_VALUE"""),"fwt")</f>
        <v>fwt</v>
      </c>
      <c r="H67" s="2" t="s">
        <v>267</v>
      </c>
      <c r="I67" s="2" t="s">
        <v>7</v>
      </c>
      <c r="J67" s="2" t="s">
        <v>268</v>
      </c>
      <c r="K67" s="2" t="s">
        <v>9</v>
      </c>
      <c r="L67" s="2" t="s">
        <v>269</v>
      </c>
    </row>
    <row r="68">
      <c r="A68" s="1" t="s">
        <v>270</v>
      </c>
      <c r="B68" s="2" t="str">
        <f>IFERROR(__xludf.DUMMYFUNCTION("split(A68,"" )"")"),"y04")</f>
        <v>y04</v>
      </c>
      <c r="C68" s="2" t="str">
        <f>IFERROR(__xludf.DUMMYFUNCTION("""COMPUTED_VALUE"""),"and")</f>
        <v>and</v>
      </c>
      <c r="D68" s="2" t="str">
        <f>IFERROR(__xludf.DUMMYFUNCTION("""COMPUTED_VALUE"""),"x04")</f>
        <v>x04</v>
      </c>
      <c r="E68" s="2" t="str">
        <f>IFERROR(__xludf.DUMMYFUNCTION("""COMPUTED_VALUE"""),"-&gt;")</f>
        <v>-&gt;</v>
      </c>
      <c r="F68" s="2" t="str">
        <f>IFERROR(__xludf.DUMMYFUNCTION("""COMPUTED_VALUE"""),"khw")</f>
        <v>khw</v>
      </c>
      <c r="H68" s="2" t="s">
        <v>271</v>
      </c>
      <c r="I68" s="2" t="s">
        <v>7</v>
      </c>
      <c r="J68" s="2" t="s">
        <v>272</v>
      </c>
      <c r="K68" s="2" t="s">
        <v>9</v>
      </c>
      <c r="L68" s="2" t="s">
        <v>273</v>
      </c>
    </row>
    <row r="69">
      <c r="A69" s="1" t="s">
        <v>274</v>
      </c>
      <c r="B69" s="2" t="str">
        <f>IFERROR(__xludf.DUMMYFUNCTION("split(A69,"" )"")"),"y05")</f>
        <v>y05</v>
      </c>
      <c r="C69" s="2" t="str">
        <f>IFERROR(__xludf.DUMMYFUNCTION("""COMPUTED_VALUE"""),"and")</f>
        <v>and</v>
      </c>
      <c r="D69" s="2" t="str">
        <f>IFERROR(__xludf.DUMMYFUNCTION("""COMPUTED_VALUE"""),"x05")</f>
        <v>x05</v>
      </c>
      <c r="E69" s="2" t="str">
        <f>IFERROR(__xludf.DUMMYFUNCTION("""COMPUTED_VALUE"""),"-&gt;")</f>
        <v>-&gt;</v>
      </c>
      <c r="F69" s="2" t="str">
        <f>IFERROR(__xludf.DUMMYFUNCTION("""COMPUTED_VALUE"""),"njq")</f>
        <v>njq</v>
      </c>
      <c r="H69" s="2" t="s">
        <v>275</v>
      </c>
      <c r="I69" s="2" t="s">
        <v>7</v>
      </c>
      <c r="J69" s="2" t="s">
        <v>276</v>
      </c>
      <c r="K69" s="2" t="s">
        <v>9</v>
      </c>
      <c r="L69" s="2" t="s">
        <v>277</v>
      </c>
    </row>
    <row r="70">
      <c r="A70" s="1" t="s">
        <v>278</v>
      </c>
      <c r="B70" s="2" t="str">
        <f>IFERROR(__xludf.DUMMYFUNCTION("split(A70,"" )"")"),"y06")</f>
        <v>y06</v>
      </c>
      <c r="C70" s="2" t="str">
        <f>IFERROR(__xludf.DUMMYFUNCTION("""COMPUTED_VALUE"""),"and")</f>
        <v>and</v>
      </c>
      <c r="D70" s="2" t="str">
        <f>IFERROR(__xludf.DUMMYFUNCTION("""COMPUTED_VALUE"""),"x06")</f>
        <v>x06</v>
      </c>
      <c r="E70" s="2" t="str">
        <f>IFERROR(__xludf.DUMMYFUNCTION("""COMPUTED_VALUE"""),"-&gt;")</f>
        <v>-&gt;</v>
      </c>
      <c r="F70" s="2" t="str">
        <f>IFERROR(__xludf.DUMMYFUNCTION("""COMPUTED_VALUE"""),"wvr")</f>
        <v>wvr</v>
      </c>
      <c r="H70" s="2" t="s">
        <v>279</v>
      </c>
      <c r="I70" s="2" t="s">
        <v>7</v>
      </c>
      <c r="J70" s="2" t="s">
        <v>280</v>
      </c>
      <c r="K70" s="2" t="s">
        <v>9</v>
      </c>
      <c r="L70" s="2" t="s">
        <v>281</v>
      </c>
    </row>
    <row r="71">
      <c r="A71" s="1" t="s">
        <v>282</v>
      </c>
      <c r="B71" s="2" t="str">
        <f>IFERROR(__xludf.DUMMYFUNCTION("split(A71,"" )"")"),"y09")</f>
        <v>y09</v>
      </c>
      <c r="C71" s="2" t="str">
        <f>IFERROR(__xludf.DUMMYFUNCTION("""COMPUTED_VALUE"""),"and")</f>
        <v>and</v>
      </c>
      <c r="D71" s="2" t="str">
        <f>IFERROR(__xludf.DUMMYFUNCTION("""COMPUTED_VALUE"""),"x09")</f>
        <v>x09</v>
      </c>
      <c r="E71" s="2" t="str">
        <f>IFERROR(__xludf.DUMMYFUNCTION("""COMPUTED_VALUE"""),"-&gt;")</f>
        <v>-&gt;</v>
      </c>
      <c r="F71" s="2" t="str">
        <f>IFERROR(__xludf.DUMMYFUNCTION("""COMPUTED_VALUE"""),"bmn")</f>
        <v>bmn</v>
      </c>
      <c r="H71" s="2" t="s">
        <v>283</v>
      </c>
      <c r="I71" s="2" t="s">
        <v>7</v>
      </c>
      <c r="J71" s="2" t="s">
        <v>284</v>
      </c>
      <c r="K71" s="2" t="s">
        <v>9</v>
      </c>
      <c r="L71" s="2" t="s">
        <v>285</v>
      </c>
    </row>
    <row r="72">
      <c r="A72" s="1" t="s">
        <v>286</v>
      </c>
      <c r="B72" s="2" t="str">
        <f>IFERROR(__xludf.DUMMYFUNCTION("split(A72,"" )"")"),"y11")</f>
        <v>y11</v>
      </c>
      <c r="C72" s="2" t="str">
        <f>IFERROR(__xludf.DUMMYFUNCTION("""COMPUTED_VALUE"""),"and")</f>
        <v>and</v>
      </c>
      <c r="D72" s="2" t="str">
        <f>IFERROR(__xludf.DUMMYFUNCTION("""COMPUTED_VALUE"""),"x11")</f>
        <v>x11</v>
      </c>
      <c r="E72" s="2" t="str">
        <f>IFERROR(__xludf.DUMMYFUNCTION("""COMPUTED_VALUE"""),"-&gt;")</f>
        <v>-&gt;</v>
      </c>
      <c r="F72" s="2" t="str">
        <f>IFERROR(__xludf.DUMMYFUNCTION("""COMPUTED_VALUE"""),"ffw")</f>
        <v>ffw</v>
      </c>
      <c r="H72" s="2" t="s">
        <v>287</v>
      </c>
      <c r="I72" s="2" t="s">
        <v>7</v>
      </c>
      <c r="J72" s="2" t="s">
        <v>288</v>
      </c>
      <c r="K72" s="2" t="s">
        <v>9</v>
      </c>
      <c r="L72" s="2" t="s">
        <v>289</v>
      </c>
    </row>
    <row r="73">
      <c r="A73" s="1" t="s">
        <v>290</v>
      </c>
      <c r="B73" s="2" t="str">
        <f>IFERROR(__xludf.DUMMYFUNCTION("split(A73,"" )"")"),"y13")</f>
        <v>y13</v>
      </c>
      <c r="C73" s="2" t="str">
        <f>IFERROR(__xludf.DUMMYFUNCTION("""COMPUTED_VALUE"""),"and")</f>
        <v>and</v>
      </c>
      <c r="D73" s="2" t="str">
        <f>IFERROR(__xludf.DUMMYFUNCTION("""COMPUTED_VALUE"""),"x13")</f>
        <v>x13</v>
      </c>
      <c r="E73" s="2" t="str">
        <f>IFERROR(__xludf.DUMMYFUNCTION("""COMPUTED_VALUE"""),"-&gt;")</f>
        <v>-&gt;</v>
      </c>
      <c r="F73" s="2" t="str">
        <f>IFERROR(__xludf.DUMMYFUNCTION("""COMPUTED_VALUE"""),"wwk")</f>
        <v>wwk</v>
      </c>
      <c r="H73" s="2" t="s">
        <v>291</v>
      </c>
      <c r="I73" s="2" t="s">
        <v>7</v>
      </c>
      <c r="J73" s="2" t="s">
        <v>292</v>
      </c>
      <c r="K73" s="2" t="s">
        <v>9</v>
      </c>
      <c r="L73" s="2" t="s">
        <v>293</v>
      </c>
    </row>
    <row r="74">
      <c r="A74" s="1" t="s">
        <v>294</v>
      </c>
      <c r="B74" s="2" t="str">
        <f>IFERROR(__xludf.DUMMYFUNCTION("split(A74,"" )"")"),"y15")</f>
        <v>y15</v>
      </c>
      <c r="C74" s="2" t="str">
        <f>IFERROR(__xludf.DUMMYFUNCTION("""COMPUTED_VALUE"""),"and")</f>
        <v>and</v>
      </c>
      <c r="D74" s="2" t="str">
        <f>IFERROR(__xludf.DUMMYFUNCTION("""COMPUTED_VALUE"""),"x15")</f>
        <v>x15</v>
      </c>
      <c r="E74" s="2" t="str">
        <f>IFERROR(__xludf.DUMMYFUNCTION("""COMPUTED_VALUE"""),"-&gt;")</f>
        <v>-&gt;</v>
      </c>
      <c r="F74" s="2" t="str">
        <f>IFERROR(__xludf.DUMMYFUNCTION("""COMPUTED_VALUE"""),"pwr")</f>
        <v>pwr</v>
      </c>
      <c r="H74" s="2" t="s">
        <v>295</v>
      </c>
      <c r="I74" s="2" t="s">
        <v>7</v>
      </c>
      <c r="J74" s="2" t="s">
        <v>296</v>
      </c>
      <c r="K74" s="2" t="s">
        <v>9</v>
      </c>
      <c r="L74" s="2" t="s">
        <v>297</v>
      </c>
    </row>
    <row r="75">
      <c r="A75" s="1" t="s">
        <v>298</v>
      </c>
      <c r="B75" s="2" t="str">
        <f>IFERROR(__xludf.DUMMYFUNCTION("split(A75,"" )"")"),"y16")</f>
        <v>y16</v>
      </c>
      <c r="C75" s="2" t="str">
        <f>IFERROR(__xludf.DUMMYFUNCTION("""COMPUTED_VALUE"""),"and")</f>
        <v>and</v>
      </c>
      <c r="D75" s="2" t="str">
        <f>IFERROR(__xludf.DUMMYFUNCTION("""COMPUTED_VALUE"""),"x16")</f>
        <v>x16</v>
      </c>
      <c r="E75" s="2" t="str">
        <f>IFERROR(__xludf.DUMMYFUNCTION("""COMPUTED_VALUE"""),"-&gt;")</f>
        <v>-&gt;</v>
      </c>
      <c r="F75" s="2" t="str">
        <f>IFERROR(__xludf.DUMMYFUNCTION("""COMPUTED_VALUE"""),"cwb")</f>
        <v>cwb</v>
      </c>
      <c r="H75" s="2" t="s">
        <v>299</v>
      </c>
      <c r="I75" s="2" t="s">
        <v>7</v>
      </c>
      <c r="J75" s="2" t="s">
        <v>300</v>
      </c>
      <c r="K75" s="2" t="s">
        <v>9</v>
      </c>
      <c r="L75" s="2" t="s">
        <v>301</v>
      </c>
    </row>
    <row r="76">
      <c r="A76" s="1" t="s">
        <v>302</v>
      </c>
      <c r="B76" s="2" t="str">
        <f>IFERROR(__xludf.DUMMYFUNCTION("split(A76,"" )"")"),"y17")</f>
        <v>y17</v>
      </c>
      <c r="C76" s="2" t="str">
        <f>IFERROR(__xludf.DUMMYFUNCTION("""COMPUTED_VALUE"""),"and")</f>
        <v>and</v>
      </c>
      <c r="D76" s="2" t="str">
        <f>IFERROR(__xludf.DUMMYFUNCTION("""COMPUTED_VALUE"""),"x17")</f>
        <v>x17</v>
      </c>
      <c r="E76" s="2" t="str">
        <f>IFERROR(__xludf.DUMMYFUNCTION("""COMPUTED_VALUE"""),"-&gt;")</f>
        <v>-&gt;</v>
      </c>
      <c r="F76" s="2" t="str">
        <f>IFERROR(__xludf.DUMMYFUNCTION("""COMPUTED_VALUE"""),"fvv")</f>
        <v>fvv</v>
      </c>
      <c r="H76" s="2" t="s">
        <v>303</v>
      </c>
      <c r="I76" s="2" t="s">
        <v>7</v>
      </c>
      <c r="J76" s="2" t="s">
        <v>304</v>
      </c>
      <c r="K76" s="2" t="s">
        <v>9</v>
      </c>
      <c r="L76" s="2" t="s">
        <v>305</v>
      </c>
    </row>
    <row r="77">
      <c r="A77" s="1" t="s">
        <v>306</v>
      </c>
      <c r="B77" s="2" t="str">
        <f>IFERROR(__xludf.DUMMYFUNCTION("split(A77,"" )"")"),"y18")</f>
        <v>y18</v>
      </c>
      <c r="C77" s="2" t="str">
        <f>IFERROR(__xludf.DUMMYFUNCTION("""COMPUTED_VALUE"""),"and")</f>
        <v>and</v>
      </c>
      <c r="D77" s="2" t="str">
        <f>IFERROR(__xludf.DUMMYFUNCTION("""COMPUTED_VALUE"""),"x18")</f>
        <v>x18</v>
      </c>
      <c r="E77" s="2" t="str">
        <f>IFERROR(__xludf.DUMMYFUNCTION("""COMPUTED_VALUE"""),"-&gt;")</f>
        <v>-&gt;</v>
      </c>
      <c r="F77" s="2" t="str">
        <f>IFERROR(__xludf.DUMMYFUNCTION("""COMPUTED_VALUE"""),"pns")</f>
        <v>pns</v>
      </c>
      <c r="H77" s="2" t="s">
        <v>307</v>
      </c>
      <c r="I77" s="2" t="s">
        <v>7</v>
      </c>
      <c r="J77" s="2" t="s">
        <v>308</v>
      </c>
      <c r="K77" s="2" t="s">
        <v>9</v>
      </c>
      <c r="L77" s="2" t="s">
        <v>309</v>
      </c>
    </row>
    <row r="78">
      <c r="A78" s="1" t="s">
        <v>310</v>
      </c>
      <c r="B78" s="2" t="str">
        <f>IFERROR(__xludf.DUMMYFUNCTION("split(A78,"" )"")"),"y20")</f>
        <v>y20</v>
      </c>
      <c r="C78" s="2" t="str">
        <f>IFERROR(__xludf.DUMMYFUNCTION("""COMPUTED_VALUE"""),"and")</f>
        <v>and</v>
      </c>
      <c r="D78" s="2" t="str">
        <f>IFERROR(__xludf.DUMMYFUNCTION("""COMPUTED_VALUE"""),"x20")</f>
        <v>x20</v>
      </c>
      <c r="E78" s="2" t="str">
        <f>IFERROR(__xludf.DUMMYFUNCTION("""COMPUTED_VALUE"""),"-&gt;")</f>
        <v>-&gt;</v>
      </c>
      <c r="F78" s="2" t="str">
        <f>IFERROR(__xludf.DUMMYFUNCTION("""COMPUTED_VALUE"""),"ngc")</f>
        <v>ngc</v>
      </c>
      <c r="H78" s="2" t="s">
        <v>311</v>
      </c>
      <c r="I78" s="2" t="s">
        <v>7</v>
      </c>
      <c r="J78" s="2" t="s">
        <v>312</v>
      </c>
      <c r="K78" s="2" t="s">
        <v>9</v>
      </c>
      <c r="L78" s="2" t="s">
        <v>313</v>
      </c>
    </row>
    <row r="79">
      <c r="A79" s="1" t="s">
        <v>314</v>
      </c>
      <c r="B79" s="2" t="str">
        <f>IFERROR(__xludf.DUMMYFUNCTION("split(A79,"" )"")"),"y21")</f>
        <v>y21</v>
      </c>
      <c r="C79" s="2" t="str">
        <f>IFERROR(__xludf.DUMMYFUNCTION("""COMPUTED_VALUE"""),"and")</f>
        <v>and</v>
      </c>
      <c r="D79" s="2" t="str">
        <f>IFERROR(__xludf.DUMMYFUNCTION("""COMPUTED_VALUE"""),"x21")</f>
        <v>x21</v>
      </c>
      <c r="E79" s="2" t="str">
        <f>IFERROR(__xludf.DUMMYFUNCTION("""COMPUTED_VALUE"""),"-&gt;")</f>
        <v>-&gt;</v>
      </c>
      <c r="F79" s="2" t="str">
        <f>IFERROR(__xludf.DUMMYFUNCTION("""COMPUTED_VALUE"""),"hbc")</f>
        <v>hbc</v>
      </c>
      <c r="H79" s="2" t="s">
        <v>315</v>
      </c>
      <c r="I79" s="2" t="s">
        <v>7</v>
      </c>
      <c r="J79" s="2" t="s">
        <v>316</v>
      </c>
      <c r="K79" s="2" t="s">
        <v>9</v>
      </c>
      <c r="L79" s="2" t="s">
        <v>317</v>
      </c>
    </row>
    <row r="80">
      <c r="A80" s="1" t="s">
        <v>318</v>
      </c>
      <c r="B80" s="2" t="str">
        <f>IFERROR(__xludf.DUMMYFUNCTION("split(A80,"" )"")"),"y22")</f>
        <v>y22</v>
      </c>
      <c r="C80" s="2" t="str">
        <f>IFERROR(__xludf.DUMMYFUNCTION("""COMPUTED_VALUE"""),"and")</f>
        <v>and</v>
      </c>
      <c r="D80" s="2" t="str">
        <f>IFERROR(__xludf.DUMMYFUNCTION("""COMPUTED_VALUE"""),"x22")</f>
        <v>x22</v>
      </c>
      <c r="E80" s="2" t="str">
        <f>IFERROR(__xludf.DUMMYFUNCTION("""COMPUTED_VALUE"""),"-&gt;")</f>
        <v>-&gt;</v>
      </c>
      <c r="F80" s="2" t="str">
        <f>IFERROR(__xludf.DUMMYFUNCTION("""COMPUTED_VALUE"""),"kdh")</f>
        <v>kdh</v>
      </c>
      <c r="H80" s="2" t="s">
        <v>319</v>
      </c>
      <c r="I80" s="2" t="s">
        <v>7</v>
      </c>
      <c r="J80" s="2" t="s">
        <v>320</v>
      </c>
      <c r="K80" s="2" t="s">
        <v>9</v>
      </c>
      <c r="L80" s="2" t="s">
        <v>61</v>
      </c>
    </row>
    <row r="81">
      <c r="A81" s="1" t="s">
        <v>321</v>
      </c>
      <c r="B81" s="2" t="str">
        <f>IFERROR(__xludf.DUMMYFUNCTION("split(A81,"" )"")"),"y23")</f>
        <v>y23</v>
      </c>
      <c r="C81" s="2" t="str">
        <f>IFERROR(__xludf.DUMMYFUNCTION("""COMPUTED_VALUE"""),"and")</f>
        <v>and</v>
      </c>
      <c r="D81" s="2" t="str">
        <f>IFERROR(__xludf.DUMMYFUNCTION("""COMPUTED_VALUE"""),"x23")</f>
        <v>x23</v>
      </c>
      <c r="E81" s="2" t="str">
        <f>IFERROR(__xludf.DUMMYFUNCTION("""COMPUTED_VALUE"""),"-&gt;")</f>
        <v>-&gt;</v>
      </c>
      <c r="F81" s="2" t="str">
        <f>IFERROR(__xludf.DUMMYFUNCTION("""COMPUTED_VALUE"""),"tqk")</f>
        <v>tqk</v>
      </c>
      <c r="H81" s="2" t="s">
        <v>322</v>
      </c>
      <c r="I81" s="2" t="s">
        <v>7</v>
      </c>
      <c r="J81" s="2" t="s">
        <v>323</v>
      </c>
      <c r="K81" s="2" t="s">
        <v>9</v>
      </c>
      <c r="L81" s="2" t="s">
        <v>324</v>
      </c>
    </row>
    <row r="82">
      <c r="A82" s="1" t="s">
        <v>325</v>
      </c>
      <c r="B82" s="2" t="str">
        <f>IFERROR(__xludf.DUMMYFUNCTION("split(A82,"" )"")"),"y24")</f>
        <v>y24</v>
      </c>
      <c r="C82" s="2" t="str">
        <f>IFERROR(__xludf.DUMMYFUNCTION("""COMPUTED_VALUE"""),"and")</f>
        <v>and</v>
      </c>
      <c r="D82" s="2" t="str">
        <f>IFERROR(__xludf.DUMMYFUNCTION("""COMPUTED_VALUE"""),"x24")</f>
        <v>x24</v>
      </c>
      <c r="E82" s="2" t="str">
        <f>IFERROR(__xludf.DUMMYFUNCTION("""COMPUTED_VALUE"""),"-&gt;")</f>
        <v>-&gt;</v>
      </c>
      <c r="F82" s="2" t="str">
        <f>IFERROR(__xludf.DUMMYFUNCTION("""COMPUTED_VALUE"""),"wrf")</f>
        <v>wrf</v>
      </c>
      <c r="H82" s="2" t="s">
        <v>326</v>
      </c>
      <c r="I82" s="2" t="s">
        <v>7</v>
      </c>
      <c r="J82" s="2" t="s">
        <v>327</v>
      </c>
      <c r="K82" s="2" t="s">
        <v>9</v>
      </c>
      <c r="L82" s="2" t="s">
        <v>328</v>
      </c>
    </row>
    <row r="83">
      <c r="A83" s="1" t="s">
        <v>329</v>
      </c>
      <c r="B83" s="2" t="str">
        <f>IFERROR(__xludf.DUMMYFUNCTION("split(A83,"" )"")"),"y29")</f>
        <v>y29</v>
      </c>
      <c r="C83" s="2" t="str">
        <f>IFERROR(__xludf.DUMMYFUNCTION("""COMPUTED_VALUE"""),"and")</f>
        <v>and</v>
      </c>
      <c r="D83" s="2" t="str">
        <f>IFERROR(__xludf.DUMMYFUNCTION("""COMPUTED_VALUE"""),"x29")</f>
        <v>x29</v>
      </c>
      <c r="E83" s="2" t="str">
        <f>IFERROR(__xludf.DUMMYFUNCTION("""COMPUTED_VALUE"""),"-&gt;")</f>
        <v>-&gt;</v>
      </c>
      <c r="F83" s="2" t="str">
        <f>IFERROR(__xludf.DUMMYFUNCTION("""COMPUTED_VALUE"""),"rjf")</f>
        <v>rjf</v>
      </c>
      <c r="H83" s="2" t="s">
        <v>330</v>
      </c>
      <c r="I83" s="2" t="s">
        <v>7</v>
      </c>
      <c r="J83" s="2" t="s">
        <v>331</v>
      </c>
      <c r="K83" s="2" t="s">
        <v>9</v>
      </c>
      <c r="L83" s="2" t="s">
        <v>332</v>
      </c>
    </row>
    <row r="84">
      <c r="A84" s="1" t="s">
        <v>333</v>
      </c>
      <c r="B84" s="2" t="str">
        <f>IFERROR(__xludf.DUMMYFUNCTION("split(A84,"" )"")"),"y30")</f>
        <v>y30</v>
      </c>
      <c r="C84" s="2" t="str">
        <f>IFERROR(__xludf.DUMMYFUNCTION("""COMPUTED_VALUE"""),"and")</f>
        <v>and</v>
      </c>
      <c r="D84" s="2" t="str">
        <f>IFERROR(__xludf.DUMMYFUNCTION("""COMPUTED_VALUE"""),"x30")</f>
        <v>x30</v>
      </c>
      <c r="E84" s="2" t="str">
        <f>IFERROR(__xludf.DUMMYFUNCTION("""COMPUTED_VALUE"""),"-&gt;")</f>
        <v>-&gt;</v>
      </c>
      <c r="F84" s="2" t="str">
        <f>IFERROR(__xludf.DUMMYFUNCTION("""COMPUTED_VALUE"""),"bjd")</f>
        <v>bjd</v>
      </c>
      <c r="H84" s="2" t="s">
        <v>334</v>
      </c>
      <c r="I84" s="2" t="s">
        <v>7</v>
      </c>
      <c r="J84" s="2" t="s">
        <v>335</v>
      </c>
      <c r="K84" s="2" t="s">
        <v>9</v>
      </c>
      <c r="L84" s="2" t="s">
        <v>336</v>
      </c>
    </row>
    <row r="85">
      <c r="A85" s="1" t="s">
        <v>337</v>
      </c>
      <c r="B85" s="2" t="str">
        <f>IFERROR(__xludf.DUMMYFUNCTION("split(A85,"" )"")"),"y33")</f>
        <v>y33</v>
      </c>
      <c r="C85" s="2" t="str">
        <f>IFERROR(__xludf.DUMMYFUNCTION("""COMPUTED_VALUE"""),"and")</f>
        <v>and</v>
      </c>
      <c r="D85" s="2" t="str">
        <f>IFERROR(__xludf.DUMMYFUNCTION("""COMPUTED_VALUE"""),"x33")</f>
        <v>x33</v>
      </c>
      <c r="E85" s="2" t="str">
        <f>IFERROR(__xludf.DUMMYFUNCTION("""COMPUTED_VALUE"""),"-&gt;")</f>
        <v>-&gt;</v>
      </c>
      <c r="F85" s="2" t="str">
        <f>IFERROR(__xludf.DUMMYFUNCTION("""COMPUTED_VALUE"""),"rrn")</f>
        <v>rrn</v>
      </c>
      <c r="H85" s="2" t="s">
        <v>338</v>
      </c>
      <c r="I85" s="2" t="s">
        <v>7</v>
      </c>
      <c r="J85" s="2" t="s">
        <v>339</v>
      </c>
      <c r="K85" s="2" t="s">
        <v>9</v>
      </c>
      <c r="L85" s="2" t="s">
        <v>340</v>
      </c>
    </row>
    <row r="86">
      <c r="A86" s="1" t="s">
        <v>341</v>
      </c>
      <c r="B86" s="2" t="str">
        <f>IFERROR(__xludf.DUMMYFUNCTION("split(A86,"" )"")"),"y35")</f>
        <v>y35</v>
      </c>
      <c r="C86" s="2" t="str">
        <f>IFERROR(__xludf.DUMMYFUNCTION("""COMPUTED_VALUE"""),"and")</f>
        <v>and</v>
      </c>
      <c r="D86" s="2" t="str">
        <f>IFERROR(__xludf.DUMMYFUNCTION("""COMPUTED_VALUE"""),"x35")</f>
        <v>x35</v>
      </c>
      <c r="E86" s="2" t="str">
        <f>IFERROR(__xludf.DUMMYFUNCTION("""COMPUTED_VALUE"""),"-&gt;")</f>
        <v>-&gt;</v>
      </c>
      <c r="F86" s="2" t="str">
        <f>IFERROR(__xludf.DUMMYFUNCTION("""COMPUTED_VALUE"""),"z35")</f>
        <v>z35</v>
      </c>
      <c r="H86" s="2" t="s">
        <v>342</v>
      </c>
      <c r="I86" s="2" t="s">
        <v>7</v>
      </c>
      <c r="J86" s="2" t="s">
        <v>343</v>
      </c>
      <c r="K86" s="2" t="s">
        <v>9</v>
      </c>
      <c r="L86" s="2" t="s">
        <v>344</v>
      </c>
    </row>
    <row r="87">
      <c r="A87" s="1" t="s">
        <v>345</v>
      </c>
      <c r="B87" s="2" t="str">
        <f>IFERROR(__xludf.DUMMYFUNCTION("split(A87,"" )"")"),"y36")</f>
        <v>y36</v>
      </c>
      <c r="C87" s="2" t="str">
        <f>IFERROR(__xludf.DUMMYFUNCTION("""COMPUTED_VALUE"""),"and")</f>
        <v>and</v>
      </c>
      <c r="D87" s="2" t="str">
        <f>IFERROR(__xludf.DUMMYFUNCTION("""COMPUTED_VALUE"""),"x36")</f>
        <v>x36</v>
      </c>
      <c r="E87" s="2" t="str">
        <f>IFERROR(__xludf.DUMMYFUNCTION("""COMPUTED_VALUE"""),"-&gt;")</f>
        <v>-&gt;</v>
      </c>
      <c r="F87" s="2" t="str">
        <f>IFERROR(__xludf.DUMMYFUNCTION("""COMPUTED_VALUE"""),"kqk")</f>
        <v>kqk</v>
      </c>
      <c r="H87" s="2" t="s">
        <v>346</v>
      </c>
      <c r="I87" s="2" t="s">
        <v>7</v>
      </c>
      <c r="J87" s="2" t="s">
        <v>347</v>
      </c>
      <c r="K87" s="2" t="s">
        <v>9</v>
      </c>
      <c r="L87" s="2" t="s">
        <v>348</v>
      </c>
    </row>
    <row r="88">
      <c r="A88" s="1" t="s">
        <v>349</v>
      </c>
      <c r="B88" s="2" t="str">
        <f>IFERROR(__xludf.DUMMYFUNCTION("split(A88,"" )"")"),"y37")</f>
        <v>y37</v>
      </c>
      <c r="C88" s="2" t="str">
        <f>IFERROR(__xludf.DUMMYFUNCTION("""COMPUTED_VALUE"""),"and")</f>
        <v>and</v>
      </c>
      <c r="D88" s="2" t="str">
        <f>IFERROR(__xludf.DUMMYFUNCTION("""COMPUTED_VALUE"""),"x37")</f>
        <v>x37</v>
      </c>
      <c r="E88" s="2" t="str">
        <f>IFERROR(__xludf.DUMMYFUNCTION("""COMPUTED_VALUE"""),"-&gt;")</f>
        <v>-&gt;</v>
      </c>
      <c r="F88" s="2" t="str">
        <f>IFERROR(__xludf.DUMMYFUNCTION("""COMPUTED_VALUE"""),"rnc")</f>
        <v>rnc</v>
      </c>
      <c r="H88" s="2" t="s">
        <v>350</v>
      </c>
      <c r="I88" s="2" t="s">
        <v>7</v>
      </c>
      <c r="J88" s="2" t="s">
        <v>351</v>
      </c>
      <c r="K88" s="2" t="s">
        <v>9</v>
      </c>
      <c r="L88" s="2" t="s">
        <v>352</v>
      </c>
    </row>
    <row r="89">
      <c r="A89" s="1" t="s">
        <v>353</v>
      </c>
      <c r="B89" s="2" t="str">
        <f>IFERROR(__xludf.DUMMYFUNCTION("split(A89,"" )"")"),"y39")</f>
        <v>y39</v>
      </c>
      <c r="C89" s="2" t="str">
        <f>IFERROR(__xludf.DUMMYFUNCTION("""COMPUTED_VALUE"""),"and")</f>
        <v>and</v>
      </c>
      <c r="D89" s="2" t="str">
        <f>IFERROR(__xludf.DUMMYFUNCTION("""COMPUTED_VALUE"""),"x39")</f>
        <v>x39</v>
      </c>
      <c r="E89" s="2" t="str">
        <f>IFERROR(__xludf.DUMMYFUNCTION("""COMPUTED_VALUE"""),"-&gt;")</f>
        <v>-&gt;</v>
      </c>
      <c r="F89" s="2" t="str">
        <f>IFERROR(__xludf.DUMMYFUNCTION("""COMPUTED_VALUE"""),"dqn")</f>
        <v>dqn</v>
      </c>
      <c r="H89" s="2" t="s">
        <v>354</v>
      </c>
      <c r="I89" s="2" t="s">
        <v>7</v>
      </c>
      <c r="J89" s="2" t="s">
        <v>355</v>
      </c>
      <c r="K89" s="2" t="s">
        <v>9</v>
      </c>
      <c r="L89" s="2" t="s">
        <v>356</v>
      </c>
    </row>
    <row r="90">
      <c r="A90" s="1" t="s">
        <v>357</v>
      </c>
      <c r="B90" s="2" t="str">
        <f>IFERROR(__xludf.DUMMYFUNCTION("split(A90,"" )"")"),"y42")</f>
        <v>y42</v>
      </c>
      <c r="C90" s="2" t="str">
        <f>IFERROR(__xludf.DUMMYFUNCTION("""COMPUTED_VALUE"""),"and")</f>
        <v>and</v>
      </c>
      <c r="D90" s="2" t="str">
        <f>IFERROR(__xludf.DUMMYFUNCTION("""COMPUTED_VALUE"""),"x42")</f>
        <v>x42</v>
      </c>
      <c r="E90" s="2" t="str">
        <f>IFERROR(__xludf.DUMMYFUNCTION("""COMPUTED_VALUE"""),"-&gt;")</f>
        <v>-&gt;</v>
      </c>
      <c r="F90" s="2" t="str">
        <f>IFERROR(__xludf.DUMMYFUNCTION("""COMPUTED_VALUE"""),"qkv")</f>
        <v>qkv</v>
      </c>
      <c r="H90" s="2" t="s">
        <v>358</v>
      </c>
      <c r="I90" s="2" t="s">
        <v>7</v>
      </c>
      <c r="J90" s="2" t="s">
        <v>359</v>
      </c>
      <c r="K90" s="2" t="s">
        <v>9</v>
      </c>
      <c r="L90" s="2" t="s">
        <v>360</v>
      </c>
    </row>
    <row r="91">
      <c r="A91" s="1" t="s">
        <v>361</v>
      </c>
      <c r="B91" s="2" t="str">
        <f>IFERROR(__xludf.DUMMYFUNCTION("split(A91,"" )"")"),"bjb")</f>
        <v>bjb</v>
      </c>
      <c r="C91" s="2" t="str">
        <f>IFERROR(__xludf.DUMMYFUNCTION("""COMPUTED_VALUE"""),"or")</f>
        <v>or</v>
      </c>
      <c r="D91" s="2" t="str">
        <f>IFERROR(__xludf.DUMMYFUNCTION("""COMPUTED_VALUE"""),"hjf")</f>
        <v>hjf</v>
      </c>
      <c r="E91" s="2" t="str">
        <f>IFERROR(__xludf.DUMMYFUNCTION("""COMPUTED_VALUE"""),"-&gt;")</f>
        <v>-&gt;</v>
      </c>
      <c r="F91" s="2" t="str">
        <f>IFERROR(__xludf.DUMMYFUNCTION("""COMPUTED_VALUE"""),"sbg")</f>
        <v>sbg</v>
      </c>
      <c r="H91" s="2" t="s">
        <v>62</v>
      </c>
      <c r="I91" s="2" t="s">
        <v>362</v>
      </c>
      <c r="J91" s="2" t="s">
        <v>363</v>
      </c>
      <c r="K91" s="2" t="s">
        <v>9</v>
      </c>
      <c r="L91" s="2" t="s">
        <v>137</v>
      </c>
    </row>
    <row r="92">
      <c r="A92" s="1" t="s">
        <v>364</v>
      </c>
      <c r="B92" s="2" t="str">
        <f>IFERROR(__xludf.DUMMYFUNCTION("split(A92,"" )"")"),"bmn")</f>
        <v>bmn</v>
      </c>
      <c r="C92" s="2" t="str">
        <f>IFERROR(__xludf.DUMMYFUNCTION("""COMPUTED_VALUE"""),"or")</f>
        <v>or</v>
      </c>
      <c r="D92" s="2" t="str">
        <f>IFERROR(__xludf.DUMMYFUNCTION("""COMPUTED_VALUE"""),"hbj")</f>
        <v>hbj</v>
      </c>
      <c r="E92" s="2" t="str">
        <f>IFERROR(__xludf.DUMMYFUNCTION("""COMPUTED_VALUE"""),"-&gt;")</f>
        <v>-&gt;</v>
      </c>
      <c r="F92" s="2" t="str">
        <f>IFERROR(__xludf.DUMMYFUNCTION("""COMPUTED_VALUE"""),"msb")</f>
        <v>msb</v>
      </c>
      <c r="H92" s="2" t="s">
        <v>285</v>
      </c>
      <c r="I92" s="2" t="s">
        <v>362</v>
      </c>
      <c r="J92" s="2" t="s">
        <v>154</v>
      </c>
      <c r="K92" s="2" t="s">
        <v>9</v>
      </c>
      <c r="L92" s="2" t="s">
        <v>84</v>
      </c>
    </row>
    <row r="93">
      <c r="A93" s="1" t="s">
        <v>365</v>
      </c>
      <c r="B93" s="2" t="str">
        <f>IFERROR(__xludf.DUMMYFUNCTION("split(A93,"" )"")"),"ckd")</f>
        <v>ckd</v>
      </c>
      <c r="C93" s="2" t="str">
        <f>IFERROR(__xludf.DUMMYFUNCTION("""COMPUTED_VALUE"""),"or")</f>
        <v>or</v>
      </c>
      <c r="D93" s="2" t="str">
        <f>IFERROR(__xludf.DUMMYFUNCTION("""COMPUTED_VALUE"""),"tdk")</f>
        <v>tdk</v>
      </c>
      <c r="E93" s="2" t="str">
        <f>IFERROR(__xludf.DUMMYFUNCTION("""COMPUTED_VALUE"""),"-&gt;")</f>
        <v>-&gt;</v>
      </c>
      <c r="F93" s="2" t="str">
        <f>IFERROR(__xludf.DUMMYFUNCTION("""COMPUTED_VALUE"""),"wps")</f>
        <v>wps</v>
      </c>
      <c r="H93" s="2" t="s">
        <v>58</v>
      </c>
      <c r="I93" s="2" t="s">
        <v>362</v>
      </c>
      <c r="J93" s="2" t="s">
        <v>234</v>
      </c>
      <c r="K93" s="2" t="s">
        <v>9</v>
      </c>
      <c r="L93" s="2" t="s">
        <v>172</v>
      </c>
    </row>
    <row r="94">
      <c r="A94" s="1" t="s">
        <v>366</v>
      </c>
      <c r="B94" s="2" t="str">
        <f>IFERROR(__xludf.DUMMYFUNCTION("split(A94,"" )"")"),"cqh")</f>
        <v>cqh</v>
      </c>
      <c r="C94" s="2" t="str">
        <f>IFERROR(__xludf.DUMMYFUNCTION("""COMPUTED_VALUE"""),"or")</f>
        <v>or</v>
      </c>
      <c r="D94" s="2" t="str">
        <f>IFERROR(__xludf.DUMMYFUNCTION("""COMPUTED_VALUE"""),"fgg")</f>
        <v>fgg</v>
      </c>
      <c r="E94" s="2" t="str">
        <f>IFERROR(__xludf.DUMMYFUNCTION("""COMPUTED_VALUE"""),"-&gt;")</f>
        <v>-&gt;</v>
      </c>
      <c r="F94" s="2" t="str">
        <f>IFERROR(__xludf.DUMMYFUNCTION("""COMPUTED_VALUE"""),"ngh")</f>
        <v>ngh</v>
      </c>
      <c r="H94" s="2" t="s">
        <v>214</v>
      </c>
      <c r="I94" s="2" t="s">
        <v>362</v>
      </c>
      <c r="J94" s="2" t="s">
        <v>114</v>
      </c>
      <c r="K94" s="2" t="s">
        <v>9</v>
      </c>
      <c r="L94" s="2" t="s">
        <v>17</v>
      </c>
    </row>
    <row r="95">
      <c r="A95" s="1" t="s">
        <v>367</v>
      </c>
      <c r="B95" s="2" t="str">
        <f>IFERROR(__xludf.DUMMYFUNCTION("split(A95,"" )"")"),"ctt")</f>
        <v>ctt</v>
      </c>
      <c r="C95" s="2" t="str">
        <f>IFERROR(__xludf.DUMMYFUNCTION("""COMPUTED_VALUE"""),"or")</f>
        <v>or</v>
      </c>
      <c r="D95" s="2" t="str">
        <f>IFERROR(__xludf.DUMMYFUNCTION("""COMPUTED_VALUE"""),"pwr")</f>
        <v>pwr</v>
      </c>
      <c r="E95" s="2" t="str">
        <f>IFERROR(__xludf.DUMMYFUNCTION("""COMPUTED_VALUE"""),"-&gt;")</f>
        <v>-&gt;</v>
      </c>
      <c r="F95" s="2" t="str">
        <f>IFERROR(__xludf.DUMMYFUNCTION("""COMPUTED_VALUE"""),"rgp")</f>
        <v>rgp</v>
      </c>
      <c r="H95" s="2" t="s">
        <v>162</v>
      </c>
      <c r="I95" s="2" t="s">
        <v>362</v>
      </c>
      <c r="J95" s="2" t="s">
        <v>297</v>
      </c>
      <c r="K95" s="2" t="s">
        <v>9</v>
      </c>
      <c r="L95" s="2" t="s">
        <v>108</v>
      </c>
    </row>
    <row r="96">
      <c r="A96" s="1" t="s">
        <v>368</v>
      </c>
      <c r="B96" s="2" t="str">
        <f>IFERROR(__xludf.DUMMYFUNCTION("split(A96,"" )"")"),"dhs")</f>
        <v>dhs</v>
      </c>
      <c r="C96" s="2" t="str">
        <f>IFERROR(__xludf.DUMMYFUNCTION("""COMPUTED_VALUE"""),"or")</f>
        <v>or</v>
      </c>
      <c r="D96" s="2" t="str">
        <f>IFERROR(__xludf.DUMMYFUNCTION("""COMPUTED_VALUE"""),"njq")</f>
        <v>njq</v>
      </c>
      <c r="E96" s="2" t="str">
        <f>IFERROR(__xludf.DUMMYFUNCTION("""COMPUTED_VALUE"""),"-&gt;")</f>
        <v>-&gt;</v>
      </c>
      <c r="F96" s="2" t="str">
        <f>IFERROR(__xludf.DUMMYFUNCTION("""COMPUTED_VALUE"""),"tng")</f>
        <v>tng</v>
      </c>
      <c r="H96" s="2" t="s">
        <v>26</v>
      </c>
      <c r="I96" s="2" t="s">
        <v>362</v>
      </c>
      <c r="J96" s="2" t="s">
        <v>277</v>
      </c>
      <c r="K96" s="2" t="s">
        <v>9</v>
      </c>
      <c r="L96" s="2" t="s">
        <v>125</v>
      </c>
    </row>
    <row r="97">
      <c r="A97" s="1" t="s">
        <v>369</v>
      </c>
      <c r="B97" s="2" t="str">
        <f>IFERROR(__xludf.DUMMYFUNCTION("split(A97,"" )"")"),"djn")</f>
        <v>djn</v>
      </c>
      <c r="C97" s="2" t="str">
        <f>IFERROR(__xludf.DUMMYFUNCTION("""COMPUTED_VALUE"""),"or")</f>
        <v>or</v>
      </c>
      <c r="D97" s="2" t="str">
        <f>IFERROR(__xludf.DUMMYFUNCTION("""COMPUTED_VALUE"""),"tnr")</f>
        <v>tnr</v>
      </c>
      <c r="E97" s="2" t="str">
        <f>IFERROR(__xludf.DUMMYFUNCTION("""COMPUTED_VALUE"""),"-&gt;")</f>
        <v>-&gt;</v>
      </c>
      <c r="F97" s="2" t="str">
        <f>IFERROR(__xludf.DUMMYFUNCTION("""COMPUTED_VALUE"""),"cpb")</f>
        <v>cpb</v>
      </c>
      <c r="H97" s="2" t="s">
        <v>178</v>
      </c>
      <c r="I97" s="2" t="s">
        <v>362</v>
      </c>
      <c r="J97" s="2" t="s">
        <v>265</v>
      </c>
      <c r="K97" s="2" t="s">
        <v>9</v>
      </c>
      <c r="L97" s="2" t="s">
        <v>169</v>
      </c>
    </row>
    <row r="98">
      <c r="A98" s="1" t="s">
        <v>370</v>
      </c>
      <c r="B98" s="2" t="str">
        <f>IFERROR(__xludf.DUMMYFUNCTION("split(A98,"" )"")"),"dqn")</f>
        <v>dqn</v>
      </c>
      <c r="C98" s="2" t="str">
        <f>IFERROR(__xludf.DUMMYFUNCTION("""COMPUTED_VALUE"""),"or")</f>
        <v>or</v>
      </c>
      <c r="D98" s="2" t="str">
        <f>IFERROR(__xludf.DUMMYFUNCTION("""COMPUTED_VALUE"""),"hgg")</f>
        <v>hgg</v>
      </c>
      <c r="E98" s="2" t="str">
        <f>IFERROR(__xludf.DUMMYFUNCTION("""COMPUTED_VALUE"""),"-&gt;")</f>
        <v>-&gt;</v>
      </c>
      <c r="F98" s="2" t="str">
        <f>IFERROR(__xludf.DUMMYFUNCTION("""COMPUTED_VALUE"""),"hkg")</f>
        <v>hkg</v>
      </c>
      <c r="H98" s="2" t="s">
        <v>356</v>
      </c>
      <c r="I98" s="2" t="s">
        <v>362</v>
      </c>
      <c r="J98" s="2" t="s">
        <v>34</v>
      </c>
      <c r="K98" s="2" t="s">
        <v>9</v>
      </c>
      <c r="L98" s="2" t="s">
        <v>129</v>
      </c>
    </row>
    <row r="99">
      <c r="A99" s="1" t="s">
        <v>371</v>
      </c>
      <c r="B99" s="2" t="str">
        <f>IFERROR(__xludf.DUMMYFUNCTION("split(A99,"" )"")"),"dtm")</f>
        <v>dtm</v>
      </c>
      <c r="C99" s="2" t="str">
        <f>IFERROR(__xludf.DUMMYFUNCTION("""COMPUTED_VALUE"""),"or")</f>
        <v>or</v>
      </c>
      <c r="D99" s="2" t="str">
        <f>IFERROR(__xludf.DUMMYFUNCTION("""COMPUTED_VALUE"""),"gjr")</f>
        <v>gjr</v>
      </c>
      <c r="E99" s="2" t="str">
        <f>IFERROR(__xludf.DUMMYFUNCTION("""COMPUTED_VALUE"""),"-&gt;")</f>
        <v>-&gt;</v>
      </c>
      <c r="F99" s="2" t="str">
        <f>IFERROR(__xludf.DUMMYFUNCTION("""COMPUTED_VALUE"""),"ntv")</f>
        <v>ntv</v>
      </c>
      <c r="H99" s="2" t="s">
        <v>198</v>
      </c>
      <c r="I99" s="2" t="s">
        <v>362</v>
      </c>
      <c r="J99" s="2" t="s">
        <v>86</v>
      </c>
      <c r="K99" s="2" t="s">
        <v>9</v>
      </c>
      <c r="L99" s="2" t="s">
        <v>92</v>
      </c>
    </row>
    <row r="100">
      <c r="A100" s="1" t="s">
        <v>372</v>
      </c>
      <c r="B100" s="2" t="str">
        <f>IFERROR(__xludf.DUMMYFUNCTION("split(A100,"" )"")"),"ffw")</f>
        <v>ffw</v>
      </c>
      <c r="C100" s="2" t="str">
        <f>IFERROR(__xludf.DUMMYFUNCTION("""COMPUTED_VALUE"""),"or")</f>
        <v>or</v>
      </c>
      <c r="D100" s="2" t="str">
        <f>IFERROR(__xludf.DUMMYFUNCTION("""COMPUTED_VALUE"""),"nfb")</f>
        <v>nfb</v>
      </c>
      <c r="E100" s="2" t="str">
        <f>IFERROR(__xludf.DUMMYFUNCTION("""COMPUTED_VALUE"""),"-&gt;")</f>
        <v>-&gt;</v>
      </c>
      <c r="F100" s="2" t="str">
        <f>IFERROR(__xludf.DUMMYFUNCTION("""COMPUTED_VALUE"""),"wpk")</f>
        <v>wpk</v>
      </c>
      <c r="H100" s="2" t="s">
        <v>289</v>
      </c>
      <c r="I100" s="2" t="s">
        <v>362</v>
      </c>
      <c r="J100" s="2" t="s">
        <v>94</v>
      </c>
      <c r="K100" s="2" t="s">
        <v>9</v>
      </c>
      <c r="L100" s="2" t="s">
        <v>69</v>
      </c>
    </row>
    <row r="101">
      <c r="A101" s="1" t="s">
        <v>373</v>
      </c>
      <c r="B101" s="2" t="str">
        <f>IFERROR(__xludf.DUMMYFUNCTION("split(A101,"" )"")"),"fgp")</f>
        <v>fgp</v>
      </c>
      <c r="C101" s="2" t="str">
        <f>IFERROR(__xludf.DUMMYFUNCTION("""COMPUTED_VALUE"""),"or")</f>
        <v>or</v>
      </c>
      <c r="D101" s="2" t="str">
        <f>IFERROR(__xludf.DUMMYFUNCTION("""COMPUTED_VALUE"""),"hdk")</f>
        <v>hdk</v>
      </c>
      <c r="E101" s="2" t="str">
        <f>IFERROR(__xludf.DUMMYFUNCTION("""COMPUTED_VALUE"""),"-&gt;")</f>
        <v>-&gt;</v>
      </c>
      <c r="F101" s="2" t="str">
        <f>IFERROR(__xludf.DUMMYFUNCTION("""COMPUTED_VALUE"""),"jkb")</f>
        <v>jkb</v>
      </c>
      <c r="H101" s="2" t="s">
        <v>98</v>
      </c>
      <c r="I101" s="2" t="s">
        <v>362</v>
      </c>
      <c r="J101" s="2" t="s">
        <v>238</v>
      </c>
      <c r="K101" s="2" t="s">
        <v>9</v>
      </c>
      <c r="L101" s="2" t="s">
        <v>8</v>
      </c>
    </row>
    <row r="102">
      <c r="A102" s="1" t="s">
        <v>374</v>
      </c>
      <c r="B102" s="2" t="str">
        <f>IFERROR(__xludf.DUMMYFUNCTION("split(A102,"" )"")"),"fwt")</f>
        <v>fwt</v>
      </c>
      <c r="C102" s="2" t="str">
        <f>IFERROR(__xludf.DUMMYFUNCTION("""COMPUTED_VALUE"""),"or")</f>
        <v>or</v>
      </c>
      <c r="D102" s="2" t="str">
        <f>IFERROR(__xludf.DUMMYFUNCTION("""COMPUTED_VALUE"""),"vtm")</f>
        <v>vtm</v>
      </c>
      <c r="E102" s="2" t="str">
        <f>IFERROR(__xludf.DUMMYFUNCTION("""COMPUTED_VALUE"""),"-&gt;")</f>
        <v>-&gt;</v>
      </c>
      <c r="F102" s="2" t="str">
        <f>IFERROR(__xludf.DUMMYFUNCTION("""COMPUTED_VALUE"""),"tdw")</f>
        <v>tdw</v>
      </c>
      <c r="H102" s="2" t="s">
        <v>269</v>
      </c>
      <c r="I102" s="2" t="s">
        <v>362</v>
      </c>
      <c r="J102" s="2" t="s">
        <v>170</v>
      </c>
      <c r="K102" s="2" t="s">
        <v>9</v>
      </c>
      <c r="L102" s="2" t="s">
        <v>157</v>
      </c>
    </row>
    <row r="103">
      <c r="A103" s="1" t="s">
        <v>375</v>
      </c>
      <c r="B103" s="2" t="str">
        <f>IFERROR(__xludf.DUMMYFUNCTION("split(A103,"" )"")"),"gjq")</f>
        <v>gjq</v>
      </c>
      <c r="C103" s="2" t="str">
        <f>IFERROR(__xludf.DUMMYFUNCTION("""COMPUTED_VALUE"""),"or")</f>
        <v>or</v>
      </c>
      <c r="D103" s="2" t="str">
        <f>IFERROR(__xludf.DUMMYFUNCTION("""COMPUTED_VALUE"""),"dfg")</f>
        <v>dfg</v>
      </c>
      <c r="E103" s="2" t="str">
        <f>IFERROR(__xludf.DUMMYFUNCTION("""COMPUTED_VALUE"""),"-&gt;")</f>
        <v>-&gt;</v>
      </c>
      <c r="F103" s="2" t="str">
        <f>IFERROR(__xludf.DUMMYFUNCTION("""COMPUTED_VALUE"""),"skp")</f>
        <v>skp</v>
      </c>
      <c r="H103" s="2" t="s">
        <v>226</v>
      </c>
      <c r="I103" s="2" t="s">
        <v>362</v>
      </c>
      <c r="J103" s="2" t="s">
        <v>38</v>
      </c>
      <c r="K103" s="2" t="s">
        <v>9</v>
      </c>
      <c r="L103" s="2" t="s">
        <v>77</v>
      </c>
    </row>
    <row r="104">
      <c r="A104" s="1" t="s">
        <v>376</v>
      </c>
      <c r="B104" s="2" t="str">
        <f>IFERROR(__xludf.DUMMYFUNCTION("split(A104,"" )"")"),"hbc")</f>
        <v>hbc</v>
      </c>
      <c r="C104" s="2" t="str">
        <f>IFERROR(__xludf.DUMMYFUNCTION("""COMPUTED_VALUE"""),"or")</f>
        <v>or</v>
      </c>
      <c r="D104" s="2" t="str">
        <f>IFERROR(__xludf.DUMMYFUNCTION("""COMPUTED_VALUE"""),"wdr")</f>
        <v>wdr</v>
      </c>
      <c r="E104" s="2" t="str">
        <f>IFERROR(__xludf.DUMMYFUNCTION("""COMPUTED_VALUE"""),"-&gt;")</f>
        <v>-&gt;</v>
      </c>
      <c r="F104" s="2" t="str">
        <f>IFERROR(__xludf.DUMMYFUNCTION("""COMPUTED_VALUE"""),"gjn")</f>
        <v>gjn</v>
      </c>
      <c r="H104" s="2" t="s">
        <v>317</v>
      </c>
      <c r="I104" s="2" t="s">
        <v>362</v>
      </c>
      <c r="J104" s="2" t="s">
        <v>46</v>
      </c>
      <c r="K104" s="2" t="s">
        <v>9</v>
      </c>
      <c r="L104" s="2" t="s">
        <v>60</v>
      </c>
    </row>
    <row r="105">
      <c r="A105" s="1" t="s">
        <v>377</v>
      </c>
      <c r="B105" s="2" t="str">
        <f>IFERROR(__xludf.DUMMYFUNCTION("split(A105,"" )"")"),"hsf")</f>
        <v>hsf</v>
      </c>
      <c r="C105" s="2" t="str">
        <f>IFERROR(__xludf.DUMMYFUNCTION("""COMPUTED_VALUE"""),"or")</f>
        <v>or</v>
      </c>
      <c r="D105" s="2" t="str">
        <f>IFERROR(__xludf.DUMMYFUNCTION("""COMPUTED_VALUE"""),"bjw")</f>
        <v>bjw</v>
      </c>
      <c r="E105" s="2" t="str">
        <f>IFERROR(__xludf.DUMMYFUNCTION("""COMPUTED_VALUE"""),"-&gt;")</f>
        <v>-&gt;</v>
      </c>
      <c r="F105" s="2" t="str">
        <f>IFERROR(__xludf.DUMMYFUNCTION("""COMPUTED_VALUE"""),"vbb")</f>
        <v>vbb</v>
      </c>
      <c r="H105" s="2" t="s">
        <v>158</v>
      </c>
      <c r="I105" s="2" t="s">
        <v>362</v>
      </c>
      <c r="J105" s="2" t="s">
        <v>186</v>
      </c>
      <c r="K105" s="2" t="s">
        <v>9</v>
      </c>
      <c r="L105" s="2" t="s">
        <v>149</v>
      </c>
    </row>
    <row r="106">
      <c r="A106" s="1" t="s">
        <v>378</v>
      </c>
      <c r="B106" s="2" t="str">
        <f>IFERROR(__xludf.DUMMYFUNCTION("split(A106,"" )"")"),"jfw")</f>
        <v>jfw</v>
      </c>
      <c r="C106" s="2" t="str">
        <f>IFERROR(__xludf.DUMMYFUNCTION("""COMPUTED_VALUE"""),"or")</f>
        <v>or</v>
      </c>
      <c r="D106" s="2" t="str">
        <f>IFERROR(__xludf.DUMMYFUNCTION("""COMPUTED_VALUE"""),"jrf")</f>
        <v>jrf</v>
      </c>
      <c r="E106" s="2" t="str">
        <f>IFERROR(__xludf.DUMMYFUNCTION("""COMPUTED_VALUE"""),"-&gt;")</f>
        <v>-&gt;</v>
      </c>
      <c r="F106" s="2" t="str">
        <f>IFERROR(__xludf.DUMMYFUNCTION("""COMPUTED_VALUE"""),"vpd")</f>
        <v>vpd</v>
      </c>
      <c r="H106" s="2" t="s">
        <v>66</v>
      </c>
      <c r="I106" s="2" t="s">
        <v>362</v>
      </c>
      <c r="J106" s="2" t="s">
        <v>194</v>
      </c>
      <c r="K106" s="2" t="s">
        <v>9</v>
      </c>
      <c r="L106" s="2" t="s">
        <v>152</v>
      </c>
    </row>
    <row r="107">
      <c r="A107" s="1" t="s">
        <v>379</v>
      </c>
      <c r="B107" s="2" t="str">
        <f>IFERROR(__xludf.DUMMYFUNCTION("split(A107,"" )"")"),"jrq")</f>
        <v>jrq</v>
      </c>
      <c r="C107" s="2" t="str">
        <f>IFERROR(__xludf.DUMMYFUNCTION("""COMPUTED_VALUE"""),"or")</f>
        <v>or</v>
      </c>
      <c r="D107" s="2" t="str">
        <f>IFERROR(__xludf.DUMMYFUNCTION("""COMPUTED_VALUE"""),"srh")</f>
        <v>srh</v>
      </c>
      <c r="E107" s="2" t="str">
        <f>IFERROR(__xludf.DUMMYFUNCTION("""COMPUTED_VALUE"""),"-&gt;")</f>
        <v>-&gt;</v>
      </c>
      <c r="F107" s="2" t="str">
        <f>IFERROR(__xludf.DUMMYFUNCTION("""COMPUTED_VALUE"""),"hnk")</f>
        <v>hnk</v>
      </c>
      <c r="H107" s="2" t="s">
        <v>18</v>
      </c>
      <c r="I107" s="2" t="s">
        <v>362</v>
      </c>
      <c r="J107" s="2" t="s">
        <v>218</v>
      </c>
      <c r="K107" s="2" t="s">
        <v>9</v>
      </c>
      <c r="L107" s="2" t="s">
        <v>13</v>
      </c>
    </row>
    <row r="108">
      <c r="A108" s="1" t="s">
        <v>380</v>
      </c>
      <c r="B108" s="2" t="str">
        <f>IFERROR(__xludf.DUMMYFUNCTION("split(A108,"" )"")"),"jtt")</f>
        <v>jtt</v>
      </c>
      <c r="C108" s="2" t="str">
        <f>IFERROR(__xludf.DUMMYFUNCTION("""COMPUTED_VALUE"""),"or")</f>
        <v>or</v>
      </c>
      <c r="D108" s="2" t="str">
        <f>IFERROR(__xludf.DUMMYFUNCTION("""COMPUTED_VALUE"""),"qkv")</f>
        <v>qkv</v>
      </c>
      <c r="E108" s="2" t="str">
        <f>IFERROR(__xludf.DUMMYFUNCTION("""COMPUTED_VALUE"""),"-&gt;")</f>
        <v>-&gt;</v>
      </c>
      <c r="F108" s="2" t="str">
        <f>IFERROR(__xludf.DUMMYFUNCTION("""COMPUTED_VALUE"""),"wds")</f>
        <v>wds</v>
      </c>
      <c r="H108" s="2" t="s">
        <v>22</v>
      </c>
      <c r="I108" s="2" t="s">
        <v>362</v>
      </c>
      <c r="J108" s="2" t="s">
        <v>360</v>
      </c>
      <c r="K108" s="2" t="s">
        <v>9</v>
      </c>
      <c r="L108" s="2" t="s">
        <v>164</v>
      </c>
    </row>
    <row r="109">
      <c r="A109" s="1" t="s">
        <v>381</v>
      </c>
      <c r="B109" s="2" t="str">
        <f>IFERROR(__xludf.DUMMYFUNCTION("split(A109,"" )"")"),"kdb")</f>
        <v>kdb</v>
      </c>
      <c r="C109" s="2" t="str">
        <f>IFERROR(__xludf.DUMMYFUNCTION("""COMPUTED_VALUE"""),"or")</f>
        <v>or</v>
      </c>
      <c r="D109" s="2" t="str">
        <f>IFERROR(__xludf.DUMMYFUNCTION("""COMPUTED_VALUE"""),"rhr")</f>
        <v>rhr</v>
      </c>
      <c r="E109" s="2" t="str">
        <f>IFERROR(__xludf.DUMMYFUNCTION("""COMPUTED_VALUE"""),"-&gt;")</f>
        <v>-&gt;</v>
      </c>
      <c r="F109" s="2" t="str">
        <f>IFERROR(__xludf.DUMMYFUNCTION("""COMPUTED_VALUE"""),"fgs")</f>
        <v>fgs</v>
      </c>
      <c r="H109" s="2" t="s">
        <v>254</v>
      </c>
      <c r="I109" s="2" t="s">
        <v>362</v>
      </c>
      <c r="J109" s="2" t="s">
        <v>166</v>
      </c>
      <c r="K109" s="2" t="s">
        <v>9</v>
      </c>
      <c r="L109" s="2" t="s">
        <v>49</v>
      </c>
    </row>
    <row r="110">
      <c r="A110" s="1" t="s">
        <v>382</v>
      </c>
      <c r="B110" s="2" t="str">
        <f>IFERROR(__xludf.DUMMYFUNCTION("split(A110,"" )"")"),"khw")</f>
        <v>khw</v>
      </c>
      <c r="C110" s="2" t="str">
        <f>IFERROR(__xludf.DUMMYFUNCTION("""COMPUTED_VALUE"""),"or")</f>
        <v>or</v>
      </c>
      <c r="D110" s="2" t="str">
        <f>IFERROR(__xludf.DUMMYFUNCTION("""COMPUTED_VALUE"""),"djm")</f>
        <v>djm</v>
      </c>
      <c r="E110" s="2" t="str">
        <f>IFERROR(__xludf.DUMMYFUNCTION("""COMPUTED_VALUE"""),"-&gt;")</f>
        <v>-&gt;</v>
      </c>
      <c r="F110" s="2" t="str">
        <f>IFERROR(__xludf.DUMMYFUNCTION("""COMPUTED_VALUE"""),"wht")</f>
        <v>wht</v>
      </c>
      <c r="H110" s="2" t="s">
        <v>273</v>
      </c>
      <c r="I110" s="2" t="s">
        <v>362</v>
      </c>
      <c r="J110" s="2" t="s">
        <v>150</v>
      </c>
      <c r="K110" s="2" t="s">
        <v>9</v>
      </c>
      <c r="L110" s="2" t="s">
        <v>25</v>
      </c>
    </row>
    <row r="111">
      <c r="A111" s="1" t="s">
        <v>383</v>
      </c>
      <c r="B111" s="2" t="str">
        <f>IFERROR(__xludf.DUMMYFUNCTION("split(A111,"" )"")"),"knf")</f>
        <v>knf</v>
      </c>
      <c r="C111" s="2" t="str">
        <f>IFERROR(__xludf.DUMMYFUNCTION("""COMPUTED_VALUE"""),"or")</f>
        <v>or</v>
      </c>
      <c r="D111" s="2" t="str">
        <f>IFERROR(__xludf.DUMMYFUNCTION("""COMPUTED_VALUE"""),"ptg")</f>
        <v>ptg</v>
      </c>
      <c r="E111" s="2" t="str">
        <f>IFERROR(__xludf.DUMMYFUNCTION("""COMPUTED_VALUE"""),"-&gt;")</f>
        <v>-&gt;</v>
      </c>
      <c r="F111" s="2" t="str">
        <f>IFERROR(__xludf.DUMMYFUNCTION("""COMPUTED_VALUE"""),"sgs")</f>
        <v>sgs</v>
      </c>
      <c r="H111" s="2" t="s">
        <v>130</v>
      </c>
      <c r="I111" s="2" t="s">
        <v>362</v>
      </c>
      <c r="J111" s="2" t="s">
        <v>246</v>
      </c>
      <c r="K111" s="2" t="s">
        <v>9</v>
      </c>
      <c r="L111" s="2" t="s">
        <v>120</v>
      </c>
    </row>
    <row r="112">
      <c r="A112" s="1" t="s">
        <v>384</v>
      </c>
      <c r="B112" s="2" t="str">
        <f>IFERROR(__xludf.DUMMYFUNCTION("split(A112,"" )"")"),"kqk")</f>
        <v>kqk</v>
      </c>
      <c r="C112" s="2" t="str">
        <f>IFERROR(__xludf.DUMMYFUNCTION("""COMPUTED_VALUE"""),"or")</f>
        <v>or</v>
      </c>
      <c r="D112" s="2" t="str">
        <f>IFERROR(__xludf.DUMMYFUNCTION("""COMPUTED_VALUE"""),"wbv")</f>
        <v>wbv</v>
      </c>
      <c r="E112" s="2" t="str">
        <f>IFERROR(__xludf.DUMMYFUNCTION("""COMPUTED_VALUE"""),"-&gt;")</f>
        <v>-&gt;</v>
      </c>
      <c r="F112" s="2" t="str">
        <f>IFERROR(__xludf.DUMMYFUNCTION("""COMPUTED_VALUE"""),"jqd")</f>
        <v>jqd</v>
      </c>
      <c r="H112" s="2" t="s">
        <v>348</v>
      </c>
      <c r="I112" s="2" t="s">
        <v>362</v>
      </c>
      <c r="J112" s="2" t="s">
        <v>118</v>
      </c>
      <c r="K112" s="2" t="s">
        <v>9</v>
      </c>
      <c r="L112" s="2" t="s">
        <v>81</v>
      </c>
    </row>
    <row r="113">
      <c r="A113" s="1" t="s">
        <v>385</v>
      </c>
      <c r="B113" s="2" t="str">
        <f>IFERROR(__xludf.DUMMYFUNCTION("split(A113,"" )"")"),"ncs")</f>
        <v>ncs</v>
      </c>
      <c r="C113" s="2" t="str">
        <f>IFERROR(__xludf.DUMMYFUNCTION("""COMPUTED_VALUE"""),"or")</f>
        <v>or</v>
      </c>
      <c r="D113" s="2" t="str">
        <f>IFERROR(__xludf.DUMMYFUNCTION("""COMPUTED_VALUE"""),"pjf")</f>
        <v>pjf</v>
      </c>
      <c r="E113" s="2" t="str">
        <f>IFERROR(__xludf.DUMMYFUNCTION("""COMPUTED_VALUE"""),"-&gt;")</f>
        <v>-&gt;</v>
      </c>
      <c r="F113" s="2" t="str">
        <f>IFERROR(__xludf.DUMMYFUNCTION("""COMPUTED_VALUE"""),"sws")</f>
        <v>sws</v>
      </c>
      <c r="H113" s="2" t="s">
        <v>190</v>
      </c>
      <c r="I113" s="2" t="s">
        <v>362</v>
      </c>
      <c r="J113" s="2" t="s">
        <v>54</v>
      </c>
      <c r="K113" s="2" t="s">
        <v>9</v>
      </c>
      <c r="L113" s="2" t="s">
        <v>65</v>
      </c>
    </row>
    <row r="114">
      <c r="A114" s="1" t="s">
        <v>386</v>
      </c>
      <c r="B114" s="2" t="str">
        <f>IFERROR(__xludf.DUMMYFUNCTION("split(A114,"" )"")"),"nmb")</f>
        <v>nmb</v>
      </c>
      <c r="C114" s="2" t="str">
        <f>IFERROR(__xludf.DUMMYFUNCTION("""COMPUTED_VALUE"""),"or")</f>
        <v>or</v>
      </c>
      <c r="D114" s="2" t="str">
        <f>IFERROR(__xludf.DUMMYFUNCTION("""COMPUTED_VALUE"""),"mbk")</f>
        <v>mbk</v>
      </c>
      <c r="E114" s="2" t="str">
        <f>IFERROR(__xludf.DUMMYFUNCTION("""COMPUTED_VALUE"""),"-&gt;")</f>
        <v>-&gt;</v>
      </c>
      <c r="F114" s="2" t="str">
        <f>IFERROR(__xludf.DUMMYFUNCTION("""COMPUTED_VALUE"""),"z45")</f>
        <v>z45</v>
      </c>
      <c r="H114" s="2" t="s">
        <v>50</v>
      </c>
      <c r="I114" s="2" t="s">
        <v>362</v>
      </c>
      <c r="J114" s="2" t="s">
        <v>258</v>
      </c>
      <c r="K114" s="2" t="s">
        <v>9</v>
      </c>
      <c r="L114" s="2" t="s">
        <v>387</v>
      </c>
    </row>
    <row r="115">
      <c r="A115" s="1" t="s">
        <v>388</v>
      </c>
      <c r="B115" s="2" t="str">
        <f>IFERROR(__xludf.DUMMYFUNCTION("split(A115,"" )"")"),"nvc")</f>
        <v>nvc</v>
      </c>
      <c r="C115" s="2" t="str">
        <f>IFERROR(__xludf.DUMMYFUNCTION("""COMPUTED_VALUE"""),"or")</f>
        <v>or</v>
      </c>
      <c r="D115" s="2" t="str">
        <f>IFERROR(__xludf.DUMMYFUNCTION("""COMPUTED_VALUE"""),"npd")</f>
        <v>npd</v>
      </c>
      <c r="E115" s="2" t="str">
        <f>IFERROR(__xludf.DUMMYFUNCTION("""COMPUTED_VALUE"""),"-&gt;")</f>
        <v>-&gt;</v>
      </c>
      <c r="F115" s="2" t="str">
        <f>IFERROR(__xludf.DUMMYFUNCTION("""COMPUTED_VALUE"""),"ddh")</f>
        <v>ddh</v>
      </c>
      <c r="H115" s="2" t="s">
        <v>182</v>
      </c>
      <c r="I115" s="2" t="s">
        <v>362</v>
      </c>
      <c r="J115" s="2" t="s">
        <v>242</v>
      </c>
      <c r="K115" s="2" t="s">
        <v>9</v>
      </c>
      <c r="L115" s="2" t="s">
        <v>32</v>
      </c>
    </row>
    <row r="116">
      <c r="A116" s="1" t="s">
        <v>389</v>
      </c>
      <c r="B116" s="2" t="str">
        <f>IFERROR(__xludf.DUMMYFUNCTION("split(A116,"" )"")"),"pqw")</f>
        <v>pqw</v>
      </c>
      <c r="C116" s="2" t="str">
        <f>IFERROR(__xludf.DUMMYFUNCTION("""COMPUTED_VALUE"""),"or")</f>
        <v>or</v>
      </c>
      <c r="D116" s="2" t="str">
        <f>IFERROR(__xludf.DUMMYFUNCTION("""COMPUTED_VALUE"""),"ngc")</f>
        <v>ngc</v>
      </c>
      <c r="E116" s="2" t="str">
        <f>IFERROR(__xludf.DUMMYFUNCTION("""COMPUTED_VALUE"""),"-&gt;")</f>
        <v>-&gt;</v>
      </c>
      <c r="F116" s="2" t="str">
        <f>IFERROR(__xludf.DUMMYFUNCTION("""COMPUTED_VALUE"""),"frt")</f>
        <v>frt</v>
      </c>
      <c r="H116" s="2" t="s">
        <v>30</v>
      </c>
      <c r="I116" s="2" t="s">
        <v>362</v>
      </c>
      <c r="J116" s="2" t="s">
        <v>313</v>
      </c>
      <c r="K116" s="2" t="s">
        <v>9</v>
      </c>
      <c r="L116" s="2" t="s">
        <v>44</v>
      </c>
    </row>
    <row r="117">
      <c r="A117" s="1" t="s">
        <v>390</v>
      </c>
      <c r="B117" s="2" t="str">
        <f>IFERROR(__xludf.DUMMYFUNCTION("split(A117,"" )"")"),"pwg")</f>
        <v>pwg</v>
      </c>
      <c r="C117" s="2" t="str">
        <f>IFERROR(__xludf.DUMMYFUNCTION("""COMPUTED_VALUE"""),"or")</f>
        <v>or</v>
      </c>
      <c r="D117" s="2" t="str">
        <f>IFERROR(__xludf.DUMMYFUNCTION("""COMPUTED_VALUE"""),"kpp")</f>
        <v>kpp</v>
      </c>
      <c r="E117" s="2" t="str">
        <f>IFERROR(__xludf.DUMMYFUNCTION("""COMPUTED_VALUE"""),"-&gt;")</f>
        <v>-&gt;</v>
      </c>
      <c r="F117" s="2" t="str">
        <f>IFERROR(__xludf.DUMMYFUNCTION("""COMPUTED_VALUE"""),"ghr")</f>
        <v>ghr</v>
      </c>
      <c r="H117" s="2" t="s">
        <v>230</v>
      </c>
      <c r="I117" s="2" t="s">
        <v>362</v>
      </c>
      <c r="J117" s="2" t="s">
        <v>391</v>
      </c>
      <c r="K117" s="2" t="s">
        <v>9</v>
      </c>
      <c r="L117" s="2" t="s">
        <v>57</v>
      </c>
    </row>
    <row r="118">
      <c r="A118" s="1" t="s">
        <v>392</v>
      </c>
      <c r="B118" s="2" t="str">
        <f>IFERROR(__xludf.DUMMYFUNCTION("split(A118,"" )"")"),"qnv")</f>
        <v>qnv</v>
      </c>
      <c r="C118" s="2" t="str">
        <f>IFERROR(__xludf.DUMMYFUNCTION("""COMPUTED_VALUE"""),"or")</f>
        <v>or</v>
      </c>
      <c r="D118" s="2" t="str">
        <f>IFERROR(__xludf.DUMMYFUNCTION("""COMPUTED_VALUE"""),"bjd")</f>
        <v>bjd</v>
      </c>
      <c r="E118" s="2" t="str">
        <f>IFERROR(__xludf.DUMMYFUNCTION("""COMPUTED_VALUE"""),"-&gt;")</f>
        <v>-&gt;</v>
      </c>
      <c r="F118" s="2" t="str">
        <f>IFERROR(__xludf.DUMMYFUNCTION("""COMPUTED_VALUE"""),"sms")</f>
        <v>sms</v>
      </c>
      <c r="H118" s="2" t="s">
        <v>106</v>
      </c>
      <c r="I118" s="2" t="s">
        <v>362</v>
      </c>
      <c r="J118" s="2" t="s">
        <v>336</v>
      </c>
      <c r="K118" s="2" t="s">
        <v>9</v>
      </c>
      <c r="L118" s="2" t="s">
        <v>89</v>
      </c>
    </row>
    <row r="119">
      <c r="A119" s="1" t="s">
        <v>393</v>
      </c>
      <c r="B119" s="2" t="str">
        <f>IFERROR(__xludf.DUMMYFUNCTION("split(A119,"" )"")"),"rjf")</f>
        <v>rjf</v>
      </c>
      <c r="C119" s="2" t="str">
        <f>IFERROR(__xludf.DUMMYFUNCTION("""COMPUTED_VALUE"""),"or")</f>
        <v>or</v>
      </c>
      <c r="D119" s="2" t="str">
        <f>IFERROR(__xludf.DUMMYFUNCTION("""COMPUTED_VALUE"""),"src")</f>
        <v>src</v>
      </c>
      <c r="E119" s="2" t="str">
        <f>IFERROR(__xludf.DUMMYFUNCTION("""COMPUTED_VALUE"""),"-&gt;")</f>
        <v>-&gt;</v>
      </c>
      <c r="F119" s="2" t="str">
        <f>IFERROR(__xludf.DUMMYFUNCTION("""COMPUTED_VALUE"""),"dfv")</f>
        <v>dfv</v>
      </c>
      <c r="H119" s="2" t="s">
        <v>332</v>
      </c>
      <c r="I119" s="2" t="s">
        <v>362</v>
      </c>
      <c r="J119" s="2" t="s">
        <v>78</v>
      </c>
      <c r="K119" s="2" t="s">
        <v>9</v>
      </c>
      <c r="L119" s="2" t="s">
        <v>105</v>
      </c>
    </row>
    <row r="120">
      <c r="A120" s="1" t="s">
        <v>394</v>
      </c>
      <c r="B120" s="2" t="str">
        <f>IFERROR(__xludf.DUMMYFUNCTION("split(A120,"" )"")"),"rnc")</f>
        <v>rnc</v>
      </c>
      <c r="C120" s="2" t="str">
        <f>IFERROR(__xludf.DUMMYFUNCTION("""COMPUTED_VALUE"""),"or")</f>
        <v>or</v>
      </c>
      <c r="D120" s="2" t="str">
        <f>IFERROR(__xludf.DUMMYFUNCTION("""COMPUTED_VALUE"""),"qgn")</f>
        <v>qgn</v>
      </c>
      <c r="E120" s="2" t="str">
        <f>IFERROR(__xludf.DUMMYFUNCTION("""COMPUTED_VALUE"""),"-&gt;")</f>
        <v>-&gt;</v>
      </c>
      <c r="F120" s="2" t="str">
        <f>IFERROR(__xludf.DUMMYFUNCTION("""COMPUTED_VALUE"""),"wrg")</f>
        <v>wrg</v>
      </c>
      <c r="H120" s="2" t="s">
        <v>352</v>
      </c>
      <c r="I120" s="2" t="s">
        <v>362</v>
      </c>
      <c r="J120" s="2" t="s">
        <v>82</v>
      </c>
      <c r="K120" s="2" t="s">
        <v>9</v>
      </c>
      <c r="L120" s="2" t="s">
        <v>180</v>
      </c>
    </row>
    <row r="121">
      <c r="A121" s="1" t="s">
        <v>395</v>
      </c>
      <c r="B121" s="2" t="str">
        <f>IFERROR(__xludf.DUMMYFUNCTION("split(A121,"" )"")"),"rqv")</f>
        <v>rqv</v>
      </c>
      <c r="C121" s="2" t="str">
        <f>IFERROR(__xludf.DUMMYFUNCTION("""COMPUTED_VALUE"""),"or")</f>
        <v>or</v>
      </c>
      <c r="D121" s="2" t="str">
        <f>IFERROR(__xludf.DUMMYFUNCTION("""COMPUTED_VALUE"""),"pns")</f>
        <v>pns</v>
      </c>
      <c r="E121" s="2" t="str">
        <f>IFERROR(__xludf.DUMMYFUNCTION("""COMPUTED_VALUE"""),"-&gt;")</f>
        <v>-&gt;</v>
      </c>
      <c r="F121" s="2" t="str">
        <f>IFERROR(__xludf.DUMMYFUNCTION("""COMPUTED_VALUE"""),"twb")</f>
        <v>twb</v>
      </c>
      <c r="H121" s="2" t="s">
        <v>74</v>
      </c>
      <c r="I121" s="2" t="s">
        <v>362</v>
      </c>
      <c r="J121" s="2" t="s">
        <v>309</v>
      </c>
      <c r="K121" s="2" t="s">
        <v>9</v>
      </c>
      <c r="L121" s="2" t="s">
        <v>141</v>
      </c>
    </row>
    <row r="122">
      <c r="A122" s="1" t="s">
        <v>396</v>
      </c>
      <c r="B122" s="2" t="str">
        <f>IFERROR(__xludf.DUMMYFUNCTION("split(A122,"" )"")"),"rrn")</f>
        <v>rrn</v>
      </c>
      <c r="C122" s="2" t="str">
        <f>IFERROR(__xludf.DUMMYFUNCTION("""COMPUTED_VALUE"""),"or")</f>
        <v>or</v>
      </c>
      <c r="D122" s="2" t="str">
        <f>IFERROR(__xludf.DUMMYFUNCTION("""COMPUTED_VALUE"""),"rpt")</f>
        <v>rpt</v>
      </c>
      <c r="E122" s="2" t="str">
        <f>IFERROR(__xludf.DUMMYFUNCTION("""COMPUTED_VALUE"""),"-&gt;")</f>
        <v>-&gt;</v>
      </c>
      <c r="F122" s="2" t="str">
        <f>IFERROR(__xludf.DUMMYFUNCTION("""COMPUTED_VALUE"""),"qfs")</f>
        <v>qfs</v>
      </c>
      <c r="H122" s="2" t="s">
        <v>340</v>
      </c>
      <c r="I122" s="2" t="s">
        <v>362</v>
      </c>
      <c r="J122" s="2" t="s">
        <v>174</v>
      </c>
      <c r="K122" s="2" t="s">
        <v>9</v>
      </c>
      <c r="L122" s="2" t="s">
        <v>96</v>
      </c>
    </row>
    <row r="123">
      <c r="A123" s="1" t="s">
        <v>397</v>
      </c>
      <c r="B123" s="2" t="str">
        <f>IFERROR(__xludf.DUMMYFUNCTION("split(A123,"" )"")"),"rwg")</f>
        <v>rwg</v>
      </c>
      <c r="C123" s="2" t="str">
        <f>IFERROR(__xludf.DUMMYFUNCTION("""COMPUTED_VALUE"""),"or")</f>
        <v>or</v>
      </c>
      <c r="D123" s="2" t="str">
        <f>IFERROR(__xludf.DUMMYFUNCTION("""COMPUTED_VALUE"""),"jps")</f>
        <v>jps</v>
      </c>
      <c r="E123" s="2" t="str">
        <f>IFERROR(__xludf.DUMMYFUNCTION("""COMPUTED_VALUE"""),"-&gt;")</f>
        <v>-&gt;</v>
      </c>
      <c r="F123" s="2" t="str">
        <f>IFERROR(__xludf.DUMMYFUNCTION("""COMPUTED_VALUE"""),"cwm")</f>
        <v>cwm</v>
      </c>
      <c r="H123" s="2" t="s">
        <v>142</v>
      </c>
      <c r="I123" s="2" t="s">
        <v>362</v>
      </c>
      <c r="J123" s="2" t="s">
        <v>210</v>
      </c>
      <c r="K123" s="2" t="s">
        <v>9</v>
      </c>
      <c r="L123" s="2" t="s">
        <v>28</v>
      </c>
    </row>
    <row r="124">
      <c r="A124" s="1" t="s">
        <v>398</v>
      </c>
      <c r="B124" s="2" t="str">
        <f>IFERROR(__xludf.DUMMYFUNCTION("split(A124,"" )"")"),"sgj")</f>
        <v>sgj</v>
      </c>
      <c r="C124" s="2" t="str">
        <f>IFERROR(__xludf.DUMMYFUNCTION("""COMPUTED_VALUE"""),"or")</f>
        <v>or</v>
      </c>
      <c r="D124" s="2" t="str">
        <f>IFERROR(__xludf.DUMMYFUNCTION("""COMPUTED_VALUE"""),"ptb")</f>
        <v>ptb</v>
      </c>
      <c r="E124" s="2" t="str">
        <f>IFERROR(__xludf.DUMMYFUNCTION("""COMPUTED_VALUE"""),"-&gt;")</f>
        <v>-&gt;</v>
      </c>
      <c r="F124" s="2" t="str">
        <f>IFERROR(__xludf.DUMMYFUNCTION("""COMPUTED_VALUE"""),"rqf")</f>
        <v>rqf</v>
      </c>
      <c r="H124" s="2" t="s">
        <v>399</v>
      </c>
      <c r="I124" s="2" t="s">
        <v>362</v>
      </c>
      <c r="J124" s="2" t="s">
        <v>10</v>
      </c>
      <c r="K124" s="2" t="s">
        <v>9</v>
      </c>
      <c r="L124" s="2" t="s">
        <v>116</v>
      </c>
    </row>
    <row r="125">
      <c r="A125" s="1" t="s">
        <v>400</v>
      </c>
      <c r="B125" s="2" t="str">
        <f>IFERROR(__xludf.DUMMYFUNCTION("split(A125,"" )"")"),"srg")</f>
        <v>srg</v>
      </c>
      <c r="C125" s="2" t="str">
        <f>IFERROR(__xludf.DUMMYFUNCTION("""COMPUTED_VALUE"""),"or")</f>
        <v>or</v>
      </c>
      <c r="D125" s="2" t="str">
        <f>IFERROR(__xludf.DUMMYFUNCTION("""COMPUTED_VALUE"""),"cwb")</f>
        <v>cwb</v>
      </c>
      <c r="E125" s="2" t="str">
        <f>IFERROR(__xludf.DUMMYFUNCTION("""COMPUTED_VALUE"""),"-&gt;")</f>
        <v>-&gt;</v>
      </c>
      <c r="F125" s="2" t="str">
        <f>IFERROR(__xludf.DUMMYFUNCTION("""COMPUTED_VALUE"""),"qtn")</f>
        <v>qtn</v>
      </c>
      <c r="H125" s="2" t="s">
        <v>110</v>
      </c>
      <c r="I125" s="2" t="s">
        <v>362</v>
      </c>
      <c r="J125" s="2" t="s">
        <v>301</v>
      </c>
      <c r="K125" s="2" t="s">
        <v>9</v>
      </c>
      <c r="L125" s="2" t="s">
        <v>100</v>
      </c>
    </row>
    <row r="126">
      <c r="A126" s="1" t="s">
        <v>401</v>
      </c>
      <c r="B126" s="2" t="str">
        <f>IFERROR(__xludf.DUMMYFUNCTION("split(A126,"" )"")"),"tbh")</f>
        <v>tbh</v>
      </c>
      <c r="C126" s="2" t="str">
        <f>IFERROR(__xludf.DUMMYFUNCTION("""COMPUTED_VALUE"""),"or")</f>
        <v>or</v>
      </c>
      <c r="D126" s="2" t="str">
        <f>IFERROR(__xludf.DUMMYFUNCTION("""COMPUTED_VALUE"""),"wwk")</f>
        <v>wwk</v>
      </c>
      <c r="E126" s="2" t="str">
        <f>IFERROR(__xludf.DUMMYFUNCTION("""COMPUTED_VALUE"""),"-&gt;")</f>
        <v>-&gt;</v>
      </c>
      <c r="F126" s="2" t="str">
        <f>IFERROR(__xludf.DUMMYFUNCTION("""COMPUTED_VALUE"""),"nhg")</f>
        <v>nhg</v>
      </c>
      <c r="H126" s="2" t="s">
        <v>134</v>
      </c>
      <c r="I126" s="2" t="s">
        <v>362</v>
      </c>
      <c r="J126" s="2" t="s">
        <v>293</v>
      </c>
      <c r="K126" s="2" t="s">
        <v>9</v>
      </c>
      <c r="L126" s="2" t="s">
        <v>145</v>
      </c>
    </row>
    <row r="127">
      <c r="A127" s="1" t="s">
        <v>402</v>
      </c>
      <c r="B127" s="2" t="str">
        <f>IFERROR(__xludf.DUMMYFUNCTION("split(A127,"" )"")"),"tfw")</f>
        <v>tfw</v>
      </c>
      <c r="C127" s="2" t="str">
        <f>IFERROR(__xludf.DUMMYFUNCTION("""COMPUTED_VALUE"""),"or")</f>
        <v>or</v>
      </c>
      <c r="D127" s="2" t="str">
        <f>IFERROR(__xludf.DUMMYFUNCTION("""COMPUTED_VALUE"""),"cgt")</f>
        <v>cgt</v>
      </c>
      <c r="E127" s="2" t="str">
        <f>IFERROR(__xludf.DUMMYFUNCTION("""COMPUTED_VALUE"""),"-&gt;")</f>
        <v>-&gt;</v>
      </c>
      <c r="F127" s="2" t="str">
        <f>IFERROR(__xludf.DUMMYFUNCTION("""COMPUTED_VALUE"""),"z14")</f>
        <v>z14</v>
      </c>
      <c r="H127" s="2" t="s">
        <v>146</v>
      </c>
      <c r="I127" s="2" t="s">
        <v>362</v>
      </c>
      <c r="J127" s="2" t="s">
        <v>206</v>
      </c>
      <c r="K127" s="2" t="s">
        <v>9</v>
      </c>
      <c r="L127" s="2" t="s">
        <v>403</v>
      </c>
    </row>
    <row r="128">
      <c r="A128" s="1" t="s">
        <v>404</v>
      </c>
      <c r="B128" s="2" t="str">
        <f>IFERROR(__xludf.DUMMYFUNCTION("split(A128,"" )"")"),"tqh")</f>
        <v>tqh</v>
      </c>
      <c r="C128" s="2" t="str">
        <f>IFERROR(__xludf.DUMMYFUNCTION("""COMPUTED_VALUE"""),"or")</f>
        <v>or</v>
      </c>
      <c r="D128" s="2" t="str">
        <f>IFERROR(__xludf.DUMMYFUNCTION("""COMPUTED_VALUE"""),"ccw")</f>
        <v>ccw</v>
      </c>
      <c r="E128" s="2" t="str">
        <f>IFERROR(__xludf.DUMMYFUNCTION("""COMPUTED_VALUE"""),"-&gt;")</f>
        <v>-&gt;</v>
      </c>
      <c r="F128" s="2" t="str">
        <f>IFERROR(__xludf.DUMMYFUNCTION("""COMPUTED_VALUE"""),"nbm")</f>
        <v>nbm</v>
      </c>
      <c r="H128" s="2" t="s">
        <v>250</v>
      </c>
      <c r="I128" s="2" t="s">
        <v>362</v>
      </c>
      <c r="J128" s="2" t="s">
        <v>122</v>
      </c>
      <c r="K128" s="2" t="s">
        <v>9</v>
      </c>
      <c r="L128" s="2" t="s">
        <v>21</v>
      </c>
    </row>
    <row r="129">
      <c r="A129" s="1" t="s">
        <v>405</v>
      </c>
      <c r="B129" s="2" t="str">
        <f>IFERROR(__xludf.DUMMYFUNCTION("split(A129,"" )"")"),"vjp")</f>
        <v>vjp</v>
      </c>
      <c r="C129" s="2" t="str">
        <f>IFERROR(__xludf.DUMMYFUNCTION("""COMPUTED_VALUE"""),"or")</f>
        <v>or</v>
      </c>
      <c r="D129" s="2" t="str">
        <f>IFERROR(__xludf.DUMMYFUNCTION("""COMPUTED_VALUE"""),"nwg")</f>
        <v>nwg</v>
      </c>
      <c r="E129" s="2" t="str">
        <f>IFERROR(__xludf.DUMMYFUNCTION("""COMPUTED_VALUE"""),"-&gt;")</f>
        <v>-&gt;</v>
      </c>
      <c r="F129" s="2" t="str">
        <f>IFERROR(__xludf.DUMMYFUNCTION("""COMPUTED_VALUE"""),"dhh")</f>
        <v>dhh</v>
      </c>
      <c r="H129" s="2" t="s">
        <v>14</v>
      </c>
      <c r="I129" s="2" t="s">
        <v>362</v>
      </c>
      <c r="J129" s="2" t="s">
        <v>222</v>
      </c>
      <c r="K129" s="2" t="s">
        <v>9</v>
      </c>
      <c r="L129" s="2" t="s">
        <v>36</v>
      </c>
    </row>
    <row r="130">
      <c r="A130" s="1" t="s">
        <v>406</v>
      </c>
      <c r="B130" s="2" t="str">
        <f>IFERROR(__xludf.DUMMYFUNCTION("split(A130,"" )"")"),"vrv")</f>
        <v>vrv</v>
      </c>
      <c r="C130" s="2" t="str">
        <f>IFERROR(__xludf.DUMMYFUNCTION("""COMPUTED_VALUE"""),"or")</f>
        <v>or</v>
      </c>
      <c r="D130" s="2" t="str">
        <f>IFERROR(__xludf.DUMMYFUNCTION("""COMPUTED_VALUE"""),"fvv")</f>
        <v>fvv</v>
      </c>
      <c r="E130" s="2" t="str">
        <f>IFERROR(__xludf.DUMMYFUNCTION("""COMPUTED_VALUE"""),"-&gt;")</f>
        <v>-&gt;</v>
      </c>
      <c r="F130" s="2" t="str">
        <f>IFERROR(__xludf.DUMMYFUNCTION("""COMPUTED_VALUE"""),"jhw")</f>
        <v>jhw</v>
      </c>
      <c r="H130" s="2" t="s">
        <v>102</v>
      </c>
      <c r="I130" s="2" t="s">
        <v>362</v>
      </c>
      <c r="J130" s="2" t="s">
        <v>305</v>
      </c>
      <c r="K130" s="2" t="s">
        <v>9</v>
      </c>
      <c r="L130" s="2" t="s">
        <v>72</v>
      </c>
    </row>
    <row r="131">
      <c r="A131" s="1" t="s">
        <v>407</v>
      </c>
      <c r="B131" s="2" t="str">
        <f>IFERROR(__xludf.DUMMYFUNCTION("split(A131,"" )"")"),"wgk")</f>
        <v>wgk</v>
      </c>
      <c r="C131" s="2" t="str">
        <f>IFERROR(__xludf.DUMMYFUNCTION("""COMPUTED_VALUE"""),"or")</f>
        <v>or</v>
      </c>
      <c r="D131" s="2" t="str">
        <f>IFERROR(__xludf.DUMMYFUNCTION("""COMPUTED_VALUE"""),"sbr")</f>
        <v>sbr</v>
      </c>
      <c r="E131" s="2" t="str">
        <f>IFERROR(__xludf.DUMMYFUNCTION("""COMPUTED_VALUE"""),"-&gt;")</f>
        <v>-&gt;</v>
      </c>
      <c r="F131" s="2" t="str">
        <f>IFERROR(__xludf.DUMMYFUNCTION("""COMPUTED_VALUE"""),"dkh")</f>
        <v>dkh</v>
      </c>
      <c r="H131" s="2" t="s">
        <v>202</v>
      </c>
      <c r="I131" s="2" t="s">
        <v>362</v>
      </c>
      <c r="J131" s="2" t="s">
        <v>70</v>
      </c>
      <c r="K131" s="2" t="s">
        <v>9</v>
      </c>
      <c r="L131" s="2" t="s">
        <v>133</v>
      </c>
    </row>
    <row r="132">
      <c r="A132" s="1" t="s">
        <v>408</v>
      </c>
      <c r="B132" s="2" t="str">
        <f>IFERROR(__xludf.DUMMYFUNCTION("split(A132,"" )"")"),"wqr")</f>
        <v>wqr</v>
      </c>
      <c r="C132" s="2" t="str">
        <f>IFERROR(__xludf.DUMMYFUNCTION("""COMPUTED_VALUE"""),"or")</f>
        <v>or</v>
      </c>
      <c r="D132" s="2" t="str">
        <f>IFERROR(__xludf.DUMMYFUNCTION("""COMPUTED_VALUE"""),"tqk")</f>
        <v>tqk</v>
      </c>
      <c r="E132" s="2" t="str">
        <f>IFERROR(__xludf.DUMMYFUNCTION("""COMPUTED_VALUE"""),"-&gt;")</f>
        <v>-&gt;</v>
      </c>
      <c r="F132" s="2" t="str">
        <f>IFERROR(__xludf.DUMMYFUNCTION("""COMPUTED_VALUE"""),"dwh")</f>
        <v>dwh</v>
      </c>
      <c r="H132" s="2" t="s">
        <v>138</v>
      </c>
      <c r="I132" s="2" t="s">
        <v>362</v>
      </c>
      <c r="J132" s="2" t="s">
        <v>324</v>
      </c>
      <c r="K132" s="2" t="s">
        <v>9</v>
      </c>
      <c r="L132" s="2" t="s">
        <v>40</v>
      </c>
    </row>
    <row r="133">
      <c r="A133" s="1" t="s">
        <v>409</v>
      </c>
      <c r="B133" s="2" t="str">
        <f>IFERROR(__xludf.DUMMYFUNCTION("split(A133,"" )"")"),"wrf")</f>
        <v>wrf</v>
      </c>
      <c r="C133" s="2" t="str">
        <f>IFERROR(__xludf.DUMMYFUNCTION("""COMPUTED_VALUE"""),"or")</f>
        <v>or</v>
      </c>
      <c r="D133" s="2" t="str">
        <f>IFERROR(__xludf.DUMMYFUNCTION("""COMPUTED_VALUE"""),"gnt")</f>
        <v>gnt</v>
      </c>
      <c r="E133" s="2" t="str">
        <f>IFERROR(__xludf.DUMMYFUNCTION("""COMPUTED_VALUE"""),"-&gt;")</f>
        <v>-&gt;</v>
      </c>
      <c r="F133" s="2" t="str">
        <f>IFERROR(__xludf.DUMMYFUNCTION("""COMPUTED_VALUE"""),"rmw")</f>
        <v>rmw</v>
      </c>
      <c r="H133" s="2" t="s">
        <v>328</v>
      </c>
      <c r="I133" s="2" t="s">
        <v>362</v>
      </c>
      <c r="J133" s="2" t="s">
        <v>42</v>
      </c>
      <c r="K133" s="2" t="s">
        <v>9</v>
      </c>
      <c r="L133" s="2" t="s">
        <v>112</v>
      </c>
    </row>
    <row r="134">
      <c r="A134" s="1" t="s">
        <v>410</v>
      </c>
      <c r="B134" s="2" t="str">
        <f>IFERROR(__xludf.DUMMYFUNCTION("split(A134,"" )"")"),"wvr")</f>
        <v>wvr</v>
      </c>
      <c r="C134" s="2" t="str">
        <f>IFERROR(__xludf.DUMMYFUNCTION("""COMPUTED_VALUE"""),"or")</f>
        <v>or</v>
      </c>
      <c r="D134" s="2" t="str">
        <f>IFERROR(__xludf.DUMMYFUNCTION("""COMPUTED_VALUE"""),"skq")</f>
        <v>skq</v>
      </c>
      <c r="E134" s="2" t="str">
        <f>IFERROR(__xludf.DUMMYFUNCTION("""COMPUTED_VALUE"""),"-&gt;")</f>
        <v>-&gt;</v>
      </c>
      <c r="F134" s="2" t="str">
        <f>IFERROR(__xludf.DUMMYFUNCTION("""COMPUTED_VALUE"""),"gmw")</f>
        <v>gmw</v>
      </c>
      <c r="H134" s="2" t="s">
        <v>281</v>
      </c>
      <c r="I134" s="2" t="s">
        <v>362</v>
      </c>
      <c r="J134" s="2" t="s">
        <v>126</v>
      </c>
      <c r="K134" s="2" t="s">
        <v>9</v>
      </c>
      <c r="L134" s="2" t="s">
        <v>53</v>
      </c>
    </row>
    <row r="135">
      <c r="A135" s="1" t="s">
        <v>411</v>
      </c>
      <c r="B135" s="2" t="str">
        <f>IFERROR(__xludf.DUMMYFUNCTION("split(A135,"" )"")"),"bbc")</f>
        <v>bbc</v>
      </c>
      <c r="C135" s="2" t="str">
        <f>IFERROR(__xludf.DUMMYFUNCTION("""COMPUTED_VALUE"""),"xor")</f>
        <v>xor</v>
      </c>
      <c r="D135" s="2" t="str">
        <f>IFERROR(__xludf.DUMMYFUNCTION("""COMPUTED_VALUE"""),"jkb")</f>
        <v>jkb</v>
      </c>
      <c r="E135" s="2" t="str">
        <f>IFERROR(__xludf.DUMMYFUNCTION("""COMPUTED_VALUE"""),"-&gt;")</f>
        <v>-&gt;</v>
      </c>
      <c r="F135" s="2" t="str">
        <f>IFERROR(__xludf.DUMMYFUNCTION("""COMPUTED_VALUE"""),"sgj")</f>
        <v>sgj</v>
      </c>
      <c r="H135" s="2" t="s">
        <v>6</v>
      </c>
      <c r="I135" s="2" t="s">
        <v>412</v>
      </c>
      <c r="J135" s="2" t="s">
        <v>8</v>
      </c>
      <c r="K135" s="2" t="s">
        <v>9</v>
      </c>
      <c r="L135" s="2" t="s">
        <v>399</v>
      </c>
    </row>
    <row r="136">
      <c r="A136" s="1" t="s">
        <v>413</v>
      </c>
      <c r="B136" s="2" t="str">
        <f>IFERROR(__xludf.DUMMYFUNCTION("split(A136,"" )"")"),"bcq")</f>
        <v>bcq</v>
      </c>
      <c r="C136" s="2" t="str">
        <f>IFERROR(__xludf.DUMMYFUNCTION("""COMPUTED_VALUE"""),"xor")</f>
        <v>xor</v>
      </c>
      <c r="D136" s="2" t="str">
        <f>IFERROR(__xludf.DUMMYFUNCTION("""COMPUTED_VALUE"""),"hnk")</f>
        <v>hnk</v>
      </c>
      <c r="E136" s="2" t="str">
        <f>IFERROR(__xludf.DUMMYFUNCTION("""COMPUTED_VALUE"""),"-&gt;")</f>
        <v>-&gt;</v>
      </c>
      <c r="F136" s="2" t="str">
        <f>IFERROR(__xludf.DUMMYFUNCTION("""COMPUTED_VALUE"""),"z27")</f>
        <v>z27</v>
      </c>
      <c r="H136" s="2" t="s">
        <v>12</v>
      </c>
      <c r="I136" s="2" t="s">
        <v>412</v>
      </c>
      <c r="J136" s="2" t="s">
        <v>13</v>
      </c>
      <c r="K136" s="2" t="s">
        <v>9</v>
      </c>
      <c r="L136" s="2" t="s">
        <v>414</v>
      </c>
    </row>
    <row r="137">
      <c r="A137" s="1" t="s">
        <v>415</v>
      </c>
      <c r="B137" s="2" t="str">
        <f>IFERROR(__xludf.DUMMYFUNCTION("split(A137,"" )"")"),"bgd")</f>
        <v>bgd</v>
      </c>
      <c r="C137" s="2" t="str">
        <f>IFERROR(__xludf.DUMMYFUNCTION("""COMPUTED_VALUE"""),"xor")</f>
        <v>xor</v>
      </c>
      <c r="D137" s="2" t="str">
        <f>IFERROR(__xludf.DUMMYFUNCTION("""COMPUTED_VALUE"""),"msb")</f>
        <v>msb</v>
      </c>
      <c r="E137" s="2" t="str">
        <f>IFERROR(__xludf.DUMMYFUNCTION("""COMPUTED_VALUE"""),"-&gt;")</f>
        <v>-&gt;</v>
      </c>
      <c r="F137" s="2" t="str">
        <f>IFERROR(__xludf.DUMMYFUNCTION("""COMPUTED_VALUE"""),"z10")</f>
        <v>z10</v>
      </c>
      <c r="H137" s="2" t="s">
        <v>85</v>
      </c>
      <c r="I137" s="2" t="s">
        <v>412</v>
      </c>
      <c r="J137" s="2" t="s">
        <v>84</v>
      </c>
      <c r="K137" s="2" t="s">
        <v>9</v>
      </c>
      <c r="L137" s="2" t="s">
        <v>416</v>
      </c>
    </row>
    <row r="138">
      <c r="A138" s="1" t="s">
        <v>417</v>
      </c>
      <c r="B138" s="2" t="str">
        <f>IFERROR(__xludf.DUMMYFUNCTION("split(A138,"" )"")"),"cfg")</f>
        <v>cfg</v>
      </c>
      <c r="C138" s="2" t="str">
        <f>IFERROR(__xludf.DUMMYFUNCTION("""COMPUTED_VALUE"""),"xor")</f>
        <v>xor</v>
      </c>
      <c r="D138" s="2" t="str">
        <f>IFERROR(__xludf.DUMMYFUNCTION("""COMPUTED_VALUE"""),"ngh")</f>
        <v>ngh</v>
      </c>
      <c r="E138" s="2" t="str">
        <f>IFERROR(__xludf.DUMMYFUNCTION("""COMPUTED_VALUE"""),"-&gt;")</f>
        <v>-&gt;</v>
      </c>
      <c r="F138" s="2" t="str">
        <f>IFERROR(__xludf.DUMMYFUNCTION("""COMPUTED_VALUE"""),"z26")</f>
        <v>z26</v>
      </c>
      <c r="H138" s="2" t="s">
        <v>16</v>
      </c>
      <c r="I138" s="2" t="s">
        <v>412</v>
      </c>
      <c r="J138" s="2" t="s">
        <v>17</v>
      </c>
      <c r="K138" s="2" t="s">
        <v>9</v>
      </c>
      <c r="L138" s="2" t="s">
        <v>418</v>
      </c>
    </row>
    <row r="139">
      <c r="A139" s="1" t="s">
        <v>419</v>
      </c>
      <c r="B139" s="2" t="str">
        <f>IFERROR(__xludf.DUMMYFUNCTION("split(A139,"" )"")"),"cjd")</f>
        <v>cjd</v>
      </c>
      <c r="C139" s="2" t="str">
        <f>IFERROR(__xludf.DUMMYFUNCTION("""COMPUTED_VALUE"""),"xor")</f>
        <v>xor</v>
      </c>
      <c r="D139" s="2" t="str">
        <f>IFERROR(__xludf.DUMMYFUNCTION("""COMPUTED_VALUE"""),"qtn")</f>
        <v>qtn</v>
      </c>
      <c r="E139" s="2" t="str">
        <f>IFERROR(__xludf.DUMMYFUNCTION("""COMPUTED_VALUE"""),"-&gt;")</f>
        <v>-&gt;</v>
      </c>
      <c r="F139" s="2" t="str">
        <f>IFERROR(__xludf.DUMMYFUNCTION("""COMPUTED_VALUE"""),"z17")</f>
        <v>z17</v>
      </c>
      <c r="H139" s="2" t="s">
        <v>101</v>
      </c>
      <c r="I139" s="2" t="s">
        <v>412</v>
      </c>
      <c r="J139" s="2" t="s">
        <v>100</v>
      </c>
      <c r="K139" s="2" t="s">
        <v>9</v>
      </c>
      <c r="L139" s="2" t="s">
        <v>420</v>
      </c>
    </row>
    <row r="140">
      <c r="A140" s="1" t="s">
        <v>421</v>
      </c>
      <c r="B140" s="2" t="str">
        <f>IFERROR(__xludf.DUMMYFUNCTION("split(A140,"" )"")"),"cmg")</f>
        <v>cmg</v>
      </c>
      <c r="C140" s="2" t="str">
        <f>IFERROR(__xludf.DUMMYFUNCTION("""COMPUTED_VALUE"""),"xor")</f>
        <v>xor</v>
      </c>
      <c r="D140" s="2" t="str">
        <f>IFERROR(__xludf.DUMMYFUNCTION("""COMPUTED_VALUE"""),"ntv")</f>
        <v>ntv</v>
      </c>
      <c r="E140" s="2" t="str">
        <f>IFERROR(__xludf.DUMMYFUNCTION("""COMPUTED_VALUE"""),"-&gt;")</f>
        <v>-&gt;</v>
      </c>
      <c r="F140" s="2" t="str">
        <f>IFERROR(__xludf.DUMMYFUNCTION("""COMPUTED_VALUE"""),"z11")</f>
        <v>z11</v>
      </c>
      <c r="H140" s="2" t="s">
        <v>93</v>
      </c>
      <c r="I140" s="2" t="s">
        <v>412</v>
      </c>
      <c r="J140" s="2" t="s">
        <v>92</v>
      </c>
      <c r="K140" s="2" t="s">
        <v>9</v>
      </c>
      <c r="L140" s="2" t="s">
        <v>422</v>
      </c>
    </row>
    <row r="141">
      <c r="A141" s="1" t="s">
        <v>423</v>
      </c>
      <c r="B141" s="2" t="str">
        <f>IFERROR(__xludf.DUMMYFUNCTION("split(A141,"" )"")"),"cpb")</f>
        <v>cpb</v>
      </c>
      <c r="C141" s="2" t="str">
        <f>IFERROR(__xludf.DUMMYFUNCTION("""COMPUTED_VALUE"""),"xor")</f>
        <v>xor</v>
      </c>
      <c r="D141" s="2" t="str">
        <f>IFERROR(__xludf.DUMMYFUNCTION("""COMPUTED_VALUE"""),"wmr")</f>
        <v>wmr</v>
      </c>
      <c r="E141" s="2" t="str">
        <f>IFERROR(__xludf.DUMMYFUNCTION("""COMPUTED_VALUE"""),"-&gt;")</f>
        <v>-&gt;</v>
      </c>
      <c r="F141" s="2" t="str">
        <f>IFERROR(__xludf.DUMMYFUNCTION("""COMPUTED_VALUE"""),"z02")</f>
        <v>z02</v>
      </c>
      <c r="H141" s="2" t="s">
        <v>169</v>
      </c>
      <c r="I141" s="2" t="s">
        <v>412</v>
      </c>
      <c r="J141" s="2" t="s">
        <v>168</v>
      </c>
      <c r="K141" s="2" t="s">
        <v>9</v>
      </c>
      <c r="L141" s="2" t="s">
        <v>424</v>
      </c>
    </row>
    <row r="142">
      <c r="A142" s="1" t="s">
        <v>425</v>
      </c>
      <c r="B142" s="2" t="str">
        <f>IFERROR(__xludf.DUMMYFUNCTION("split(A142,"" )"")"),"cpc")</f>
        <v>cpc</v>
      </c>
      <c r="C142" s="2" t="str">
        <f>IFERROR(__xludf.DUMMYFUNCTION("""COMPUTED_VALUE"""),"xor")</f>
        <v>xor</v>
      </c>
      <c r="D142" s="2" t="str">
        <f>IFERROR(__xludf.DUMMYFUNCTION("""COMPUTED_VALUE"""),"nbm")</f>
        <v>nbm</v>
      </c>
      <c r="E142" s="2" t="str">
        <f>IFERROR(__xludf.DUMMYFUNCTION("""COMPUTED_VALUE"""),"-&gt;")</f>
        <v>-&gt;</v>
      </c>
      <c r="F142" s="2" t="str">
        <f>IFERROR(__xludf.DUMMYFUNCTION("""COMPUTED_VALUE"""),"z42")</f>
        <v>z42</v>
      </c>
      <c r="H142" s="2" t="s">
        <v>20</v>
      </c>
      <c r="I142" s="2" t="s">
        <v>412</v>
      </c>
      <c r="J142" s="2" t="s">
        <v>21</v>
      </c>
      <c r="K142" s="2" t="s">
        <v>9</v>
      </c>
      <c r="L142" s="2" t="s">
        <v>426</v>
      </c>
    </row>
    <row r="143">
      <c r="A143" s="1" t="s">
        <v>427</v>
      </c>
      <c r="B143" s="2" t="str">
        <f>IFERROR(__xludf.DUMMYFUNCTION("split(A143,"" )"")"),"ctv")</f>
        <v>ctv</v>
      </c>
      <c r="C143" s="2" t="str">
        <f>IFERROR(__xludf.DUMMYFUNCTION("""COMPUTED_VALUE"""),"xor")</f>
        <v>xor</v>
      </c>
      <c r="D143" s="2" t="str">
        <f>IFERROR(__xludf.DUMMYFUNCTION("""COMPUTED_VALUE"""),"wht")</f>
        <v>wht</v>
      </c>
      <c r="E143" s="2" t="str">
        <f>IFERROR(__xludf.DUMMYFUNCTION("""COMPUTED_VALUE"""),"-&gt;")</f>
        <v>-&gt;</v>
      </c>
      <c r="F143" s="2" t="str">
        <f>IFERROR(__xludf.DUMMYFUNCTION("""COMPUTED_VALUE"""),"z05")</f>
        <v>z05</v>
      </c>
      <c r="H143" s="2" t="s">
        <v>24</v>
      </c>
      <c r="I143" s="2" t="s">
        <v>412</v>
      </c>
      <c r="J143" s="2" t="s">
        <v>25</v>
      </c>
      <c r="K143" s="2" t="s">
        <v>9</v>
      </c>
      <c r="L143" s="2" t="s">
        <v>428</v>
      </c>
    </row>
    <row r="144">
      <c r="A144" s="1" t="s">
        <v>429</v>
      </c>
      <c r="B144" s="2" t="str">
        <f>IFERROR(__xludf.DUMMYFUNCTION("split(A144,"" )"")"),"cwm")</f>
        <v>cwm</v>
      </c>
      <c r="C144" s="2" t="str">
        <f>IFERROR(__xludf.DUMMYFUNCTION("""COMPUTED_VALUE"""),"xor")</f>
        <v>xor</v>
      </c>
      <c r="D144" s="2" t="str">
        <f>IFERROR(__xludf.DUMMYFUNCTION("""COMPUTED_VALUE"""),"tpv")</f>
        <v>tpv</v>
      </c>
      <c r="E144" s="2" t="str">
        <f>IFERROR(__xludf.DUMMYFUNCTION("""COMPUTED_VALUE"""),"-&gt;")</f>
        <v>-&gt;</v>
      </c>
      <c r="F144" s="2" t="str">
        <f>IFERROR(__xludf.DUMMYFUNCTION("""COMPUTED_VALUE"""),"z20")</f>
        <v>z20</v>
      </c>
      <c r="H144" s="2" t="s">
        <v>28</v>
      </c>
      <c r="I144" s="2" t="s">
        <v>412</v>
      </c>
      <c r="J144" s="2" t="s">
        <v>29</v>
      </c>
      <c r="K144" s="2" t="s">
        <v>9</v>
      </c>
      <c r="L144" s="2" t="s">
        <v>430</v>
      </c>
    </row>
    <row r="145">
      <c r="A145" s="1" t="s">
        <v>431</v>
      </c>
      <c r="B145" s="2" t="str">
        <f>IFERROR(__xludf.DUMMYFUNCTION("split(A145,"" )"")"),"ddh")</f>
        <v>ddh</v>
      </c>
      <c r="C145" s="2" t="str">
        <f>IFERROR(__xludf.DUMMYFUNCTION("""COMPUTED_VALUE"""),"xor")</f>
        <v>xor</v>
      </c>
      <c r="D145" s="2" t="str">
        <f>IFERROR(__xludf.DUMMYFUNCTION("""COMPUTED_VALUE"""),"tnm")</f>
        <v>tnm</v>
      </c>
      <c r="E145" s="2" t="str">
        <f>IFERROR(__xludf.DUMMYFUNCTION("""COMPUTED_VALUE"""),"-&gt;")</f>
        <v>-&gt;</v>
      </c>
      <c r="F145" s="2" t="str">
        <f>IFERROR(__xludf.DUMMYFUNCTION("""COMPUTED_VALUE"""),"z39")</f>
        <v>z39</v>
      </c>
      <c r="H145" s="2" t="s">
        <v>32</v>
      </c>
      <c r="I145" s="2" t="s">
        <v>412</v>
      </c>
      <c r="J145" s="2" t="s">
        <v>33</v>
      </c>
      <c r="K145" s="2" t="s">
        <v>9</v>
      </c>
      <c r="L145" s="2" t="s">
        <v>432</v>
      </c>
    </row>
    <row r="146">
      <c r="A146" s="1" t="s">
        <v>433</v>
      </c>
      <c r="B146" s="2" t="str">
        <f>IFERROR(__xludf.DUMMYFUNCTION("split(A146,"" )"")"),"dvf")</f>
        <v>dvf</v>
      </c>
      <c r="C146" s="2" t="str">
        <f>IFERROR(__xludf.DUMMYFUNCTION("""COMPUTED_VALUE"""),"xor")</f>
        <v>xor</v>
      </c>
      <c r="D146" s="2" t="str">
        <f>IFERROR(__xludf.DUMMYFUNCTION("""COMPUTED_VALUE"""),"dhh")</f>
        <v>dhh</v>
      </c>
      <c r="E146" s="2" t="str">
        <f>IFERROR(__xludf.DUMMYFUNCTION("""COMPUTED_VALUE"""),"-&gt;")</f>
        <v>-&gt;</v>
      </c>
      <c r="F146" s="2" t="str">
        <f>IFERROR(__xludf.DUMMYFUNCTION("""COMPUTED_VALUE"""),"z28")</f>
        <v>z28</v>
      </c>
      <c r="H146" s="2" t="s">
        <v>37</v>
      </c>
      <c r="I146" s="2" t="s">
        <v>412</v>
      </c>
      <c r="J146" s="2" t="s">
        <v>36</v>
      </c>
      <c r="K146" s="2" t="s">
        <v>9</v>
      </c>
      <c r="L146" s="2" t="s">
        <v>434</v>
      </c>
    </row>
    <row r="147">
      <c r="A147" s="1" t="s">
        <v>435</v>
      </c>
      <c r="B147" s="2" t="str">
        <f>IFERROR(__xludf.DUMMYFUNCTION("split(A147,"" )"")"),"dwh")</f>
        <v>dwh</v>
      </c>
      <c r="C147" s="2" t="str">
        <f>IFERROR(__xludf.DUMMYFUNCTION("""COMPUTED_VALUE"""),"xor")</f>
        <v>xor</v>
      </c>
      <c r="D147" s="2" t="str">
        <f>IFERROR(__xludf.DUMMYFUNCTION("""COMPUTED_VALUE"""),"hsk")</f>
        <v>hsk</v>
      </c>
      <c r="E147" s="2" t="str">
        <f>IFERROR(__xludf.DUMMYFUNCTION("""COMPUTED_VALUE"""),"-&gt;")</f>
        <v>-&gt;</v>
      </c>
      <c r="F147" s="2" t="str">
        <f>IFERROR(__xludf.DUMMYFUNCTION("""COMPUTED_VALUE"""),"z24")</f>
        <v>z24</v>
      </c>
      <c r="H147" s="2" t="s">
        <v>40</v>
      </c>
      <c r="I147" s="2" t="s">
        <v>412</v>
      </c>
      <c r="J147" s="2" t="s">
        <v>41</v>
      </c>
      <c r="K147" s="2" t="s">
        <v>9</v>
      </c>
      <c r="L147" s="2" t="s">
        <v>436</v>
      </c>
    </row>
    <row r="148">
      <c r="A148" s="1" t="s">
        <v>437</v>
      </c>
      <c r="B148" s="2" t="str">
        <f>IFERROR(__xludf.DUMMYFUNCTION("split(A148,"" )"")"),"frt")</f>
        <v>frt</v>
      </c>
      <c r="C148" s="2" t="str">
        <f>IFERROR(__xludf.DUMMYFUNCTION("""COMPUTED_VALUE"""),"xor")</f>
        <v>xor</v>
      </c>
      <c r="D148" s="2" t="str">
        <f>IFERROR(__xludf.DUMMYFUNCTION("""COMPUTED_VALUE"""),"mhw")</f>
        <v>mhw</v>
      </c>
      <c r="E148" s="2" t="str">
        <f>IFERROR(__xludf.DUMMYFUNCTION("""COMPUTED_VALUE"""),"-&gt;")</f>
        <v>-&gt;</v>
      </c>
      <c r="F148" s="2" t="str">
        <f>IFERROR(__xludf.DUMMYFUNCTION("""COMPUTED_VALUE"""),"z21")</f>
        <v>z21</v>
      </c>
      <c r="H148" s="2" t="s">
        <v>44</v>
      </c>
      <c r="I148" s="2" t="s">
        <v>412</v>
      </c>
      <c r="J148" s="2" t="s">
        <v>45</v>
      </c>
      <c r="K148" s="2" t="s">
        <v>9</v>
      </c>
      <c r="L148" s="2" t="s">
        <v>438</v>
      </c>
    </row>
    <row r="149">
      <c r="A149" s="1" t="s">
        <v>439</v>
      </c>
      <c r="B149" s="2" t="str">
        <f>IFERROR(__xludf.DUMMYFUNCTION("split(A149,"" )"")"),"fsf")</f>
        <v>fsf</v>
      </c>
      <c r="C149" s="2" t="str">
        <f>IFERROR(__xludf.DUMMYFUNCTION("""COMPUTED_VALUE"""),"xor")</f>
        <v>xor</v>
      </c>
      <c r="D149" s="2" t="str">
        <f>IFERROR(__xludf.DUMMYFUNCTION("""COMPUTED_VALUE"""),"fgs")</f>
        <v>fgs</v>
      </c>
      <c r="E149" s="2" t="str">
        <f>IFERROR(__xludf.DUMMYFUNCTION("""COMPUTED_VALUE"""),"-&gt;")</f>
        <v>-&gt;</v>
      </c>
      <c r="F149" s="2" t="str">
        <f>IFERROR(__xludf.DUMMYFUNCTION("""COMPUTED_VALUE"""),"z44")</f>
        <v>z44</v>
      </c>
      <c r="H149" s="2" t="s">
        <v>48</v>
      </c>
      <c r="I149" s="2" t="s">
        <v>412</v>
      </c>
      <c r="J149" s="2" t="s">
        <v>49</v>
      </c>
      <c r="K149" s="2" t="s">
        <v>9</v>
      </c>
      <c r="L149" s="2" t="s">
        <v>440</v>
      </c>
    </row>
    <row r="150">
      <c r="A150" s="1" t="s">
        <v>441</v>
      </c>
      <c r="B150" s="2" t="str">
        <f>IFERROR(__xludf.DUMMYFUNCTION("split(A150,"" )"")"),"gds")</f>
        <v>gds</v>
      </c>
      <c r="C150" s="2" t="str">
        <f>IFERROR(__xludf.DUMMYFUNCTION("""COMPUTED_VALUE"""),"xor")</f>
        <v>xor</v>
      </c>
      <c r="D150" s="2" t="str">
        <f>IFERROR(__xludf.DUMMYFUNCTION("""COMPUTED_VALUE"""),"ghr")</f>
        <v>ghr</v>
      </c>
      <c r="E150" s="2" t="str">
        <f>IFERROR(__xludf.DUMMYFUNCTION("""COMPUTED_VALUE"""),"-&gt;")</f>
        <v>-&gt;</v>
      </c>
      <c r="F150" s="2" t="str">
        <f>IFERROR(__xludf.DUMMYFUNCTION("""COMPUTED_VALUE"""),"z32")</f>
        <v>z32</v>
      </c>
      <c r="H150" s="2" t="s">
        <v>56</v>
      </c>
      <c r="I150" s="2" t="s">
        <v>412</v>
      </c>
      <c r="J150" s="2" t="s">
        <v>57</v>
      </c>
      <c r="K150" s="2" t="s">
        <v>9</v>
      </c>
      <c r="L150" s="2" t="s">
        <v>442</v>
      </c>
    </row>
    <row r="151">
      <c r="A151" s="1" t="s">
        <v>443</v>
      </c>
      <c r="B151" s="2" t="str">
        <f>IFERROR(__xludf.DUMMYFUNCTION("split(A151,"" )"")"),"gkj")</f>
        <v>gkj</v>
      </c>
      <c r="C151" s="2" t="str">
        <f>IFERROR(__xludf.DUMMYFUNCTION("""COMPUTED_VALUE"""),"xor")</f>
        <v>xor</v>
      </c>
      <c r="D151" s="2" t="str">
        <f>IFERROR(__xludf.DUMMYFUNCTION("""COMPUTED_VALUE"""),"sws")</f>
        <v>sws</v>
      </c>
      <c r="E151" s="2" t="str">
        <f>IFERROR(__xludf.DUMMYFUNCTION("""COMPUTED_VALUE"""),"-&gt;")</f>
        <v>-&gt;</v>
      </c>
      <c r="F151" s="2" t="str">
        <f>IFERROR(__xludf.DUMMYFUNCTION("""COMPUTED_VALUE"""),"z08")</f>
        <v>z08</v>
      </c>
      <c r="H151" s="2" t="s">
        <v>64</v>
      </c>
      <c r="I151" s="2" t="s">
        <v>412</v>
      </c>
      <c r="J151" s="2" t="s">
        <v>65</v>
      </c>
      <c r="K151" s="2" t="s">
        <v>9</v>
      </c>
      <c r="L151" s="2" t="s">
        <v>444</v>
      </c>
    </row>
    <row r="152">
      <c r="A152" s="1" t="s">
        <v>445</v>
      </c>
      <c r="B152" s="2" t="str">
        <f>IFERROR(__xludf.DUMMYFUNCTION("split(A152,"" )"")"),"gmw")</f>
        <v>gmw</v>
      </c>
      <c r="C152" s="2" t="str">
        <f>IFERROR(__xludf.DUMMYFUNCTION("""COMPUTED_VALUE"""),"xor")</f>
        <v>xor</v>
      </c>
      <c r="D152" s="2" t="str">
        <f>IFERROR(__xludf.DUMMYFUNCTION("""COMPUTED_VALUE"""),"gck")</f>
        <v>gck</v>
      </c>
      <c r="E152" s="2" t="str">
        <f>IFERROR(__xludf.DUMMYFUNCTION("""COMPUTED_VALUE"""),"-&gt;")</f>
        <v>-&gt;</v>
      </c>
      <c r="F152" s="2" t="str">
        <f>IFERROR(__xludf.DUMMYFUNCTION("""COMPUTED_VALUE"""),"z07")</f>
        <v>z07</v>
      </c>
      <c r="H152" s="2" t="s">
        <v>53</v>
      </c>
      <c r="I152" s="2" t="s">
        <v>412</v>
      </c>
      <c r="J152" s="2" t="s">
        <v>52</v>
      </c>
      <c r="K152" s="2" t="s">
        <v>9</v>
      </c>
      <c r="L152" s="2" t="s">
        <v>446</v>
      </c>
    </row>
    <row r="153">
      <c r="A153" s="1" t="s">
        <v>447</v>
      </c>
      <c r="B153" s="2" t="str">
        <f>IFERROR(__xludf.DUMMYFUNCTION("split(A153,"" )"")"),"jcw")</f>
        <v>jcw</v>
      </c>
      <c r="C153" s="2" t="str">
        <f>IFERROR(__xludf.DUMMYFUNCTION("""COMPUTED_VALUE"""),"xor")</f>
        <v>xor</v>
      </c>
      <c r="D153" s="2" t="str">
        <f>IFERROR(__xludf.DUMMYFUNCTION("""COMPUTED_VALUE"""),"wpk")</f>
        <v>wpk</v>
      </c>
      <c r="E153" s="2" t="str">
        <f>IFERROR(__xludf.DUMMYFUNCTION("""COMPUTED_VALUE"""),"-&gt;")</f>
        <v>-&gt;</v>
      </c>
      <c r="F153" s="2" t="str">
        <f>IFERROR(__xludf.DUMMYFUNCTION("""COMPUTED_VALUE"""),"z12")</f>
        <v>z12</v>
      </c>
      <c r="H153" s="2" t="s">
        <v>68</v>
      </c>
      <c r="I153" s="2" t="s">
        <v>412</v>
      </c>
      <c r="J153" s="2" t="s">
        <v>69</v>
      </c>
      <c r="K153" s="2" t="s">
        <v>9</v>
      </c>
      <c r="L153" s="2" t="s">
        <v>448</v>
      </c>
    </row>
    <row r="154">
      <c r="A154" s="1" t="s">
        <v>449</v>
      </c>
      <c r="B154" s="2" t="str">
        <f>IFERROR(__xludf.DUMMYFUNCTION("split(A154,"" )"")"),"jhw")</f>
        <v>jhw</v>
      </c>
      <c r="C154" s="2" t="str">
        <f>IFERROR(__xludf.DUMMYFUNCTION("""COMPUTED_VALUE"""),"xor")</f>
        <v>xor</v>
      </c>
      <c r="D154" s="2" t="str">
        <f>IFERROR(__xludf.DUMMYFUNCTION("""COMPUTED_VALUE"""),"tcv")</f>
        <v>tcv</v>
      </c>
      <c r="E154" s="2" t="str">
        <f>IFERROR(__xludf.DUMMYFUNCTION("""COMPUTED_VALUE"""),"-&gt;")</f>
        <v>-&gt;</v>
      </c>
      <c r="F154" s="2" t="str">
        <f>IFERROR(__xludf.DUMMYFUNCTION("""COMPUTED_VALUE"""),"z18")</f>
        <v>z18</v>
      </c>
      <c r="H154" s="2" t="s">
        <v>72</v>
      </c>
      <c r="I154" s="2" t="s">
        <v>412</v>
      </c>
      <c r="J154" s="2" t="s">
        <v>73</v>
      </c>
      <c r="K154" s="2" t="s">
        <v>9</v>
      </c>
      <c r="L154" s="2" t="s">
        <v>450</v>
      </c>
    </row>
    <row r="155">
      <c r="A155" s="1" t="s">
        <v>451</v>
      </c>
      <c r="B155" s="2" t="str">
        <f>IFERROR(__xludf.DUMMYFUNCTION("split(A155,"" )"")"),"jqd")</f>
        <v>jqd</v>
      </c>
      <c r="C155" s="2" t="str">
        <f>IFERROR(__xludf.DUMMYFUNCTION("""COMPUTED_VALUE"""),"xor")</f>
        <v>xor</v>
      </c>
      <c r="D155" s="2" t="str">
        <f>IFERROR(__xludf.DUMMYFUNCTION("""COMPUTED_VALUE"""),"mhc")</f>
        <v>mhc</v>
      </c>
      <c r="E155" s="2" t="str">
        <f>IFERROR(__xludf.DUMMYFUNCTION("""COMPUTED_VALUE"""),"-&gt;")</f>
        <v>-&gt;</v>
      </c>
      <c r="F155" s="2" t="str">
        <f>IFERROR(__xludf.DUMMYFUNCTION("""COMPUTED_VALUE"""),"z37")</f>
        <v>z37</v>
      </c>
      <c r="H155" s="2" t="s">
        <v>81</v>
      </c>
      <c r="I155" s="2" t="s">
        <v>412</v>
      </c>
      <c r="J155" s="2" t="s">
        <v>80</v>
      </c>
      <c r="K155" s="2" t="s">
        <v>9</v>
      </c>
      <c r="L155" s="2" t="s">
        <v>452</v>
      </c>
    </row>
    <row r="156">
      <c r="A156" s="1" t="s">
        <v>453</v>
      </c>
      <c r="B156" s="2" t="str">
        <f>IFERROR(__xludf.DUMMYFUNCTION("split(A156,"" )"")"),"kdh")</f>
        <v>kdh</v>
      </c>
      <c r="C156" s="2" t="str">
        <f>IFERROR(__xludf.DUMMYFUNCTION("""COMPUTED_VALUE"""),"xor")</f>
        <v>xor</v>
      </c>
      <c r="D156" s="2" t="str">
        <f>IFERROR(__xludf.DUMMYFUNCTION("""COMPUTED_VALUE"""),"gjn")</f>
        <v>gjn</v>
      </c>
      <c r="E156" s="2" t="str">
        <f>IFERROR(__xludf.DUMMYFUNCTION("""COMPUTED_VALUE"""),"-&gt;")</f>
        <v>-&gt;</v>
      </c>
      <c r="F156" s="2" t="str">
        <f>IFERROR(__xludf.DUMMYFUNCTION("""COMPUTED_VALUE"""),"z22")</f>
        <v>z22</v>
      </c>
      <c r="H156" s="2" t="s">
        <v>61</v>
      </c>
      <c r="I156" s="2" t="s">
        <v>412</v>
      </c>
      <c r="J156" s="2" t="s">
        <v>60</v>
      </c>
      <c r="K156" s="2" t="s">
        <v>9</v>
      </c>
      <c r="L156" s="2" t="s">
        <v>454</v>
      </c>
    </row>
    <row r="157">
      <c r="A157" s="1" t="s">
        <v>455</v>
      </c>
      <c r="B157" s="2" t="str">
        <f>IFERROR(__xludf.DUMMYFUNCTION("split(A157,"" )"")"),"nhg")</f>
        <v>nhg</v>
      </c>
      <c r="C157" s="2" t="str">
        <f>IFERROR(__xludf.DUMMYFUNCTION("""COMPUTED_VALUE"""),"xor")</f>
        <v>xor</v>
      </c>
      <c r="D157" s="2" t="str">
        <f>IFERROR(__xludf.DUMMYFUNCTION("""COMPUTED_VALUE"""),"ttd")</f>
        <v>ttd</v>
      </c>
      <c r="E157" s="2" t="str">
        <f>IFERROR(__xludf.DUMMYFUNCTION("""COMPUTED_VALUE"""),"-&gt;")</f>
        <v>-&gt;</v>
      </c>
      <c r="F157" s="2" t="str">
        <f>IFERROR(__xludf.DUMMYFUNCTION("""COMPUTED_VALUE"""),"vss")</f>
        <v>vss</v>
      </c>
      <c r="H157" s="2" t="s">
        <v>145</v>
      </c>
      <c r="I157" s="2" t="s">
        <v>412</v>
      </c>
      <c r="J157" s="2" t="s">
        <v>144</v>
      </c>
      <c r="K157" s="2" t="s">
        <v>9</v>
      </c>
      <c r="L157" s="2" t="s">
        <v>160</v>
      </c>
    </row>
    <row r="158">
      <c r="A158" s="1" t="s">
        <v>456</v>
      </c>
      <c r="B158" s="2" t="str">
        <f>IFERROR(__xludf.DUMMYFUNCTION("split(A158,"" )"")"),"nrr")</f>
        <v>nrr</v>
      </c>
      <c r="C158" s="2" t="str">
        <f>IFERROR(__xludf.DUMMYFUNCTION("""COMPUTED_VALUE"""),"xor")</f>
        <v>xor</v>
      </c>
      <c r="D158" s="2" t="str">
        <f>IFERROR(__xludf.DUMMYFUNCTION("""COMPUTED_VALUE"""),"sms")</f>
        <v>sms</v>
      </c>
      <c r="E158" s="2" t="str">
        <f>IFERROR(__xludf.DUMMYFUNCTION("""COMPUTED_VALUE"""),"-&gt;")</f>
        <v>-&gt;</v>
      </c>
      <c r="F158" s="2" t="str">
        <f>IFERROR(__xludf.DUMMYFUNCTION("""COMPUTED_VALUE"""),"kpp")</f>
        <v>kpp</v>
      </c>
      <c r="H158" s="2" t="s">
        <v>88</v>
      </c>
      <c r="I158" s="2" t="s">
        <v>412</v>
      </c>
      <c r="J158" s="2" t="s">
        <v>89</v>
      </c>
      <c r="K158" s="2" t="s">
        <v>9</v>
      </c>
      <c r="L158" s="2" t="s">
        <v>391</v>
      </c>
    </row>
    <row r="159">
      <c r="A159" s="1" t="s">
        <v>457</v>
      </c>
      <c r="B159" s="2" t="str">
        <f>IFERROR(__xludf.DUMMYFUNCTION("split(A159,"" )"")"),"qfs")</f>
        <v>qfs</v>
      </c>
      <c r="C159" s="2" t="str">
        <f>IFERROR(__xludf.DUMMYFUNCTION("""COMPUTED_VALUE"""),"xor")</f>
        <v>xor</v>
      </c>
      <c r="D159" s="2" t="str">
        <f>IFERROR(__xludf.DUMMYFUNCTION("""COMPUTED_VALUE"""),"rfv")</f>
        <v>rfv</v>
      </c>
      <c r="E159" s="2" t="str">
        <f>IFERROR(__xludf.DUMMYFUNCTION("""COMPUTED_VALUE"""),"-&gt;")</f>
        <v>-&gt;</v>
      </c>
      <c r="F159" s="2" t="str">
        <f>IFERROR(__xludf.DUMMYFUNCTION("""COMPUTED_VALUE"""),"z34")</f>
        <v>z34</v>
      </c>
      <c r="H159" s="2" t="s">
        <v>96</v>
      </c>
      <c r="I159" s="2" t="s">
        <v>412</v>
      </c>
      <c r="J159" s="2" t="s">
        <v>97</v>
      </c>
      <c r="K159" s="2" t="s">
        <v>9</v>
      </c>
      <c r="L159" s="2" t="s">
        <v>458</v>
      </c>
    </row>
    <row r="160">
      <c r="A160" s="1" t="s">
        <v>459</v>
      </c>
      <c r="B160" s="2" t="str">
        <f>IFERROR(__xludf.DUMMYFUNCTION("split(A160,"" )"")"),"rbw")</f>
        <v>rbw</v>
      </c>
      <c r="C160" s="2" t="str">
        <f>IFERROR(__xludf.DUMMYFUNCTION("""COMPUTED_VALUE"""),"xor")</f>
        <v>xor</v>
      </c>
      <c r="D160" s="2" t="str">
        <f>IFERROR(__xludf.DUMMYFUNCTION("""COMPUTED_VALUE"""),"dfv")</f>
        <v>dfv</v>
      </c>
      <c r="E160" s="2" t="str">
        <f>IFERROR(__xludf.DUMMYFUNCTION("""COMPUTED_VALUE"""),"-&gt;")</f>
        <v>-&gt;</v>
      </c>
      <c r="F160" s="2" t="str">
        <f>IFERROR(__xludf.DUMMYFUNCTION("""COMPUTED_VALUE"""),"z30")</f>
        <v>z30</v>
      </c>
      <c r="H160" s="2" t="s">
        <v>104</v>
      </c>
      <c r="I160" s="2" t="s">
        <v>412</v>
      </c>
      <c r="J160" s="2" t="s">
        <v>105</v>
      </c>
      <c r="K160" s="2" t="s">
        <v>9</v>
      </c>
      <c r="L160" s="2" t="s">
        <v>460</v>
      </c>
    </row>
    <row r="161">
      <c r="A161" s="1" t="s">
        <v>461</v>
      </c>
      <c r="B161" s="2" t="str">
        <f>IFERROR(__xludf.DUMMYFUNCTION("split(A161,"" )"")"),"rgp")</f>
        <v>rgp</v>
      </c>
      <c r="C161" s="2" t="str">
        <f>IFERROR(__xludf.DUMMYFUNCTION("""COMPUTED_VALUE"""),"xor")</f>
        <v>xor</v>
      </c>
      <c r="D161" s="2" t="str">
        <f>IFERROR(__xludf.DUMMYFUNCTION("""COMPUTED_VALUE"""),"bth")</f>
        <v>bth</v>
      </c>
      <c r="E161" s="2" t="str">
        <f>IFERROR(__xludf.DUMMYFUNCTION("""COMPUTED_VALUE"""),"-&gt;")</f>
        <v>-&gt;</v>
      </c>
      <c r="F161" s="2" t="str">
        <f>IFERROR(__xludf.DUMMYFUNCTION("""COMPUTED_VALUE"""),"z16")</f>
        <v>z16</v>
      </c>
      <c r="H161" s="2" t="s">
        <v>108</v>
      </c>
      <c r="I161" s="2" t="s">
        <v>412</v>
      </c>
      <c r="J161" s="2" t="s">
        <v>109</v>
      </c>
      <c r="K161" s="2" t="s">
        <v>9</v>
      </c>
      <c r="L161" s="2" t="s">
        <v>462</v>
      </c>
    </row>
    <row r="162">
      <c r="A162" s="1" t="s">
        <v>463</v>
      </c>
      <c r="B162" s="2" t="str">
        <f>IFERROR(__xludf.DUMMYFUNCTION("split(A162,"" )"")"),"rmw")</f>
        <v>rmw</v>
      </c>
      <c r="C162" s="2" t="str">
        <f>IFERROR(__xludf.DUMMYFUNCTION("""COMPUTED_VALUE"""),"xor")</f>
        <v>xor</v>
      </c>
      <c r="D162" s="2" t="str">
        <f>IFERROR(__xludf.DUMMYFUNCTION("""COMPUTED_VALUE"""),"psg")</f>
        <v>psg</v>
      </c>
      <c r="E162" s="2" t="str">
        <f>IFERROR(__xludf.DUMMYFUNCTION("""COMPUTED_VALUE"""),"-&gt;")</f>
        <v>-&gt;</v>
      </c>
      <c r="F162" s="2" t="str">
        <f>IFERROR(__xludf.DUMMYFUNCTION("""COMPUTED_VALUE"""),"z25")</f>
        <v>z25</v>
      </c>
      <c r="H162" s="2" t="s">
        <v>112</v>
      </c>
      <c r="I162" s="2" t="s">
        <v>412</v>
      </c>
      <c r="J162" s="2" t="s">
        <v>113</v>
      </c>
      <c r="K162" s="2" t="s">
        <v>9</v>
      </c>
      <c r="L162" s="2" t="s">
        <v>464</v>
      </c>
    </row>
    <row r="163">
      <c r="A163" s="1" t="s">
        <v>465</v>
      </c>
      <c r="B163" s="2" t="str">
        <f>IFERROR(__xludf.DUMMYFUNCTION("split(A163,"" )"")"),"rqf")</f>
        <v>rqf</v>
      </c>
      <c r="C163" s="2" t="str">
        <f>IFERROR(__xludf.DUMMYFUNCTION("""COMPUTED_VALUE"""),"xor")</f>
        <v>xor</v>
      </c>
      <c r="D163" s="2" t="str">
        <f>IFERROR(__xludf.DUMMYFUNCTION("""COMPUTED_VALUE"""),"pqn")</f>
        <v>pqn</v>
      </c>
      <c r="E163" s="2" t="str">
        <f>IFERROR(__xludf.DUMMYFUNCTION("""COMPUTED_VALUE"""),"-&gt;")</f>
        <v>-&gt;</v>
      </c>
      <c r="F163" s="2" t="str">
        <f>IFERROR(__xludf.DUMMYFUNCTION("""COMPUTED_VALUE"""),"z36")</f>
        <v>z36</v>
      </c>
      <c r="H163" s="2" t="s">
        <v>116</v>
      </c>
      <c r="I163" s="2" t="s">
        <v>412</v>
      </c>
      <c r="J163" s="2" t="s">
        <v>117</v>
      </c>
      <c r="K163" s="2" t="s">
        <v>9</v>
      </c>
      <c r="L163" s="2" t="s">
        <v>466</v>
      </c>
    </row>
    <row r="164">
      <c r="A164" s="1" t="s">
        <v>467</v>
      </c>
      <c r="B164" s="2" t="str">
        <f>IFERROR(__xludf.DUMMYFUNCTION("split(A164,"" )"")"),"sgs")</f>
        <v>sgs</v>
      </c>
      <c r="C164" s="2" t="str">
        <f>IFERROR(__xludf.DUMMYFUNCTION("""COMPUTED_VALUE"""),"xor")</f>
        <v>xor</v>
      </c>
      <c r="D164" s="2" t="str">
        <f>IFERROR(__xludf.DUMMYFUNCTION("""COMPUTED_VALUE"""),"rsb")</f>
        <v>rsb</v>
      </c>
      <c r="E164" s="2" t="str">
        <f>IFERROR(__xludf.DUMMYFUNCTION("""COMPUTED_VALUE"""),"-&gt;")</f>
        <v>-&gt;</v>
      </c>
      <c r="F164" s="2" t="str">
        <f>IFERROR(__xludf.DUMMYFUNCTION("""COMPUTED_VALUE"""),"z41")</f>
        <v>z41</v>
      </c>
      <c r="H164" s="2" t="s">
        <v>120</v>
      </c>
      <c r="I164" s="2" t="s">
        <v>412</v>
      </c>
      <c r="J164" s="2" t="s">
        <v>121</v>
      </c>
      <c r="K164" s="2" t="s">
        <v>9</v>
      </c>
      <c r="L164" s="2" t="s">
        <v>468</v>
      </c>
    </row>
    <row r="165">
      <c r="A165" s="1" t="s">
        <v>469</v>
      </c>
      <c r="B165" s="2" t="str">
        <f>IFERROR(__xludf.DUMMYFUNCTION("split(A165,"" )"")"),"skp")</f>
        <v>skp</v>
      </c>
      <c r="C165" s="2" t="str">
        <f>IFERROR(__xludf.DUMMYFUNCTION("""COMPUTED_VALUE"""),"xor")</f>
        <v>xor</v>
      </c>
      <c r="D165" s="2" t="str">
        <f>IFERROR(__xludf.DUMMYFUNCTION("""COMPUTED_VALUE"""),"mgd")</f>
        <v>mgd</v>
      </c>
      <c r="E165" s="2" t="str">
        <f>IFERROR(__xludf.DUMMYFUNCTION("""COMPUTED_VALUE"""),"-&gt;")</f>
        <v>-&gt;</v>
      </c>
      <c r="F165" s="2" t="str">
        <f>IFERROR(__xludf.DUMMYFUNCTION("""COMPUTED_VALUE"""),"z29")</f>
        <v>z29</v>
      </c>
      <c r="H165" s="2" t="s">
        <v>77</v>
      </c>
      <c r="I165" s="2" t="s">
        <v>412</v>
      </c>
      <c r="J165" s="2" t="s">
        <v>76</v>
      </c>
      <c r="K165" s="2" t="s">
        <v>9</v>
      </c>
      <c r="L165" s="2" t="s">
        <v>470</v>
      </c>
    </row>
    <row r="166">
      <c r="A166" s="1" t="s">
        <v>471</v>
      </c>
      <c r="B166" s="2" t="str">
        <f>IFERROR(__xludf.DUMMYFUNCTION("split(A166,"" )"")"),"svt")</f>
        <v>svt</v>
      </c>
      <c r="C166" s="2" t="str">
        <f>IFERROR(__xludf.DUMMYFUNCTION("""COMPUTED_VALUE"""),"xor")</f>
        <v>xor</v>
      </c>
      <c r="D166" s="2" t="str">
        <f>IFERROR(__xludf.DUMMYFUNCTION("""COMPUTED_VALUE"""),"hkg")</f>
        <v>hkg</v>
      </c>
      <c r="E166" s="2" t="str">
        <f>IFERROR(__xludf.DUMMYFUNCTION("""COMPUTED_VALUE"""),"-&gt;")</f>
        <v>-&gt;</v>
      </c>
      <c r="F166" s="2" t="str">
        <f>IFERROR(__xludf.DUMMYFUNCTION("""COMPUTED_VALUE"""),"z40")</f>
        <v>z40</v>
      </c>
      <c r="H166" s="2" t="s">
        <v>128</v>
      </c>
      <c r="I166" s="2" t="s">
        <v>412</v>
      </c>
      <c r="J166" s="2" t="s">
        <v>129</v>
      </c>
      <c r="K166" s="2" t="s">
        <v>9</v>
      </c>
      <c r="L166" s="2" t="s">
        <v>472</v>
      </c>
    </row>
    <row r="167">
      <c r="A167" s="1" t="s">
        <v>473</v>
      </c>
      <c r="B167" s="2" t="str">
        <f>IFERROR(__xludf.DUMMYFUNCTION("split(A167,"" )"")"),"tdw")</f>
        <v>tdw</v>
      </c>
      <c r="C167" s="2" t="str">
        <f>IFERROR(__xludf.DUMMYFUNCTION("""COMPUTED_VALUE"""),"xor")</f>
        <v>xor</v>
      </c>
      <c r="D167" s="2" t="str">
        <f>IFERROR(__xludf.DUMMYFUNCTION("""COMPUTED_VALUE"""),"vrk")</f>
        <v>vrk</v>
      </c>
      <c r="E167" s="2" t="str">
        <f>IFERROR(__xludf.DUMMYFUNCTION("""COMPUTED_VALUE"""),"-&gt;")</f>
        <v>-&gt;</v>
      </c>
      <c r="F167" s="2" t="str">
        <f>IFERROR(__xludf.DUMMYFUNCTION("""COMPUTED_VALUE"""),"z03")</f>
        <v>z03</v>
      </c>
      <c r="H167" s="2" t="s">
        <v>157</v>
      </c>
      <c r="I167" s="2" t="s">
        <v>412</v>
      </c>
      <c r="J167" s="2" t="s">
        <v>156</v>
      </c>
      <c r="K167" s="2" t="s">
        <v>9</v>
      </c>
      <c r="L167" s="2" t="s">
        <v>474</v>
      </c>
    </row>
    <row r="168">
      <c r="A168" s="1" t="s">
        <v>475</v>
      </c>
      <c r="B168" s="2" t="str">
        <f>IFERROR(__xludf.DUMMYFUNCTION("split(A168,"" )"")"),"tgp")</f>
        <v>tgp</v>
      </c>
      <c r="C168" s="2" t="str">
        <f>IFERROR(__xludf.DUMMYFUNCTION("""COMPUTED_VALUE"""),"xor")</f>
        <v>xor</v>
      </c>
      <c r="D168" s="2" t="str">
        <f>IFERROR(__xludf.DUMMYFUNCTION("""COMPUTED_VALUE"""),"dkh")</f>
        <v>dkh</v>
      </c>
      <c r="E168" s="2" t="str">
        <f>IFERROR(__xludf.DUMMYFUNCTION("""COMPUTED_VALUE"""),"-&gt;")</f>
        <v>-&gt;</v>
      </c>
      <c r="F168" s="2" t="str">
        <f>IFERROR(__xludf.DUMMYFUNCTION("""COMPUTED_VALUE"""),"z13")</f>
        <v>z13</v>
      </c>
      <c r="H168" s="2" t="s">
        <v>132</v>
      </c>
      <c r="I168" s="2" t="s">
        <v>412</v>
      </c>
      <c r="J168" s="2" t="s">
        <v>133</v>
      </c>
      <c r="K168" s="2" t="s">
        <v>9</v>
      </c>
      <c r="L168" s="2" t="s">
        <v>476</v>
      </c>
    </row>
    <row r="169">
      <c r="A169" s="1" t="s">
        <v>477</v>
      </c>
      <c r="B169" s="2" t="str">
        <f>IFERROR(__xludf.DUMMYFUNCTION("split(A169,"" )"")"),"tks")</f>
        <v>tks</v>
      </c>
      <c r="C169" s="2" t="str">
        <f>IFERROR(__xludf.DUMMYFUNCTION("""COMPUTED_VALUE"""),"xor")</f>
        <v>xor</v>
      </c>
      <c r="D169" s="2" t="str">
        <f>IFERROR(__xludf.DUMMYFUNCTION("""COMPUTED_VALUE"""),"sbg")</f>
        <v>sbg</v>
      </c>
      <c r="E169" s="2" t="str">
        <f>IFERROR(__xludf.DUMMYFUNCTION("""COMPUTED_VALUE"""),"-&gt;")</f>
        <v>-&gt;</v>
      </c>
      <c r="F169" s="2" t="str">
        <f>IFERROR(__xludf.DUMMYFUNCTION("""COMPUTED_VALUE"""),"z23")</f>
        <v>z23</v>
      </c>
      <c r="H169" s="2" t="s">
        <v>136</v>
      </c>
      <c r="I169" s="2" t="s">
        <v>412</v>
      </c>
      <c r="J169" s="2" t="s">
        <v>137</v>
      </c>
      <c r="K169" s="2" t="s">
        <v>9</v>
      </c>
      <c r="L169" s="2" t="s">
        <v>478</v>
      </c>
    </row>
    <row r="170">
      <c r="A170" s="1" t="s">
        <v>479</v>
      </c>
      <c r="B170" s="2" t="str">
        <f>IFERROR(__xludf.DUMMYFUNCTION("split(A170,"" )"")"),"tng")</f>
        <v>tng</v>
      </c>
      <c r="C170" s="2" t="str">
        <f>IFERROR(__xludf.DUMMYFUNCTION("""COMPUTED_VALUE"""),"xor")</f>
        <v>xor</v>
      </c>
      <c r="D170" s="2" t="str">
        <f>IFERROR(__xludf.DUMMYFUNCTION("""COMPUTED_VALUE"""),"spb")</f>
        <v>spb</v>
      </c>
      <c r="E170" s="2" t="str">
        <f>IFERROR(__xludf.DUMMYFUNCTION("""COMPUTED_VALUE"""),"-&gt;")</f>
        <v>-&gt;</v>
      </c>
      <c r="F170" s="2" t="str">
        <f>IFERROR(__xludf.DUMMYFUNCTION("""COMPUTED_VALUE"""),"z06")</f>
        <v>z06</v>
      </c>
      <c r="H170" s="2" t="s">
        <v>125</v>
      </c>
      <c r="I170" s="2" t="s">
        <v>412</v>
      </c>
      <c r="J170" s="2" t="s">
        <v>124</v>
      </c>
      <c r="K170" s="2" t="s">
        <v>9</v>
      </c>
      <c r="L170" s="2" t="s">
        <v>480</v>
      </c>
    </row>
    <row r="171">
      <c r="A171" s="1" t="s">
        <v>481</v>
      </c>
      <c r="B171" s="2" t="str">
        <f>IFERROR(__xludf.DUMMYFUNCTION("split(A171,"" )"")"),"twb")</f>
        <v>twb</v>
      </c>
      <c r="C171" s="2" t="str">
        <f>IFERROR(__xludf.DUMMYFUNCTION("""COMPUTED_VALUE"""),"xor")</f>
        <v>xor</v>
      </c>
      <c r="D171" s="2" t="str">
        <f>IFERROR(__xludf.DUMMYFUNCTION("""COMPUTED_VALUE"""),"tsm")</f>
        <v>tsm</v>
      </c>
      <c r="E171" s="2" t="str">
        <f>IFERROR(__xludf.DUMMYFUNCTION("""COMPUTED_VALUE"""),"-&gt;")</f>
        <v>-&gt;</v>
      </c>
      <c r="F171" s="2" t="str">
        <f>IFERROR(__xludf.DUMMYFUNCTION("""COMPUTED_VALUE"""),"z19")</f>
        <v>z19</v>
      </c>
      <c r="H171" s="2" t="s">
        <v>141</v>
      </c>
      <c r="I171" s="2" t="s">
        <v>412</v>
      </c>
      <c r="J171" s="2" t="s">
        <v>140</v>
      </c>
      <c r="K171" s="2" t="s">
        <v>9</v>
      </c>
      <c r="L171" s="2" t="s">
        <v>482</v>
      </c>
    </row>
    <row r="172">
      <c r="A172" s="1" t="s">
        <v>483</v>
      </c>
      <c r="B172" s="2" t="str">
        <f>IFERROR(__xludf.DUMMYFUNCTION("split(A172,"" )"")"),"vjr")</f>
        <v>vjr</v>
      </c>
      <c r="C172" s="2" t="str">
        <f>IFERROR(__xludf.DUMMYFUNCTION("""COMPUTED_VALUE"""),"xor")</f>
        <v>xor</v>
      </c>
      <c r="D172" s="2" t="str">
        <f>IFERROR(__xludf.DUMMYFUNCTION("""COMPUTED_VALUE"""),"vbb")</f>
        <v>vbb</v>
      </c>
      <c r="E172" s="2" t="str">
        <f>IFERROR(__xludf.DUMMYFUNCTION("""COMPUTED_VALUE"""),"-&gt;")</f>
        <v>-&gt;</v>
      </c>
      <c r="F172" s="2" t="str">
        <f>IFERROR(__xludf.DUMMYFUNCTION("""COMPUTED_VALUE"""),"z04")</f>
        <v>z04</v>
      </c>
      <c r="H172" s="2" t="s">
        <v>148</v>
      </c>
      <c r="I172" s="2" t="s">
        <v>412</v>
      </c>
      <c r="J172" s="2" t="s">
        <v>149</v>
      </c>
      <c r="K172" s="2" t="s">
        <v>9</v>
      </c>
      <c r="L172" s="2" t="s">
        <v>484</v>
      </c>
    </row>
    <row r="173">
      <c r="A173" s="1" t="s">
        <v>485</v>
      </c>
      <c r="B173" s="2" t="str">
        <f>IFERROR(__xludf.DUMMYFUNCTION("split(A173,"" )"")"),"vpd")</f>
        <v>vpd</v>
      </c>
      <c r="C173" s="2" t="str">
        <f>IFERROR(__xludf.DUMMYFUNCTION("""COMPUTED_VALUE"""),"xor")</f>
        <v>xor</v>
      </c>
      <c r="D173" s="2" t="str">
        <f>IFERROR(__xludf.DUMMYFUNCTION("""COMPUTED_VALUE"""),"mvn")</f>
        <v>mvn</v>
      </c>
      <c r="E173" s="2" t="str">
        <f>IFERROR(__xludf.DUMMYFUNCTION("""COMPUTED_VALUE"""),"-&gt;")</f>
        <v>-&gt;</v>
      </c>
      <c r="F173" s="2" t="str">
        <f>IFERROR(__xludf.DUMMYFUNCTION("""COMPUTED_VALUE"""),"z09")</f>
        <v>z09</v>
      </c>
      <c r="H173" s="2" t="s">
        <v>152</v>
      </c>
      <c r="I173" s="2" t="s">
        <v>412</v>
      </c>
      <c r="J173" s="2" t="s">
        <v>153</v>
      </c>
      <c r="K173" s="2" t="s">
        <v>9</v>
      </c>
      <c r="L173" s="2" t="s">
        <v>486</v>
      </c>
    </row>
    <row r="174">
      <c r="A174" s="1" t="s">
        <v>487</v>
      </c>
      <c r="B174" s="2" t="str">
        <f>IFERROR(__xludf.DUMMYFUNCTION("split(A174,"" )"")"),"vqs")</f>
        <v>vqs</v>
      </c>
      <c r="C174" s="2" t="str">
        <f>IFERROR(__xludf.DUMMYFUNCTION("""COMPUTED_VALUE"""),"xor")</f>
        <v>xor</v>
      </c>
      <c r="D174" s="2" t="str">
        <f>IFERROR(__xludf.DUMMYFUNCTION("""COMPUTED_VALUE"""),"vss")</f>
        <v>vss</v>
      </c>
      <c r="E174" s="2" t="str">
        <f>IFERROR(__xludf.DUMMYFUNCTION("""COMPUTED_VALUE"""),"-&gt;")</f>
        <v>-&gt;</v>
      </c>
      <c r="F174" s="2" t="str">
        <f>IFERROR(__xludf.DUMMYFUNCTION("""COMPUTED_VALUE"""),"z15")</f>
        <v>z15</v>
      </c>
      <c r="H174" s="2" t="s">
        <v>161</v>
      </c>
      <c r="I174" s="2" t="s">
        <v>412</v>
      </c>
      <c r="J174" s="2" t="s">
        <v>160</v>
      </c>
      <c r="K174" s="2" t="s">
        <v>9</v>
      </c>
      <c r="L174" s="2" t="s">
        <v>488</v>
      </c>
    </row>
    <row r="175">
      <c r="A175" s="1" t="s">
        <v>489</v>
      </c>
      <c r="B175" s="2" t="str">
        <f>IFERROR(__xludf.DUMMYFUNCTION("split(A175,"" )"")"),"wds")</f>
        <v>wds</v>
      </c>
      <c r="C175" s="2" t="str">
        <f>IFERROR(__xludf.DUMMYFUNCTION("""COMPUTED_VALUE"""),"xor")</f>
        <v>xor</v>
      </c>
      <c r="D175" s="2" t="str">
        <f>IFERROR(__xludf.DUMMYFUNCTION("""COMPUTED_VALUE"""),"fps")</f>
        <v>fps</v>
      </c>
      <c r="E175" s="2" t="str">
        <f>IFERROR(__xludf.DUMMYFUNCTION("""COMPUTED_VALUE"""),"-&gt;")</f>
        <v>-&gt;</v>
      </c>
      <c r="F175" s="2" t="str">
        <f>IFERROR(__xludf.DUMMYFUNCTION("""COMPUTED_VALUE"""),"z43")</f>
        <v>z43</v>
      </c>
      <c r="H175" s="2" t="s">
        <v>164</v>
      </c>
      <c r="I175" s="2" t="s">
        <v>412</v>
      </c>
      <c r="J175" s="2" t="s">
        <v>165</v>
      </c>
      <c r="K175" s="2" t="s">
        <v>9</v>
      </c>
      <c r="L175" s="2" t="s">
        <v>490</v>
      </c>
    </row>
    <row r="176">
      <c r="A176" s="1" t="s">
        <v>491</v>
      </c>
      <c r="B176" s="2" t="str">
        <f>IFERROR(__xludf.DUMMYFUNCTION("split(A176,"" )"")"),"wps")</f>
        <v>wps</v>
      </c>
      <c r="C176" s="2" t="str">
        <f>IFERROR(__xludf.DUMMYFUNCTION("""COMPUTED_VALUE"""),"xor")</f>
        <v>xor</v>
      </c>
      <c r="D176" s="2" t="str">
        <f>IFERROR(__xludf.DUMMYFUNCTION("""COMPUTED_VALUE"""),"mtn")</f>
        <v>mtn</v>
      </c>
      <c r="E176" s="2" t="str">
        <f>IFERROR(__xludf.DUMMYFUNCTION("""COMPUTED_VALUE"""),"-&gt;")</f>
        <v>-&gt;</v>
      </c>
      <c r="F176" s="2" t="str">
        <f>IFERROR(__xludf.DUMMYFUNCTION("""COMPUTED_VALUE"""),"z33")</f>
        <v>z33</v>
      </c>
      <c r="H176" s="2" t="s">
        <v>172</v>
      </c>
      <c r="I176" s="2" t="s">
        <v>412</v>
      </c>
      <c r="J176" s="2" t="s">
        <v>173</v>
      </c>
      <c r="K176" s="2" t="s">
        <v>9</v>
      </c>
      <c r="L176" s="2" t="s">
        <v>492</v>
      </c>
    </row>
    <row r="177">
      <c r="A177" s="1" t="s">
        <v>493</v>
      </c>
      <c r="B177" s="2" t="str">
        <f>IFERROR(__xludf.DUMMYFUNCTION("split(A177,"" )"")"),"wqc")</f>
        <v>wqc</v>
      </c>
      <c r="C177" s="2" t="str">
        <f>IFERROR(__xludf.DUMMYFUNCTION("""COMPUTED_VALUE"""),"xor")</f>
        <v>xor</v>
      </c>
      <c r="D177" s="2" t="str">
        <f>IFERROR(__xludf.DUMMYFUNCTION("""COMPUTED_VALUE"""),"qtf")</f>
        <v>qtf</v>
      </c>
      <c r="E177" s="2" t="str">
        <f>IFERROR(__xludf.DUMMYFUNCTION("""COMPUTED_VALUE"""),"-&gt;")</f>
        <v>-&gt;</v>
      </c>
      <c r="F177" s="2" t="str">
        <f>IFERROR(__xludf.DUMMYFUNCTION("""COMPUTED_VALUE"""),"z01")</f>
        <v>z01</v>
      </c>
      <c r="H177" s="2" t="s">
        <v>176</v>
      </c>
      <c r="I177" s="2" t="s">
        <v>412</v>
      </c>
      <c r="J177" s="2" t="s">
        <v>177</v>
      </c>
      <c r="K177" s="2" t="s">
        <v>9</v>
      </c>
      <c r="L177" s="2" t="s">
        <v>494</v>
      </c>
    </row>
    <row r="178">
      <c r="A178" s="1" t="s">
        <v>495</v>
      </c>
      <c r="B178" s="2" t="str">
        <f>IFERROR(__xludf.DUMMYFUNCTION("split(A178,"" )"")"),"wrg")</f>
        <v>wrg</v>
      </c>
      <c r="C178" s="2" t="str">
        <f>IFERROR(__xludf.DUMMYFUNCTION("""COMPUTED_VALUE"""),"xor")</f>
        <v>xor</v>
      </c>
      <c r="D178" s="2" t="str">
        <f>IFERROR(__xludf.DUMMYFUNCTION("""COMPUTED_VALUE"""),"nwq")</f>
        <v>nwq</v>
      </c>
      <c r="E178" s="2" t="str">
        <f>IFERROR(__xludf.DUMMYFUNCTION("""COMPUTED_VALUE"""),"-&gt;")</f>
        <v>-&gt;</v>
      </c>
      <c r="F178" s="2" t="str">
        <f>IFERROR(__xludf.DUMMYFUNCTION("""COMPUTED_VALUE"""),"z38")</f>
        <v>z38</v>
      </c>
      <c r="H178" s="2" t="s">
        <v>180</v>
      </c>
      <c r="I178" s="2" t="s">
        <v>412</v>
      </c>
      <c r="J178" s="2" t="s">
        <v>181</v>
      </c>
      <c r="K178" s="2" t="s">
        <v>9</v>
      </c>
      <c r="L178" s="2" t="s">
        <v>496</v>
      </c>
    </row>
    <row r="179">
      <c r="A179" s="1" t="s">
        <v>497</v>
      </c>
      <c r="B179" s="2" t="str">
        <f>IFERROR(__xludf.DUMMYFUNCTION("split(A179,"" )"")"),"x01")</f>
        <v>x01</v>
      </c>
      <c r="C179" s="2" t="str">
        <f>IFERROR(__xludf.DUMMYFUNCTION("""COMPUTED_VALUE"""),"xor")</f>
        <v>xor</v>
      </c>
      <c r="D179" s="2" t="str">
        <f>IFERROR(__xludf.DUMMYFUNCTION("""COMPUTED_VALUE"""),"y01")</f>
        <v>y01</v>
      </c>
      <c r="E179" s="2" t="str">
        <f>IFERROR(__xludf.DUMMYFUNCTION("""COMPUTED_VALUE"""),"-&gt;")</f>
        <v>-&gt;</v>
      </c>
      <c r="F179" s="2" t="str">
        <f>IFERROR(__xludf.DUMMYFUNCTION("""COMPUTED_VALUE"""),"wqc")</f>
        <v>wqc</v>
      </c>
      <c r="H179" s="2" t="s">
        <v>263</v>
      </c>
      <c r="I179" s="2" t="s">
        <v>412</v>
      </c>
      <c r="J179" s="2" t="s">
        <v>264</v>
      </c>
      <c r="K179" s="2" t="s">
        <v>9</v>
      </c>
      <c r="L179" s="2" t="s">
        <v>176</v>
      </c>
    </row>
    <row r="180">
      <c r="A180" s="1" t="s">
        <v>498</v>
      </c>
      <c r="B180" s="2" t="str">
        <f>IFERROR(__xludf.DUMMYFUNCTION("split(A180,"" )"")"),"x02")</f>
        <v>x02</v>
      </c>
      <c r="C180" s="2" t="str">
        <f>IFERROR(__xludf.DUMMYFUNCTION("""COMPUTED_VALUE"""),"xor")</f>
        <v>xor</v>
      </c>
      <c r="D180" s="2" t="str">
        <f>IFERROR(__xludf.DUMMYFUNCTION("""COMPUTED_VALUE"""),"y02")</f>
        <v>y02</v>
      </c>
      <c r="E180" s="2" t="str">
        <f>IFERROR(__xludf.DUMMYFUNCTION("""COMPUTED_VALUE"""),"-&gt;")</f>
        <v>-&gt;</v>
      </c>
      <c r="F180" s="2" t="str">
        <f>IFERROR(__xludf.DUMMYFUNCTION("""COMPUTED_VALUE"""),"wmr")</f>
        <v>wmr</v>
      </c>
      <c r="H180" s="2" t="s">
        <v>267</v>
      </c>
      <c r="I180" s="2" t="s">
        <v>412</v>
      </c>
      <c r="J180" s="2" t="s">
        <v>268</v>
      </c>
      <c r="K180" s="2" t="s">
        <v>9</v>
      </c>
      <c r="L180" s="2" t="s">
        <v>168</v>
      </c>
    </row>
    <row r="181">
      <c r="A181" s="1" t="s">
        <v>499</v>
      </c>
      <c r="B181" s="2" t="str">
        <f>IFERROR(__xludf.DUMMYFUNCTION("split(A181,"" )"")"),"x07")</f>
        <v>x07</v>
      </c>
      <c r="C181" s="2" t="str">
        <f>IFERROR(__xludf.DUMMYFUNCTION("""COMPUTED_VALUE"""),"xor")</f>
        <v>xor</v>
      </c>
      <c r="D181" s="2" t="str">
        <f>IFERROR(__xludf.DUMMYFUNCTION("""COMPUTED_VALUE"""),"y07")</f>
        <v>y07</v>
      </c>
      <c r="E181" s="2" t="str">
        <f>IFERROR(__xludf.DUMMYFUNCTION("""COMPUTED_VALUE"""),"-&gt;")</f>
        <v>-&gt;</v>
      </c>
      <c r="F181" s="2" t="str">
        <f>IFERROR(__xludf.DUMMYFUNCTION("""COMPUTED_VALUE"""),"gck")</f>
        <v>gck</v>
      </c>
      <c r="H181" s="2" t="s">
        <v>188</v>
      </c>
      <c r="I181" s="2" t="s">
        <v>412</v>
      </c>
      <c r="J181" s="2" t="s">
        <v>189</v>
      </c>
      <c r="K181" s="2" t="s">
        <v>9</v>
      </c>
      <c r="L181" s="2" t="s">
        <v>52</v>
      </c>
    </row>
    <row r="182">
      <c r="A182" s="1" t="s">
        <v>500</v>
      </c>
      <c r="B182" s="2" t="str">
        <f>IFERROR(__xludf.DUMMYFUNCTION("split(A182,"" )"")"),"x08")</f>
        <v>x08</v>
      </c>
      <c r="C182" s="2" t="str">
        <f>IFERROR(__xludf.DUMMYFUNCTION("""COMPUTED_VALUE"""),"xor")</f>
        <v>xor</v>
      </c>
      <c r="D182" s="2" t="str">
        <f>IFERROR(__xludf.DUMMYFUNCTION("""COMPUTED_VALUE"""),"y08")</f>
        <v>y08</v>
      </c>
      <c r="E182" s="2" t="str">
        <f>IFERROR(__xludf.DUMMYFUNCTION("""COMPUTED_VALUE"""),"-&gt;")</f>
        <v>-&gt;</v>
      </c>
      <c r="F182" s="2" t="str">
        <f>IFERROR(__xludf.DUMMYFUNCTION("""COMPUTED_VALUE"""),"gkj")</f>
        <v>gkj</v>
      </c>
      <c r="H182" s="2" t="s">
        <v>192</v>
      </c>
      <c r="I182" s="2" t="s">
        <v>412</v>
      </c>
      <c r="J182" s="2" t="s">
        <v>193</v>
      </c>
      <c r="K182" s="2" t="s">
        <v>9</v>
      </c>
      <c r="L182" s="2" t="s">
        <v>64</v>
      </c>
    </row>
    <row r="183">
      <c r="A183" s="1" t="s">
        <v>501</v>
      </c>
      <c r="B183" s="2" t="str">
        <f>IFERROR(__xludf.DUMMYFUNCTION("split(A183,"" )"")"),"x15")</f>
        <v>x15</v>
      </c>
      <c r="C183" s="2" t="str">
        <f>IFERROR(__xludf.DUMMYFUNCTION("""COMPUTED_VALUE"""),"xor")</f>
        <v>xor</v>
      </c>
      <c r="D183" s="2" t="str">
        <f>IFERROR(__xludf.DUMMYFUNCTION("""COMPUTED_VALUE"""),"y15")</f>
        <v>y15</v>
      </c>
      <c r="E183" s="2" t="str">
        <f>IFERROR(__xludf.DUMMYFUNCTION("""COMPUTED_VALUE"""),"-&gt;")</f>
        <v>-&gt;</v>
      </c>
      <c r="F183" s="2" t="str">
        <f>IFERROR(__xludf.DUMMYFUNCTION("""COMPUTED_VALUE"""),"vqs")</f>
        <v>vqs</v>
      </c>
      <c r="H183" s="2" t="s">
        <v>295</v>
      </c>
      <c r="I183" s="2" t="s">
        <v>412</v>
      </c>
      <c r="J183" s="2" t="s">
        <v>296</v>
      </c>
      <c r="K183" s="2" t="s">
        <v>9</v>
      </c>
      <c r="L183" s="2" t="s">
        <v>161</v>
      </c>
    </row>
    <row r="184">
      <c r="A184" s="1" t="s">
        <v>502</v>
      </c>
      <c r="B184" s="2" t="str">
        <f>IFERROR(__xludf.DUMMYFUNCTION("split(A184,"" )"")"),"x16")</f>
        <v>x16</v>
      </c>
      <c r="C184" s="2" t="str">
        <f>IFERROR(__xludf.DUMMYFUNCTION("""COMPUTED_VALUE"""),"xor")</f>
        <v>xor</v>
      </c>
      <c r="D184" s="2" t="str">
        <f>IFERROR(__xludf.DUMMYFUNCTION("""COMPUTED_VALUE"""),"y16")</f>
        <v>y16</v>
      </c>
      <c r="E184" s="2" t="str">
        <f>IFERROR(__xludf.DUMMYFUNCTION("""COMPUTED_VALUE"""),"-&gt;")</f>
        <v>-&gt;</v>
      </c>
      <c r="F184" s="2" t="str">
        <f>IFERROR(__xludf.DUMMYFUNCTION("""COMPUTED_VALUE"""),"bth")</f>
        <v>bth</v>
      </c>
      <c r="H184" s="2" t="s">
        <v>299</v>
      </c>
      <c r="I184" s="2" t="s">
        <v>412</v>
      </c>
      <c r="J184" s="2" t="s">
        <v>300</v>
      </c>
      <c r="K184" s="2" t="s">
        <v>9</v>
      </c>
      <c r="L184" s="2" t="s">
        <v>109</v>
      </c>
    </row>
    <row r="185">
      <c r="A185" s="1" t="s">
        <v>503</v>
      </c>
      <c r="B185" s="2" t="str">
        <f>IFERROR(__xludf.DUMMYFUNCTION("split(A185,"" )"")"),"x17")</f>
        <v>x17</v>
      </c>
      <c r="C185" s="2" t="str">
        <f>IFERROR(__xludf.DUMMYFUNCTION("""COMPUTED_VALUE"""),"xor")</f>
        <v>xor</v>
      </c>
      <c r="D185" s="2" t="str">
        <f>IFERROR(__xludf.DUMMYFUNCTION("""COMPUTED_VALUE"""),"y17")</f>
        <v>y17</v>
      </c>
      <c r="E185" s="2" t="str">
        <f>IFERROR(__xludf.DUMMYFUNCTION("""COMPUTED_VALUE"""),"-&gt;")</f>
        <v>-&gt;</v>
      </c>
      <c r="F185" s="2" t="str">
        <f>IFERROR(__xludf.DUMMYFUNCTION("""COMPUTED_VALUE"""),"cjd")</f>
        <v>cjd</v>
      </c>
      <c r="H185" s="2" t="s">
        <v>303</v>
      </c>
      <c r="I185" s="2" t="s">
        <v>412</v>
      </c>
      <c r="J185" s="2" t="s">
        <v>304</v>
      </c>
      <c r="K185" s="2" t="s">
        <v>9</v>
      </c>
      <c r="L185" s="2" t="s">
        <v>101</v>
      </c>
    </row>
    <row r="186">
      <c r="A186" s="1" t="s">
        <v>504</v>
      </c>
      <c r="B186" s="2" t="str">
        <f>IFERROR(__xludf.DUMMYFUNCTION("split(A186,"" )"")"),"x19")</f>
        <v>x19</v>
      </c>
      <c r="C186" s="2" t="str">
        <f>IFERROR(__xludf.DUMMYFUNCTION("""COMPUTED_VALUE"""),"xor")</f>
        <v>xor</v>
      </c>
      <c r="D186" s="2" t="str">
        <f>IFERROR(__xludf.DUMMYFUNCTION("""COMPUTED_VALUE"""),"y19")</f>
        <v>y19</v>
      </c>
      <c r="E186" s="2" t="str">
        <f>IFERROR(__xludf.DUMMYFUNCTION("""COMPUTED_VALUE"""),"-&gt;")</f>
        <v>-&gt;</v>
      </c>
      <c r="F186" s="2" t="str">
        <f>IFERROR(__xludf.DUMMYFUNCTION("""COMPUTED_VALUE"""),"tsm")</f>
        <v>tsm</v>
      </c>
      <c r="H186" s="2" t="s">
        <v>208</v>
      </c>
      <c r="I186" s="2" t="s">
        <v>412</v>
      </c>
      <c r="J186" s="2" t="s">
        <v>209</v>
      </c>
      <c r="K186" s="2" t="s">
        <v>9</v>
      </c>
      <c r="L186" s="2" t="s">
        <v>140</v>
      </c>
    </row>
    <row r="187">
      <c r="A187" s="1" t="s">
        <v>505</v>
      </c>
      <c r="B187" s="2" t="str">
        <f>IFERROR(__xludf.DUMMYFUNCTION("split(A187,"" )"")"),"x20")</f>
        <v>x20</v>
      </c>
      <c r="C187" s="2" t="str">
        <f>IFERROR(__xludf.DUMMYFUNCTION("""COMPUTED_VALUE"""),"xor")</f>
        <v>xor</v>
      </c>
      <c r="D187" s="2" t="str">
        <f>IFERROR(__xludf.DUMMYFUNCTION("""COMPUTED_VALUE"""),"y20")</f>
        <v>y20</v>
      </c>
      <c r="E187" s="2" t="str">
        <f>IFERROR(__xludf.DUMMYFUNCTION("""COMPUTED_VALUE"""),"-&gt;")</f>
        <v>-&gt;</v>
      </c>
      <c r="F187" s="2" t="str">
        <f>IFERROR(__xludf.DUMMYFUNCTION("""COMPUTED_VALUE"""),"tpv")</f>
        <v>tpv</v>
      </c>
      <c r="H187" s="2" t="s">
        <v>311</v>
      </c>
      <c r="I187" s="2" t="s">
        <v>412</v>
      </c>
      <c r="J187" s="2" t="s">
        <v>312</v>
      </c>
      <c r="K187" s="2" t="s">
        <v>9</v>
      </c>
      <c r="L187" s="2" t="s">
        <v>29</v>
      </c>
    </row>
    <row r="188">
      <c r="A188" s="1" t="s">
        <v>506</v>
      </c>
      <c r="B188" s="2" t="str">
        <f>IFERROR(__xludf.DUMMYFUNCTION("split(A188,"" )"")"),"x23")</f>
        <v>x23</v>
      </c>
      <c r="C188" s="2" t="str">
        <f>IFERROR(__xludf.DUMMYFUNCTION("""COMPUTED_VALUE"""),"xor")</f>
        <v>xor</v>
      </c>
      <c r="D188" s="2" t="str">
        <f>IFERROR(__xludf.DUMMYFUNCTION("""COMPUTED_VALUE"""),"y23")</f>
        <v>y23</v>
      </c>
      <c r="E188" s="2" t="str">
        <f>IFERROR(__xludf.DUMMYFUNCTION("""COMPUTED_VALUE"""),"-&gt;")</f>
        <v>-&gt;</v>
      </c>
      <c r="F188" s="2" t="str">
        <f>IFERROR(__xludf.DUMMYFUNCTION("""COMPUTED_VALUE"""),"tks")</f>
        <v>tks</v>
      </c>
      <c r="H188" s="2" t="s">
        <v>322</v>
      </c>
      <c r="I188" s="2" t="s">
        <v>412</v>
      </c>
      <c r="J188" s="2" t="s">
        <v>323</v>
      </c>
      <c r="K188" s="2" t="s">
        <v>9</v>
      </c>
      <c r="L188" s="2" t="s">
        <v>136</v>
      </c>
    </row>
    <row r="189">
      <c r="A189" s="1" t="s">
        <v>507</v>
      </c>
      <c r="B189" s="2" t="str">
        <f>IFERROR(__xludf.DUMMYFUNCTION("split(A189,"" )"")"),"x29")</f>
        <v>x29</v>
      </c>
      <c r="C189" s="2" t="str">
        <f>IFERROR(__xludf.DUMMYFUNCTION("""COMPUTED_VALUE"""),"xor")</f>
        <v>xor</v>
      </c>
      <c r="D189" s="2" t="str">
        <f>IFERROR(__xludf.DUMMYFUNCTION("""COMPUTED_VALUE"""),"y29")</f>
        <v>y29</v>
      </c>
      <c r="E189" s="2" t="str">
        <f>IFERROR(__xludf.DUMMYFUNCTION("""COMPUTED_VALUE"""),"-&gt;")</f>
        <v>-&gt;</v>
      </c>
      <c r="F189" s="2" t="str">
        <f>IFERROR(__xludf.DUMMYFUNCTION("""COMPUTED_VALUE"""),"mgd")</f>
        <v>mgd</v>
      </c>
      <c r="H189" s="2" t="s">
        <v>330</v>
      </c>
      <c r="I189" s="2" t="s">
        <v>412</v>
      </c>
      <c r="J189" s="2" t="s">
        <v>331</v>
      </c>
      <c r="K189" s="2" t="s">
        <v>9</v>
      </c>
      <c r="L189" s="2" t="s">
        <v>76</v>
      </c>
    </row>
    <row r="190">
      <c r="A190" s="1" t="s">
        <v>508</v>
      </c>
      <c r="B190" s="2" t="str">
        <f>IFERROR(__xludf.DUMMYFUNCTION("split(A190,"" )"")"),"x30")</f>
        <v>x30</v>
      </c>
      <c r="C190" s="2" t="str">
        <f>IFERROR(__xludf.DUMMYFUNCTION("""COMPUTED_VALUE"""),"xor")</f>
        <v>xor</v>
      </c>
      <c r="D190" s="2" t="str">
        <f>IFERROR(__xludf.DUMMYFUNCTION("""COMPUTED_VALUE"""),"y30")</f>
        <v>y30</v>
      </c>
      <c r="E190" s="2" t="str">
        <f>IFERROR(__xludf.DUMMYFUNCTION("""COMPUTED_VALUE"""),"-&gt;")</f>
        <v>-&gt;</v>
      </c>
      <c r="F190" s="2" t="str">
        <f>IFERROR(__xludf.DUMMYFUNCTION("""COMPUTED_VALUE"""),"rbw")</f>
        <v>rbw</v>
      </c>
      <c r="H190" s="2" t="s">
        <v>334</v>
      </c>
      <c r="I190" s="2" t="s">
        <v>412</v>
      </c>
      <c r="J190" s="2" t="s">
        <v>335</v>
      </c>
      <c r="K190" s="2" t="s">
        <v>9</v>
      </c>
      <c r="L190" s="2" t="s">
        <v>104</v>
      </c>
    </row>
    <row r="191">
      <c r="A191" s="1" t="s">
        <v>509</v>
      </c>
      <c r="B191" s="2" t="str">
        <f>IFERROR(__xludf.DUMMYFUNCTION("split(A191,"" )"")"),"x31")</f>
        <v>x31</v>
      </c>
      <c r="C191" s="2" t="str">
        <f>IFERROR(__xludf.DUMMYFUNCTION("""COMPUTED_VALUE"""),"xor")</f>
        <v>xor</v>
      </c>
      <c r="D191" s="2" t="str">
        <f>IFERROR(__xludf.DUMMYFUNCTION("""COMPUTED_VALUE"""),"y31")</f>
        <v>y31</v>
      </c>
      <c r="E191" s="2" t="str">
        <f>IFERROR(__xludf.DUMMYFUNCTION("""COMPUTED_VALUE"""),"-&gt;")</f>
        <v>-&gt;</v>
      </c>
      <c r="F191" s="2" t="str">
        <f>IFERROR(__xludf.DUMMYFUNCTION("""COMPUTED_VALUE"""),"nrr")</f>
        <v>nrr</v>
      </c>
      <c r="H191" s="2" t="s">
        <v>228</v>
      </c>
      <c r="I191" s="2" t="s">
        <v>412</v>
      </c>
      <c r="J191" s="2" t="s">
        <v>229</v>
      </c>
      <c r="K191" s="2" t="s">
        <v>9</v>
      </c>
      <c r="L191" s="2" t="s">
        <v>88</v>
      </c>
    </row>
    <row r="192">
      <c r="A192" s="1" t="s">
        <v>510</v>
      </c>
      <c r="B192" s="2" t="str">
        <f>IFERROR(__xludf.DUMMYFUNCTION("split(A192,"" )"")"),"x33")</f>
        <v>x33</v>
      </c>
      <c r="C192" s="2" t="str">
        <f>IFERROR(__xludf.DUMMYFUNCTION("""COMPUTED_VALUE"""),"xor")</f>
        <v>xor</v>
      </c>
      <c r="D192" s="2" t="str">
        <f>IFERROR(__xludf.DUMMYFUNCTION("""COMPUTED_VALUE"""),"y33")</f>
        <v>y33</v>
      </c>
      <c r="E192" s="2" t="str">
        <f>IFERROR(__xludf.DUMMYFUNCTION("""COMPUTED_VALUE"""),"-&gt;")</f>
        <v>-&gt;</v>
      </c>
      <c r="F192" s="2" t="str">
        <f>IFERROR(__xludf.DUMMYFUNCTION("""COMPUTED_VALUE"""),"mtn")</f>
        <v>mtn</v>
      </c>
      <c r="H192" s="2" t="s">
        <v>338</v>
      </c>
      <c r="I192" s="2" t="s">
        <v>412</v>
      </c>
      <c r="J192" s="2" t="s">
        <v>339</v>
      </c>
      <c r="K192" s="2" t="s">
        <v>9</v>
      </c>
      <c r="L192" s="2" t="s">
        <v>173</v>
      </c>
    </row>
    <row r="193">
      <c r="A193" s="1" t="s">
        <v>511</v>
      </c>
      <c r="B193" s="2" t="str">
        <f>IFERROR(__xludf.DUMMYFUNCTION("split(A193,"" )"")"),"x36")</f>
        <v>x36</v>
      </c>
      <c r="C193" s="2" t="str">
        <f>IFERROR(__xludf.DUMMYFUNCTION("""COMPUTED_VALUE"""),"xor")</f>
        <v>xor</v>
      </c>
      <c r="D193" s="2" t="str">
        <f>IFERROR(__xludf.DUMMYFUNCTION("""COMPUTED_VALUE"""),"y36")</f>
        <v>y36</v>
      </c>
      <c r="E193" s="2" t="str">
        <f>IFERROR(__xludf.DUMMYFUNCTION("""COMPUTED_VALUE"""),"-&gt;")</f>
        <v>-&gt;</v>
      </c>
      <c r="F193" s="2" t="str">
        <f>IFERROR(__xludf.DUMMYFUNCTION("""COMPUTED_VALUE"""),"pqn")</f>
        <v>pqn</v>
      </c>
      <c r="H193" s="2" t="s">
        <v>346</v>
      </c>
      <c r="I193" s="2" t="s">
        <v>412</v>
      </c>
      <c r="J193" s="2" t="s">
        <v>347</v>
      </c>
      <c r="K193" s="2" t="s">
        <v>9</v>
      </c>
      <c r="L193" s="2" t="s">
        <v>117</v>
      </c>
    </row>
    <row r="194">
      <c r="A194" s="1" t="s">
        <v>512</v>
      </c>
      <c r="B194" s="2" t="str">
        <f>IFERROR(__xludf.DUMMYFUNCTION("split(A194,"" )"")"),"x37")</f>
        <v>x37</v>
      </c>
      <c r="C194" s="2" t="str">
        <f>IFERROR(__xludf.DUMMYFUNCTION("""COMPUTED_VALUE"""),"xor")</f>
        <v>xor</v>
      </c>
      <c r="D194" s="2" t="str">
        <f>IFERROR(__xludf.DUMMYFUNCTION("""COMPUTED_VALUE"""),"y37")</f>
        <v>y37</v>
      </c>
      <c r="E194" s="2" t="str">
        <f>IFERROR(__xludf.DUMMYFUNCTION("""COMPUTED_VALUE"""),"-&gt;")</f>
        <v>-&gt;</v>
      </c>
      <c r="F194" s="2" t="str">
        <f>IFERROR(__xludf.DUMMYFUNCTION("""COMPUTED_VALUE"""),"mhc")</f>
        <v>mhc</v>
      </c>
      <c r="H194" s="2" t="s">
        <v>350</v>
      </c>
      <c r="I194" s="2" t="s">
        <v>412</v>
      </c>
      <c r="J194" s="2" t="s">
        <v>351</v>
      </c>
      <c r="K194" s="2" t="s">
        <v>9</v>
      </c>
      <c r="L194" s="2" t="s">
        <v>80</v>
      </c>
    </row>
    <row r="195">
      <c r="A195" s="1" t="s">
        <v>513</v>
      </c>
      <c r="B195" s="2" t="str">
        <f>IFERROR(__xludf.DUMMYFUNCTION("split(A195,"" )"")"),"x38")</f>
        <v>x38</v>
      </c>
      <c r="C195" s="2" t="str">
        <f>IFERROR(__xludf.DUMMYFUNCTION("""COMPUTED_VALUE"""),"xor")</f>
        <v>xor</v>
      </c>
      <c r="D195" s="2" t="str">
        <f>IFERROR(__xludf.DUMMYFUNCTION("""COMPUTED_VALUE"""),"y38")</f>
        <v>y38</v>
      </c>
      <c r="E195" s="2" t="str">
        <f>IFERROR(__xludf.DUMMYFUNCTION("""COMPUTED_VALUE"""),"-&gt;")</f>
        <v>-&gt;</v>
      </c>
      <c r="F195" s="2" t="str">
        <f>IFERROR(__xludf.DUMMYFUNCTION("""COMPUTED_VALUE"""),"nwq")</f>
        <v>nwq</v>
      </c>
      <c r="H195" s="2" t="s">
        <v>240</v>
      </c>
      <c r="I195" s="2" t="s">
        <v>412</v>
      </c>
      <c r="J195" s="2" t="s">
        <v>241</v>
      </c>
      <c r="K195" s="2" t="s">
        <v>9</v>
      </c>
      <c r="L195" s="2" t="s">
        <v>181</v>
      </c>
    </row>
    <row r="196">
      <c r="A196" s="1" t="s">
        <v>514</v>
      </c>
      <c r="B196" s="2" t="str">
        <f>IFERROR(__xludf.DUMMYFUNCTION("split(A196,"" )"")"),"x39")</f>
        <v>x39</v>
      </c>
      <c r="C196" s="2" t="str">
        <f>IFERROR(__xludf.DUMMYFUNCTION("""COMPUTED_VALUE"""),"xor")</f>
        <v>xor</v>
      </c>
      <c r="D196" s="2" t="str">
        <f>IFERROR(__xludf.DUMMYFUNCTION("""COMPUTED_VALUE"""),"y39")</f>
        <v>y39</v>
      </c>
      <c r="E196" s="2" t="str">
        <f>IFERROR(__xludf.DUMMYFUNCTION("""COMPUTED_VALUE"""),"-&gt;")</f>
        <v>-&gt;</v>
      </c>
      <c r="F196" s="2" t="str">
        <f>IFERROR(__xludf.DUMMYFUNCTION("""COMPUTED_VALUE"""),"tnm")</f>
        <v>tnm</v>
      </c>
      <c r="H196" s="2" t="s">
        <v>354</v>
      </c>
      <c r="I196" s="2" t="s">
        <v>412</v>
      </c>
      <c r="J196" s="2" t="s">
        <v>355</v>
      </c>
      <c r="K196" s="2" t="s">
        <v>9</v>
      </c>
      <c r="L196" s="2" t="s">
        <v>33</v>
      </c>
    </row>
    <row r="197">
      <c r="A197" s="1" t="s">
        <v>515</v>
      </c>
      <c r="B197" s="2" t="str">
        <f>IFERROR(__xludf.DUMMYFUNCTION("split(A197,"" )"")"),"x40")</f>
        <v>x40</v>
      </c>
      <c r="C197" s="2" t="str">
        <f>IFERROR(__xludf.DUMMYFUNCTION("""COMPUTED_VALUE"""),"xor")</f>
        <v>xor</v>
      </c>
      <c r="D197" s="2" t="str">
        <f>IFERROR(__xludf.DUMMYFUNCTION("""COMPUTED_VALUE"""),"y40")</f>
        <v>y40</v>
      </c>
      <c r="E197" s="2" t="str">
        <f>IFERROR(__xludf.DUMMYFUNCTION("""COMPUTED_VALUE"""),"-&gt;")</f>
        <v>-&gt;</v>
      </c>
      <c r="F197" s="2" t="str">
        <f>IFERROR(__xludf.DUMMYFUNCTION("""COMPUTED_VALUE"""),"svt")</f>
        <v>svt</v>
      </c>
      <c r="H197" s="2" t="s">
        <v>244</v>
      </c>
      <c r="I197" s="2" t="s">
        <v>412</v>
      </c>
      <c r="J197" s="2" t="s">
        <v>245</v>
      </c>
      <c r="K197" s="2" t="s">
        <v>9</v>
      </c>
      <c r="L197" s="2" t="s">
        <v>128</v>
      </c>
    </row>
    <row r="198">
      <c r="A198" s="1" t="s">
        <v>516</v>
      </c>
      <c r="B198" s="2" t="str">
        <f>IFERROR(__xludf.DUMMYFUNCTION("split(A198,"" )"")"),"x41")</f>
        <v>x41</v>
      </c>
      <c r="C198" s="2" t="str">
        <f>IFERROR(__xludf.DUMMYFUNCTION("""COMPUTED_VALUE"""),"xor")</f>
        <v>xor</v>
      </c>
      <c r="D198" s="2" t="str">
        <f>IFERROR(__xludf.DUMMYFUNCTION("""COMPUTED_VALUE"""),"y41")</f>
        <v>y41</v>
      </c>
      <c r="E198" s="2" t="str">
        <f>IFERROR(__xludf.DUMMYFUNCTION("""COMPUTED_VALUE"""),"-&gt;")</f>
        <v>-&gt;</v>
      </c>
      <c r="F198" s="2" t="str">
        <f>IFERROR(__xludf.DUMMYFUNCTION("""COMPUTED_VALUE"""),"rsb")</f>
        <v>rsb</v>
      </c>
      <c r="H198" s="2" t="s">
        <v>248</v>
      </c>
      <c r="I198" s="2" t="s">
        <v>412</v>
      </c>
      <c r="J198" s="2" t="s">
        <v>249</v>
      </c>
      <c r="K198" s="2" t="s">
        <v>9</v>
      </c>
      <c r="L198" s="2" t="s">
        <v>121</v>
      </c>
    </row>
    <row r="199">
      <c r="A199" s="1" t="s">
        <v>517</v>
      </c>
      <c r="B199" s="2" t="str">
        <f>IFERROR(__xludf.DUMMYFUNCTION("split(A199,"" )"")"),"x43")</f>
        <v>x43</v>
      </c>
      <c r="C199" s="2" t="str">
        <f>IFERROR(__xludf.DUMMYFUNCTION("""COMPUTED_VALUE"""),"xor")</f>
        <v>xor</v>
      </c>
      <c r="D199" s="2" t="str">
        <f>IFERROR(__xludf.DUMMYFUNCTION("""COMPUTED_VALUE"""),"y43")</f>
        <v>y43</v>
      </c>
      <c r="E199" s="2" t="str">
        <f>IFERROR(__xludf.DUMMYFUNCTION("""COMPUTED_VALUE"""),"-&gt;")</f>
        <v>-&gt;</v>
      </c>
      <c r="F199" s="2" t="str">
        <f>IFERROR(__xludf.DUMMYFUNCTION("""COMPUTED_VALUE"""),"fps")</f>
        <v>fps</v>
      </c>
      <c r="H199" s="2" t="s">
        <v>252</v>
      </c>
      <c r="I199" s="2" t="s">
        <v>412</v>
      </c>
      <c r="J199" s="2" t="s">
        <v>253</v>
      </c>
      <c r="K199" s="2" t="s">
        <v>9</v>
      </c>
      <c r="L199" s="2" t="s">
        <v>165</v>
      </c>
    </row>
    <row r="200">
      <c r="A200" s="1" t="s">
        <v>518</v>
      </c>
      <c r="B200" s="2" t="str">
        <f>IFERROR(__xludf.DUMMYFUNCTION("split(A200,"" )"")"),"x44")</f>
        <v>x44</v>
      </c>
      <c r="C200" s="2" t="str">
        <f>IFERROR(__xludf.DUMMYFUNCTION("""COMPUTED_VALUE"""),"xor")</f>
        <v>xor</v>
      </c>
      <c r="D200" s="2" t="str">
        <f>IFERROR(__xludf.DUMMYFUNCTION("""COMPUTED_VALUE"""),"y44")</f>
        <v>y44</v>
      </c>
      <c r="E200" s="2" t="str">
        <f>IFERROR(__xludf.DUMMYFUNCTION("""COMPUTED_VALUE"""),"-&gt;")</f>
        <v>-&gt;</v>
      </c>
      <c r="F200" s="2" t="str">
        <f>IFERROR(__xludf.DUMMYFUNCTION("""COMPUTED_VALUE"""),"fsf")</f>
        <v>fsf</v>
      </c>
      <c r="H200" s="2" t="s">
        <v>256</v>
      </c>
      <c r="I200" s="2" t="s">
        <v>412</v>
      </c>
      <c r="J200" s="2" t="s">
        <v>257</v>
      </c>
      <c r="K200" s="2" t="s">
        <v>9</v>
      </c>
      <c r="L200" s="2" t="s">
        <v>48</v>
      </c>
    </row>
    <row r="201">
      <c r="A201" s="1" t="s">
        <v>519</v>
      </c>
      <c r="B201" s="2" t="str">
        <f>IFERROR(__xludf.DUMMYFUNCTION("split(A201,"" )"")"),"y00")</f>
        <v>y00</v>
      </c>
      <c r="C201" s="2" t="str">
        <f>IFERROR(__xludf.DUMMYFUNCTION("""COMPUTED_VALUE"""),"xor")</f>
        <v>xor</v>
      </c>
      <c r="D201" s="2" t="str">
        <f>IFERROR(__xludf.DUMMYFUNCTION("""COMPUTED_VALUE"""),"x00")</f>
        <v>x00</v>
      </c>
      <c r="E201" s="2" t="str">
        <f>IFERROR(__xludf.DUMMYFUNCTION("""COMPUTED_VALUE"""),"-&gt;")</f>
        <v>-&gt;</v>
      </c>
      <c r="F201" s="2" t="str">
        <f>IFERROR(__xludf.DUMMYFUNCTION("""COMPUTED_VALUE"""),"z00")</f>
        <v>z00</v>
      </c>
      <c r="H201" s="2" t="s">
        <v>261</v>
      </c>
      <c r="I201" s="2" t="s">
        <v>412</v>
      </c>
      <c r="J201" s="2" t="s">
        <v>260</v>
      </c>
      <c r="K201" s="2" t="s">
        <v>9</v>
      </c>
      <c r="L201" s="2" t="s">
        <v>520</v>
      </c>
    </row>
    <row r="202">
      <c r="A202" s="1" t="s">
        <v>521</v>
      </c>
      <c r="B202" s="2" t="str">
        <f>IFERROR(__xludf.DUMMYFUNCTION("split(A202,"" )"")"),"y03")</f>
        <v>y03</v>
      </c>
      <c r="C202" s="2" t="str">
        <f>IFERROR(__xludf.DUMMYFUNCTION("""COMPUTED_VALUE"""),"xor")</f>
        <v>xor</v>
      </c>
      <c r="D202" s="2" t="str">
        <f>IFERROR(__xludf.DUMMYFUNCTION("""COMPUTED_VALUE"""),"x03")</f>
        <v>x03</v>
      </c>
      <c r="E202" s="2" t="str">
        <f>IFERROR(__xludf.DUMMYFUNCTION("""COMPUTED_VALUE"""),"-&gt;")</f>
        <v>-&gt;</v>
      </c>
      <c r="F202" s="2" t="str">
        <f>IFERROR(__xludf.DUMMYFUNCTION("""COMPUTED_VALUE"""),"vrk")</f>
        <v>vrk</v>
      </c>
      <c r="H202" s="2" t="s">
        <v>185</v>
      </c>
      <c r="I202" s="2" t="s">
        <v>412</v>
      </c>
      <c r="J202" s="2" t="s">
        <v>184</v>
      </c>
      <c r="K202" s="2" t="s">
        <v>9</v>
      </c>
      <c r="L202" s="2" t="s">
        <v>156</v>
      </c>
    </row>
    <row r="203">
      <c r="A203" s="1" t="s">
        <v>522</v>
      </c>
      <c r="B203" s="2" t="str">
        <f>IFERROR(__xludf.DUMMYFUNCTION("split(A203,"" )"")"),"y04")</f>
        <v>y04</v>
      </c>
      <c r="C203" s="2" t="str">
        <f>IFERROR(__xludf.DUMMYFUNCTION("""COMPUTED_VALUE"""),"xor")</f>
        <v>xor</v>
      </c>
      <c r="D203" s="2" t="str">
        <f>IFERROR(__xludf.DUMMYFUNCTION("""COMPUTED_VALUE"""),"x04")</f>
        <v>x04</v>
      </c>
      <c r="E203" s="2" t="str">
        <f>IFERROR(__xludf.DUMMYFUNCTION("""COMPUTED_VALUE"""),"-&gt;")</f>
        <v>-&gt;</v>
      </c>
      <c r="F203" s="2" t="str">
        <f>IFERROR(__xludf.DUMMYFUNCTION("""COMPUTED_VALUE"""),"vjr")</f>
        <v>vjr</v>
      </c>
      <c r="H203" s="2" t="s">
        <v>272</v>
      </c>
      <c r="I203" s="2" t="s">
        <v>412</v>
      </c>
      <c r="J203" s="2" t="s">
        <v>271</v>
      </c>
      <c r="K203" s="2" t="s">
        <v>9</v>
      </c>
      <c r="L203" s="2" t="s">
        <v>148</v>
      </c>
    </row>
    <row r="204">
      <c r="A204" s="1" t="s">
        <v>523</v>
      </c>
      <c r="B204" s="2" t="str">
        <f>IFERROR(__xludf.DUMMYFUNCTION("split(A204,"" )"")"),"y05")</f>
        <v>y05</v>
      </c>
      <c r="C204" s="2" t="str">
        <f>IFERROR(__xludf.DUMMYFUNCTION("""COMPUTED_VALUE"""),"xor")</f>
        <v>xor</v>
      </c>
      <c r="D204" s="2" t="str">
        <f>IFERROR(__xludf.DUMMYFUNCTION("""COMPUTED_VALUE"""),"x05")</f>
        <v>x05</v>
      </c>
      <c r="E204" s="2" t="str">
        <f>IFERROR(__xludf.DUMMYFUNCTION("""COMPUTED_VALUE"""),"-&gt;")</f>
        <v>-&gt;</v>
      </c>
      <c r="F204" s="2" t="str">
        <f>IFERROR(__xludf.DUMMYFUNCTION("""COMPUTED_VALUE"""),"ctv")</f>
        <v>ctv</v>
      </c>
      <c r="H204" s="2" t="s">
        <v>276</v>
      </c>
      <c r="I204" s="2" t="s">
        <v>412</v>
      </c>
      <c r="J204" s="2" t="s">
        <v>275</v>
      </c>
      <c r="K204" s="2" t="s">
        <v>9</v>
      </c>
      <c r="L204" s="2" t="s">
        <v>24</v>
      </c>
    </row>
    <row r="205">
      <c r="A205" s="1" t="s">
        <v>524</v>
      </c>
      <c r="B205" s="2" t="str">
        <f>IFERROR(__xludf.DUMMYFUNCTION("split(A205,"" )"")"),"y06")</f>
        <v>y06</v>
      </c>
      <c r="C205" s="2" t="str">
        <f>IFERROR(__xludf.DUMMYFUNCTION("""COMPUTED_VALUE"""),"xor")</f>
        <v>xor</v>
      </c>
      <c r="D205" s="2" t="str">
        <f>IFERROR(__xludf.DUMMYFUNCTION("""COMPUTED_VALUE"""),"x06")</f>
        <v>x06</v>
      </c>
      <c r="E205" s="2" t="str">
        <f>IFERROR(__xludf.DUMMYFUNCTION("""COMPUTED_VALUE"""),"-&gt;")</f>
        <v>-&gt;</v>
      </c>
      <c r="F205" s="2" t="str">
        <f>IFERROR(__xludf.DUMMYFUNCTION("""COMPUTED_VALUE"""),"spb")</f>
        <v>spb</v>
      </c>
      <c r="H205" s="2" t="s">
        <v>280</v>
      </c>
      <c r="I205" s="2" t="s">
        <v>412</v>
      </c>
      <c r="J205" s="2" t="s">
        <v>279</v>
      </c>
      <c r="K205" s="2" t="s">
        <v>9</v>
      </c>
      <c r="L205" s="2" t="s">
        <v>124</v>
      </c>
    </row>
    <row r="206">
      <c r="A206" s="1" t="s">
        <v>525</v>
      </c>
      <c r="B206" s="2" t="str">
        <f>IFERROR(__xludf.DUMMYFUNCTION("split(A206,"" )"")"),"y09")</f>
        <v>y09</v>
      </c>
      <c r="C206" s="2" t="str">
        <f>IFERROR(__xludf.DUMMYFUNCTION("""COMPUTED_VALUE"""),"xor")</f>
        <v>xor</v>
      </c>
      <c r="D206" s="2" t="str">
        <f>IFERROR(__xludf.DUMMYFUNCTION("""COMPUTED_VALUE"""),"x09")</f>
        <v>x09</v>
      </c>
      <c r="E206" s="2" t="str">
        <f>IFERROR(__xludf.DUMMYFUNCTION("""COMPUTED_VALUE"""),"-&gt;")</f>
        <v>-&gt;</v>
      </c>
      <c r="F206" s="2" t="str">
        <f>IFERROR(__xludf.DUMMYFUNCTION("""COMPUTED_VALUE"""),"mvn")</f>
        <v>mvn</v>
      </c>
      <c r="H206" s="2" t="s">
        <v>284</v>
      </c>
      <c r="I206" s="2" t="s">
        <v>412</v>
      </c>
      <c r="J206" s="2" t="s">
        <v>283</v>
      </c>
      <c r="K206" s="2" t="s">
        <v>9</v>
      </c>
      <c r="L206" s="2" t="s">
        <v>153</v>
      </c>
    </row>
    <row r="207">
      <c r="A207" s="1" t="s">
        <v>526</v>
      </c>
      <c r="B207" s="2" t="str">
        <f>IFERROR(__xludf.DUMMYFUNCTION("split(A207,"" )"")"),"y10")</f>
        <v>y10</v>
      </c>
      <c r="C207" s="2" t="str">
        <f>IFERROR(__xludf.DUMMYFUNCTION("""COMPUTED_VALUE"""),"xor")</f>
        <v>xor</v>
      </c>
      <c r="D207" s="2" t="str">
        <f>IFERROR(__xludf.DUMMYFUNCTION("""COMPUTED_VALUE"""),"x10")</f>
        <v>x10</v>
      </c>
      <c r="E207" s="2" t="str">
        <f>IFERROR(__xludf.DUMMYFUNCTION("""COMPUTED_VALUE"""),"-&gt;")</f>
        <v>-&gt;</v>
      </c>
      <c r="F207" s="2" t="str">
        <f>IFERROR(__xludf.DUMMYFUNCTION("""COMPUTED_VALUE"""),"bgd")</f>
        <v>bgd</v>
      </c>
      <c r="H207" s="2" t="s">
        <v>197</v>
      </c>
      <c r="I207" s="2" t="s">
        <v>412</v>
      </c>
      <c r="J207" s="2" t="s">
        <v>196</v>
      </c>
      <c r="K207" s="2" t="s">
        <v>9</v>
      </c>
      <c r="L207" s="2" t="s">
        <v>85</v>
      </c>
    </row>
    <row r="208">
      <c r="A208" s="1" t="s">
        <v>527</v>
      </c>
      <c r="B208" s="2" t="str">
        <f>IFERROR(__xludf.DUMMYFUNCTION("split(A208,"" )"")"),"y11")</f>
        <v>y11</v>
      </c>
      <c r="C208" s="2" t="str">
        <f>IFERROR(__xludf.DUMMYFUNCTION("""COMPUTED_VALUE"""),"xor")</f>
        <v>xor</v>
      </c>
      <c r="D208" s="2" t="str">
        <f>IFERROR(__xludf.DUMMYFUNCTION("""COMPUTED_VALUE"""),"x11")</f>
        <v>x11</v>
      </c>
      <c r="E208" s="2" t="str">
        <f>IFERROR(__xludf.DUMMYFUNCTION("""COMPUTED_VALUE"""),"-&gt;")</f>
        <v>-&gt;</v>
      </c>
      <c r="F208" s="2" t="str">
        <f>IFERROR(__xludf.DUMMYFUNCTION("""COMPUTED_VALUE"""),"cmg")</f>
        <v>cmg</v>
      </c>
      <c r="H208" s="2" t="s">
        <v>288</v>
      </c>
      <c r="I208" s="2" t="s">
        <v>412</v>
      </c>
      <c r="J208" s="2" t="s">
        <v>287</v>
      </c>
      <c r="K208" s="2" t="s">
        <v>9</v>
      </c>
      <c r="L208" s="2" t="s">
        <v>93</v>
      </c>
    </row>
    <row r="209">
      <c r="A209" s="1" t="s">
        <v>528</v>
      </c>
      <c r="B209" s="2" t="str">
        <f>IFERROR(__xludf.DUMMYFUNCTION("split(A209,"" )"")"),"y12")</f>
        <v>y12</v>
      </c>
      <c r="C209" s="2" t="str">
        <f>IFERROR(__xludf.DUMMYFUNCTION("""COMPUTED_VALUE"""),"xor")</f>
        <v>xor</v>
      </c>
      <c r="D209" s="2" t="str">
        <f>IFERROR(__xludf.DUMMYFUNCTION("""COMPUTED_VALUE"""),"x12")</f>
        <v>x12</v>
      </c>
      <c r="E209" s="2" t="str">
        <f>IFERROR(__xludf.DUMMYFUNCTION("""COMPUTED_VALUE"""),"-&gt;")</f>
        <v>-&gt;</v>
      </c>
      <c r="F209" s="2" t="str">
        <f>IFERROR(__xludf.DUMMYFUNCTION("""COMPUTED_VALUE"""),"jcw")</f>
        <v>jcw</v>
      </c>
      <c r="H209" s="2" t="s">
        <v>201</v>
      </c>
      <c r="I209" s="2" t="s">
        <v>412</v>
      </c>
      <c r="J209" s="2" t="s">
        <v>200</v>
      </c>
      <c r="K209" s="2" t="s">
        <v>9</v>
      </c>
      <c r="L209" s="2" t="s">
        <v>68</v>
      </c>
    </row>
    <row r="210">
      <c r="A210" s="1" t="s">
        <v>529</v>
      </c>
      <c r="B210" s="2" t="str">
        <f>IFERROR(__xludf.DUMMYFUNCTION("split(A210,"" )"")"),"y13")</f>
        <v>y13</v>
      </c>
      <c r="C210" s="2" t="str">
        <f>IFERROR(__xludf.DUMMYFUNCTION("""COMPUTED_VALUE"""),"xor")</f>
        <v>xor</v>
      </c>
      <c r="D210" s="2" t="str">
        <f>IFERROR(__xludf.DUMMYFUNCTION("""COMPUTED_VALUE"""),"x13")</f>
        <v>x13</v>
      </c>
      <c r="E210" s="2" t="str">
        <f>IFERROR(__xludf.DUMMYFUNCTION("""COMPUTED_VALUE"""),"-&gt;")</f>
        <v>-&gt;</v>
      </c>
      <c r="F210" s="2" t="str">
        <f>IFERROR(__xludf.DUMMYFUNCTION("""COMPUTED_VALUE"""),"tgp")</f>
        <v>tgp</v>
      </c>
      <c r="H210" s="2" t="s">
        <v>292</v>
      </c>
      <c r="I210" s="2" t="s">
        <v>412</v>
      </c>
      <c r="J210" s="2" t="s">
        <v>291</v>
      </c>
      <c r="K210" s="2" t="s">
        <v>9</v>
      </c>
      <c r="L210" s="2" t="s">
        <v>132</v>
      </c>
    </row>
    <row r="211">
      <c r="A211" s="1" t="s">
        <v>530</v>
      </c>
      <c r="B211" s="2" t="str">
        <f>IFERROR(__xludf.DUMMYFUNCTION("split(A211,"" )"")"),"y14")</f>
        <v>y14</v>
      </c>
      <c r="C211" s="2" t="str">
        <f>IFERROR(__xludf.DUMMYFUNCTION("""COMPUTED_VALUE"""),"xor")</f>
        <v>xor</v>
      </c>
      <c r="D211" s="2" t="str">
        <f>IFERROR(__xludf.DUMMYFUNCTION("""COMPUTED_VALUE"""),"x14")</f>
        <v>x14</v>
      </c>
      <c r="E211" s="2" t="str">
        <f>IFERROR(__xludf.DUMMYFUNCTION("""COMPUTED_VALUE"""),"-&gt;")</f>
        <v>-&gt;</v>
      </c>
      <c r="F211" s="2" t="str">
        <f>IFERROR(__xludf.DUMMYFUNCTION("""COMPUTED_VALUE"""),"ttd")</f>
        <v>ttd</v>
      </c>
      <c r="H211" s="2" t="s">
        <v>205</v>
      </c>
      <c r="I211" s="2" t="s">
        <v>412</v>
      </c>
      <c r="J211" s="2" t="s">
        <v>204</v>
      </c>
      <c r="K211" s="2" t="s">
        <v>9</v>
      </c>
      <c r="L211" s="2" t="s">
        <v>144</v>
      </c>
    </row>
    <row r="212">
      <c r="A212" s="1" t="s">
        <v>531</v>
      </c>
      <c r="B212" s="2" t="str">
        <f>IFERROR(__xludf.DUMMYFUNCTION("split(A212,"" )"")"),"y18")</f>
        <v>y18</v>
      </c>
      <c r="C212" s="2" t="str">
        <f>IFERROR(__xludf.DUMMYFUNCTION("""COMPUTED_VALUE"""),"xor")</f>
        <v>xor</v>
      </c>
      <c r="D212" s="2" t="str">
        <f>IFERROR(__xludf.DUMMYFUNCTION("""COMPUTED_VALUE"""),"x18")</f>
        <v>x18</v>
      </c>
      <c r="E212" s="2" t="str">
        <f>IFERROR(__xludf.DUMMYFUNCTION("""COMPUTED_VALUE"""),"-&gt;")</f>
        <v>-&gt;</v>
      </c>
      <c r="F212" s="2" t="str">
        <f>IFERROR(__xludf.DUMMYFUNCTION("""COMPUTED_VALUE"""),"tcv")</f>
        <v>tcv</v>
      </c>
      <c r="H212" s="2" t="s">
        <v>308</v>
      </c>
      <c r="I212" s="2" t="s">
        <v>412</v>
      </c>
      <c r="J212" s="2" t="s">
        <v>307</v>
      </c>
      <c r="K212" s="2" t="s">
        <v>9</v>
      </c>
      <c r="L212" s="2" t="s">
        <v>73</v>
      </c>
    </row>
    <row r="213">
      <c r="A213" s="1" t="s">
        <v>532</v>
      </c>
      <c r="B213" s="2" t="str">
        <f>IFERROR(__xludf.DUMMYFUNCTION("split(A213,"" )"")"),"y21")</f>
        <v>y21</v>
      </c>
      <c r="C213" s="2" t="str">
        <f>IFERROR(__xludf.DUMMYFUNCTION("""COMPUTED_VALUE"""),"xor")</f>
        <v>xor</v>
      </c>
      <c r="D213" s="2" t="str">
        <f>IFERROR(__xludf.DUMMYFUNCTION("""COMPUTED_VALUE"""),"x21")</f>
        <v>x21</v>
      </c>
      <c r="E213" s="2" t="str">
        <f>IFERROR(__xludf.DUMMYFUNCTION("""COMPUTED_VALUE"""),"-&gt;")</f>
        <v>-&gt;</v>
      </c>
      <c r="F213" s="2" t="str">
        <f>IFERROR(__xludf.DUMMYFUNCTION("""COMPUTED_VALUE"""),"mhw")</f>
        <v>mhw</v>
      </c>
      <c r="H213" s="2" t="s">
        <v>316</v>
      </c>
      <c r="I213" s="2" t="s">
        <v>412</v>
      </c>
      <c r="J213" s="2" t="s">
        <v>315</v>
      </c>
      <c r="K213" s="2" t="s">
        <v>9</v>
      </c>
      <c r="L213" s="2" t="s">
        <v>45</v>
      </c>
    </row>
    <row r="214">
      <c r="A214" s="1" t="s">
        <v>533</v>
      </c>
      <c r="B214" s="2" t="str">
        <f>IFERROR(__xludf.DUMMYFUNCTION("split(A214,"" )"")"),"y22")</f>
        <v>y22</v>
      </c>
      <c r="C214" s="2" t="str">
        <f>IFERROR(__xludf.DUMMYFUNCTION("""COMPUTED_VALUE"""),"xor")</f>
        <v>xor</v>
      </c>
      <c r="D214" s="2" t="str">
        <f>IFERROR(__xludf.DUMMYFUNCTION("""COMPUTED_VALUE"""),"x22")</f>
        <v>x22</v>
      </c>
      <c r="E214" s="2" t="str">
        <f>IFERROR(__xludf.DUMMYFUNCTION("""COMPUTED_VALUE"""),"-&gt;")</f>
        <v>-&gt;</v>
      </c>
      <c r="F214" s="2" t="str">
        <f>IFERROR(__xludf.DUMMYFUNCTION("""COMPUTED_VALUE"""),"hjf")</f>
        <v>hjf</v>
      </c>
      <c r="H214" s="2" t="s">
        <v>320</v>
      </c>
      <c r="I214" s="2" t="s">
        <v>412</v>
      </c>
      <c r="J214" s="2" t="s">
        <v>319</v>
      </c>
      <c r="K214" s="2" t="s">
        <v>9</v>
      </c>
      <c r="L214" s="2" t="s">
        <v>363</v>
      </c>
    </row>
    <row r="215">
      <c r="A215" s="1" t="s">
        <v>534</v>
      </c>
      <c r="B215" s="2" t="str">
        <f>IFERROR(__xludf.DUMMYFUNCTION("split(A215,"" )"")"),"y24")</f>
        <v>y24</v>
      </c>
      <c r="C215" s="2" t="str">
        <f>IFERROR(__xludf.DUMMYFUNCTION("""COMPUTED_VALUE"""),"xor")</f>
        <v>xor</v>
      </c>
      <c r="D215" s="2" t="str">
        <f>IFERROR(__xludf.DUMMYFUNCTION("""COMPUTED_VALUE"""),"x24")</f>
        <v>x24</v>
      </c>
      <c r="E215" s="2" t="str">
        <f>IFERROR(__xludf.DUMMYFUNCTION("""COMPUTED_VALUE"""),"-&gt;")</f>
        <v>-&gt;</v>
      </c>
      <c r="F215" s="2" t="str">
        <f>IFERROR(__xludf.DUMMYFUNCTION("""COMPUTED_VALUE"""),"hsk")</f>
        <v>hsk</v>
      </c>
      <c r="H215" s="2" t="s">
        <v>327</v>
      </c>
      <c r="I215" s="2" t="s">
        <v>412</v>
      </c>
      <c r="J215" s="2" t="s">
        <v>326</v>
      </c>
      <c r="K215" s="2" t="s">
        <v>9</v>
      </c>
      <c r="L215" s="2" t="s">
        <v>41</v>
      </c>
    </row>
    <row r="216">
      <c r="A216" s="1" t="s">
        <v>535</v>
      </c>
      <c r="B216" s="2" t="str">
        <f>IFERROR(__xludf.DUMMYFUNCTION("split(A216,"" )"")"),"y25")</f>
        <v>y25</v>
      </c>
      <c r="C216" s="2" t="str">
        <f>IFERROR(__xludf.DUMMYFUNCTION("""COMPUTED_VALUE"""),"xor")</f>
        <v>xor</v>
      </c>
      <c r="D216" s="2" t="str">
        <f>IFERROR(__xludf.DUMMYFUNCTION("""COMPUTED_VALUE"""),"x25")</f>
        <v>x25</v>
      </c>
      <c r="E216" s="2" t="str">
        <f>IFERROR(__xludf.DUMMYFUNCTION("""COMPUTED_VALUE"""),"-&gt;")</f>
        <v>-&gt;</v>
      </c>
      <c r="F216" s="2" t="str">
        <f>IFERROR(__xludf.DUMMYFUNCTION("""COMPUTED_VALUE"""),"psg")</f>
        <v>psg</v>
      </c>
      <c r="H216" s="2" t="s">
        <v>213</v>
      </c>
      <c r="I216" s="2" t="s">
        <v>412</v>
      </c>
      <c r="J216" s="2" t="s">
        <v>212</v>
      </c>
      <c r="K216" s="2" t="s">
        <v>9</v>
      </c>
      <c r="L216" s="2" t="s">
        <v>113</v>
      </c>
    </row>
    <row r="217">
      <c r="A217" s="1" t="s">
        <v>536</v>
      </c>
      <c r="B217" s="2" t="str">
        <f>IFERROR(__xludf.DUMMYFUNCTION("split(A217,"" )"")"),"y26")</f>
        <v>y26</v>
      </c>
      <c r="C217" s="2" t="str">
        <f>IFERROR(__xludf.DUMMYFUNCTION("""COMPUTED_VALUE"""),"xor")</f>
        <v>xor</v>
      </c>
      <c r="D217" s="2" t="str">
        <f>IFERROR(__xludf.DUMMYFUNCTION("""COMPUTED_VALUE"""),"x26")</f>
        <v>x26</v>
      </c>
      <c r="E217" s="2" t="str">
        <f>IFERROR(__xludf.DUMMYFUNCTION("""COMPUTED_VALUE"""),"-&gt;")</f>
        <v>-&gt;</v>
      </c>
      <c r="F217" s="2" t="str">
        <f>IFERROR(__xludf.DUMMYFUNCTION("""COMPUTED_VALUE"""),"cfg")</f>
        <v>cfg</v>
      </c>
      <c r="H217" s="2" t="s">
        <v>217</v>
      </c>
      <c r="I217" s="2" t="s">
        <v>412</v>
      </c>
      <c r="J217" s="2" t="s">
        <v>216</v>
      </c>
      <c r="K217" s="2" t="s">
        <v>9</v>
      </c>
      <c r="L217" s="2" t="s">
        <v>16</v>
      </c>
    </row>
    <row r="218">
      <c r="A218" s="1" t="s">
        <v>537</v>
      </c>
      <c r="B218" s="2" t="str">
        <f>IFERROR(__xludf.DUMMYFUNCTION("split(A218,"" )"")"),"y27")</f>
        <v>y27</v>
      </c>
      <c r="C218" s="2" t="str">
        <f>IFERROR(__xludf.DUMMYFUNCTION("""COMPUTED_VALUE"""),"xor")</f>
        <v>xor</v>
      </c>
      <c r="D218" s="2" t="str">
        <f>IFERROR(__xludf.DUMMYFUNCTION("""COMPUTED_VALUE"""),"x27")</f>
        <v>x27</v>
      </c>
      <c r="E218" s="2" t="str">
        <f>IFERROR(__xludf.DUMMYFUNCTION("""COMPUTED_VALUE"""),"-&gt;")</f>
        <v>-&gt;</v>
      </c>
      <c r="F218" s="2" t="str">
        <f>IFERROR(__xludf.DUMMYFUNCTION("""COMPUTED_VALUE"""),"bcq")</f>
        <v>bcq</v>
      </c>
      <c r="H218" s="2" t="s">
        <v>221</v>
      </c>
      <c r="I218" s="2" t="s">
        <v>412</v>
      </c>
      <c r="J218" s="2" t="s">
        <v>220</v>
      </c>
      <c r="K218" s="2" t="s">
        <v>9</v>
      </c>
      <c r="L218" s="2" t="s">
        <v>12</v>
      </c>
    </row>
    <row r="219">
      <c r="A219" s="1" t="s">
        <v>538</v>
      </c>
      <c r="B219" s="2" t="str">
        <f>IFERROR(__xludf.DUMMYFUNCTION("split(A219,"" )"")"),"y28")</f>
        <v>y28</v>
      </c>
      <c r="C219" s="2" t="str">
        <f>IFERROR(__xludf.DUMMYFUNCTION("""COMPUTED_VALUE"""),"xor")</f>
        <v>xor</v>
      </c>
      <c r="D219" s="2" t="str">
        <f>IFERROR(__xludf.DUMMYFUNCTION("""COMPUTED_VALUE"""),"x28")</f>
        <v>x28</v>
      </c>
      <c r="E219" s="2" t="str">
        <f>IFERROR(__xludf.DUMMYFUNCTION("""COMPUTED_VALUE"""),"-&gt;")</f>
        <v>-&gt;</v>
      </c>
      <c r="F219" s="2" t="str">
        <f>IFERROR(__xludf.DUMMYFUNCTION("""COMPUTED_VALUE"""),"dvf")</f>
        <v>dvf</v>
      </c>
      <c r="H219" s="2" t="s">
        <v>225</v>
      </c>
      <c r="I219" s="2" t="s">
        <v>412</v>
      </c>
      <c r="J219" s="2" t="s">
        <v>224</v>
      </c>
      <c r="K219" s="2" t="s">
        <v>9</v>
      </c>
      <c r="L219" s="2" t="s">
        <v>37</v>
      </c>
    </row>
    <row r="220">
      <c r="A220" s="1" t="s">
        <v>539</v>
      </c>
      <c r="B220" s="2" t="str">
        <f>IFERROR(__xludf.DUMMYFUNCTION("split(A220,"" )"")"),"y32")</f>
        <v>y32</v>
      </c>
      <c r="C220" s="2" t="str">
        <f>IFERROR(__xludf.DUMMYFUNCTION("""COMPUTED_VALUE"""),"xor")</f>
        <v>xor</v>
      </c>
      <c r="D220" s="2" t="str">
        <f>IFERROR(__xludf.DUMMYFUNCTION("""COMPUTED_VALUE"""),"x32")</f>
        <v>x32</v>
      </c>
      <c r="E220" s="2" t="str">
        <f>IFERROR(__xludf.DUMMYFUNCTION("""COMPUTED_VALUE"""),"-&gt;")</f>
        <v>-&gt;</v>
      </c>
      <c r="F220" s="2" t="str">
        <f>IFERROR(__xludf.DUMMYFUNCTION("""COMPUTED_VALUE"""),"gds")</f>
        <v>gds</v>
      </c>
      <c r="H220" s="2" t="s">
        <v>233</v>
      </c>
      <c r="I220" s="2" t="s">
        <v>412</v>
      </c>
      <c r="J220" s="2" t="s">
        <v>232</v>
      </c>
      <c r="K220" s="2" t="s">
        <v>9</v>
      </c>
      <c r="L220" s="2" t="s">
        <v>56</v>
      </c>
    </row>
    <row r="221">
      <c r="A221" s="1" t="s">
        <v>540</v>
      </c>
      <c r="B221" s="2" t="str">
        <f>IFERROR(__xludf.DUMMYFUNCTION("split(A221,"" )"")"),"y34")</f>
        <v>y34</v>
      </c>
      <c r="C221" s="2" t="str">
        <f>IFERROR(__xludf.DUMMYFUNCTION("""COMPUTED_VALUE"""),"xor")</f>
        <v>xor</v>
      </c>
      <c r="D221" s="2" t="str">
        <f>IFERROR(__xludf.DUMMYFUNCTION("""COMPUTED_VALUE"""),"x34")</f>
        <v>x34</v>
      </c>
      <c r="E221" s="2" t="str">
        <f>IFERROR(__xludf.DUMMYFUNCTION("""COMPUTED_VALUE"""),"-&gt;")</f>
        <v>-&gt;</v>
      </c>
      <c r="F221" s="2" t="str">
        <f>IFERROR(__xludf.DUMMYFUNCTION("""COMPUTED_VALUE"""),"rfv")</f>
        <v>rfv</v>
      </c>
      <c r="H221" s="2" t="s">
        <v>237</v>
      </c>
      <c r="I221" s="2" t="s">
        <v>412</v>
      </c>
      <c r="J221" s="2" t="s">
        <v>236</v>
      </c>
      <c r="K221" s="2" t="s">
        <v>9</v>
      </c>
      <c r="L221" s="2" t="s">
        <v>97</v>
      </c>
    </row>
    <row r="222">
      <c r="A222" s="1" t="s">
        <v>541</v>
      </c>
      <c r="B222" s="2" t="str">
        <f>IFERROR(__xludf.DUMMYFUNCTION("split(A222,"" )"")"),"y35")</f>
        <v>y35</v>
      </c>
      <c r="C222" s="2" t="str">
        <f>IFERROR(__xludf.DUMMYFUNCTION("""COMPUTED_VALUE"""),"xor")</f>
        <v>xor</v>
      </c>
      <c r="D222" s="2" t="str">
        <f>IFERROR(__xludf.DUMMYFUNCTION("""COMPUTED_VALUE"""),"x35")</f>
        <v>x35</v>
      </c>
      <c r="E222" s="2" t="str">
        <f>IFERROR(__xludf.DUMMYFUNCTION("""COMPUTED_VALUE"""),"-&gt;")</f>
        <v>-&gt;</v>
      </c>
      <c r="F222" s="2" t="str">
        <f>IFERROR(__xludf.DUMMYFUNCTION("""COMPUTED_VALUE"""),"bbc")</f>
        <v>bbc</v>
      </c>
      <c r="H222" s="2" t="s">
        <v>343</v>
      </c>
      <c r="I222" s="2" t="s">
        <v>412</v>
      </c>
      <c r="J222" s="2" t="s">
        <v>342</v>
      </c>
      <c r="K222" s="2" t="s">
        <v>9</v>
      </c>
      <c r="L222" s="2" t="s">
        <v>6</v>
      </c>
    </row>
    <row r="223">
      <c r="A223" s="1" t="s">
        <v>542</v>
      </c>
      <c r="B223" s="2" t="str">
        <f>IFERROR(__xludf.DUMMYFUNCTION("split(A223,"" )"")"),"y42")</f>
        <v>y42</v>
      </c>
      <c r="C223" s="2" t="str">
        <f>IFERROR(__xludf.DUMMYFUNCTION("""COMPUTED_VALUE"""),"xor")</f>
        <v>xor</v>
      </c>
      <c r="D223" s="2" t="str">
        <f>IFERROR(__xludf.DUMMYFUNCTION("""COMPUTED_VALUE"""),"x42")</f>
        <v>x42</v>
      </c>
      <c r="E223" s="2" t="str">
        <f>IFERROR(__xludf.DUMMYFUNCTION("""COMPUTED_VALUE"""),"-&gt;")</f>
        <v>-&gt;</v>
      </c>
      <c r="F223" s="2" t="str">
        <f>IFERROR(__xludf.DUMMYFUNCTION("""COMPUTED_VALUE"""),"cpc")</f>
        <v>cpc</v>
      </c>
      <c r="H223" s="2" t="s">
        <v>359</v>
      </c>
      <c r="I223" s="2" t="s">
        <v>412</v>
      </c>
      <c r="J223" s="2" t="s">
        <v>358</v>
      </c>
      <c r="K223" s="2" t="s">
        <v>9</v>
      </c>
      <c r="L223" s="2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I1" s="2" t="s">
        <v>260</v>
      </c>
      <c r="J1" s="2" t="s">
        <v>7</v>
      </c>
      <c r="K1" s="2" t="s">
        <v>261</v>
      </c>
      <c r="L1" s="2" t="s">
        <v>177</v>
      </c>
      <c r="M1" s="1" t="s">
        <v>543</v>
      </c>
      <c r="O1" s="1" t="s">
        <v>362</v>
      </c>
      <c r="U1" s="3" t="s">
        <v>88</v>
      </c>
      <c r="V1" s="3" t="s">
        <v>412</v>
      </c>
      <c r="W1" s="3" t="s">
        <v>89</v>
      </c>
      <c r="X1" s="4" t="s">
        <v>544</v>
      </c>
      <c r="Z1" s="2" t="s">
        <v>260</v>
      </c>
      <c r="AA1" s="2" t="s">
        <v>412</v>
      </c>
      <c r="AB1" s="2" t="s">
        <v>261</v>
      </c>
      <c r="AC1" s="2" t="s">
        <v>520</v>
      </c>
      <c r="AD1" s="1" t="s">
        <v>545</v>
      </c>
    </row>
    <row r="2">
      <c r="A2" s="2" t="s">
        <v>176</v>
      </c>
      <c r="B2" s="2" t="str">
        <f t="shared" ref="B2:B22" si="1">vlookup(A2, AC:AD, 2, false)</f>
        <v>s01</v>
      </c>
      <c r="C2" s="2" t="s">
        <v>177</v>
      </c>
      <c r="D2" s="2" t="str">
        <f t="shared" ref="D2:D45" si="2">vlookup(C2, U:X, 4, false)</f>
        <v>#N/A</v>
      </c>
      <c r="E2" s="2" t="str">
        <f t="shared" ref="E2:E45" si="3">vlookup(C2, W:X, 2, false)</f>
        <v>z01</v>
      </c>
      <c r="F2" s="2" t="s">
        <v>178</v>
      </c>
      <c r="G2" s="1" t="s">
        <v>546</v>
      </c>
      <c r="I2" s="2" t="s">
        <v>263</v>
      </c>
      <c r="J2" s="2" t="s">
        <v>7</v>
      </c>
      <c r="K2" s="2" t="s">
        <v>264</v>
      </c>
      <c r="L2" s="2" t="s">
        <v>265</v>
      </c>
      <c r="M2" s="1" t="s">
        <v>547</v>
      </c>
      <c r="O2" s="2" t="s">
        <v>178</v>
      </c>
      <c r="P2" s="2" t="str">
        <f t="shared" ref="P2:P45" si="4">vlookup(O2, F:G, 2, false)</f>
        <v>a01</v>
      </c>
      <c r="Q2" s="2" t="s">
        <v>265</v>
      </c>
      <c r="R2" s="2" t="str">
        <f t="shared" ref="R2:R45" si="5">vlookup(Q2, L:M, 2, false)</f>
        <v>c01</v>
      </c>
      <c r="S2" s="2" t="s">
        <v>169</v>
      </c>
      <c r="U2" s="5" t="s">
        <v>6</v>
      </c>
      <c r="V2" s="5" t="s">
        <v>412</v>
      </c>
      <c r="W2" s="5" t="s">
        <v>8</v>
      </c>
      <c r="X2" s="5" t="s">
        <v>399</v>
      </c>
      <c r="Z2" s="2" t="s">
        <v>263</v>
      </c>
      <c r="AA2" s="2" t="s">
        <v>412</v>
      </c>
      <c r="AB2" s="2" t="s">
        <v>264</v>
      </c>
      <c r="AC2" s="2" t="s">
        <v>176</v>
      </c>
      <c r="AD2" s="1" t="s">
        <v>548</v>
      </c>
    </row>
    <row r="3">
      <c r="A3" s="2" t="s">
        <v>168</v>
      </c>
      <c r="B3" s="2" t="str">
        <f t="shared" si="1"/>
        <v>s02</v>
      </c>
      <c r="C3" s="2" t="s">
        <v>169</v>
      </c>
      <c r="D3" s="2" t="str">
        <f t="shared" si="2"/>
        <v>z02</v>
      </c>
      <c r="E3" s="2" t="str">
        <f t="shared" si="3"/>
        <v>#N/A</v>
      </c>
      <c r="F3" s="2" t="s">
        <v>170</v>
      </c>
      <c r="G3" s="1" t="s">
        <v>549</v>
      </c>
      <c r="I3" s="2" t="s">
        <v>267</v>
      </c>
      <c r="J3" s="2" t="s">
        <v>7</v>
      </c>
      <c r="K3" s="2" t="s">
        <v>268</v>
      </c>
      <c r="L3" s="2" t="s">
        <v>269</v>
      </c>
      <c r="M3" s="1" t="s">
        <v>550</v>
      </c>
      <c r="O3" s="2" t="s">
        <v>170</v>
      </c>
      <c r="P3" s="2" t="str">
        <f t="shared" si="4"/>
        <v>a02</v>
      </c>
      <c r="Q3" s="2" t="s">
        <v>269</v>
      </c>
      <c r="R3" s="2" t="str">
        <f t="shared" si="5"/>
        <v>c02</v>
      </c>
      <c r="S3" s="2" t="s">
        <v>157</v>
      </c>
      <c r="U3" s="6" t="s">
        <v>145</v>
      </c>
      <c r="V3" s="6" t="s">
        <v>412</v>
      </c>
      <c r="W3" s="6" t="s">
        <v>144</v>
      </c>
      <c r="X3" s="6" t="s">
        <v>160</v>
      </c>
      <c r="Z3" s="2" t="s">
        <v>267</v>
      </c>
      <c r="AA3" s="2" t="s">
        <v>412</v>
      </c>
      <c r="AB3" s="2" t="s">
        <v>268</v>
      </c>
      <c r="AC3" s="2" t="s">
        <v>168</v>
      </c>
      <c r="AD3" s="1" t="s">
        <v>551</v>
      </c>
    </row>
    <row r="4">
      <c r="A4" s="2" t="s">
        <v>156</v>
      </c>
      <c r="B4" s="2" t="str">
        <f t="shared" si="1"/>
        <v>s03</v>
      </c>
      <c r="C4" s="2" t="s">
        <v>157</v>
      </c>
      <c r="D4" s="2" t="str">
        <f t="shared" si="2"/>
        <v>z03</v>
      </c>
      <c r="E4" s="2" t="str">
        <f t="shared" si="3"/>
        <v>#N/A</v>
      </c>
      <c r="F4" s="2" t="s">
        <v>158</v>
      </c>
      <c r="G4" s="1" t="s">
        <v>552</v>
      </c>
      <c r="I4" s="2" t="s">
        <v>184</v>
      </c>
      <c r="J4" s="2" t="s">
        <v>7</v>
      </c>
      <c r="K4" s="2" t="s">
        <v>185</v>
      </c>
      <c r="L4" s="2" t="s">
        <v>186</v>
      </c>
      <c r="M4" s="1" t="s">
        <v>553</v>
      </c>
      <c r="O4" s="2" t="s">
        <v>158</v>
      </c>
      <c r="P4" s="2" t="str">
        <f t="shared" si="4"/>
        <v>a03</v>
      </c>
      <c r="Q4" s="2" t="s">
        <v>186</v>
      </c>
      <c r="R4" s="2" t="str">
        <f t="shared" si="5"/>
        <v>c03</v>
      </c>
      <c r="S4" s="2" t="s">
        <v>149</v>
      </c>
      <c r="U4" s="2" t="s">
        <v>176</v>
      </c>
      <c r="V4" s="2" t="s">
        <v>412</v>
      </c>
      <c r="W4" s="2" t="s">
        <v>177</v>
      </c>
      <c r="X4" s="2" t="s">
        <v>494</v>
      </c>
      <c r="Z4" s="2" t="s">
        <v>184</v>
      </c>
      <c r="AA4" s="2" t="s">
        <v>412</v>
      </c>
      <c r="AB4" s="2" t="s">
        <v>185</v>
      </c>
      <c r="AC4" s="2" t="s">
        <v>156</v>
      </c>
      <c r="AD4" s="1" t="s">
        <v>554</v>
      </c>
    </row>
    <row r="5">
      <c r="A5" s="2" t="s">
        <v>148</v>
      </c>
      <c r="B5" s="2" t="str">
        <f t="shared" si="1"/>
        <v>s04</v>
      </c>
      <c r="C5" s="2" t="s">
        <v>149</v>
      </c>
      <c r="D5" s="2" t="str">
        <f t="shared" si="2"/>
        <v>#N/A</v>
      </c>
      <c r="E5" s="2" t="str">
        <f t="shared" si="3"/>
        <v>z04</v>
      </c>
      <c r="F5" s="2" t="s">
        <v>150</v>
      </c>
      <c r="G5" s="1" t="s">
        <v>555</v>
      </c>
      <c r="I5" s="2" t="s">
        <v>271</v>
      </c>
      <c r="J5" s="2" t="s">
        <v>7</v>
      </c>
      <c r="K5" s="2" t="s">
        <v>272</v>
      </c>
      <c r="L5" s="2" t="s">
        <v>273</v>
      </c>
      <c r="M5" s="1" t="s">
        <v>556</v>
      </c>
      <c r="O5" s="2" t="s">
        <v>150</v>
      </c>
      <c r="P5" s="2" t="str">
        <f t="shared" si="4"/>
        <v>a04</v>
      </c>
      <c r="Q5" s="2" t="s">
        <v>273</v>
      </c>
      <c r="R5" s="2" t="str">
        <f t="shared" si="5"/>
        <v>c04</v>
      </c>
      <c r="S5" s="2" t="s">
        <v>25</v>
      </c>
      <c r="U5" s="2" t="s">
        <v>169</v>
      </c>
      <c r="V5" s="2" t="s">
        <v>412</v>
      </c>
      <c r="W5" s="2" t="s">
        <v>168</v>
      </c>
      <c r="X5" s="2" t="s">
        <v>424</v>
      </c>
      <c r="Z5" s="2" t="s">
        <v>271</v>
      </c>
      <c r="AA5" s="2" t="s">
        <v>412</v>
      </c>
      <c r="AB5" s="2" t="s">
        <v>272</v>
      </c>
      <c r="AC5" s="2" t="s">
        <v>148</v>
      </c>
      <c r="AD5" s="1" t="s">
        <v>557</v>
      </c>
    </row>
    <row r="6">
      <c r="A6" s="2" t="s">
        <v>24</v>
      </c>
      <c r="B6" s="2" t="str">
        <f t="shared" si="1"/>
        <v>s05</v>
      </c>
      <c r="C6" s="2" t="s">
        <v>25</v>
      </c>
      <c r="D6" s="2" t="str">
        <f t="shared" si="2"/>
        <v>#N/A</v>
      </c>
      <c r="E6" s="2" t="str">
        <f t="shared" si="3"/>
        <v>z05</v>
      </c>
      <c r="F6" s="2" t="s">
        <v>26</v>
      </c>
      <c r="G6" s="1" t="s">
        <v>558</v>
      </c>
      <c r="I6" s="2" t="s">
        <v>275</v>
      </c>
      <c r="J6" s="2" t="s">
        <v>7</v>
      </c>
      <c r="K6" s="2" t="s">
        <v>276</v>
      </c>
      <c r="L6" s="2" t="s">
        <v>277</v>
      </c>
      <c r="M6" s="1" t="s">
        <v>559</v>
      </c>
      <c r="O6" s="2" t="s">
        <v>26</v>
      </c>
      <c r="P6" s="2" t="str">
        <f t="shared" si="4"/>
        <v>a05</v>
      </c>
      <c r="Q6" s="2" t="s">
        <v>277</v>
      </c>
      <c r="R6" s="2" t="str">
        <f t="shared" si="5"/>
        <v>c05</v>
      </c>
      <c r="S6" s="2" t="s">
        <v>125</v>
      </c>
      <c r="U6" s="2" t="s">
        <v>157</v>
      </c>
      <c r="V6" s="2" t="s">
        <v>412</v>
      </c>
      <c r="W6" s="2" t="s">
        <v>156</v>
      </c>
      <c r="X6" s="2" t="s">
        <v>474</v>
      </c>
      <c r="Z6" s="2" t="s">
        <v>275</v>
      </c>
      <c r="AA6" s="2" t="s">
        <v>412</v>
      </c>
      <c r="AB6" s="2" t="s">
        <v>276</v>
      </c>
      <c r="AC6" s="2" t="s">
        <v>24</v>
      </c>
      <c r="AD6" s="1" t="s">
        <v>560</v>
      </c>
    </row>
    <row r="7">
      <c r="A7" s="2" t="s">
        <v>124</v>
      </c>
      <c r="B7" s="2" t="str">
        <f t="shared" si="1"/>
        <v>s06</v>
      </c>
      <c r="C7" s="2" t="s">
        <v>125</v>
      </c>
      <c r="D7" s="2" t="str">
        <f t="shared" si="2"/>
        <v>z06</v>
      </c>
      <c r="E7" s="2" t="str">
        <f t="shared" si="3"/>
        <v>#N/A</v>
      </c>
      <c r="F7" s="2" t="s">
        <v>126</v>
      </c>
      <c r="G7" s="1" t="s">
        <v>561</v>
      </c>
      <c r="I7" s="2" t="s">
        <v>279</v>
      </c>
      <c r="J7" s="2" t="s">
        <v>7</v>
      </c>
      <c r="K7" s="2" t="s">
        <v>280</v>
      </c>
      <c r="L7" s="2" t="s">
        <v>281</v>
      </c>
      <c r="M7" s="1" t="s">
        <v>562</v>
      </c>
      <c r="O7" s="2" t="s">
        <v>126</v>
      </c>
      <c r="P7" s="2" t="str">
        <f t="shared" si="4"/>
        <v>a06</v>
      </c>
      <c r="Q7" s="2" t="s">
        <v>281</v>
      </c>
      <c r="R7" s="2" t="str">
        <f t="shared" si="5"/>
        <v>c06</v>
      </c>
      <c r="S7" s="2" t="s">
        <v>53</v>
      </c>
      <c r="U7" s="2" t="s">
        <v>148</v>
      </c>
      <c r="V7" s="2" t="s">
        <v>412</v>
      </c>
      <c r="W7" s="2" t="s">
        <v>149</v>
      </c>
      <c r="X7" s="2" t="s">
        <v>484</v>
      </c>
      <c r="Z7" s="2" t="s">
        <v>279</v>
      </c>
      <c r="AA7" s="2" t="s">
        <v>412</v>
      </c>
      <c r="AB7" s="2" t="s">
        <v>280</v>
      </c>
      <c r="AC7" s="2" t="s">
        <v>124</v>
      </c>
      <c r="AD7" s="1" t="s">
        <v>563</v>
      </c>
    </row>
    <row r="8">
      <c r="A8" s="2" t="s">
        <v>52</v>
      </c>
      <c r="B8" s="2" t="str">
        <f t="shared" si="1"/>
        <v>s07</v>
      </c>
      <c r="C8" s="2" t="s">
        <v>53</v>
      </c>
      <c r="D8" s="2" t="str">
        <f t="shared" si="2"/>
        <v>z07</v>
      </c>
      <c r="E8" s="2" t="str">
        <f t="shared" si="3"/>
        <v>#N/A</v>
      </c>
      <c r="F8" s="2" t="s">
        <v>54</v>
      </c>
      <c r="G8" s="1" t="s">
        <v>564</v>
      </c>
      <c r="I8" s="2" t="s">
        <v>188</v>
      </c>
      <c r="J8" s="2" t="s">
        <v>7</v>
      </c>
      <c r="K8" s="2" t="s">
        <v>189</v>
      </c>
      <c r="L8" s="2" t="s">
        <v>190</v>
      </c>
      <c r="M8" s="1" t="s">
        <v>565</v>
      </c>
      <c r="O8" s="2" t="s">
        <v>54</v>
      </c>
      <c r="P8" s="2" t="str">
        <f t="shared" si="4"/>
        <v>a07</v>
      </c>
      <c r="Q8" s="2" t="s">
        <v>190</v>
      </c>
      <c r="R8" s="2" t="str">
        <f t="shared" si="5"/>
        <v>c07</v>
      </c>
      <c r="S8" s="2" t="s">
        <v>65</v>
      </c>
      <c r="U8" s="2" t="s">
        <v>24</v>
      </c>
      <c r="V8" s="2" t="s">
        <v>412</v>
      </c>
      <c r="W8" s="2" t="s">
        <v>25</v>
      </c>
      <c r="X8" s="2" t="s">
        <v>428</v>
      </c>
      <c r="Z8" s="2" t="s">
        <v>188</v>
      </c>
      <c r="AA8" s="2" t="s">
        <v>412</v>
      </c>
      <c r="AB8" s="2" t="s">
        <v>189</v>
      </c>
      <c r="AC8" s="2" t="s">
        <v>52</v>
      </c>
      <c r="AD8" s="1" t="s">
        <v>566</v>
      </c>
    </row>
    <row r="9">
      <c r="A9" s="2" t="s">
        <v>64</v>
      </c>
      <c r="B9" s="2" t="str">
        <f t="shared" si="1"/>
        <v>s08</v>
      </c>
      <c r="C9" s="2" t="s">
        <v>65</v>
      </c>
      <c r="D9" s="2" t="str">
        <f t="shared" si="2"/>
        <v>#N/A</v>
      </c>
      <c r="E9" s="2" t="str">
        <f t="shared" si="3"/>
        <v>z08</v>
      </c>
      <c r="F9" s="2" t="s">
        <v>66</v>
      </c>
      <c r="G9" s="1" t="s">
        <v>567</v>
      </c>
      <c r="I9" s="2" t="s">
        <v>192</v>
      </c>
      <c r="J9" s="2" t="s">
        <v>7</v>
      </c>
      <c r="K9" s="2" t="s">
        <v>193</v>
      </c>
      <c r="L9" s="2" t="s">
        <v>194</v>
      </c>
      <c r="M9" s="1" t="s">
        <v>568</v>
      </c>
      <c r="O9" s="2" t="s">
        <v>66</v>
      </c>
      <c r="P9" s="2" t="str">
        <f t="shared" si="4"/>
        <v>a08</v>
      </c>
      <c r="Q9" s="2" t="s">
        <v>194</v>
      </c>
      <c r="R9" s="2" t="str">
        <f t="shared" si="5"/>
        <v>c08</v>
      </c>
      <c r="S9" s="2" t="s">
        <v>152</v>
      </c>
      <c r="U9" s="2" t="s">
        <v>125</v>
      </c>
      <c r="V9" s="2" t="s">
        <v>412</v>
      </c>
      <c r="W9" s="2" t="s">
        <v>124</v>
      </c>
      <c r="X9" s="2" t="s">
        <v>480</v>
      </c>
      <c r="Z9" s="2" t="s">
        <v>192</v>
      </c>
      <c r="AA9" s="2" t="s">
        <v>412</v>
      </c>
      <c r="AB9" s="2" t="s">
        <v>193</v>
      </c>
      <c r="AC9" s="2" t="s">
        <v>64</v>
      </c>
      <c r="AD9" s="1" t="s">
        <v>569</v>
      </c>
    </row>
    <row r="10">
      <c r="A10" s="2" t="s">
        <v>153</v>
      </c>
      <c r="B10" s="2" t="str">
        <f t="shared" si="1"/>
        <v>s09</v>
      </c>
      <c r="C10" s="2" t="s">
        <v>152</v>
      </c>
      <c r="D10" s="2" t="str">
        <f t="shared" si="2"/>
        <v>z09</v>
      </c>
      <c r="E10" s="2" t="str">
        <f t="shared" si="3"/>
        <v>#N/A</v>
      </c>
      <c r="F10" s="2" t="s">
        <v>154</v>
      </c>
      <c r="G10" s="1" t="s">
        <v>570</v>
      </c>
      <c r="I10" s="2" t="s">
        <v>283</v>
      </c>
      <c r="J10" s="2" t="s">
        <v>7</v>
      </c>
      <c r="K10" s="2" t="s">
        <v>284</v>
      </c>
      <c r="L10" s="2" t="s">
        <v>285</v>
      </c>
      <c r="M10" s="1" t="s">
        <v>571</v>
      </c>
      <c r="O10" s="2" t="s">
        <v>154</v>
      </c>
      <c r="P10" s="2" t="str">
        <f t="shared" si="4"/>
        <v>a09</v>
      </c>
      <c r="Q10" s="2" t="s">
        <v>285</v>
      </c>
      <c r="R10" s="2" t="str">
        <f t="shared" si="5"/>
        <v>c09</v>
      </c>
      <c r="S10" s="2" t="s">
        <v>84</v>
      </c>
      <c r="U10" s="2" t="s">
        <v>53</v>
      </c>
      <c r="V10" s="2" t="s">
        <v>412</v>
      </c>
      <c r="W10" s="2" t="s">
        <v>52</v>
      </c>
      <c r="X10" s="2" t="s">
        <v>446</v>
      </c>
      <c r="Z10" s="2" t="s">
        <v>283</v>
      </c>
      <c r="AA10" s="2" t="s">
        <v>412</v>
      </c>
      <c r="AB10" s="2" t="s">
        <v>284</v>
      </c>
      <c r="AC10" s="2" t="s">
        <v>153</v>
      </c>
      <c r="AD10" s="1" t="s">
        <v>572</v>
      </c>
    </row>
    <row r="11">
      <c r="A11" s="2" t="s">
        <v>85</v>
      </c>
      <c r="B11" s="2" t="str">
        <f t="shared" si="1"/>
        <v>s10</v>
      </c>
      <c r="C11" s="2" t="s">
        <v>84</v>
      </c>
      <c r="D11" s="2" t="str">
        <f t="shared" si="2"/>
        <v>#N/A</v>
      </c>
      <c r="E11" s="2" t="str">
        <f t="shared" si="3"/>
        <v>z10</v>
      </c>
      <c r="F11" s="2" t="s">
        <v>86</v>
      </c>
      <c r="G11" s="1" t="s">
        <v>573</v>
      </c>
      <c r="I11" s="2" t="s">
        <v>196</v>
      </c>
      <c r="J11" s="2" t="s">
        <v>7</v>
      </c>
      <c r="K11" s="2" t="s">
        <v>197</v>
      </c>
      <c r="L11" s="2" t="s">
        <v>198</v>
      </c>
      <c r="M11" s="1" t="s">
        <v>574</v>
      </c>
      <c r="O11" s="2" t="s">
        <v>86</v>
      </c>
      <c r="P11" s="2" t="str">
        <f t="shared" si="4"/>
        <v>a10</v>
      </c>
      <c r="Q11" s="2" t="s">
        <v>198</v>
      </c>
      <c r="R11" s="2" t="str">
        <f t="shared" si="5"/>
        <v>c10</v>
      </c>
      <c r="S11" s="2" t="s">
        <v>92</v>
      </c>
      <c r="U11" s="2" t="s">
        <v>64</v>
      </c>
      <c r="V11" s="2" t="s">
        <v>412</v>
      </c>
      <c r="W11" s="2" t="s">
        <v>65</v>
      </c>
      <c r="X11" s="2" t="s">
        <v>444</v>
      </c>
      <c r="Z11" s="2" t="s">
        <v>196</v>
      </c>
      <c r="AA11" s="2" t="s">
        <v>412</v>
      </c>
      <c r="AB11" s="2" t="s">
        <v>197</v>
      </c>
      <c r="AC11" s="2" t="s">
        <v>85</v>
      </c>
      <c r="AD11" s="1" t="s">
        <v>575</v>
      </c>
    </row>
    <row r="12">
      <c r="A12" s="2" t="s">
        <v>93</v>
      </c>
      <c r="B12" s="2" t="str">
        <f t="shared" si="1"/>
        <v>s11</v>
      </c>
      <c r="C12" s="2" t="s">
        <v>92</v>
      </c>
      <c r="D12" s="2" t="str">
        <f t="shared" si="2"/>
        <v>#N/A</v>
      </c>
      <c r="E12" s="2" t="str">
        <f t="shared" si="3"/>
        <v>z11</v>
      </c>
      <c r="F12" s="2" t="s">
        <v>94</v>
      </c>
      <c r="G12" s="1" t="s">
        <v>576</v>
      </c>
      <c r="I12" s="2" t="s">
        <v>287</v>
      </c>
      <c r="J12" s="2" t="s">
        <v>7</v>
      </c>
      <c r="K12" s="2" t="s">
        <v>288</v>
      </c>
      <c r="L12" s="2" t="s">
        <v>289</v>
      </c>
      <c r="M12" s="1" t="s">
        <v>577</v>
      </c>
      <c r="O12" s="2" t="s">
        <v>94</v>
      </c>
      <c r="P12" s="2" t="str">
        <f t="shared" si="4"/>
        <v>a11</v>
      </c>
      <c r="Q12" s="2" t="s">
        <v>289</v>
      </c>
      <c r="R12" s="2" t="str">
        <f t="shared" si="5"/>
        <v>c11</v>
      </c>
      <c r="S12" s="2" t="s">
        <v>69</v>
      </c>
      <c r="U12" s="2" t="s">
        <v>152</v>
      </c>
      <c r="V12" s="2" t="s">
        <v>412</v>
      </c>
      <c r="W12" s="2" t="s">
        <v>153</v>
      </c>
      <c r="X12" s="2" t="s">
        <v>486</v>
      </c>
      <c r="Z12" s="2" t="s">
        <v>287</v>
      </c>
      <c r="AA12" s="2" t="s">
        <v>412</v>
      </c>
      <c r="AB12" s="2" t="s">
        <v>288</v>
      </c>
      <c r="AC12" s="2" t="s">
        <v>93</v>
      </c>
      <c r="AD12" s="1" t="s">
        <v>578</v>
      </c>
    </row>
    <row r="13">
      <c r="A13" s="2" t="s">
        <v>68</v>
      </c>
      <c r="B13" s="2" t="str">
        <f t="shared" si="1"/>
        <v>s12</v>
      </c>
      <c r="C13" s="2" t="s">
        <v>69</v>
      </c>
      <c r="D13" s="2" t="str">
        <f t="shared" si="2"/>
        <v>#N/A</v>
      </c>
      <c r="E13" s="2" t="str">
        <f t="shared" si="3"/>
        <v>z12</v>
      </c>
      <c r="F13" s="2" t="s">
        <v>70</v>
      </c>
      <c r="G13" s="1" t="s">
        <v>579</v>
      </c>
      <c r="I13" s="2" t="s">
        <v>200</v>
      </c>
      <c r="J13" s="2" t="s">
        <v>7</v>
      </c>
      <c r="K13" s="2" t="s">
        <v>201</v>
      </c>
      <c r="L13" s="2" t="s">
        <v>202</v>
      </c>
      <c r="M13" s="1" t="s">
        <v>580</v>
      </c>
      <c r="O13" s="2" t="s">
        <v>70</v>
      </c>
      <c r="P13" s="2" t="str">
        <f t="shared" si="4"/>
        <v>a12</v>
      </c>
      <c r="Q13" s="2" t="s">
        <v>202</v>
      </c>
      <c r="R13" s="2" t="str">
        <f t="shared" si="5"/>
        <v>c12</v>
      </c>
      <c r="S13" s="2" t="s">
        <v>133</v>
      </c>
      <c r="U13" s="2" t="s">
        <v>85</v>
      </c>
      <c r="V13" s="2" t="s">
        <v>412</v>
      </c>
      <c r="W13" s="2" t="s">
        <v>84</v>
      </c>
      <c r="X13" s="2" t="s">
        <v>416</v>
      </c>
      <c r="Z13" s="2" t="s">
        <v>200</v>
      </c>
      <c r="AA13" s="2" t="s">
        <v>412</v>
      </c>
      <c r="AB13" s="2" t="s">
        <v>201</v>
      </c>
      <c r="AC13" s="2" t="s">
        <v>68</v>
      </c>
      <c r="AD13" s="1" t="s">
        <v>581</v>
      </c>
    </row>
    <row r="14">
      <c r="A14" s="2" t="s">
        <v>132</v>
      </c>
      <c r="B14" s="2" t="str">
        <f t="shared" si="1"/>
        <v>s13</v>
      </c>
      <c r="C14" s="2" t="s">
        <v>133</v>
      </c>
      <c r="D14" s="2" t="str">
        <f t="shared" si="2"/>
        <v>#N/A</v>
      </c>
      <c r="E14" s="2" t="str">
        <f t="shared" si="3"/>
        <v>z13</v>
      </c>
      <c r="F14" s="2" t="s">
        <v>134</v>
      </c>
      <c r="G14" s="1" t="s">
        <v>582</v>
      </c>
      <c r="I14" s="2" t="s">
        <v>291</v>
      </c>
      <c r="J14" s="2" t="s">
        <v>7</v>
      </c>
      <c r="K14" s="2" t="s">
        <v>292</v>
      </c>
      <c r="L14" s="2" t="s">
        <v>293</v>
      </c>
      <c r="M14" s="1" t="s">
        <v>583</v>
      </c>
      <c r="O14" s="2" t="s">
        <v>134</v>
      </c>
      <c r="P14" s="2" t="str">
        <f t="shared" si="4"/>
        <v>a13</v>
      </c>
      <c r="Q14" s="2" t="s">
        <v>293</v>
      </c>
      <c r="R14" s="2" t="str">
        <f t="shared" si="5"/>
        <v>c13</v>
      </c>
      <c r="S14" s="2" t="s">
        <v>145</v>
      </c>
      <c r="U14" s="2" t="s">
        <v>93</v>
      </c>
      <c r="V14" s="2" t="s">
        <v>412</v>
      </c>
      <c r="W14" s="2" t="s">
        <v>92</v>
      </c>
      <c r="X14" s="2" t="s">
        <v>422</v>
      </c>
      <c r="Z14" s="2" t="s">
        <v>291</v>
      </c>
      <c r="AA14" s="2" t="s">
        <v>412</v>
      </c>
      <c r="AB14" s="2" t="s">
        <v>292</v>
      </c>
      <c r="AC14" s="2" t="s">
        <v>132</v>
      </c>
      <c r="AD14" s="1" t="s">
        <v>584</v>
      </c>
    </row>
    <row r="15">
      <c r="A15" s="2" t="s">
        <v>144</v>
      </c>
      <c r="B15" s="2" t="str">
        <f t="shared" si="1"/>
        <v>s14</v>
      </c>
      <c r="C15" s="2" t="s">
        <v>145</v>
      </c>
      <c r="D15" s="2" t="str">
        <f t="shared" si="2"/>
        <v>vss</v>
      </c>
      <c r="E15" s="2" t="str">
        <f t="shared" si="3"/>
        <v>#N/A</v>
      </c>
      <c r="F15" s="2" t="s">
        <v>146</v>
      </c>
      <c r="G15" s="1" t="s">
        <v>585</v>
      </c>
      <c r="I15" s="2" t="s">
        <v>204</v>
      </c>
      <c r="J15" s="2" t="s">
        <v>7</v>
      </c>
      <c r="K15" s="2" t="s">
        <v>205</v>
      </c>
      <c r="L15" s="2" t="s">
        <v>206</v>
      </c>
      <c r="M15" s="1" t="s">
        <v>586</v>
      </c>
      <c r="O15" s="6" t="s">
        <v>146</v>
      </c>
      <c r="P15" s="2" t="str">
        <f t="shared" si="4"/>
        <v>a14</v>
      </c>
      <c r="Q15" s="6" t="s">
        <v>206</v>
      </c>
      <c r="R15" s="2" t="str">
        <f t="shared" si="5"/>
        <v>c14</v>
      </c>
      <c r="S15" s="6" t="s">
        <v>403</v>
      </c>
      <c r="U15" s="2" t="s">
        <v>68</v>
      </c>
      <c r="V15" s="2" t="s">
        <v>412</v>
      </c>
      <c r="W15" s="2" t="s">
        <v>69</v>
      </c>
      <c r="X15" s="2" t="s">
        <v>448</v>
      </c>
      <c r="Z15" s="2" t="s">
        <v>204</v>
      </c>
      <c r="AA15" s="2" t="s">
        <v>412</v>
      </c>
      <c r="AB15" s="2" t="s">
        <v>205</v>
      </c>
      <c r="AC15" s="2" t="s">
        <v>144</v>
      </c>
      <c r="AD15" s="1" t="s">
        <v>587</v>
      </c>
    </row>
    <row r="16">
      <c r="A16" s="2" t="s">
        <v>161</v>
      </c>
      <c r="B16" s="2" t="str">
        <f t="shared" si="1"/>
        <v>s15</v>
      </c>
      <c r="C16" s="2" t="s">
        <v>160</v>
      </c>
      <c r="D16" s="2" t="str">
        <f t="shared" si="2"/>
        <v>#N/A</v>
      </c>
      <c r="E16" s="2" t="str">
        <f t="shared" si="3"/>
        <v>z15</v>
      </c>
      <c r="F16" s="2" t="s">
        <v>162</v>
      </c>
      <c r="G16" s="1" t="s">
        <v>588</v>
      </c>
      <c r="I16" s="2" t="s">
        <v>295</v>
      </c>
      <c r="J16" s="2" t="s">
        <v>7</v>
      </c>
      <c r="K16" s="2" t="s">
        <v>296</v>
      </c>
      <c r="L16" s="2" t="s">
        <v>297</v>
      </c>
      <c r="M16" s="1" t="s">
        <v>589</v>
      </c>
      <c r="O16" s="2" t="s">
        <v>162</v>
      </c>
      <c r="P16" s="2" t="str">
        <f t="shared" si="4"/>
        <v>a15</v>
      </c>
      <c r="Q16" s="2" t="s">
        <v>297</v>
      </c>
      <c r="R16" s="2" t="str">
        <f t="shared" si="5"/>
        <v>c15</v>
      </c>
      <c r="S16" s="2" t="s">
        <v>108</v>
      </c>
      <c r="U16" s="2" t="s">
        <v>132</v>
      </c>
      <c r="V16" s="2" t="s">
        <v>412</v>
      </c>
      <c r="W16" s="2" t="s">
        <v>133</v>
      </c>
      <c r="X16" s="2" t="s">
        <v>476</v>
      </c>
      <c r="Z16" s="2" t="s">
        <v>295</v>
      </c>
      <c r="AA16" s="2" t="s">
        <v>412</v>
      </c>
      <c r="AB16" s="2" t="s">
        <v>296</v>
      </c>
      <c r="AC16" s="2" t="s">
        <v>161</v>
      </c>
      <c r="AD16" s="1" t="s">
        <v>590</v>
      </c>
    </row>
    <row r="17">
      <c r="A17" s="2" t="s">
        <v>109</v>
      </c>
      <c r="B17" s="2" t="str">
        <f t="shared" si="1"/>
        <v>s16</v>
      </c>
      <c r="C17" s="2" t="s">
        <v>108</v>
      </c>
      <c r="D17" s="2" t="str">
        <f t="shared" si="2"/>
        <v>z16</v>
      </c>
      <c r="E17" s="2" t="str">
        <f t="shared" si="3"/>
        <v>#N/A</v>
      </c>
      <c r="F17" s="2" t="s">
        <v>110</v>
      </c>
      <c r="G17" s="1" t="s">
        <v>591</v>
      </c>
      <c r="I17" s="2" t="s">
        <v>299</v>
      </c>
      <c r="J17" s="2" t="s">
        <v>7</v>
      </c>
      <c r="K17" s="2" t="s">
        <v>300</v>
      </c>
      <c r="L17" s="2" t="s">
        <v>301</v>
      </c>
      <c r="M17" s="1" t="s">
        <v>592</v>
      </c>
      <c r="O17" s="2" t="s">
        <v>110</v>
      </c>
      <c r="P17" s="2" t="str">
        <f t="shared" si="4"/>
        <v>a16</v>
      </c>
      <c r="Q17" s="2" t="s">
        <v>301</v>
      </c>
      <c r="R17" s="2" t="str">
        <f t="shared" si="5"/>
        <v>c16</v>
      </c>
      <c r="S17" s="2" t="s">
        <v>100</v>
      </c>
      <c r="U17" s="2" t="s">
        <v>161</v>
      </c>
      <c r="V17" s="2" t="s">
        <v>412</v>
      </c>
      <c r="W17" s="2" t="s">
        <v>160</v>
      </c>
      <c r="X17" s="2" t="s">
        <v>488</v>
      </c>
      <c r="Z17" s="2" t="s">
        <v>299</v>
      </c>
      <c r="AA17" s="2" t="s">
        <v>412</v>
      </c>
      <c r="AB17" s="2" t="s">
        <v>300</v>
      </c>
      <c r="AC17" s="2" t="s">
        <v>109</v>
      </c>
      <c r="AD17" s="1" t="s">
        <v>593</v>
      </c>
    </row>
    <row r="18">
      <c r="A18" s="2" t="s">
        <v>101</v>
      </c>
      <c r="B18" s="2" t="str">
        <f t="shared" si="1"/>
        <v>s17</v>
      </c>
      <c r="C18" s="2" t="s">
        <v>100</v>
      </c>
      <c r="D18" s="2" t="str">
        <f t="shared" si="2"/>
        <v>#N/A</v>
      </c>
      <c r="E18" s="2" t="str">
        <f t="shared" si="3"/>
        <v>z17</v>
      </c>
      <c r="F18" s="2" t="s">
        <v>102</v>
      </c>
      <c r="G18" s="1" t="s">
        <v>594</v>
      </c>
      <c r="I18" s="2" t="s">
        <v>303</v>
      </c>
      <c r="J18" s="2" t="s">
        <v>7</v>
      </c>
      <c r="K18" s="2" t="s">
        <v>304</v>
      </c>
      <c r="L18" s="2" t="s">
        <v>305</v>
      </c>
      <c r="M18" s="1" t="s">
        <v>595</v>
      </c>
      <c r="O18" s="2" t="s">
        <v>102</v>
      </c>
      <c r="P18" s="2" t="str">
        <f t="shared" si="4"/>
        <v>a17</v>
      </c>
      <c r="Q18" s="2" t="s">
        <v>305</v>
      </c>
      <c r="R18" s="2" t="str">
        <f t="shared" si="5"/>
        <v>c17</v>
      </c>
      <c r="S18" s="2" t="s">
        <v>72</v>
      </c>
      <c r="U18" s="2" t="s">
        <v>108</v>
      </c>
      <c r="V18" s="2" t="s">
        <v>412</v>
      </c>
      <c r="W18" s="2" t="s">
        <v>109</v>
      </c>
      <c r="X18" s="2" t="s">
        <v>462</v>
      </c>
      <c r="Z18" s="2" t="s">
        <v>303</v>
      </c>
      <c r="AA18" s="2" t="s">
        <v>412</v>
      </c>
      <c r="AB18" s="2" t="s">
        <v>304</v>
      </c>
      <c r="AC18" s="2" t="s">
        <v>101</v>
      </c>
      <c r="AD18" s="1" t="s">
        <v>596</v>
      </c>
    </row>
    <row r="19">
      <c r="A19" s="2" t="s">
        <v>73</v>
      </c>
      <c r="B19" s="2" t="str">
        <f t="shared" si="1"/>
        <v>s18</v>
      </c>
      <c r="C19" s="2" t="s">
        <v>72</v>
      </c>
      <c r="D19" s="2" t="str">
        <f t="shared" si="2"/>
        <v>z18</v>
      </c>
      <c r="E19" s="2" t="str">
        <f t="shared" si="3"/>
        <v>#N/A</v>
      </c>
      <c r="F19" s="2" t="s">
        <v>74</v>
      </c>
      <c r="G19" s="1" t="s">
        <v>597</v>
      </c>
      <c r="I19" s="2" t="s">
        <v>307</v>
      </c>
      <c r="J19" s="2" t="s">
        <v>7</v>
      </c>
      <c r="K19" s="2" t="s">
        <v>308</v>
      </c>
      <c r="L19" s="2" t="s">
        <v>309</v>
      </c>
      <c r="M19" s="1" t="s">
        <v>598</v>
      </c>
      <c r="O19" s="2" t="s">
        <v>74</v>
      </c>
      <c r="P19" s="2" t="str">
        <f t="shared" si="4"/>
        <v>a18</v>
      </c>
      <c r="Q19" s="2" t="s">
        <v>309</v>
      </c>
      <c r="R19" s="2" t="str">
        <f t="shared" si="5"/>
        <v>c18</v>
      </c>
      <c r="S19" s="2" t="s">
        <v>141</v>
      </c>
      <c r="U19" s="2" t="s">
        <v>101</v>
      </c>
      <c r="V19" s="2" t="s">
        <v>412</v>
      </c>
      <c r="W19" s="2" t="s">
        <v>100</v>
      </c>
      <c r="X19" s="2" t="s">
        <v>420</v>
      </c>
      <c r="Z19" s="2" t="s">
        <v>307</v>
      </c>
      <c r="AA19" s="2" t="s">
        <v>412</v>
      </c>
      <c r="AB19" s="2" t="s">
        <v>308</v>
      </c>
      <c r="AC19" s="2" t="s">
        <v>73</v>
      </c>
      <c r="AD19" s="1" t="s">
        <v>599</v>
      </c>
    </row>
    <row r="20">
      <c r="A20" s="2" t="s">
        <v>140</v>
      </c>
      <c r="B20" s="2" t="str">
        <f t="shared" si="1"/>
        <v>s19</v>
      </c>
      <c r="C20" s="2" t="s">
        <v>141</v>
      </c>
      <c r="D20" s="2" t="str">
        <f t="shared" si="2"/>
        <v>z19</v>
      </c>
      <c r="E20" s="2" t="str">
        <f t="shared" si="3"/>
        <v>#N/A</v>
      </c>
      <c r="F20" s="2" t="s">
        <v>142</v>
      </c>
      <c r="G20" s="1" t="s">
        <v>600</v>
      </c>
      <c r="I20" s="2" t="s">
        <v>208</v>
      </c>
      <c r="J20" s="2" t="s">
        <v>7</v>
      </c>
      <c r="K20" s="2" t="s">
        <v>209</v>
      </c>
      <c r="L20" s="2" t="s">
        <v>210</v>
      </c>
      <c r="M20" s="1" t="s">
        <v>601</v>
      </c>
      <c r="O20" s="2" t="s">
        <v>142</v>
      </c>
      <c r="P20" s="2" t="str">
        <f t="shared" si="4"/>
        <v>a19</v>
      </c>
      <c r="Q20" s="2" t="s">
        <v>210</v>
      </c>
      <c r="R20" s="2" t="str">
        <f t="shared" si="5"/>
        <v>c19</v>
      </c>
      <c r="S20" s="2" t="s">
        <v>28</v>
      </c>
      <c r="U20" s="2" t="s">
        <v>72</v>
      </c>
      <c r="V20" s="2" t="s">
        <v>412</v>
      </c>
      <c r="W20" s="2" t="s">
        <v>73</v>
      </c>
      <c r="X20" s="2" t="s">
        <v>450</v>
      </c>
      <c r="Z20" s="2" t="s">
        <v>208</v>
      </c>
      <c r="AA20" s="2" t="s">
        <v>412</v>
      </c>
      <c r="AB20" s="2" t="s">
        <v>209</v>
      </c>
      <c r="AC20" s="2" t="s">
        <v>140</v>
      </c>
      <c r="AD20" s="1" t="s">
        <v>602</v>
      </c>
    </row>
    <row r="21">
      <c r="A21" s="2" t="s">
        <v>29</v>
      </c>
      <c r="B21" s="2" t="str">
        <f t="shared" si="1"/>
        <v>s20</v>
      </c>
      <c r="C21" s="2" t="s">
        <v>28</v>
      </c>
      <c r="D21" s="2" t="str">
        <f t="shared" si="2"/>
        <v>z20</v>
      </c>
      <c r="E21" s="2" t="str">
        <f t="shared" si="3"/>
        <v>#N/A</v>
      </c>
      <c r="F21" s="2" t="s">
        <v>30</v>
      </c>
      <c r="G21" s="1" t="s">
        <v>603</v>
      </c>
      <c r="I21" s="2" t="s">
        <v>311</v>
      </c>
      <c r="J21" s="2" t="s">
        <v>7</v>
      </c>
      <c r="K21" s="2" t="s">
        <v>312</v>
      </c>
      <c r="L21" s="2" t="s">
        <v>313</v>
      </c>
      <c r="M21" s="1" t="s">
        <v>604</v>
      </c>
      <c r="O21" s="2" t="s">
        <v>30</v>
      </c>
      <c r="P21" s="2" t="str">
        <f t="shared" si="4"/>
        <v>a20</v>
      </c>
      <c r="Q21" s="2" t="s">
        <v>313</v>
      </c>
      <c r="R21" s="2" t="str">
        <f t="shared" si="5"/>
        <v>c20</v>
      </c>
      <c r="S21" s="2" t="s">
        <v>44</v>
      </c>
      <c r="U21" s="2" t="s">
        <v>141</v>
      </c>
      <c r="V21" s="2" t="s">
        <v>412</v>
      </c>
      <c r="W21" s="2" t="s">
        <v>140</v>
      </c>
      <c r="X21" s="2" t="s">
        <v>482</v>
      </c>
      <c r="Z21" s="2" t="s">
        <v>311</v>
      </c>
      <c r="AA21" s="2" t="s">
        <v>412</v>
      </c>
      <c r="AB21" s="2" t="s">
        <v>312</v>
      </c>
      <c r="AC21" s="2" t="s">
        <v>29</v>
      </c>
      <c r="AD21" s="1" t="s">
        <v>605</v>
      </c>
    </row>
    <row r="22">
      <c r="A22" s="2" t="s">
        <v>45</v>
      </c>
      <c r="B22" s="2" t="str">
        <f t="shared" si="1"/>
        <v>s21</v>
      </c>
      <c r="C22" s="2" t="s">
        <v>44</v>
      </c>
      <c r="D22" s="2" t="str">
        <f t="shared" si="2"/>
        <v>z21</v>
      </c>
      <c r="E22" s="2" t="str">
        <f t="shared" si="3"/>
        <v>#N/A</v>
      </c>
      <c r="F22" s="2" t="s">
        <v>46</v>
      </c>
      <c r="G22" s="1" t="s">
        <v>606</v>
      </c>
      <c r="I22" s="2" t="s">
        <v>315</v>
      </c>
      <c r="J22" s="2" t="s">
        <v>7</v>
      </c>
      <c r="K22" s="2" t="s">
        <v>316</v>
      </c>
      <c r="L22" s="2" t="s">
        <v>317</v>
      </c>
      <c r="M22" s="1" t="s">
        <v>607</v>
      </c>
      <c r="O22" s="2" t="s">
        <v>46</v>
      </c>
      <c r="P22" s="2" t="str">
        <f t="shared" si="4"/>
        <v>a21</v>
      </c>
      <c r="Q22" s="2" t="s">
        <v>317</v>
      </c>
      <c r="R22" s="2" t="str">
        <f t="shared" si="5"/>
        <v>c21</v>
      </c>
      <c r="S22" s="2" t="s">
        <v>60</v>
      </c>
      <c r="U22" s="2" t="s">
        <v>28</v>
      </c>
      <c r="V22" s="2" t="s">
        <v>412</v>
      </c>
      <c r="W22" s="2" t="s">
        <v>29</v>
      </c>
      <c r="X22" s="2" t="s">
        <v>430</v>
      </c>
      <c r="Z22" s="2" t="s">
        <v>315</v>
      </c>
      <c r="AA22" s="2" t="s">
        <v>412</v>
      </c>
      <c r="AB22" s="2" t="s">
        <v>316</v>
      </c>
      <c r="AC22" s="2" t="s">
        <v>45</v>
      </c>
      <c r="AD22" s="1" t="s">
        <v>608</v>
      </c>
    </row>
    <row r="23">
      <c r="A23" s="2" t="s">
        <v>61</v>
      </c>
      <c r="B23" s="1" t="s">
        <v>609</v>
      </c>
      <c r="C23" s="2" t="s">
        <v>60</v>
      </c>
      <c r="D23" s="2" t="str">
        <f t="shared" si="2"/>
        <v>#N/A</v>
      </c>
      <c r="E23" s="2" t="str">
        <f t="shared" si="3"/>
        <v>z22</v>
      </c>
      <c r="F23" s="2" t="s">
        <v>62</v>
      </c>
      <c r="G23" s="1" t="s">
        <v>610</v>
      </c>
      <c r="I23" s="7" t="s">
        <v>319</v>
      </c>
      <c r="J23" s="7" t="s">
        <v>7</v>
      </c>
      <c r="K23" s="7" t="s">
        <v>320</v>
      </c>
      <c r="L23" s="7" t="s">
        <v>61</v>
      </c>
      <c r="M23" s="1" t="s">
        <v>611</v>
      </c>
      <c r="O23" s="2" t="s">
        <v>62</v>
      </c>
      <c r="P23" s="2" t="str">
        <f t="shared" si="4"/>
        <v>a22</v>
      </c>
      <c r="Q23" s="1" t="s">
        <v>612</v>
      </c>
      <c r="R23" s="2" t="str">
        <f t="shared" si="5"/>
        <v>#N/A</v>
      </c>
      <c r="S23" s="2" t="s">
        <v>137</v>
      </c>
      <c r="U23" s="2" t="s">
        <v>44</v>
      </c>
      <c r="V23" s="2" t="s">
        <v>412</v>
      </c>
      <c r="W23" s="2" t="s">
        <v>45</v>
      </c>
      <c r="X23" s="2" t="s">
        <v>438</v>
      </c>
      <c r="Z23" s="7" t="s">
        <v>319</v>
      </c>
      <c r="AA23" s="7" t="s">
        <v>412</v>
      </c>
      <c r="AB23" s="7" t="s">
        <v>320</v>
      </c>
      <c r="AC23" s="7" t="s">
        <v>363</v>
      </c>
      <c r="AD23" s="1" t="s">
        <v>609</v>
      </c>
    </row>
    <row r="24">
      <c r="A24" s="2" t="s">
        <v>136</v>
      </c>
      <c r="B24" s="2" t="str">
        <f t="shared" ref="B24:B45" si="6">vlookup(A24, AC:AD, 2, false)</f>
        <v>s23</v>
      </c>
      <c r="C24" s="2" t="s">
        <v>137</v>
      </c>
      <c r="D24" s="2" t="str">
        <f t="shared" si="2"/>
        <v>#N/A</v>
      </c>
      <c r="E24" s="2" t="str">
        <f t="shared" si="3"/>
        <v>z23</v>
      </c>
      <c r="F24" s="2" t="s">
        <v>138</v>
      </c>
      <c r="G24" s="1" t="s">
        <v>613</v>
      </c>
      <c r="I24" s="2" t="s">
        <v>322</v>
      </c>
      <c r="J24" s="2" t="s">
        <v>7</v>
      </c>
      <c r="K24" s="2" t="s">
        <v>323</v>
      </c>
      <c r="L24" s="2" t="s">
        <v>324</v>
      </c>
      <c r="M24" s="1" t="s">
        <v>614</v>
      </c>
      <c r="O24" s="2" t="s">
        <v>138</v>
      </c>
      <c r="P24" s="2" t="str">
        <f t="shared" si="4"/>
        <v>a23</v>
      </c>
      <c r="Q24" s="2" t="s">
        <v>324</v>
      </c>
      <c r="R24" s="2" t="str">
        <f t="shared" si="5"/>
        <v>c23</v>
      </c>
      <c r="S24" s="2" t="s">
        <v>40</v>
      </c>
      <c r="U24" s="2" t="s">
        <v>61</v>
      </c>
      <c r="V24" s="2" t="s">
        <v>412</v>
      </c>
      <c r="W24" s="2" t="s">
        <v>60</v>
      </c>
      <c r="X24" s="2" t="s">
        <v>454</v>
      </c>
      <c r="Z24" s="2" t="s">
        <v>322</v>
      </c>
      <c r="AA24" s="2" t="s">
        <v>412</v>
      </c>
      <c r="AB24" s="2" t="s">
        <v>323</v>
      </c>
      <c r="AC24" s="2" t="s">
        <v>136</v>
      </c>
      <c r="AD24" s="1" t="s">
        <v>615</v>
      </c>
    </row>
    <row r="25">
      <c r="A25" s="2" t="s">
        <v>41</v>
      </c>
      <c r="B25" s="2" t="str">
        <f t="shared" si="6"/>
        <v>s24</v>
      </c>
      <c r="C25" s="2" t="s">
        <v>40</v>
      </c>
      <c r="D25" s="2" t="str">
        <f t="shared" si="2"/>
        <v>z24</v>
      </c>
      <c r="E25" s="2" t="str">
        <f t="shared" si="3"/>
        <v>#N/A</v>
      </c>
      <c r="F25" s="2" t="s">
        <v>42</v>
      </c>
      <c r="G25" s="1" t="s">
        <v>616</v>
      </c>
      <c r="I25" s="2" t="s">
        <v>326</v>
      </c>
      <c r="J25" s="2" t="s">
        <v>7</v>
      </c>
      <c r="K25" s="2" t="s">
        <v>327</v>
      </c>
      <c r="L25" s="2" t="s">
        <v>328</v>
      </c>
      <c r="M25" s="1" t="s">
        <v>617</v>
      </c>
      <c r="O25" s="2" t="s">
        <v>42</v>
      </c>
      <c r="P25" s="2" t="str">
        <f t="shared" si="4"/>
        <v>a24</v>
      </c>
      <c r="Q25" s="2" t="s">
        <v>328</v>
      </c>
      <c r="R25" s="2" t="str">
        <f t="shared" si="5"/>
        <v>c24</v>
      </c>
      <c r="S25" s="2" t="s">
        <v>112</v>
      </c>
      <c r="U25" s="2" t="s">
        <v>136</v>
      </c>
      <c r="V25" s="2" t="s">
        <v>412</v>
      </c>
      <c r="W25" s="2" t="s">
        <v>137</v>
      </c>
      <c r="X25" s="2" t="s">
        <v>478</v>
      </c>
      <c r="Z25" s="2" t="s">
        <v>326</v>
      </c>
      <c r="AA25" s="2" t="s">
        <v>412</v>
      </c>
      <c r="AB25" s="2" t="s">
        <v>327</v>
      </c>
      <c r="AC25" s="2" t="s">
        <v>41</v>
      </c>
      <c r="AD25" s="1" t="s">
        <v>618</v>
      </c>
    </row>
    <row r="26">
      <c r="A26" s="2" t="s">
        <v>113</v>
      </c>
      <c r="B26" s="2" t="str">
        <f t="shared" si="6"/>
        <v>s25</v>
      </c>
      <c r="C26" s="2" t="s">
        <v>112</v>
      </c>
      <c r="D26" s="2" t="str">
        <f t="shared" si="2"/>
        <v>z25</v>
      </c>
      <c r="E26" s="2" t="str">
        <f t="shared" si="3"/>
        <v>#N/A</v>
      </c>
      <c r="F26" s="2" t="s">
        <v>114</v>
      </c>
      <c r="G26" s="1" t="s">
        <v>619</v>
      </c>
      <c r="I26" s="2" t="s">
        <v>212</v>
      </c>
      <c r="J26" s="2" t="s">
        <v>7</v>
      </c>
      <c r="K26" s="2" t="s">
        <v>213</v>
      </c>
      <c r="L26" s="2" t="s">
        <v>214</v>
      </c>
      <c r="M26" s="1" t="s">
        <v>620</v>
      </c>
      <c r="O26" s="2" t="s">
        <v>114</v>
      </c>
      <c r="P26" s="2" t="str">
        <f t="shared" si="4"/>
        <v>a25</v>
      </c>
      <c r="Q26" s="2" t="s">
        <v>214</v>
      </c>
      <c r="R26" s="2" t="str">
        <f t="shared" si="5"/>
        <v>c25</v>
      </c>
      <c r="S26" s="2" t="s">
        <v>17</v>
      </c>
      <c r="U26" s="2" t="s">
        <v>40</v>
      </c>
      <c r="V26" s="2" t="s">
        <v>412</v>
      </c>
      <c r="W26" s="2" t="s">
        <v>41</v>
      </c>
      <c r="X26" s="2" t="s">
        <v>436</v>
      </c>
      <c r="Z26" s="2" t="s">
        <v>212</v>
      </c>
      <c r="AA26" s="2" t="s">
        <v>412</v>
      </c>
      <c r="AB26" s="2" t="s">
        <v>213</v>
      </c>
      <c r="AC26" s="2" t="s">
        <v>113</v>
      </c>
      <c r="AD26" s="1" t="s">
        <v>621</v>
      </c>
    </row>
    <row r="27">
      <c r="A27" s="2" t="s">
        <v>16</v>
      </c>
      <c r="B27" s="2" t="str">
        <f t="shared" si="6"/>
        <v>s26</v>
      </c>
      <c r="C27" s="2" t="s">
        <v>17</v>
      </c>
      <c r="D27" s="2" t="str">
        <f t="shared" si="2"/>
        <v>#N/A</v>
      </c>
      <c r="E27" s="2" t="str">
        <f t="shared" si="3"/>
        <v>z26</v>
      </c>
      <c r="F27" s="2" t="s">
        <v>18</v>
      </c>
      <c r="G27" s="1" t="s">
        <v>622</v>
      </c>
      <c r="I27" s="2" t="s">
        <v>216</v>
      </c>
      <c r="J27" s="2" t="s">
        <v>7</v>
      </c>
      <c r="K27" s="2" t="s">
        <v>217</v>
      </c>
      <c r="L27" s="2" t="s">
        <v>218</v>
      </c>
      <c r="M27" s="1" t="s">
        <v>623</v>
      </c>
      <c r="O27" s="2" t="s">
        <v>18</v>
      </c>
      <c r="P27" s="2" t="str">
        <f t="shared" si="4"/>
        <v>a26</v>
      </c>
      <c r="Q27" s="2" t="s">
        <v>218</v>
      </c>
      <c r="R27" s="2" t="str">
        <f t="shared" si="5"/>
        <v>c26</v>
      </c>
      <c r="S27" s="2" t="s">
        <v>13</v>
      </c>
      <c r="U27" s="2" t="s">
        <v>112</v>
      </c>
      <c r="V27" s="2" t="s">
        <v>412</v>
      </c>
      <c r="W27" s="2" t="s">
        <v>113</v>
      </c>
      <c r="X27" s="2" t="s">
        <v>464</v>
      </c>
      <c r="Z27" s="2" t="s">
        <v>216</v>
      </c>
      <c r="AA27" s="2" t="s">
        <v>412</v>
      </c>
      <c r="AB27" s="2" t="s">
        <v>217</v>
      </c>
      <c r="AC27" s="2" t="s">
        <v>16</v>
      </c>
      <c r="AD27" s="1" t="s">
        <v>624</v>
      </c>
    </row>
    <row r="28">
      <c r="A28" s="2" t="s">
        <v>12</v>
      </c>
      <c r="B28" s="2" t="str">
        <f t="shared" si="6"/>
        <v>s27</v>
      </c>
      <c r="C28" s="2" t="s">
        <v>13</v>
      </c>
      <c r="D28" s="2" t="str">
        <f t="shared" si="2"/>
        <v>#N/A</v>
      </c>
      <c r="E28" s="2" t="str">
        <f t="shared" si="3"/>
        <v>z27</v>
      </c>
      <c r="F28" s="2" t="s">
        <v>14</v>
      </c>
      <c r="G28" s="1" t="s">
        <v>625</v>
      </c>
      <c r="I28" s="2" t="s">
        <v>220</v>
      </c>
      <c r="J28" s="2" t="s">
        <v>7</v>
      </c>
      <c r="K28" s="2" t="s">
        <v>221</v>
      </c>
      <c r="L28" s="2" t="s">
        <v>222</v>
      </c>
      <c r="M28" s="1" t="s">
        <v>626</v>
      </c>
      <c r="O28" s="2" t="s">
        <v>14</v>
      </c>
      <c r="P28" s="2" t="str">
        <f t="shared" si="4"/>
        <v>a27</v>
      </c>
      <c r="Q28" s="2" t="s">
        <v>222</v>
      </c>
      <c r="R28" s="2" t="str">
        <f t="shared" si="5"/>
        <v>c27</v>
      </c>
      <c r="S28" s="2" t="s">
        <v>36</v>
      </c>
      <c r="U28" s="2" t="s">
        <v>16</v>
      </c>
      <c r="V28" s="2" t="s">
        <v>412</v>
      </c>
      <c r="W28" s="2" t="s">
        <v>17</v>
      </c>
      <c r="X28" s="2" t="s">
        <v>418</v>
      </c>
      <c r="Z28" s="2" t="s">
        <v>220</v>
      </c>
      <c r="AA28" s="2" t="s">
        <v>412</v>
      </c>
      <c r="AB28" s="2" t="s">
        <v>221</v>
      </c>
      <c r="AC28" s="2" t="s">
        <v>12</v>
      </c>
      <c r="AD28" s="1" t="s">
        <v>627</v>
      </c>
    </row>
    <row r="29">
      <c r="A29" s="2" t="s">
        <v>37</v>
      </c>
      <c r="B29" s="2" t="str">
        <f t="shared" si="6"/>
        <v>s28</v>
      </c>
      <c r="C29" s="2" t="s">
        <v>36</v>
      </c>
      <c r="D29" s="2" t="str">
        <f t="shared" si="2"/>
        <v>#N/A</v>
      </c>
      <c r="E29" s="2" t="str">
        <f t="shared" si="3"/>
        <v>z28</v>
      </c>
      <c r="F29" s="2" t="s">
        <v>38</v>
      </c>
      <c r="G29" s="1" t="s">
        <v>628</v>
      </c>
      <c r="I29" s="2" t="s">
        <v>224</v>
      </c>
      <c r="J29" s="2" t="s">
        <v>7</v>
      </c>
      <c r="K29" s="2" t="s">
        <v>225</v>
      </c>
      <c r="L29" s="2" t="s">
        <v>226</v>
      </c>
      <c r="M29" s="1" t="s">
        <v>629</v>
      </c>
      <c r="O29" s="2" t="s">
        <v>38</v>
      </c>
      <c r="P29" s="2" t="str">
        <f t="shared" si="4"/>
        <v>a28</v>
      </c>
      <c r="Q29" s="2" t="s">
        <v>226</v>
      </c>
      <c r="R29" s="2" t="str">
        <f t="shared" si="5"/>
        <v>c28</v>
      </c>
      <c r="S29" s="2" t="s">
        <v>77</v>
      </c>
      <c r="U29" s="2" t="s">
        <v>12</v>
      </c>
      <c r="V29" s="2" t="s">
        <v>412</v>
      </c>
      <c r="W29" s="2" t="s">
        <v>13</v>
      </c>
      <c r="X29" s="2" t="s">
        <v>414</v>
      </c>
      <c r="Z29" s="2" t="s">
        <v>224</v>
      </c>
      <c r="AA29" s="2" t="s">
        <v>412</v>
      </c>
      <c r="AB29" s="2" t="s">
        <v>225</v>
      </c>
      <c r="AC29" s="2" t="s">
        <v>37</v>
      </c>
      <c r="AD29" s="1" t="s">
        <v>630</v>
      </c>
    </row>
    <row r="30">
      <c r="A30" s="2" t="s">
        <v>76</v>
      </c>
      <c r="B30" s="2" t="str">
        <f t="shared" si="6"/>
        <v>s29</v>
      </c>
      <c r="C30" s="2" t="s">
        <v>77</v>
      </c>
      <c r="D30" s="2" t="str">
        <f t="shared" si="2"/>
        <v>z29</v>
      </c>
      <c r="E30" s="2" t="str">
        <f t="shared" si="3"/>
        <v>#N/A</v>
      </c>
      <c r="F30" s="2" t="s">
        <v>78</v>
      </c>
      <c r="G30" s="1" t="s">
        <v>631</v>
      </c>
      <c r="I30" s="2" t="s">
        <v>330</v>
      </c>
      <c r="J30" s="2" t="s">
        <v>7</v>
      </c>
      <c r="K30" s="2" t="s">
        <v>331</v>
      </c>
      <c r="L30" s="2" t="s">
        <v>332</v>
      </c>
      <c r="M30" s="1" t="s">
        <v>632</v>
      </c>
      <c r="O30" s="2" t="s">
        <v>78</v>
      </c>
      <c r="P30" s="2" t="str">
        <f t="shared" si="4"/>
        <v>a29</v>
      </c>
      <c r="Q30" s="2" t="s">
        <v>332</v>
      </c>
      <c r="R30" s="2" t="str">
        <f t="shared" si="5"/>
        <v>c29</v>
      </c>
      <c r="S30" s="2" t="s">
        <v>105</v>
      </c>
      <c r="U30" s="2" t="s">
        <v>37</v>
      </c>
      <c r="V30" s="2" t="s">
        <v>412</v>
      </c>
      <c r="W30" s="2" t="s">
        <v>36</v>
      </c>
      <c r="X30" s="2" t="s">
        <v>434</v>
      </c>
      <c r="Z30" s="2" t="s">
        <v>330</v>
      </c>
      <c r="AA30" s="2" t="s">
        <v>412</v>
      </c>
      <c r="AB30" s="2" t="s">
        <v>331</v>
      </c>
      <c r="AC30" s="2" t="s">
        <v>76</v>
      </c>
      <c r="AD30" s="1" t="s">
        <v>633</v>
      </c>
    </row>
    <row r="31">
      <c r="A31" s="2" t="s">
        <v>104</v>
      </c>
      <c r="B31" s="2" t="str">
        <f t="shared" si="6"/>
        <v>s30</v>
      </c>
      <c r="C31" s="2" t="s">
        <v>105</v>
      </c>
      <c r="D31" s="2" t="str">
        <f t="shared" si="2"/>
        <v>#N/A</v>
      </c>
      <c r="E31" s="2" t="str">
        <f t="shared" si="3"/>
        <v>z30</v>
      </c>
      <c r="F31" s="2" t="s">
        <v>106</v>
      </c>
      <c r="G31" s="1" t="s">
        <v>634</v>
      </c>
      <c r="I31" s="2" t="s">
        <v>334</v>
      </c>
      <c r="J31" s="2" t="s">
        <v>7</v>
      </c>
      <c r="K31" s="2" t="s">
        <v>335</v>
      </c>
      <c r="L31" s="2" t="s">
        <v>336</v>
      </c>
      <c r="M31" s="1" t="s">
        <v>635</v>
      </c>
      <c r="O31" s="2" t="s">
        <v>106</v>
      </c>
      <c r="P31" s="2" t="str">
        <f t="shared" si="4"/>
        <v>a30</v>
      </c>
      <c r="Q31" s="2" t="s">
        <v>336</v>
      </c>
      <c r="R31" s="2" t="str">
        <f t="shared" si="5"/>
        <v>c30</v>
      </c>
      <c r="S31" s="2" t="s">
        <v>89</v>
      </c>
      <c r="U31" s="2" t="s">
        <v>77</v>
      </c>
      <c r="V31" s="2" t="s">
        <v>412</v>
      </c>
      <c r="W31" s="2" t="s">
        <v>76</v>
      </c>
      <c r="X31" s="2" t="s">
        <v>470</v>
      </c>
      <c r="Z31" s="2" t="s">
        <v>334</v>
      </c>
      <c r="AA31" s="2" t="s">
        <v>412</v>
      </c>
      <c r="AB31" s="2" t="s">
        <v>335</v>
      </c>
      <c r="AC31" s="2" t="s">
        <v>104</v>
      </c>
      <c r="AD31" s="1" t="s">
        <v>636</v>
      </c>
    </row>
    <row r="32">
      <c r="A32" s="3" t="s">
        <v>88</v>
      </c>
      <c r="B32" s="3" t="str">
        <f t="shared" si="6"/>
        <v>s31</v>
      </c>
      <c r="C32" s="3" t="s">
        <v>89</v>
      </c>
      <c r="D32" s="3" t="str">
        <f t="shared" si="2"/>
        <v>#N/A</v>
      </c>
      <c r="E32" s="3" t="str">
        <f t="shared" si="3"/>
        <v>kpp (z31)</v>
      </c>
      <c r="F32" s="3" t="s">
        <v>90</v>
      </c>
      <c r="G32" s="1" t="s">
        <v>637</v>
      </c>
      <c r="I32" s="2" t="s">
        <v>228</v>
      </c>
      <c r="J32" s="2" t="s">
        <v>7</v>
      </c>
      <c r="K32" s="2" t="s">
        <v>229</v>
      </c>
      <c r="L32" s="2" t="s">
        <v>230</v>
      </c>
      <c r="M32" s="1" t="s">
        <v>638</v>
      </c>
      <c r="O32" s="2" t="s">
        <v>58</v>
      </c>
      <c r="P32" s="2" t="str">
        <f t="shared" si="4"/>
        <v>a32</v>
      </c>
      <c r="Q32" s="2" t="s">
        <v>234</v>
      </c>
      <c r="R32" s="2" t="str">
        <f t="shared" si="5"/>
        <v>c32</v>
      </c>
      <c r="S32" s="2" t="s">
        <v>172</v>
      </c>
      <c r="U32" s="2" t="s">
        <v>104</v>
      </c>
      <c r="V32" s="2" t="s">
        <v>412</v>
      </c>
      <c r="W32" s="2" t="s">
        <v>105</v>
      </c>
      <c r="X32" s="2" t="s">
        <v>460</v>
      </c>
      <c r="Z32" s="2" t="s">
        <v>228</v>
      </c>
      <c r="AA32" s="2" t="s">
        <v>412</v>
      </c>
      <c r="AB32" s="2" t="s">
        <v>229</v>
      </c>
      <c r="AC32" s="2" t="s">
        <v>88</v>
      </c>
      <c r="AD32" s="1" t="s">
        <v>639</v>
      </c>
    </row>
    <row r="33">
      <c r="A33" s="2" t="s">
        <v>56</v>
      </c>
      <c r="B33" s="2" t="str">
        <f t="shared" si="6"/>
        <v>s32</v>
      </c>
      <c r="C33" s="2" t="s">
        <v>57</v>
      </c>
      <c r="D33" s="2" t="str">
        <f t="shared" si="2"/>
        <v>#N/A</v>
      </c>
      <c r="E33" s="2" t="str">
        <f t="shared" si="3"/>
        <v>z32</v>
      </c>
      <c r="F33" s="2" t="s">
        <v>58</v>
      </c>
      <c r="G33" s="1" t="s">
        <v>640</v>
      </c>
      <c r="I33" s="2" t="s">
        <v>232</v>
      </c>
      <c r="J33" s="2" t="s">
        <v>7</v>
      </c>
      <c r="K33" s="2" t="s">
        <v>233</v>
      </c>
      <c r="L33" s="2" t="s">
        <v>234</v>
      </c>
      <c r="M33" s="1" t="s">
        <v>641</v>
      </c>
      <c r="O33" s="2" t="s">
        <v>174</v>
      </c>
      <c r="P33" s="2" t="str">
        <f t="shared" si="4"/>
        <v>a33</v>
      </c>
      <c r="Q33" s="2" t="s">
        <v>340</v>
      </c>
      <c r="R33" s="2" t="str">
        <f t="shared" si="5"/>
        <v>c33</v>
      </c>
      <c r="S33" s="2" t="s">
        <v>96</v>
      </c>
      <c r="U33" s="2" t="s">
        <v>56</v>
      </c>
      <c r="V33" s="2" t="s">
        <v>412</v>
      </c>
      <c r="W33" s="2" t="s">
        <v>57</v>
      </c>
      <c r="X33" s="2" t="s">
        <v>442</v>
      </c>
      <c r="Z33" s="2" t="s">
        <v>232</v>
      </c>
      <c r="AA33" s="2" t="s">
        <v>412</v>
      </c>
      <c r="AB33" s="2" t="s">
        <v>233</v>
      </c>
      <c r="AC33" s="2" t="s">
        <v>56</v>
      </c>
      <c r="AD33" s="1" t="s">
        <v>642</v>
      </c>
    </row>
    <row r="34">
      <c r="A34" s="2" t="s">
        <v>173</v>
      </c>
      <c r="B34" s="2" t="str">
        <f t="shared" si="6"/>
        <v>s33</v>
      </c>
      <c r="C34" s="2" t="s">
        <v>172</v>
      </c>
      <c r="D34" s="2" t="str">
        <f t="shared" si="2"/>
        <v>z33</v>
      </c>
      <c r="E34" s="2" t="str">
        <f t="shared" si="3"/>
        <v>#N/A</v>
      </c>
      <c r="F34" s="2" t="s">
        <v>174</v>
      </c>
      <c r="G34" s="1" t="s">
        <v>643</v>
      </c>
      <c r="I34" s="2" t="s">
        <v>338</v>
      </c>
      <c r="J34" s="2" t="s">
        <v>7</v>
      </c>
      <c r="K34" s="2" t="s">
        <v>339</v>
      </c>
      <c r="L34" s="2" t="s">
        <v>340</v>
      </c>
      <c r="M34" s="1" t="s">
        <v>644</v>
      </c>
      <c r="O34" s="2" t="s">
        <v>98</v>
      </c>
      <c r="P34" s="2" t="str">
        <f t="shared" si="4"/>
        <v>a34</v>
      </c>
      <c r="Q34" s="2" t="s">
        <v>238</v>
      </c>
      <c r="R34" s="2" t="str">
        <f t="shared" si="5"/>
        <v>c34</v>
      </c>
      <c r="S34" s="2" t="s">
        <v>8</v>
      </c>
      <c r="U34" s="2" t="s">
        <v>172</v>
      </c>
      <c r="V34" s="2" t="s">
        <v>412</v>
      </c>
      <c r="W34" s="2" t="s">
        <v>173</v>
      </c>
      <c r="X34" s="2" t="s">
        <v>492</v>
      </c>
      <c r="Z34" s="2" t="s">
        <v>338</v>
      </c>
      <c r="AA34" s="2" t="s">
        <v>412</v>
      </c>
      <c r="AB34" s="2" t="s">
        <v>339</v>
      </c>
      <c r="AC34" s="2" t="s">
        <v>173</v>
      </c>
      <c r="AD34" s="1" t="s">
        <v>645</v>
      </c>
    </row>
    <row r="35">
      <c r="A35" s="2" t="s">
        <v>97</v>
      </c>
      <c r="B35" s="2" t="str">
        <f t="shared" si="6"/>
        <v>s34</v>
      </c>
      <c r="C35" s="2" t="s">
        <v>96</v>
      </c>
      <c r="D35" s="2" t="str">
        <f t="shared" si="2"/>
        <v>z34</v>
      </c>
      <c r="E35" s="2" t="str">
        <f t="shared" si="3"/>
        <v>#N/A</v>
      </c>
      <c r="F35" s="2" t="s">
        <v>98</v>
      </c>
      <c r="G35" s="1" t="s">
        <v>646</v>
      </c>
      <c r="I35" s="2" t="s">
        <v>236</v>
      </c>
      <c r="J35" s="2" t="s">
        <v>7</v>
      </c>
      <c r="K35" s="2" t="s">
        <v>237</v>
      </c>
      <c r="L35" s="2" t="s">
        <v>238</v>
      </c>
      <c r="M35" s="1" t="s">
        <v>647</v>
      </c>
      <c r="O35" s="2" t="s">
        <v>10</v>
      </c>
      <c r="P35" s="2" t="str">
        <f t="shared" si="4"/>
        <v>a35</v>
      </c>
      <c r="Q35" s="1" t="s">
        <v>648</v>
      </c>
      <c r="R35" s="2" t="str">
        <f t="shared" si="5"/>
        <v>#N/A</v>
      </c>
      <c r="S35" s="2" t="s">
        <v>116</v>
      </c>
      <c r="U35" s="2" t="s">
        <v>96</v>
      </c>
      <c r="V35" s="2" t="s">
        <v>412</v>
      </c>
      <c r="W35" s="2" t="s">
        <v>97</v>
      </c>
      <c r="X35" s="2" t="s">
        <v>458</v>
      </c>
      <c r="Z35" s="2" t="s">
        <v>236</v>
      </c>
      <c r="AA35" s="2" t="s">
        <v>412</v>
      </c>
      <c r="AB35" s="2" t="s">
        <v>237</v>
      </c>
      <c r="AC35" s="2" t="s">
        <v>97</v>
      </c>
      <c r="AD35" s="1" t="s">
        <v>649</v>
      </c>
    </row>
    <row r="36">
      <c r="A36" s="2" t="s">
        <v>6</v>
      </c>
      <c r="B36" s="2" t="str">
        <f t="shared" si="6"/>
        <v>s35</v>
      </c>
      <c r="C36" s="2" t="s">
        <v>8</v>
      </c>
      <c r="D36" s="2" t="str">
        <f t="shared" si="2"/>
        <v>#N/A</v>
      </c>
      <c r="E36" s="2" t="str">
        <f t="shared" si="3"/>
        <v>sgj</v>
      </c>
      <c r="F36" s="2" t="s">
        <v>10</v>
      </c>
      <c r="G36" s="1" t="s">
        <v>650</v>
      </c>
      <c r="I36" s="5" t="s">
        <v>342</v>
      </c>
      <c r="J36" s="5" t="s">
        <v>7</v>
      </c>
      <c r="K36" s="5" t="s">
        <v>343</v>
      </c>
      <c r="L36" s="5" t="s">
        <v>344</v>
      </c>
      <c r="M36" s="1" t="s">
        <v>651</v>
      </c>
      <c r="O36" s="2" t="s">
        <v>118</v>
      </c>
      <c r="P36" s="2" t="str">
        <f t="shared" si="4"/>
        <v>a36</v>
      </c>
      <c r="Q36" s="2" t="s">
        <v>348</v>
      </c>
      <c r="R36" s="2" t="str">
        <f t="shared" si="5"/>
        <v>c36</v>
      </c>
      <c r="S36" s="2" t="s">
        <v>81</v>
      </c>
      <c r="U36" s="2" t="s">
        <v>116</v>
      </c>
      <c r="V36" s="2" t="s">
        <v>412</v>
      </c>
      <c r="W36" s="2" t="s">
        <v>117</v>
      </c>
      <c r="X36" s="2" t="s">
        <v>466</v>
      </c>
      <c r="Z36" s="2" t="s">
        <v>342</v>
      </c>
      <c r="AA36" s="2" t="s">
        <v>412</v>
      </c>
      <c r="AB36" s="2" t="s">
        <v>343</v>
      </c>
      <c r="AC36" s="2" t="s">
        <v>6</v>
      </c>
      <c r="AD36" s="1" t="s">
        <v>652</v>
      </c>
    </row>
    <row r="37">
      <c r="A37" s="2" t="s">
        <v>117</v>
      </c>
      <c r="B37" s="2" t="str">
        <f t="shared" si="6"/>
        <v>s36</v>
      </c>
      <c r="C37" s="2" t="s">
        <v>116</v>
      </c>
      <c r="D37" s="2" t="str">
        <f t="shared" si="2"/>
        <v>z36</v>
      </c>
      <c r="E37" s="2" t="str">
        <f t="shared" si="3"/>
        <v>#N/A</v>
      </c>
      <c r="F37" s="2" t="s">
        <v>118</v>
      </c>
      <c r="G37" s="1" t="s">
        <v>653</v>
      </c>
      <c r="I37" s="2" t="s">
        <v>346</v>
      </c>
      <c r="J37" s="2" t="s">
        <v>7</v>
      </c>
      <c r="K37" s="2" t="s">
        <v>347</v>
      </c>
      <c r="L37" s="2" t="s">
        <v>348</v>
      </c>
      <c r="M37" s="1" t="s">
        <v>654</v>
      </c>
      <c r="O37" s="2" t="s">
        <v>82</v>
      </c>
      <c r="P37" s="2" t="str">
        <f t="shared" si="4"/>
        <v>a37</v>
      </c>
      <c r="Q37" s="2" t="s">
        <v>352</v>
      </c>
      <c r="R37" s="2" t="str">
        <f t="shared" si="5"/>
        <v>c37</v>
      </c>
      <c r="S37" s="2" t="s">
        <v>180</v>
      </c>
      <c r="U37" s="2" t="s">
        <v>81</v>
      </c>
      <c r="V37" s="2" t="s">
        <v>412</v>
      </c>
      <c r="W37" s="2" t="s">
        <v>80</v>
      </c>
      <c r="X37" s="2" t="s">
        <v>452</v>
      </c>
      <c r="Z37" s="2" t="s">
        <v>346</v>
      </c>
      <c r="AA37" s="2" t="s">
        <v>412</v>
      </c>
      <c r="AB37" s="2" t="s">
        <v>347</v>
      </c>
      <c r="AC37" s="2" t="s">
        <v>117</v>
      </c>
      <c r="AD37" s="1" t="s">
        <v>655</v>
      </c>
    </row>
    <row r="38">
      <c r="A38" s="2" t="s">
        <v>80</v>
      </c>
      <c r="B38" s="2" t="str">
        <f t="shared" si="6"/>
        <v>s37</v>
      </c>
      <c r="C38" s="2" t="s">
        <v>81</v>
      </c>
      <c r="D38" s="2" t="str">
        <f t="shared" si="2"/>
        <v>z37</v>
      </c>
      <c r="E38" s="2" t="str">
        <f t="shared" si="3"/>
        <v>#N/A</v>
      </c>
      <c r="F38" s="2" t="s">
        <v>82</v>
      </c>
      <c r="G38" s="1" t="s">
        <v>656</v>
      </c>
      <c r="I38" s="2" t="s">
        <v>350</v>
      </c>
      <c r="J38" s="2" t="s">
        <v>7</v>
      </c>
      <c r="K38" s="2" t="s">
        <v>351</v>
      </c>
      <c r="L38" s="2" t="s">
        <v>352</v>
      </c>
      <c r="M38" s="1" t="s">
        <v>657</v>
      </c>
      <c r="O38" s="2" t="s">
        <v>182</v>
      </c>
      <c r="P38" s="2" t="str">
        <f t="shared" si="4"/>
        <v>a38</v>
      </c>
      <c r="Q38" s="2" t="s">
        <v>242</v>
      </c>
      <c r="R38" s="2" t="str">
        <f t="shared" si="5"/>
        <v>c38</v>
      </c>
      <c r="S38" s="2" t="s">
        <v>32</v>
      </c>
      <c r="U38" s="2" t="s">
        <v>180</v>
      </c>
      <c r="V38" s="2" t="s">
        <v>412</v>
      </c>
      <c r="W38" s="2" t="s">
        <v>181</v>
      </c>
      <c r="X38" s="2" t="s">
        <v>496</v>
      </c>
      <c r="Z38" s="2" t="s">
        <v>350</v>
      </c>
      <c r="AA38" s="2" t="s">
        <v>412</v>
      </c>
      <c r="AB38" s="2" t="s">
        <v>351</v>
      </c>
      <c r="AC38" s="2" t="s">
        <v>80</v>
      </c>
      <c r="AD38" s="1" t="s">
        <v>658</v>
      </c>
    </row>
    <row r="39">
      <c r="A39" s="2" t="s">
        <v>181</v>
      </c>
      <c r="B39" s="2" t="str">
        <f t="shared" si="6"/>
        <v>s38</v>
      </c>
      <c r="C39" s="2" t="s">
        <v>180</v>
      </c>
      <c r="D39" s="2" t="str">
        <f t="shared" si="2"/>
        <v>z38</v>
      </c>
      <c r="E39" s="2" t="str">
        <f t="shared" si="3"/>
        <v>#N/A</v>
      </c>
      <c r="F39" s="2" t="s">
        <v>182</v>
      </c>
      <c r="G39" s="1" t="s">
        <v>659</v>
      </c>
      <c r="I39" s="2" t="s">
        <v>240</v>
      </c>
      <c r="J39" s="2" t="s">
        <v>7</v>
      </c>
      <c r="K39" s="2" t="s">
        <v>241</v>
      </c>
      <c r="L39" s="2" t="s">
        <v>242</v>
      </c>
      <c r="M39" s="1" t="s">
        <v>660</v>
      </c>
      <c r="O39" s="2" t="s">
        <v>34</v>
      </c>
      <c r="P39" s="2" t="str">
        <f t="shared" si="4"/>
        <v>a39</v>
      </c>
      <c r="Q39" s="2" t="s">
        <v>356</v>
      </c>
      <c r="R39" s="2" t="str">
        <f t="shared" si="5"/>
        <v>c39</v>
      </c>
      <c r="S39" s="2" t="s">
        <v>129</v>
      </c>
      <c r="U39" s="2" t="s">
        <v>32</v>
      </c>
      <c r="V39" s="2" t="s">
        <v>412</v>
      </c>
      <c r="W39" s="2" t="s">
        <v>33</v>
      </c>
      <c r="X39" s="2" t="s">
        <v>432</v>
      </c>
      <c r="Z39" s="2" t="s">
        <v>240</v>
      </c>
      <c r="AA39" s="2" t="s">
        <v>412</v>
      </c>
      <c r="AB39" s="2" t="s">
        <v>241</v>
      </c>
      <c r="AC39" s="2" t="s">
        <v>181</v>
      </c>
      <c r="AD39" s="1" t="s">
        <v>661</v>
      </c>
    </row>
    <row r="40">
      <c r="A40" s="2" t="s">
        <v>33</v>
      </c>
      <c r="B40" s="2" t="str">
        <f t="shared" si="6"/>
        <v>s39</v>
      </c>
      <c r="C40" s="2" t="s">
        <v>32</v>
      </c>
      <c r="D40" s="2" t="str">
        <f t="shared" si="2"/>
        <v>z39</v>
      </c>
      <c r="E40" s="2" t="str">
        <f t="shared" si="3"/>
        <v>#N/A</v>
      </c>
      <c r="F40" s="2" t="s">
        <v>34</v>
      </c>
      <c r="G40" s="1" t="s">
        <v>662</v>
      </c>
      <c r="I40" s="2" t="s">
        <v>354</v>
      </c>
      <c r="J40" s="2" t="s">
        <v>7</v>
      </c>
      <c r="K40" s="2" t="s">
        <v>355</v>
      </c>
      <c r="L40" s="2" t="s">
        <v>356</v>
      </c>
      <c r="M40" s="1" t="s">
        <v>663</v>
      </c>
      <c r="O40" s="2" t="s">
        <v>130</v>
      </c>
      <c r="P40" s="2" t="str">
        <f t="shared" si="4"/>
        <v>a40</v>
      </c>
      <c r="Q40" s="2" t="s">
        <v>246</v>
      </c>
      <c r="R40" s="2" t="str">
        <f t="shared" si="5"/>
        <v>c40</v>
      </c>
      <c r="S40" s="2" t="s">
        <v>120</v>
      </c>
      <c r="U40" s="2" t="s">
        <v>128</v>
      </c>
      <c r="V40" s="2" t="s">
        <v>412</v>
      </c>
      <c r="W40" s="2" t="s">
        <v>129</v>
      </c>
      <c r="X40" s="2" t="s">
        <v>472</v>
      </c>
      <c r="Z40" s="2" t="s">
        <v>354</v>
      </c>
      <c r="AA40" s="2" t="s">
        <v>412</v>
      </c>
      <c r="AB40" s="2" t="s">
        <v>355</v>
      </c>
      <c r="AC40" s="2" t="s">
        <v>33</v>
      </c>
      <c r="AD40" s="1" t="s">
        <v>664</v>
      </c>
    </row>
    <row r="41">
      <c r="A41" s="2" t="s">
        <v>128</v>
      </c>
      <c r="B41" s="2" t="str">
        <f t="shared" si="6"/>
        <v>s40</v>
      </c>
      <c r="C41" s="2" t="s">
        <v>129</v>
      </c>
      <c r="D41" s="2" t="str">
        <f t="shared" si="2"/>
        <v>#N/A</v>
      </c>
      <c r="E41" s="2" t="str">
        <f t="shared" si="3"/>
        <v>z40</v>
      </c>
      <c r="F41" s="2" t="s">
        <v>130</v>
      </c>
      <c r="G41" s="1" t="s">
        <v>665</v>
      </c>
      <c r="I41" s="2" t="s">
        <v>244</v>
      </c>
      <c r="J41" s="2" t="s">
        <v>7</v>
      </c>
      <c r="K41" s="2" t="s">
        <v>245</v>
      </c>
      <c r="L41" s="2" t="s">
        <v>246</v>
      </c>
      <c r="M41" s="1" t="s">
        <v>666</v>
      </c>
      <c r="O41" s="2" t="s">
        <v>122</v>
      </c>
      <c r="P41" s="2" t="str">
        <f t="shared" si="4"/>
        <v>a41</v>
      </c>
      <c r="Q41" s="2" t="s">
        <v>250</v>
      </c>
      <c r="R41" s="2" t="str">
        <f t="shared" si="5"/>
        <v>c41</v>
      </c>
      <c r="S41" s="2" t="s">
        <v>21</v>
      </c>
      <c r="U41" s="2" t="s">
        <v>120</v>
      </c>
      <c r="V41" s="2" t="s">
        <v>412</v>
      </c>
      <c r="W41" s="2" t="s">
        <v>121</v>
      </c>
      <c r="X41" s="2" t="s">
        <v>468</v>
      </c>
      <c r="Z41" s="2" t="s">
        <v>244</v>
      </c>
      <c r="AA41" s="2" t="s">
        <v>412</v>
      </c>
      <c r="AB41" s="2" t="s">
        <v>245</v>
      </c>
      <c r="AC41" s="2" t="s">
        <v>128</v>
      </c>
      <c r="AD41" s="1" t="s">
        <v>667</v>
      </c>
    </row>
    <row r="42">
      <c r="A42" s="2" t="s">
        <v>121</v>
      </c>
      <c r="B42" s="2" t="str">
        <f t="shared" si="6"/>
        <v>s41</v>
      </c>
      <c r="C42" s="2" t="s">
        <v>120</v>
      </c>
      <c r="D42" s="2" t="str">
        <f t="shared" si="2"/>
        <v>z41</v>
      </c>
      <c r="E42" s="2" t="str">
        <f t="shared" si="3"/>
        <v>#N/A</v>
      </c>
      <c r="F42" s="2" t="s">
        <v>122</v>
      </c>
      <c r="G42" s="1" t="s">
        <v>668</v>
      </c>
      <c r="I42" s="2" t="s">
        <v>248</v>
      </c>
      <c r="J42" s="2" t="s">
        <v>7</v>
      </c>
      <c r="K42" s="2" t="s">
        <v>249</v>
      </c>
      <c r="L42" s="2" t="s">
        <v>250</v>
      </c>
      <c r="M42" s="1" t="s">
        <v>669</v>
      </c>
      <c r="O42" s="2" t="s">
        <v>22</v>
      </c>
      <c r="P42" s="2" t="str">
        <f t="shared" si="4"/>
        <v>a42</v>
      </c>
      <c r="Q42" s="2" t="s">
        <v>360</v>
      </c>
      <c r="R42" s="2" t="str">
        <f t="shared" si="5"/>
        <v>c42</v>
      </c>
      <c r="S42" s="2" t="s">
        <v>164</v>
      </c>
      <c r="U42" s="2" t="s">
        <v>20</v>
      </c>
      <c r="V42" s="2" t="s">
        <v>412</v>
      </c>
      <c r="W42" s="2" t="s">
        <v>21</v>
      </c>
      <c r="X42" s="2" t="s">
        <v>426</v>
      </c>
      <c r="Z42" s="2" t="s">
        <v>248</v>
      </c>
      <c r="AA42" s="2" t="s">
        <v>412</v>
      </c>
      <c r="AB42" s="2" t="s">
        <v>249</v>
      </c>
      <c r="AC42" s="2" t="s">
        <v>121</v>
      </c>
      <c r="AD42" s="1" t="s">
        <v>670</v>
      </c>
    </row>
    <row r="43">
      <c r="A43" s="2" t="s">
        <v>20</v>
      </c>
      <c r="B43" s="2" t="str">
        <f t="shared" si="6"/>
        <v>s42</v>
      </c>
      <c r="C43" s="2" t="s">
        <v>21</v>
      </c>
      <c r="D43" s="2" t="str">
        <f t="shared" si="2"/>
        <v>#N/A</v>
      </c>
      <c r="E43" s="2" t="str">
        <f t="shared" si="3"/>
        <v>z42</v>
      </c>
      <c r="F43" s="2" t="s">
        <v>22</v>
      </c>
      <c r="G43" s="1" t="s">
        <v>671</v>
      </c>
      <c r="I43" s="2" t="s">
        <v>358</v>
      </c>
      <c r="J43" s="2" t="s">
        <v>7</v>
      </c>
      <c r="K43" s="2" t="s">
        <v>359</v>
      </c>
      <c r="L43" s="2" t="s">
        <v>360</v>
      </c>
      <c r="M43" s="1" t="s">
        <v>672</v>
      </c>
      <c r="O43" s="2" t="s">
        <v>166</v>
      </c>
      <c r="P43" s="2" t="str">
        <f t="shared" si="4"/>
        <v>a43</v>
      </c>
      <c r="Q43" s="2" t="s">
        <v>254</v>
      </c>
      <c r="R43" s="2" t="str">
        <f t="shared" si="5"/>
        <v>c43</v>
      </c>
      <c r="S43" s="2" t="s">
        <v>49</v>
      </c>
      <c r="U43" s="2" t="s">
        <v>164</v>
      </c>
      <c r="V43" s="2" t="s">
        <v>412</v>
      </c>
      <c r="W43" s="2" t="s">
        <v>165</v>
      </c>
      <c r="X43" s="2" t="s">
        <v>490</v>
      </c>
      <c r="Z43" s="2" t="s">
        <v>358</v>
      </c>
      <c r="AA43" s="2" t="s">
        <v>412</v>
      </c>
      <c r="AB43" s="2" t="s">
        <v>359</v>
      </c>
      <c r="AC43" s="2" t="s">
        <v>20</v>
      </c>
      <c r="AD43" s="1" t="s">
        <v>673</v>
      </c>
    </row>
    <row r="44">
      <c r="A44" s="2" t="s">
        <v>165</v>
      </c>
      <c r="B44" s="2" t="str">
        <f t="shared" si="6"/>
        <v>s43</v>
      </c>
      <c r="C44" s="2" t="s">
        <v>164</v>
      </c>
      <c r="D44" s="2" t="str">
        <f t="shared" si="2"/>
        <v>z43</v>
      </c>
      <c r="E44" s="2" t="str">
        <f t="shared" si="3"/>
        <v>#N/A</v>
      </c>
      <c r="F44" s="2" t="s">
        <v>166</v>
      </c>
      <c r="G44" s="1" t="s">
        <v>674</v>
      </c>
      <c r="I44" s="2" t="s">
        <v>252</v>
      </c>
      <c r="J44" s="2" t="s">
        <v>7</v>
      </c>
      <c r="K44" s="2" t="s">
        <v>253</v>
      </c>
      <c r="L44" s="2" t="s">
        <v>254</v>
      </c>
      <c r="M44" s="1" t="s">
        <v>675</v>
      </c>
      <c r="O44" s="2" t="s">
        <v>50</v>
      </c>
      <c r="P44" s="2" t="str">
        <f t="shared" si="4"/>
        <v>a44</v>
      </c>
      <c r="Q44" s="2" t="s">
        <v>258</v>
      </c>
      <c r="R44" s="2" t="str">
        <f t="shared" si="5"/>
        <v>c44</v>
      </c>
      <c r="S44" s="2" t="s">
        <v>387</v>
      </c>
      <c r="U44" s="2" t="s">
        <v>48</v>
      </c>
      <c r="V44" s="2" t="s">
        <v>412</v>
      </c>
      <c r="W44" s="2" t="s">
        <v>49</v>
      </c>
      <c r="X44" s="2" t="s">
        <v>440</v>
      </c>
      <c r="Z44" s="2" t="s">
        <v>252</v>
      </c>
      <c r="AA44" s="2" t="s">
        <v>412</v>
      </c>
      <c r="AB44" s="2" t="s">
        <v>253</v>
      </c>
      <c r="AC44" s="2" t="s">
        <v>165</v>
      </c>
      <c r="AD44" s="1" t="s">
        <v>676</v>
      </c>
    </row>
    <row r="45">
      <c r="A45" s="2" t="s">
        <v>48</v>
      </c>
      <c r="B45" s="2" t="str">
        <f t="shared" si="6"/>
        <v>s44</v>
      </c>
      <c r="C45" s="2" t="s">
        <v>49</v>
      </c>
      <c r="D45" s="2" t="str">
        <f t="shared" si="2"/>
        <v>#N/A</v>
      </c>
      <c r="E45" s="2" t="str">
        <f t="shared" si="3"/>
        <v>z44</v>
      </c>
      <c r="F45" s="2" t="s">
        <v>50</v>
      </c>
      <c r="G45" s="1" t="s">
        <v>677</v>
      </c>
      <c r="I45" s="2" t="s">
        <v>256</v>
      </c>
      <c r="J45" s="2" t="s">
        <v>7</v>
      </c>
      <c r="K45" s="2" t="s">
        <v>257</v>
      </c>
      <c r="L45" s="2" t="s">
        <v>258</v>
      </c>
      <c r="M45" s="1" t="s">
        <v>678</v>
      </c>
      <c r="O45" s="2" t="s">
        <v>391</v>
      </c>
      <c r="P45" s="2" t="str">
        <f t="shared" si="4"/>
        <v>#N/A</v>
      </c>
      <c r="Q45" s="2" t="s">
        <v>230</v>
      </c>
      <c r="R45" s="2" t="str">
        <f t="shared" si="5"/>
        <v>c31</v>
      </c>
      <c r="S45" s="2" t="s">
        <v>57</v>
      </c>
      <c r="Z45" s="2" t="s">
        <v>256</v>
      </c>
      <c r="AA45" s="2" t="s">
        <v>412</v>
      </c>
      <c r="AB45" s="2" t="s">
        <v>257</v>
      </c>
      <c r="AC45" s="2" t="s">
        <v>48</v>
      </c>
      <c r="AD45" s="1" t="s">
        <v>679</v>
      </c>
    </row>
    <row r="50">
      <c r="O50" s="7" t="s">
        <v>363</v>
      </c>
      <c r="P50" s="2" t="str">
        <f>textjoin(",", TRUE, O50, O51:O57)</f>
        <v>hjf,kdh,kpp,sgj,vss,z14,z31,z35</v>
      </c>
    </row>
    <row r="51">
      <c r="O51" s="7" t="s">
        <v>61</v>
      </c>
    </row>
    <row r="52">
      <c r="O52" s="6" t="s">
        <v>391</v>
      </c>
    </row>
    <row r="53">
      <c r="O53" s="6" t="s">
        <v>399</v>
      </c>
    </row>
    <row r="54">
      <c r="O54" s="6" t="s">
        <v>160</v>
      </c>
    </row>
    <row r="55">
      <c r="O55" s="8" t="s">
        <v>403</v>
      </c>
    </row>
    <row r="56">
      <c r="O56" s="3" t="s">
        <v>90</v>
      </c>
    </row>
    <row r="57">
      <c r="O57" s="1" t="s">
        <v>344</v>
      </c>
    </row>
  </sheetData>
  <drawing r:id="rId1"/>
</worksheet>
</file>