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Доходы (5 лет)" sheetId="2" r:id="rId2"/>
    <sheet name="Доходы (8 лет)" sheetId="3" r:id="rId3"/>
    <sheet name="ОПЕКС" sheetId="4" r:id="rId4"/>
    <sheet name="КАПЕКС (5 лет)" sheetId="5" r:id="rId5"/>
    <sheet name="Финансирование (5 лет)" sheetId="6" r:id="rId6"/>
    <sheet name="P&amp;L (5 лет)" sheetId="7" r:id="rId7"/>
    <sheet name="КАПЕКС (8 лет)" sheetId="8" r:id="rId8"/>
    <sheet name="Финансирование (8 лет)" sheetId="9" r:id="rId9"/>
    <sheet name="P&amp;L (8 лет)" sheetId="10" r:id="rId10"/>
  </sheets>
  <calcPr calcId="124519" fullCalcOnLoad="1"/>
</workbook>
</file>

<file path=xl/sharedStrings.xml><?xml version="1.0" encoding="utf-8"?>
<sst xmlns="http://schemas.openxmlformats.org/spreadsheetml/2006/main" count="90" uniqueCount="60">
  <si>
    <t>Параметр</t>
  </si>
  <si>
    <t>Значение</t>
  </si>
  <si>
    <t>Описание/Формула</t>
  </si>
  <si>
    <t>BTC Price (USD)</t>
  </si>
  <si>
    <t>USD Rate (RUB)</t>
  </si>
  <si>
    <t>Mining Difficulty Growth (annual)</t>
  </si>
  <si>
    <t>Доходность падает на 20% каждый год</t>
  </si>
  <si>
    <t>Cost per Miner (RUB)</t>
  </si>
  <si>
    <t>Daily Yield per Miner (BTC)</t>
  </si>
  <si>
    <t>GPU Installation Cost (RUB)</t>
  </si>
  <si>
    <t>с НДС</t>
  </si>
  <si>
    <t>Number of GPU Installations</t>
  </si>
  <si>
    <t>Number of Containers</t>
  </si>
  <si>
    <t>Miners per Container</t>
  </si>
  <si>
    <t>Total Number of Miners</t>
  </si>
  <si>
    <t>5*270=1350</t>
  </si>
  <si>
    <t>CAPEX: Initial Investment (RUB)</t>
  </si>
  <si>
    <t>300M+135M=435M</t>
  </si>
  <si>
    <t>Miner Replacement Period (years)</t>
  </si>
  <si>
    <t>Electricity Cost (RUB/kWh)</t>
  </si>
  <si>
    <t>Service Cost (RUB/kWh)</t>
  </si>
  <si>
    <t>Total Electricity Cost (RUB/kWh)</t>
  </si>
  <si>
    <t>2.5+1=3.5</t>
  </si>
  <si>
    <t>Electricity Consumption per Miner (kW)</t>
  </si>
  <si>
    <t>Tax Rate</t>
  </si>
  <si>
    <t>Loan Amount (RUB)</t>
  </si>
  <si>
    <t>435M руб</t>
  </si>
  <si>
    <t>Loan Interest Rate</t>
  </si>
  <si>
    <t>Loan Term (years)</t>
  </si>
  <si>
    <t>Heat Sale Revenue (RUB/year)</t>
  </si>
  <si>
    <t>Доход от продажи тепла</t>
  </si>
  <si>
    <t>Год</t>
  </si>
  <si>
    <t>Фактор снижения</t>
  </si>
  <si>
    <t>Daily Yield (BTC)</t>
  </si>
  <si>
    <t>Daily Yield (USD)</t>
  </si>
  <si>
    <t>Daily Yield (RUB)</t>
  </si>
  <si>
    <t>Annual Revenue per Miner (RUB)</t>
  </si>
  <si>
    <t>Total Annual Revenue (RUB)</t>
  </si>
  <si>
    <t>Показатель</t>
  </si>
  <si>
    <t>Daily Consumption per Miner (kWh)</t>
  </si>
  <si>
    <t>Annual Consumption per Miner (kWh)</t>
  </si>
  <si>
    <t>Annual Electricity Cost per Miner (RUB)</t>
  </si>
  <si>
    <t>Total Annual Electricity Cost (RUB)</t>
  </si>
  <si>
    <t>Значение (RUB)</t>
  </si>
  <si>
    <t>Initial Investment</t>
  </si>
  <si>
    <t>Miner Replacement Cost (Year 3)</t>
  </si>
  <si>
    <t>Запланированное погашение</t>
  </si>
  <si>
    <t>Процент</t>
  </si>
  <si>
    <t>Общий платёж</t>
  </si>
  <si>
    <t>Доп. погашение (EBT)</t>
  </si>
  <si>
    <t>Остаток тела</t>
  </si>
  <si>
    <t>Revenue (RUB)</t>
  </si>
  <si>
    <t>OPEX (RUB)</t>
  </si>
  <si>
    <t>Depreciation (RUB)</t>
  </si>
  <si>
    <t>EBIT (RUB)</t>
  </si>
  <si>
    <t>Interest (RUB)</t>
  </si>
  <si>
    <t>EBT (RUB)</t>
  </si>
  <si>
    <t>Tax (RUB)</t>
  </si>
  <si>
    <t>Net Profit (RUB)</t>
  </si>
  <si>
    <t>Miner Replacement Cost (Year 6)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</si>
</sst>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94000</v>
      </c>
    </row>
    <row r="3" spans="1:3">
      <c r="A3" t="s">
        <v>4</v>
      </c>
      <c r="B3">
        <v>100</v>
      </c>
    </row>
    <row r="4" spans="1:3">
      <c r="A4" t="s">
        <v>5</v>
      </c>
      <c r="B4">
        <v>0.2</v>
      </c>
      <c r="C4" t="s">
        <v>6</v>
      </c>
    </row>
    <row r="5" spans="1:3">
      <c r="A5" t="s">
        <v>7</v>
      </c>
      <c r="B5">
        <v>100000</v>
      </c>
    </row>
    <row r="6" spans="1:3">
      <c r="A6" t="s">
        <v>8</v>
      </c>
      <c r="B6">
        <v>6.7E-05</v>
      </c>
    </row>
    <row r="7" spans="1:3">
      <c r="A7" t="s">
        <v>9</v>
      </c>
      <c r="B7">
        <v>60000000</v>
      </c>
      <c r="C7" t="s">
        <v>10</v>
      </c>
    </row>
    <row r="8" spans="1:3">
      <c r="A8" t="s">
        <v>11</v>
      </c>
      <c r="B8">
        <v>5</v>
      </c>
    </row>
    <row r="9" spans="1:3">
      <c r="A9" t="s">
        <v>12</v>
      </c>
      <c r="B9">
        <v>5</v>
      </c>
    </row>
    <row r="10" spans="1:3">
      <c r="A10" t="s">
        <v>13</v>
      </c>
      <c r="B10">
        <v>270</v>
      </c>
    </row>
    <row r="11" spans="1:3">
      <c r="A11" t="s">
        <v>14</v>
      </c>
      <c r="B11">
        <f>B9*B10</f>
        <v>0</v>
      </c>
      <c r="C11" t="s">
        <v>15</v>
      </c>
    </row>
    <row r="12" spans="1:3">
      <c r="A12" t="s">
        <v>16</v>
      </c>
      <c r="B12">
        <f>(B8*B7)+(B9*B10*B5)</f>
        <v>0</v>
      </c>
      <c r="C12" t="s">
        <v>17</v>
      </c>
    </row>
    <row r="13" spans="1:3">
      <c r="A13" t="s">
        <v>18</v>
      </c>
      <c r="B13">
        <v>3</v>
      </c>
    </row>
    <row r="14" spans="1:3">
      <c r="A14" t="s">
        <v>19</v>
      </c>
      <c r="B14">
        <v>2.5</v>
      </c>
    </row>
    <row r="15" spans="1:3">
      <c r="A15" t="s">
        <v>20</v>
      </c>
      <c r="B15">
        <v>1</v>
      </c>
    </row>
    <row r="16" spans="1:3">
      <c r="A16" t="s">
        <v>21</v>
      </c>
      <c r="B16">
        <f>B14+B15</f>
        <v>0</v>
      </c>
      <c r="C16" t="s">
        <v>22</v>
      </c>
    </row>
    <row r="17" spans="1:3">
      <c r="A17" t="s">
        <v>23</v>
      </c>
      <c r="B17">
        <v>3.5</v>
      </c>
    </row>
    <row r="18" spans="1:3">
      <c r="A18" t="s">
        <v>24</v>
      </c>
      <c r="B18">
        <v>0.15</v>
      </c>
    </row>
    <row r="19" spans="1:3">
      <c r="A19" t="s">
        <v>25</v>
      </c>
      <c r="B19">
        <f>B12</f>
        <v>0</v>
      </c>
      <c r="C19" t="s">
        <v>26</v>
      </c>
    </row>
    <row r="20" spans="1:3">
      <c r="A20" t="s">
        <v>27</v>
      </c>
      <c r="B20">
        <v>0.24</v>
      </c>
    </row>
    <row r="21" spans="1:3">
      <c r="A21" t="s">
        <v>28</v>
      </c>
      <c r="B21">
        <v>5</v>
      </c>
    </row>
    <row r="22" spans="1:3">
      <c r="A22" t="s">
        <v>29</v>
      </c>
      <c r="B22">
        <v>24805432</v>
      </c>
      <c r="C2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sheetData>
    <row r="1" spans="1:9">
      <c r="A1" t="s">
        <v>31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>
        <v>1</v>
      </c>
      <c r="B2">
        <f> 'Доходы (8 лет)'!G2 + 'Исходные данные'!$B$22</f>
        <v>0</v>
      </c>
      <c r="C2">
        <f>'ОПЕКС'!B5</f>
        <v>0</v>
      </c>
      <c r="D2">
        <v>45000000</v>
      </c>
      <c r="E2">
        <f>B2 - C2 - D2</f>
        <v>0</v>
      </c>
      <c r="F2">
        <f>'Исходные данные'!$B$12 * 'Исходные данные'!$B$20</f>
        <v>0</v>
      </c>
      <c r="G2">
        <f>E2 - F2</f>
        <v>0</v>
      </c>
      <c r="H2">
        <f>G2 * 'Исходные данные'!$B$18</f>
        <v>0</v>
      </c>
      <c r="I2">
        <f>G2 - H2</f>
        <v>0</v>
      </c>
    </row>
    <row r="3" spans="1:9">
      <c r="A3">
        <v>2</v>
      </c>
      <c r="B3">
        <f> 'Доходы (8 лет)'!G3 + 'Исходные данные'!$B$22</f>
        <v>0</v>
      </c>
      <c r="C3">
        <f>'ОПЕКС'!B5</f>
        <v>0</v>
      </c>
      <c r="D3">
        <v>45000000</v>
      </c>
      <c r="E3">
        <f>B3 - C3 - D3</f>
        <v>0</v>
      </c>
      <c r="F3">
        <f> 'Финансирование (8 лет)'!F2 * 'Исходные данные'!$B$20</f>
        <v>0</v>
      </c>
      <c r="G3">
        <f>E3 - F3</f>
        <v>0</v>
      </c>
      <c r="H3">
        <f>G3 * 'Исходные данные'!$B$18</f>
        <v>0</v>
      </c>
      <c r="I3">
        <f>G3 - H3</f>
        <v>0</v>
      </c>
    </row>
    <row r="4" spans="1:9">
      <c r="A4">
        <v>3</v>
      </c>
      <c r="B4">
        <f> 'Доходы (8 лет)'!G4 + 'Исходные данные'!$B$22</f>
        <v>0</v>
      </c>
      <c r="C4">
        <f>'ОПЕКС'!B5</f>
        <v>0</v>
      </c>
      <c r="D4">
        <v>45000000</v>
      </c>
      <c r="E4">
        <f>B4 - C4 - D4</f>
        <v>0</v>
      </c>
      <c r="F4">
        <f> 'Финансирование (8 лет)'!F3 * 'Исходные данные'!$B$20</f>
        <v>0</v>
      </c>
      <c r="G4">
        <f>E4 - F4</f>
        <v>0</v>
      </c>
      <c r="H4">
        <f>G4 * 'Исходные данные'!$B$18</f>
        <v>0</v>
      </c>
      <c r="I4">
        <f>G4 - H4</f>
        <v>0</v>
      </c>
    </row>
    <row r="5" spans="1:9">
      <c r="A5">
        <v>4</v>
      </c>
      <c r="B5">
        <f> 'Доходы (8 лет)'!G5 + 'Исходные данные'!$B$22</f>
        <v>0</v>
      </c>
      <c r="C5">
        <f>'ОПЕКС'!B5</f>
        <v>0</v>
      </c>
      <c r="D5">
        <v>45000000</v>
      </c>
      <c r="E5">
        <f>B5 - C5 - D5</f>
        <v>0</v>
      </c>
      <c r="F5">
        <f> 'Финансирование (8 лет)'!F4 * 'Исходные данные'!$B$20</f>
        <v>0</v>
      </c>
      <c r="G5">
        <f>E5 - F5</f>
        <v>0</v>
      </c>
      <c r="H5">
        <f>G5 * 'Исходные данные'!$B$18</f>
        <v>0</v>
      </c>
      <c r="I5">
        <f>G5 - H5</f>
        <v>0</v>
      </c>
    </row>
    <row r="6" spans="1:9">
      <c r="A6">
        <v>5</v>
      </c>
      <c r="B6">
        <f> 'Доходы (8 лет)'!G6 + 'Исходные данные'!$B$22</f>
        <v>0</v>
      </c>
      <c r="C6">
        <f>'ОПЕКС'!B5</f>
        <v>0</v>
      </c>
      <c r="D6">
        <v>45000000</v>
      </c>
      <c r="E6">
        <f>B6 - C6 - D6</f>
        <v>0</v>
      </c>
      <c r="F6">
        <f> 'Финансирование (8 лет)'!F5 * 'Исходные данные'!$B$20</f>
        <v>0</v>
      </c>
      <c r="G6">
        <f>E6 - F6</f>
        <v>0</v>
      </c>
      <c r="H6">
        <f>G6 * 'Исходные данные'!$B$18</f>
        <v>0</v>
      </c>
      <c r="I6">
        <f>G6 - H6</f>
        <v>0</v>
      </c>
    </row>
    <row r="7" spans="1:9">
      <c r="A7">
        <v>6</v>
      </c>
      <c r="B7">
        <f> 'Доходы (8 лет)'!G7 + 'Исходные данные'!$B$22</f>
        <v>0</v>
      </c>
      <c r="C7">
        <f>'ОПЕКС'!B5</f>
        <v>0</v>
      </c>
      <c r="D7">
        <v>45000000</v>
      </c>
      <c r="E7">
        <f>B7 - C7 - D7</f>
        <v>0</v>
      </c>
      <c r="F7">
        <f> 'Финансирование (8 лет)'!F6 * 'Исходные данные'!$B$20</f>
        <v>0</v>
      </c>
      <c r="G7">
        <f>E7 - F7</f>
        <v>0</v>
      </c>
      <c r="H7">
        <f>G7 * 'Исходные данные'!$B$18</f>
        <v>0</v>
      </c>
      <c r="I7">
        <f>G7 - H7</f>
        <v>0</v>
      </c>
    </row>
    <row r="8" spans="1:9">
      <c r="A8">
        <v>7</v>
      </c>
      <c r="B8">
        <f> 'Доходы (8 лет)'!G8 + 'Исходные данные'!$B$22</f>
        <v>0</v>
      </c>
      <c r="C8">
        <f>'ОПЕКС'!B5</f>
        <v>0</v>
      </c>
      <c r="D8">
        <v>45000000</v>
      </c>
      <c r="E8">
        <f>B8 - C8 - D8</f>
        <v>0</v>
      </c>
      <c r="F8">
        <f> 'Финансирование (8 лет)'!F7 * 'Исходные данные'!$B$20</f>
        <v>0</v>
      </c>
      <c r="G8">
        <f>E8 - F8</f>
        <v>0</v>
      </c>
      <c r="H8">
        <f>G8 * 'Исходные данные'!$B$18</f>
        <v>0</v>
      </c>
      <c r="I8">
        <f>G8 - H8</f>
        <v>0</v>
      </c>
    </row>
    <row r="9" spans="1:9">
      <c r="A9">
        <v>8</v>
      </c>
      <c r="B9">
        <f> 'Доходы (8 лет)'!G9 + 'Исходные данные'!$B$22</f>
        <v>0</v>
      </c>
      <c r="C9">
        <f>'ОПЕКС'!B5</f>
        <v>0</v>
      </c>
      <c r="D9">
        <v>45000000</v>
      </c>
      <c r="E9">
        <f>B9 - C9 - D9</f>
        <v>0</v>
      </c>
      <c r="F9">
        <f> 'Финансирование (8 лет)'!F8 * 'Исходные данные'!$B$20</f>
        <v>0</v>
      </c>
      <c r="G9">
        <f>E9 - F9</f>
        <v>0</v>
      </c>
      <c r="H9">
        <f>G9 * 'Исходные данные'!$B$18</f>
        <v>0</v>
      </c>
      <c r="I9">
        <f>G9 - H9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>
      <c r="A2">
        <v>1</v>
      </c>
      <c r="B2">
        <f>POWER(1-'Исходные данные'!$B$4, A2-1)</f>
        <v>0</v>
      </c>
      <c r="C2">
        <f>'Исходные данные'!$B$6 * B2</f>
        <v>0</v>
      </c>
      <c r="D2">
        <f>C2 * 'Исходные данные'!$B$2</f>
        <v>0</v>
      </c>
      <c r="E2">
        <f>D2 * 'Исходные данные'!$B$3</f>
        <v>0</v>
      </c>
      <c r="F2">
        <f>E2 * 365</f>
        <v>0</v>
      </c>
      <c r="G2">
        <f>F2 * 'Исходные данные'!$B$11</f>
        <v>0</v>
      </c>
    </row>
    <row r="3" spans="1:7">
      <c r="A3">
        <v>2</v>
      </c>
      <c r="B3">
        <f>POWER(1-'Исходные данные'!$B$4, A3-1)</f>
        <v>0</v>
      </c>
      <c r="C3">
        <f>'Исходные данные'!$B$6 * B3</f>
        <v>0</v>
      </c>
      <c r="D3">
        <f>C3 * 'Исходные данные'!$B$2</f>
        <v>0</v>
      </c>
      <c r="E3">
        <f>D3 * 'Исходные данные'!$B$3</f>
        <v>0</v>
      </c>
      <c r="F3">
        <f>E3 * 365</f>
        <v>0</v>
      </c>
      <c r="G3">
        <f>F3 * 'Исходные данные'!$B$11</f>
        <v>0</v>
      </c>
    </row>
    <row r="4" spans="1:7">
      <c r="A4">
        <v>3</v>
      </c>
      <c r="B4">
        <f>POWER(1-'Исходные данные'!$B$4, A4-1)</f>
        <v>0</v>
      </c>
      <c r="C4">
        <f>'Исходные данные'!$B$6 * B4</f>
        <v>0</v>
      </c>
      <c r="D4">
        <f>C4 * 'Исходные данные'!$B$2</f>
        <v>0</v>
      </c>
      <c r="E4">
        <f>D4 * 'Исходные данные'!$B$3</f>
        <v>0</v>
      </c>
      <c r="F4">
        <f>E4 * 365</f>
        <v>0</v>
      </c>
      <c r="G4">
        <f>F4 * 'Исходные данные'!$B$11</f>
        <v>0</v>
      </c>
    </row>
    <row r="5" spans="1:7">
      <c r="A5">
        <v>4</v>
      </c>
      <c r="B5">
        <f>POWER(1-'Исходные данные'!$B$4, A5-1)</f>
        <v>0</v>
      </c>
      <c r="C5">
        <f>'Исходные данные'!$B$6 * B5</f>
        <v>0</v>
      </c>
      <c r="D5">
        <f>C5 * 'Исходные данные'!$B$2</f>
        <v>0</v>
      </c>
      <c r="E5">
        <f>D5 * 'Исходные данные'!$B$3</f>
        <v>0</v>
      </c>
      <c r="F5">
        <f>E5 * 365</f>
        <v>0</v>
      </c>
      <c r="G5">
        <f>F5 * 'Исходные данные'!$B$11</f>
        <v>0</v>
      </c>
    </row>
    <row r="6" spans="1:7">
      <c r="A6">
        <v>5</v>
      </c>
      <c r="B6">
        <f>POWER(1-'Исходные данные'!$B$4, A6-1)</f>
        <v>0</v>
      </c>
      <c r="C6">
        <f>'Исходные данные'!$B$6 * B6</f>
        <v>0</v>
      </c>
      <c r="D6">
        <f>C6 * 'Исходные данные'!$B$2</f>
        <v>0</v>
      </c>
      <c r="E6">
        <f>D6 * 'Исходные данные'!$B$3</f>
        <v>0</v>
      </c>
      <c r="F6">
        <f>E6 * 365</f>
        <v>0</v>
      </c>
      <c r="G6">
        <f>F6 * 'Исходные данные'!$B$11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>
      <c r="A2">
        <v>1</v>
      </c>
      <c r="B2">
        <f>POWER(1-'Исходные данные'!$B$4, A2-1)</f>
        <v>0</v>
      </c>
      <c r="C2">
        <f>'Исходные данные'!$B$6 * B2</f>
        <v>0</v>
      </c>
      <c r="D2">
        <f>C2 * 'Исходные данные'!$B$2</f>
        <v>0</v>
      </c>
      <c r="E2">
        <f>D2 * 'Исходные данные'!$B$3</f>
        <v>0</v>
      </c>
      <c r="F2">
        <f>E2 * 365</f>
        <v>0</v>
      </c>
      <c r="G2">
        <f>F2 * 'Исходные данные'!$B$11</f>
        <v>0</v>
      </c>
    </row>
    <row r="3" spans="1:7">
      <c r="A3">
        <v>2</v>
      </c>
      <c r="B3">
        <f>POWER(1-'Исходные данные'!$B$4, A3-1)</f>
        <v>0</v>
      </c>
      <c r="C3">
        <f>'Исходные данные'!$B$6 * B3</f>
        <v>0</v>
      </c>
      <c r="D3">
        <f>C3 * 'Исходные данные'!$B$2</f>
        <v>0</v>
      </c>
      <c r="E3">
        <f>D3 * 'Исходные данные'!$B$3</f>
        <v>0</v>
      </c>
      <c r="F3">
        <f>E3 * 365</f>
        <v>0</v>
      </c>
      <c r="G3">
        <f>F3 * 'Исходные данные'!$B$11</f>
        <v>0</v>
      </c>
    </row>
    <row r="4" spans="1:7">
      <c r="A4">
        <v>3</v>
      </c>
      <c r="B4">
        <f>POWER(1-'Исходные данные'!$B$4, A4-1)</f>
        <v>0</v>
      </c>
      <c r="C4">
        <f>'Исходные данные'!$B$6 * B4</f>
        <v>0</v>
      </c>
      <c r="D4">
        <f>C4 * 'Исходные данные'!$B$2</f>
        <v>0</v>
      </c>
      <c r="E4">
        <f>D4 * 'Исходные данные'!$B$3</f>
        <v>0</v>
      </c>
      <c r="F4">
        <f>E4 * 365</f>
        <v>0</v>
      </c>
      <c r="G4">
        <f>F4 * 'Исходные данные'!$B$11</f>
        <v>0</v>
      </c>
    </row>
    <row r="5" spans="1:7">
      <c r="A5">
        <v>4</v>
      </c>
      <c r="B5">
        <f>POWER(1-'Исходные данные'!$B$4, A5-1)</f>
        <v>0</v>
      </c>
      <c r="C5">
        <f>'Исходные данные'!$B$6 * B5</f>
        <v>0</v>
      </c>
      <c r="D5">
        <f>C5 * 'Исходные данные'!$B$2</f>
        <v>0</v>
      </c>
      <c r="E5">
        <f>D5 * 'Исходные данные'!$B$3</f>
        <v>0</v>
      </c>
      <c r="F5">
        <f>E5 * 365</f>
        <v>0</v>
      </c>
      <c r="G5">
        <f>F5 * 'Исходные данные'!$B$11</f>
        <v>0</v>
      </c>
    </row>
    <row r="6" spans="1:7">
      <c r="A6">
        <v>5</v>
      </c>
      <c r="B6">
        <f>POWER(1-'Исходные данные'!$B$4, A6-1)</f>
        <v>0</v>
      </c>
      <c r="C6">
        <f>'Исходные данные'!$B$6 * B6</f>
        <v>0</v>
      </c>
      <c r="D6">
        <f>C6 * 'Исходные данные'!$B$2</f>
        <v>0</v>
      </c>
      <c r="E6">
        <f>D6 * 'Исходные данные'!$B$3</f>
        <v>0</v>
      </c>
      <c r="F6">
        <f>E6 * 365</f>
        <v>0</v>
      </c>
      <c r="G6">
        <f>F6 * 'Исходные данные'!$B$11</f>
        <v>0</v>
      </c>
    </row>
    <row r="7" spans="1:7">
      <c r="A7">
        <v>6</v>
      </c>
      <c r="B7">
        <f>POWER(1-'Исходные данные'!$B$4, A7-1)</f>
        <v>0</v>
      </c>
      <c r="C7">
        <f>'Исходные данные'!$B$6 * B7</f>
        <v>0</v>
      </c>
      <c r="D7">
        <f>C7 * 'Исходные данные'!$B$2</f>
        <v>0</v>
      </c>
      <c r="E7">
        <f>D7 * 'Исходные данные'!$B$3</f>
        <v>0</v>
      </c>
      <c r="F7">
        <f>E7 * 365</f>
        <v>0</v>
      </c>
      <c r="G7">
        <f>F7 * 'Исходные данные'!$B$11</f>
        <v>0</v>
      </c>
    </row>
    <row r="8" spans="1:7">
      <c r="A8">
        <v>7</v>
      </c>
      <c r="B8">
        <f>POWER(1-'Исходные данные'!$B$4, A8-1)</f>
        <v>0</v>
      </c>
      <c r="C8">
        <f>'Исходные данные'!$B$6 * B8</f>
        <v>0</v>
      </c>
      <c r="D8">
        <f>C8 * 'Исходные данные'!$B$2</f>
        <v>0</v>
      </c>
      <c r="E8">
        <f>D8 * 'Исходные данные'!$B$3</f>
        <v>0</v>
      </c>
      <c r="F8">
        <f>E8 * 365</f>
        <v>0</v>
      </c>
      <c r="G8">
        <f>F8 * 'Исходные данные'!$B$11</f>
        <v>0</v>
      </c>
    </row>
    <row r="9" spans="1:7">
      <c r="A9">
        <v>8</v>
      </c>
      <c r="B9">
        <f>POWER(1-'Исходные данные'!$B$4, A9-1)</f>
        <v>0</v>
      </c>
      <c r="C9">
        <f>'Исходные данные'!$B$6 * B9</f>
        <v>0</v>
      </c>
      <c r="D9">
        <f>C9 * 'Исходные данные'!$B$2</f>
        <v>0</v>
      </c>
      <c r="E9">
        <f>D9 * 'Исходные данные'!$B$3</f>
        <v>0</v>
      </c>
      <c r="F9">
        <f>E9 * 365</f>
        <v>0</v>
      </c>
      <c r="G9">
        <f>F9 * 'Исходные данные'!$B$11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38</v>
      </c>
      <c r="B1" t="s">
        <v>1</v>
      </c>
    </row>
    <row r="2" spans="1:2">
      <c r="A2" t="s">
        <v>39</v>
      </c>
      <c r="B2">
        <f>'Исходные данные'!$B$17 * 24</f>
        <v>0</v>
      </c>
    </row>
    <row r="3" spans="1:2">
      <c r="A3" t="s">
        <v>40</v>
      </c>
      <c r="B3">
        <f>B2 * 365</f>
        <v>0</v>
      </c>
    </row>
    <row r="4" spans="1:2">
      <c r="A4" t="s">
        <v>41</v>
      </c>
      <c r="B4">
        <f>B2 * 'Исходные данные'!$B$16</f>
        <v>0</v>
      </c>
    </row>
    <row r="5" spans="1:2">
      <c r="A5" t="s">
        <v>42</v>
      </c>
      <c r="B5">
        <f>'Исходные данные'!$B$11 * B3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38</v>
      </c>
      <c r="B1" t="s">
        <v>43</v>
      </c>
    </row>
    <row r="2" spans="1:2">
      <c r="A2" t="s">
        <v>44</v>
      </c>
      <c r="B2">
        <f>'Исходные данные'!$B$12</f>
        <v>0</v>
      </c>
    </row>
    <row r="3" spans="1:2">
      <c r="A3" t="s">
        <v>45</v>
      </c>
      <c r="B3">
        <f>'Исходные данные'!$B$9*'Исходные данные'!$B$10*'Исходные данные'!$B$5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t="s">
        <v>31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>
      <c r="A2">
        <v>1</v>
      </c>
      <c r="B2">
        <f>'Исходные данные'!$B$12/5</f>
        <v>0</v>
      </c>
      <c r="C2">
        <f>'Исходные данные'!$B$12 * 'Исходные данные'!$B$20</f>
        <v>0</v>
      </c>
      <c r="D2">
        <f>B2 + C2</f>
        <v>0</v>
      </c>
      <c r="E2">
        <f>'P&amp;L (5 лет)'!G2</f>
        <v>0</v>
      </c>
      <c r="F2">
        <f>'Исходные данные'!$B$12 - B2 - D2</f>
        <v>0</v>
      </c>
    </row>
    <row r="3" spans="1:6">
      <c r="A3">
        <v>2</v>
      </c>
      <c r="B3">
        <f>'Исходные данные'!$B$12/5</f>
        <v>0</v>
      </c>
      <c r="C3">
        <f>F2 * 'Исходные данные'!$B$20</f>
        <v>0</v>
      </c>
      <c r="D3">
        <f>B3 + C3</f>
        <v>0</v>
      </c>
      <c r="E3">
        <f>'P&amp;L (5 лет)'!G3</f>
        <v>0</v>
      </c>
      <c r="F3">
        <f>F2 - B3 - D3</f>
        <v>0</v>
      </c>
    </row>
    <row r="4" spans="1:6">
      <c r="A4">
        <v>3</v>
      </c>
      <c r="B4">
        <f>'Исходные данные'!$B$12/5</f>
        <v>0</v>
      </c>
      <c r="C4">
        <f>F3 * 'Исходные данные'!$B$20</f>
        <v>0</v>
      </c>
      <c r="D4">
        <f>B4 + C4</f>
        <v>0</v>
      </c>
      <c r="E4">
        <f>'P&amp;L (5 лет)'!G4</f>
        <v>0</v>
      </c>
      <c r="F4">
        <f>F3 - B4 - D4</f>
        <v>0</v>
      </c>
    </row>
    <row r="5" spans="1:6">
      <c r="A5">
        <v>4</v>
      </c>
      <c r="B5">
        <f>'Исходные данные'!$B$12/5</f>
        <v>0</v>
      </c>
      <c r="C5">
        <f>F4 * 'Исходные данные'!$B$20</f>
        <v>0</v>
      </c>
      <c r="D5">
        <f>B5 + C5</f>
        <v>0</v>
      </c>
      <c r="E5">
        <f>'P&amp;L (5 лет)'!G5</f>
        <v>0</v>
      </c>
      <c r="F5">
        <f>F4 - B5 - D5</f>
        <v>0</v>
      </c>
    </row>
    <row r="6" spans="1:6">
      <c r="A6">
        <v>5</v>
      </c>
      <c r="B6">
        <f>'Исходные данные'!$B$12/5</f>
        <v>0</v>
      </c>
      <c r="C6">
        <f>F5 * 'Исходные данные'!$B$20</f>
        <v>0</v>
      </c>
      <c r="D6">
        <f>B6 + C6</f>
        <v>0</v>
      </c>
      <c r="E6">
        <f>'P&amp;L (5 лет)'!G6</f>
        <v>0</v>
      </c>
      <c r="F6">
        <f>F5 - B6 - D6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sheetData>
    <row r="1" spans="1:9">
      <c r="A1" t="s">
        <v>31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>
        <v>1</v>
      </c>
      <c r="B2">
        <f> 'Доходы (5 лет)'!G2 + 'Исходные данные'!$B$22</f>
        <v>0</v>
      </c>
      <c r="C2">
        <f>'ОПЕКС'!B5</f>
        <v>0</v>
      </c>
      <c r="D2">
        <v>45000000</v>
      </c>
      <c r="E2">
        <f>B2 - C2 - D2</f>
        <v>0</v>
      </c>
      <c r="F2">
        <f>'Исходные данные'!$B$12 * 'Исходные данные'!$B$20</f>
        <v>0</v>
      </c>
      <c r="G2">
        <f>E2 - F2</f>
        <v>0</v>
      </c>
      <c r="H2">
        <f>G2 * 'Исходные данные'!$B$18</f>
        <v>0</v>
      </c>
      <c r="I2">
        <f>G2 - H2</f>
        <v>0</v>
      </c>
    </row>
    <row r="3" spans="1:9">
      <c r="A3">
        <v>2</v>
      </c>
      <c r="B3">
        <f> 'Доходы (5 лет)'!G3 + 'Исходные данные'!$B$22</f>
        <v>0</v>
      </c>
      <c r="C3">
        <f>'ОПЕКС'!B5</f>
        <v>0</v>
      </c>
      <c r="D3">
        <v>45000000</v>
      </c>
      <c r="E3">
        <f>B3 - C3 - D3</f>
        <v>0</v>
      </c>
      <c r="F3">
        <f> 'Финансирование (5 лет)'!F2 * 'Исходные данные'!$B$20</f>
        <v>0</v>
      </c>
      <c r="G3">
        <f>E3 - F3</f>
        <v>0</v>
      </c>
      <c r="H3">
        <f>G3 * 'Исходные данные'!$B$18</f>
        <v>0</v>
      </c>
      <c r="I3">
        <f>G3 - H3</f>
        <v>0</v>
      </c>
    </row>
    <row r="4" spans="1:9">
      <c r="A4">
        <v>3</v>
      </c>
      <c r="B4">
        <f> 'Доходы (5 лет)'!G4 + 'Исходные данные'!$B$22</f>
        <v>0</v>
      </c>
      <c r="C4">
        <f>'ОПЕКС'!B5</f>
        <v>0</v>
      </c>
      <c r="D4">
        <v>45000000</v>
      </c>
      <c r="E4">
        <f>B4 - C4 - D4</f>
        <v>0</v>
      </c>
      <c r="F4">
        <f> 'Финансирование (5 лет)'!F3 * 'Исходные данные'!$B$20</f>
        <v>0</v>
      </c>
      <c r="G4">
        <f>E4 - F4</f>
        <v>0</v>
      </c>
      <c r="H4">
        <f>G4 * 'Исходные данные'!$B$18</f>
        <v>0</v>
      </c>
      <c r="I4">
        <f>G4 - H4</f>
        <v>0</v>
      </c>
    </row>
    <row r="5" spans="1:9">
      <c r="A5">
        <v>4</v>
      </c>
      <c r="B5">
        <f> 'Доходы (5 лет)'!G5 + 'Исходные данные'!$B$22</f>
        <v>0</v>
      </c>
      <c r="C5">
        <f>'ОПЕКС'!B5</f>
        <v>0</v>
      </c>
      <c r="D5">
        <v>45000000</v>
      </c>
      <c r="E5">
        <f>B5 - C5 - D5</f>
        <v>0</v>
      </c>
      <c r="F5">
        <f> 'Финансирование (5 лет)'!F4 * 'Исходные данные'!$B$20</f>
        <v>0</v>
      </c>
      <c r="G5">
        <f>E5 - F5</f>
        <v>0</v>
      </c>
      <c r="H5">
        <f>G5 * 'Исходные данные'!$B$18</f>
        <v>0</v>
      </c>
      <c r="I5">
        <f>G5 - H5</f>
        <v>0</v>
      </c>
    </row>
    <row r="6" spans="1:9">
      <c r="A6">
        <v>5</v>
      </c>
      <c r="B6">
        <f> 'Доходы (5 лет)'!G6 + 'Исходные данные'!$B$22</f>
        <v>0</v>
      </c>
      <c r="C6">
        <f>'ОПЕКС'!B5</f>
        <v>0</v>
      </c>
      <c r="D6">
        <v>45000000</v>
      </c>
      <c r="E6">
        <f>B6 - C6 - D6</f>
        <v>0</v>
      </c>
      <c r="F6">
        <f> 'Финансирование (5 лет)'!F5 * 'Исходные данные'!$B$20</f>
        <v>0</v>
      </c>
      <c r="G6">
        <f>E6 - F6</f>
        <v>0</v>
      </c>
      <c r="H6">
        <f>G6 * 'Исходные данные'!$B$18</f>
        <v>0</v>
      </c>
      <c r="I6">
        <f>G6 - H6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38</v>
      </c>
      <c r="B1" t="s">
        <v>43</v>
      </c>
    </row>
    <row r="2" spans="1:2">
      <c r="A2" t="s">
        <v>44</v>
      </c>
      <c r="B2">
        <f>'Исходные данные'!$B$12</f>
        <v>0</v>
      </c>
    </row>
    <row r="3" spans="1:2">
      <c r="A3" t="s">
        <v>45</v>
      </c>
      <c r="B3">
        <f>'Исходные данные'!$B$9*'Исходные данные'!$B$10*'Исходные данные'!$B$5</f>
        <v>0</v>
      </c>
    </row>
    <row r="4" spans="1:2">
      <c r="A4" t="s">
        <v>59</v>
      </c>
      <c r="B4">
        <f>'Исходные данные'!$B$9*'Исходные данные'!$B$10*'Исходные данные'!$B$5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31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>
      <c r="A2">
        <v>1</v>
      </c>
      <c r="B2">
        <f>'Исходные данные'!$B$12/8</f>
        <v>0</v>
      </c>
      <c r="C2">
        <f>'Исходные данные'!$B$12 * 'Исходные данные'!$B$20</f>
        <v>0</v>
      </c>
      <c r="D2">
        <f>B2 + C2</f>
        <v>0</v>
      </c>
      <c r="E2">
        <f>'P&amp;L (8 лет)'!G2</f>
        <v>0</v>
      </c>
      <c r="F2">
        <f>'Исходные данные'!$B$12 - B2 - D2</f>
        <v>0</v>
      </c>
    </row>
    <row r="3" spans="1:6">
      <c r="A3">
        <v>2</v>
      </c>
      <c r="B3">
        <f>'Исходные данные'!$B$12/8</f>
        <v>0</v>
      </c>
      <c r="C3">
        <f>F2 * 'Исходные данные'!$B$20</f>
        <v>0</v>
      </c>
      <c r="D3">
        <f>B3 + C3</f>
        <v>0</v>
      </c>
      <c r="E3">
        <f>'P&amp;L (8 лет)'!G3</f>
        <v>0</v>
      </c>
      <c r="F3">
        <f>F2 - B3 - D3</f>
        <v>0</v>
      </c>
    </row>
    <row r="4" spans="1:6">
      <c r="A4">
        <v>3</v>
      </c>
      <c r="B4">
        <f>'Исходные данные'!$B$12/8</f>
        <v>0</v>
      </c>
      <c r="C4">
        <f>F3 * 'Исходные данные'!$B$20</f>
        <v>0</v>
      </c>
      <c r="D4">
        <f>B4 + C4</f>
        <v>0</v>
      </c>
      <c r="E4">
        <f>'P&amp;L (8 лет)'!G4</f>
        <v>0</v>
      </c>
      <c r="F4">
        <f>F3 - B4 - D4</f>
        <v>0</v>
      </c>
    </row>
    <row r="5" spans="1:6">
      <c r="A5">
        <v>4</v>
      </c>
      <c r="B5">
        <f>'Исходные данные'!$B$12/8</f>
        <v>0</v>
      </c>
      <c r="C5">
        <f>F4 * 'Исходные данные'!$B$20</f>
        <v>0</v>
      </c>
      <c r="D5">
        <f>B5 + C5</f>
        <v>0</v>
      </c>
      <c r="E5">
        <f>'P&amp;L (8 лет)'!G5</f>
        <v>0</v>
      </c>
      <c r="F5">
        <f>F4 - B5 - D5</f>
        <v>0</v>
      </c>
    </row>
    <row r="6" spans="1:6">
      <c r="A6">
        <v>5</v>
      </c>
      <c r="B6">
        <f>'Исходные данные'!$B$12/8</f>
        <v>0</v>
      </c>
      <c r="C6">
        <f>F5 * 'Исходные данные'!$B$20</f>
        <v>0</v>
      </c>
      <c r="D6">
        <f>B6 + C6</f>
        <v>0</v>
      </c>
      <c r="E6">
        <f>'P&amp;L (8 лет)'!G6</f>
        <v>0</v>
      </c>
      <c r="F6">
        <f>F5 - B6 - D6</f>
        <v>0</v>
      </c>
    </row>
    <row r="7" spans="1:6">
      <c r="A7">
        <v>6</v>
      </c>
      <c r="B7">
        <f>'Исходные данные'!$B$12/8</f>
        <v>0</v>
      </c>
      <c r="C7">
        <f>F6 * 'Исходные данные'!$B$20</f>
        <v>0</v>
      </c>
      <c r="D7">
        <f>B7 + C7</f>
        <v>0</v>
      </c>
      <c r="E7">
        <f>'P&amp;L (8 лет)'!G7</f>
        <v>0</v>
      </c>
      <c r="F7">
        <f>F6 - B7 - D7</f>
        <v>0</v>
      </c>
    </row>
    <row r="8" spans="1:6">
      <c r="A8">
        <v>7</v>
      </c>
      <c r="B8">
        <f>'Исходные данные'!$B$12/8</f>
        <v>0</v>
      </c>
      <c r="C8">
        <f>F7 * 'Исходные данные'!$B$20</f>
        <v>0</v>
      </c>
      <c r="D8">
        <f>B8 + C8</f>
        <v>0</v>
      </c>
      <c r="E8">
        <f>'P&amp;L (8 лет)'!G8</f>
        <v>0</v>
      </c>
      <c r="F8">
        <f>F7 - B8 - D8</f>
        <v>0</v>
      </c>
    </row>
    <row r="9" spans="1:6">
      <c r="A9">
        <v>8</v>
      </c>
      <c r="B9">
        <f>'Исходные данные'!$B$12/8</f>
        <v>0</v>
      </c>
      <c r="C9">
        <f>F8 * 'Исходные данные'!$B$20</f>
        <v>0</v>
      </c>
      <c r="D9">
        <f>B9 + C9</f>
        <v>0</v>
      </c>
      <c r="E9">
        <f>'P&amp;L (8 лет)'!G9</f>
        <v>0</v>
      </c>
      <c r="F9">
        <f>F8 - B9 - D9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Исходные данные</vt:lpstr>
      <vt:lpstr>Доходы (5 лет)</vt:lpstr>
      <vt:lpstr>Доходы (8 лет)</vt:lpstr>
      <vt:lpstr>ОПЕКС</vt:lpstr>
      <vt:lpstr>КАПЕКС (5 лет)</vt:lpstr>
      <vt:lpstr>Финансирование (5 лет)</vt:lpstr>
      <vt:lpstr>P&amp;L (5 лет)</vt:lpstr>
      <vt:lpstr>КАПЕКС (8 лет)</vt:lpstr>
      <vt:lpstr>Финансирование (8 лет)</vt:lpstr>
      <vt:lpstr>P&amp;L (8 лет)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2025-02-12T13:16:18Z</dcterms:created>
  <dcterms:modified xsi:type="dcterms:W3CDTF">2025-02-12T13:16:18Z</dcterms:modified>
</cp:coreProperties>
</file>