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tu\Documents\Javascript\disney-map\"/>
    </mc:Choice>
  </mc:AlternateContent>
  <xr:revisionPtr revIDLastSave="0" documentId="13_ncr:1_{ADA07510-A158-473B-A6CE-720100E69656}" xr6:coauthVersionLast="44" xr6:coauthVersionMax="44" xr10:uidLastSave="{00000000-0000-0000-0000-000000000000}"/>
  <bookViews>
    <workbookView xWindow="-108" yWindow="-108" windowWidth="23256" windowHeight="12456" activeTab="7" xr2:uid="{00000000-000D-0000-FFFF-FFFF00000000}"/>
  </bookViews>
  <sheets>
    <sheet name="Stats overall" sheetId="1" r:id="rId1"/>
    <sheet name="Lun" sheetId="3" r:id="rId2"/>
    <sheet name="Mar" sheetId="4" r:id="rId3"/>
    <sheet name="Mer" sheetId="5" r:id="rId4"/>
    <sheet name="Jeu" sheetId="6" r:id="rId5"/>
    <sheet name="Ven" sheetId="7" r:id="rId6"/>
    <sheet name="Sam" sheetId="8" r:id="rId7"/>
    <sheet name="Dim" sheetId="9" r:id="rId8"/>
    <sheet name="Etude statistique des temps d'a" sheetId="2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2" i="4"/>
  <c r="V2" i="5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L2" i="4"/>
  <c r="AK2" i="4"/>
  <c r="AJ2" i="4"/>
  <c r="AI2" i="4"/>
  <c r="AG2" i="4"/>
  <c r="AF2" i="4"/>
  <c r="AE2" i="4"/>
  <c r="AD2" i="4"/>
  <c r="AC2" i="4"/>
  <c r="AB2" i="4"/>
  <c r="AA2" i="4"/>
  <c r="Z2" i="4"/>
  <c r="Y2" i="4"/>
  <c r="X2" i="4"/>
  <c r="W2" i="4"/>
  <c r="AH2" i="4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2" i="1"/>
  <c r="F3" i="9"/>
  <c r="E3" i="9" s="1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F4" i="9"/>
  <c r="E4" i="9" s="1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F5" i="9"/>
  <c r="E5" i="9" s="1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F6" i="9"/>
  <c r="E6" i="9" s="1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F7" i="9"/>
  <c r="E7" i="9" s="1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F8" i="9"/>
  <c r="E8" i="9" s="1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F9" i="9"/>
  <c r="E9" i="9" s="1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F10" i="9"/>
  <c r="E10" i="9" s="1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F11" i="9"/>
  <c r="E11" i="9" s="1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F12" i="9"/>
  <c r="E12" i="9" s="1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F13" i="9"/>
  <c r="E13" i="9" s="1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F14" i="9"/>
  <c r="E14" i="9" s="1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F15" i="9"/>
  <c r="E15" i="9" s="1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F16" i="9"/>
  <c r="E16" i="9" s="1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F17" i="9"/>
  <c r="E17" i="9" s="1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F18" i="9"/>
  <c r="E18" i="9" s="1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F19" i="9"/>
  <c r="E19" i="9" s="1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F20" i="9"/>
  <c r="E20" i="9" s="1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F21" i="9"/>
  <c r="E21" i="9" s="1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F22" i="9"/>
  <c r="E22" i="9" s="1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F23" i="9"/>
  <c r="E23" i="9" s="1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F24" i="9"/>
  <c r="E24" i="9" s="1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F25" i="9"/>
  <c r="E25" i="9" s="1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F26" i="9"/>
  <c r="E26" i="9" s="1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F27" i="9"/>
  <c r="E27" i="9" s="1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F28" i="9"/>
  <c r="E28" i="9" s="1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F29" i="9"/>
  <c r="E29" i="9" s="1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F30" i="9"/>
  <c r="E30" i="9" s="1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 s="1"/>
  <c r="F3" i="8"/>
  <c r="E3" i="8" s="1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F4" i="8"/>
  <c r="E4" i="8" s="1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F5" i="8"/>
  <c r="E5" i="8" s="1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F6" i="8"/>
  <c r="E6" i="8" s="1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F7" i="8"/>
  <c r="E7" i="8" s="1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F8" i="8"/>
  <c r="E8" i="8" s="1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F9" i="8"/>
  <c r="E9" i="8" s="1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F10" i="8"/>
  <c r="E10" i="8" s="1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F11" i="8"/>
  <c r="E11" i="8" s="1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F12" i="8"/>
  <c r="E12" i="8" s="1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F13" i="8"/>
  <c r="E13" i="8" s="1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F14" i="8"/>
  <c r="E14" i="8" s="1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F15" i="8"/>
  <c r="E15" i="8" s="1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F16" i="8"/>
  <c r="E16" i="8" s="1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F17" i="8"/>
  <c r="E17" i="8" s="1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F18" i="8"/>
  <c r="E18" i="8" s="1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F19" i="8"/>
  <c r="E19" i="8" s="1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F20" i="8"/>
  <c r="E20" i="8" s="1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F21" i="8"/>
  <c r="E21" i="8" s="1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F22" i="8"/>
  <c r="E22" i="8" s="1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F23" i="8"/>
  <c r="E23" i="8" s="1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F24" i="8"/>
  <c r="E24" i="8" s="1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F25" i="8"/>
  <c r="E25" i="8" s="1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F26" i="8"/>
  <c r="E26" i="8" s="1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F27" i="8"/>
  <c r="E27" i="8" s="1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F28" i="8"/>
  <c r="E28" i="8" s="1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F29" i="8"/>
  <c r="E29" i="8" s="1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F30" i="8"/>
  <c r="E30" i="8" s="1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 s="1"/>
  <c r="F3" i="7"/>
  <c r="E3" i="7" s="1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F4" i="7"/>
  <c r="E4" i="7" s="1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F5" i="7"/>
  <c r="E5" i="7" s="1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F6" i="7"/>
  <c r="E6" i="7" s="1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F7" i="7"/>
  <c r="E7" i="7" s="1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F8" i="7"/>
  <c r="E8" i="7" s="1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F9" i="7"/>
  <c r="E9" i="7" s="1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F10" i="7"/>
  <c r="E10" i="7" s="1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F11" i="7"/>
  <c r="E11" i="7" s="1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F12" i="7"/>
  <c r="E12" i="7" s="1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F13" i="7"/>
  <c r="E13" i="7" s="1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F14" i="7"/>
  <c r="E14" i="7" s="1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F15" i="7"/>
  <c r="E15" i="7" s="1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F16" i="7"/>
  <c r="E16" i="7" s="1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F17" i="7"/>
  <c r="E17" i="7" s="1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F18" i="7"/>
  <c r="E18" i="7" s="1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F19" i="7"/>
  <c r="E19" i="7" s="1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F20" i="7"/>
  <c r="E20" i="7" s="1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F21" i="7"/>
  <c r="E21" i="7" s="1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F22" i="7"/>
  <c r="E22" i="7" s="1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F23" i="7"/>
  <c r="E23" i="7" s="1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F24" i="7"/>
  <c r="E24" i="7" s="1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F25" i="7"/>
  <c r="E25" i="7" s="1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F26" i="7"/>
  <c r="E26" i="7" s="1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F27" i="7"/>
  <c r="E27" i="7" s="1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F28" i="7"/>
  <c r="E28" i="7" s="1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F29" i="7"/>
  <c r="E29" i="7" s="1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F30" i="7"/>
  <c r="E30" i="7" s="1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 s="1"/>
  <c r="I3" i="6"/>
  <c r="J3" i="6"/>
  <c r="K3" i="6"/>
  <c r="L3" i="6"/>
  <c r="M3" i="6"/>
  <c r="N3" i="6"/>
  <c r="O3" i="6"/>
  <c r="P3" i="6"/>
  <c r="Q3" i="6"/>
  <c r="R3" i="6"/>
  <c r="S3" i="6"/>
  <c r="T3" i="6"/>
  <c r="U3" i="6"/>
  <c r="I4" i="6"/>
  <c r="J4" i="6"/>
  <c r="K4" i="6"/>
  <c r="L4" i="6"/>
  <c r="M4" i="6"/>
  <c r="N4" i="6"/>
  <c r="O4" i="6"/>
  <c r="P4" i="6"/>
  <c r="Q4" i="6"/>
  <c r="R4" i="6"/>
  <c r="S4" i="6"/>
  <c r="T4" i="6"/>
  <c r="U4" i="6"/>
  <c r="I5" i="6"/>
  <c r="J5" i="6"/>
  <c r="K5" i="6"/>
  <c r="L5" i="6"/>
  <c r="M5" i="6"/>
  <c r="N5" i="6"/>
  <c r="O5" i="6"/>
  <c r="P5" i="6"/>
  <c r="Q5" i="6"/>
  <c r="R5" i="6"/>
  <c r="S5" i="6"/>
  <c r="T5" i="6"/>
  <c r="U5" i="6"/>
  <c r="I6" i="6"/>
  <c r="J6" i="6"/>
  <c r="K6" i="6"/>
  <c r="L6" i="6"/>
  <c r="M6" i="6"/>
  <c r="N6" i="6"/>
  <c r="O6" i="6"/>
  <c r="P6" i="6"/>
  <c r="Q6" i="6"/>
  <c r="R6" i="6"/>
  <c r="S6" i="6"/>
  <c r="T6" i="6"/>
  <c r="U6" i="6"/>
  <c r="I7" i="6"/>
  <c r="J7" i="6"/>
  <c r="K7" i="6"/>
  <c r="L7" i="6"/>
  <c r="M7" i="6"/>
  <c r="N7" i="6"/>
  <c r="O7" i="6"/>
  <c r="P7" i="6"/>
  <c r="Q7" i="6"/>
  <c r="R7" i="6"/>
  <c r="S7" i="6"/>
  <c r="T7" i="6"/>
  <c r="U7" i="6"/>
  <c r="I8" i="6"/>
  <c r="J8" i="6"/>
  <c r="K8" i="6"/>
  <c r="L8" i="6"/>
  <c r="M8" i="6"/>
  <c r="N8" i="6"/>
  <c r="O8" i="6"/>
  <c r="P8" i="6"/>
  <c r="Q8" i="6"/>
  <c r="R8" i="6"/>
  <c r="S8" i="6"/>
  <c r="T8" i="6"/>
  <c r="U8" i="6"/>
  <c r="I9" i="6"/>
  <c r="J9" i="6"/>
  <c r="K9" i="6"/>
  <c r="L9" i="6"/>
  <c r="M9" i="6"/>
  <c r="N9" i="6"/>
  <c r="O9" i="6"/>
  <c r="P9" i="6"/>
  <c r="Q9" i="6"/>
  <c r="R9" i="6"/>
  <c r="S9" i="6"/>
  <c r="T9" i="6"/>
  <c r="U9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F3" i="6"/>
  <c r="E3" i="6" s="1"/>
  <c r="F4" i="6"/>
  <c r="E4" i="6" s="1"/>
  <c r="F5" i="6"/>
  <c r="E5" i="6" s="1"/>
  <c r="F6" i="6"/>
  <c r="E6" i="6" s="1"/>
  <c r="F7" i="6"/>
  <c r="E7" i="6" s="1"/>
  <c r="F8" i="6"/>
  <c r="E8" i="6" s="1"/>
  <c r="F9" i="6"/>
  <c r="E9" i="6" s="1"/>
  <c r="F10" i="6"/>
  <c r="E10" i="6" s="1"/>
  <c r="F11" i="6"/>
  <c r="E11" i="6" s="1"/>
  <c r="F12" i="6"/>
  <c r="E12" i="6" s="1"/>
  <c r="F13" i="6"/>
  <c r="E13" i="6" s="1"/>
  <c r="F14" i="6"/>
  <c r="E14" i="6" s="1"/>
  <c r="F15" i="6"/>
  <c r="E15" i="6" s="1"/>
  <c r="F16" i="6"/>
  <c r="E16" i="6" s="1"/>
  <c r="F17" i="6"/>
  <c r="E17" i="6" s="1"/>
  <c r="F18" i="6"/>
  <c r="E18" i="6" s="1"/>
  <c r="F19" i="6"/>
  <c r="E19" i="6" s="1"/>
  <c r="F20" i="6"/>
  <c r="E20" i="6" s="1"/>
  <c r="F21" i="6"/>
  <c r="E21" i="6" s="1"/>
  <c r="F22" i="6"/>
  <c r="E22" i="6" s="1"/>
  <c r="F23" i="6"/>
  <c r="E23" i="6" s="1"/>
  <c r="F24" i="6"/>
  <c r="E24" i="6" s="1"/>
  <c r="F25" i="6"/>
  <c r="E25" i="6" s="1"/>
  <c r="F26" i="6"/>
  <c r="E26" i="6" s="1"/>
  <c r="F27" i="6"/>
  <c r="E27" i="6" s="1"/>
  <c r="F28" i="6"/>
  <c r="E28" i="6" s="1"/>
  <c r="F29" i="6"/>
  <c r="E29" i="6" s="1"/>
  <c r="F30" i="6"/>
  <c r="E30" i="6" s="1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 s="1"/>
  <c r="F3" i="5"/>
  <c r="E3" i="5" s="1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F4" i="5"/>
  <c r="E4" i="5" s="1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F5" i="5"/>
  <c r="E5" i="5" s="1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F6" i="5"/>
  <c r="E6" i="5" s="1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F7" i="5"/>
  <c r="E7" i="5" s="1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F8" i="5"/>
  <c r="E8" i="5" s="1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F9" i="5"/>
  <c r="E9" i="5" s="1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F10" i="5"/>
  <c r="E10" i="5" s="1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F11" i="5"/>
  <c r="E11" i="5" s="1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F12" i="5"/>
  <c r="E12" i="5" s="1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F13" i="5"/>
  <c r="E13" i="5" s="1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F14" i="5"/>
  <c r="E14" i="5" s="1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F15" i="5"/>
  <c r="E15" i="5" s="1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F16" i="5"/>
  <c r="E16" i="5" s="1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F17" i="5"/>
  <c r="E17" i="5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F18" i="5"/>
  <c r="E18" i="5" s="1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F19" i="5"/>
  <c r="E19" i="5" s="1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F20" i="5"/>
  <c r="E20" i="5" s="1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F21" i="5"/>
  <c r="E21" i="5" s="1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F22" i="5"/>
  <c r="E22" i="5" s="1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F23" i="5"/>
  <c r="E23" i="5" s="1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F24" i="5"/>
  <c r="E24" i="5" s="1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F25" i="5"/>
  <c r="E25" i="5" s="1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F26" i="5"/>
  <c r="E26" i="5" s="1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F27" i="5"/>
  <c r="E27" i="5" s="1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F28" i="5"/>
  <c r="E28" i="5" s="1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F29" i="5"/>
  <c r="E29" i="5" s="1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F30" i="5"/>
  <c r="E30" i="5" s="1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 s="1"/>
  <c r="F3" i="4"/>
  <c r="E3" i="4" s="1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F4" i="4"/>
  <c r="E4" i="4" s="1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F5" i="4"/>
  <c r="E5" i="4" s="1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F6" i="4"/>
  <c r="E6" i="4" s="1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F7" i="4"/>
  <c r="E7" i="4" s="1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F8" i="4"/>
  <c r="E8" i="4" s="1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F9" i="4"/>
  <c r="E9" i="4" s="1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F10" i="4"/>
  <c r="E10" i="4" s="1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F11" i="4"/>
  <c r="E11" i="4" s="1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F12" i="4"/>
  <c r="E12" i="4" s="1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F13" i="4"/>
  <c r="E13" i="4" s="1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F14" i="4"/>
  <c r="E14" i="4" s="1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F15" i="4"/>
  <c r="E15" i="4" s="1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F16" i="4"/>
  <c r="E16" i="4" s="1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F17" i="4"/>
  <c r="E17" i="4" s="1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F18" i="4"/>
  <c r="E18" i="4" s="1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F19" i="4"/>
  <c r="E19" i="4" s="1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F20" i="4"/>
  <c r="E20" i="4" s="1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F21" i="4"/>
  <c r="E21" i="4" s="1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F22" i="4"/>
  <c r="E22" i="4" s="1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F23" i="4"/>
  <c r="E23" i="4" s="1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F24" i="4"/>
  <c r="E24" i="4" s="1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F25" i="4"/>
  <c r="E25" i="4" s="1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F26" i="4"/>
  <c r="E26" i="4" s="1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F27" i="4"/>
  <c r="E27" i="4" s="1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F28" i="4"/>
  <c r="E28" i="4" s="1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F29" i="4"/>
  <c r="E29" i="4" s="1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F30" i="4"/>
  <c r="E30" i="4" s="1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 s="1"/>
  <c r="S3" i="3"/>
  <c r="T3" i="3"/>
  <c r="U3" i="3"/>
  <c r="S4" i="3"/>
  <c r="T4" i="3"/>
  <c r="U4" i="3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S10" i="3"/>
  <c r="T10" i="3"/>
  <c r="U10" i="3"/>
  <c r="S11" i="3"/>
  <c r="T11" i="3"/>
  <c r="U11" i="3"/>
  <c r="S12" i="3"/>
  <c r="T12" i="3"/>
  <c r="U12" i="3"/>
  <c r="S13" i="3"/>
  <c r="T13" i="3"/>
  <c r="U13" i="3"/>
  <c r="S14" i="3"/>
  <c r="T14" i="3"/>
  <c r="U14" i="3"/>
  <c r="S15" i="3"/>
  <c r="T15" i="3"/>
  <c r="U15" i="3"/>
  <c r="S16" i="3"/>
  <c r="T16" i="3"/>
  <c r="U16" i="3"/>
  <c r="S17" i="3"/>
  <c r="T17" i="3"/>
  <c r="U17" i="3"/>
  <c r="S18" i="3"/>
  <c r="T18" i="3"/>
  <c r="U18" i="3"/>
  <c r="S19" i="3"/>
  <c r="T19" i="3"/>
  <c r="U19" i="3"/>
  <c r="S20" i="3"/>
  <c r="T20" i="3"/>
  <c r="U20" i="3"/>
  <c r="S21" i="3"/>
  <c r="T21" i="3"/>
  <c r="U21" i="3"/>
  <c r="S22" i="3"/>
  <c r="T22" i="3"/>
  <c r="U22" i="3"/>
  <c r="S23" i="3"/>
  <c r="T23" i="3"/>
  <c r="U23" i="3"/>
  <c r="S24" i="3"/>
  <c r="T24" i="3"/>
  <c r="U24" i="3"/>
  <c r="S25" i="3"/>
  <c r="T25" i="3"/>
  <c r="U25" i="3"/>
  <c r="S26" i="3"/>
  <c r="T26" i="3"/>
  <c r="U26" i="3"/>
  <c r="S27" i="3"/>
  <c r="T27" i="3"/>
  <c r="U27" i="3"/>
  <c r="S28" i="3"/>
  <c r="T28" i="3"/>
  <c r="U28" i="3"/>
  <c r="S29" i="3"/>
  <c r="T29" i="3"/>
  <c r="U29" i="3"/>
  <c r="S30" i="3"/>
  <c r="T30" i="3"/>
  <c r="U30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U2" i="3"/>
  <c r="T2" i="3"/>
  <c r="S2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2" i="3"/>
  <c r="F3" i="3"/>
  <c r="E3" i="3" s="1"/>
  <c r="F4" i="3"/>
  <c r="E4" i="3" s="1"/>
  <c r="F5" i="3"/>
  <c r="E5" i="3" s="1"/>
  <c r="F6" i="3"/>
  <c r="E6" i="3" s="1"/>
  <c r="F7" i="3"/>
  <c r="E7" i="3" s="1"/>
  <c r="F8" i="3"/>
  <c r="E8" i="3" s="1"/>
  <c r="F9" i="3"/>
  <c r="E9" i="3" s="1"/>
  <c r="F10" i="3"/>
  <c r="E10" i="3" s="1"/>
  <c r="F11" i="3"/>
  <c r="E11" i="3" s="1"/>
  <c r="F12" i="3"/>
  <c r="E12" i="3" s="1"/>
  <c r="F13" i="3"/>
  <c r="E13" i="3" s="1"/>
  <c r="F14" i="3"/>
  <c r="E14" i="3" s="1"/>
  <c r="F15" i="3"/>
  <c r="E15" i="3" s="1"/>
  <c r="F16" i="3"/>
  <c r="E16" i="3" s="1"/>
  <c r="F17" i="3"/>
  <c r="E17" i="3" s="1"/>
  <c r="F18" i="3"/>
  <c r="E18" i="3" s="1"/>
  <c r="F19" i="3"/>
  <c r="E19" i="3" s="1"/>
  <c r="F20" i="3"/>
  <c r="E20" i="3" s="1"/>
  <c r="F21" i="3"/>
  <c r="E21" i="3" s="1"/>
  <c r="F22" i="3"/>
  <c r="E22" i="3" s="1"/>
  <c r="F23" i="3"/>
  <c r="E23" i="3" s="1"/>
  <c r="F24" i="3"/>
  <c r="E24" i="3" s="1"/>
  <c r="F25" i="3"/>
  <c r="E25" i="3" s="1"/>
  <c r="F26" i="3"/>
  <c r="E26" i="3" s="1"/>
  <c r="F27" i="3"/>
  <c r="E27" i="3" s="1"/>
  <c r="F28" i="3"/>
  <c r="E28" i="3" s="1"/>
  <c r="F29" i="3"/>
  <c r="E29" i="3" s="1"/>
  <c r="F30" i="3"/>
  <c r="E30" i="3" s="1"/>
  <c r="F2" i="3"/>
  <c r="E2" i="3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2" i="3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4" i="2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G27" i="1"/>
  <c r="G28" i="1"/>
  <c r="G29" i="1"/>
  <c r="G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F3" i="1"/>
</calcChain>
</file>

<file path=xl/sharedStrings.xml><?xml version="1.0" encoding="utf-8"?>
<sst xmlns="http://schemas.openxmlformats.org/spreadsheetml/2006/main" count="2185" uniqueCount="166">
  <si>
    <t>Pirates of the Caribbean</t>
  </si>
  <si>
    <t>Star Tours</t>
  </si>
  <si>
    <t>It's a small world</t>
  </si>
  <si>
    <t>Hyperspace Moutain</t>
  </si>
  <si>
    <t>Alice's Curious Labyrinth</t>
  </si>
  <si>
    <t>Peter Pan's Flight</t>
  </si>
  <si>
    <t>Phantom Manor</t>
  </si>
  <si>
    <t>Big Thunder Moutain</t>
  </si>
  <si>
    <t>Indiana Jones</t>
  </si>
  <si>
    <t>Mad Hatter's Tea Cups</t>
  </si>
  <si>
    <t>Le pays des contes de fées</t>
  </si>
  <si>
    <t>Casez Jr. - Le petit train du cirque</t>
  </si>
  <si>
    <t>Les mystères du Nautilus</t>
  </si>
  <si>
    <t>Le Carrousel de Lancelot</t>
  </si>
  <si>
    <t>Autopia</t>
  </si>
  <si>
    <t>Blanche Neige</t>
  </si>
  <si>
    <t>Dumbo</t>
  </si>
  <si>
    <t>Pinocchio</t>
  </si>
  <si>
    <t>Orbitron</t>
  </si>
  <si>
    <t>Star Tours : L'Aventure Continue</t>
  </si>
  <si>
    <t>Star Wars Hyperspace Moutain</t>
  </si>
  <si>
    <t>Indiana Jones et le Temple du Péril</t>
  </si>
  <si>
    <t>Les Mystères du Nautilus</t>
  </si>
  <si>
    <t>Blanche Neige et les Sept Nains</t>
  </si>
  <si>
    <t>Dumbo the Flying Elephant</t>
  </si>
  <si>
    <t>Les Voyages de Pinocchio</t>
  </si>
  <si>
    <t>Orbiton</t>
  </si>
  <si>
    <t>The Twilight Zone Tower of Terror</t>
  </si>
  <si>
    <t>Ratatouille : l'Aventure Totalement Toquée de Rémy</t>
  </si>
  <si>
    <t>Spider-Man W.E.B. Adventure</t>
  </si>
  <si>
    <t>Cars ROAD TRIP</t>
  </si>
  <si>
    <t>Cars Quatre Roues Rallye</t>
  </si>
  <si>
    <t>Slinky Dog Zigzag Spin</t>
  </si>
  <si>
    <t>Crush's Coaster</t>
  </si>
  <si>
    <t>RC Racer</t>
  </si>
  <si>
    <t>Les Tapis Volants - Flying Carpets Over Agrabah</t>
  </si>
  <si>
    <t>Toy Soldiers Parachute Drop</t>
  </si>
  <si>
    <t>Rides</t>
  </si>
  <si>
    <t>Parc Walt Disney Studios</t>
  </si>
  <si>
    <t>Park</t>
  </si>
  <si>
    <t>Parc Disneyland</t>
  </si>
  <si>
    <t>Latitude</t>
  </si>
  <si>
    <t>Longitude</t>
  </si>
  <si>
    <t>48.87360906649439</t>
  </si>
  <si>
    <t>2.773971771601022</t>
  </si>
  <si>
    <t>48.87471464746017</t>
  </si>
  <si>
    <t>2.7787776545548812</t>
  </si>
  <si>
    <t>48.874745652614706</t>
  </si>
  <si>
    <t>2.776081967001452</t>
  </si>
  <si>
    <t>48.87430815179375</t>
  </si>
  <si>
    <t>2.7792577024817717</t>
  </si>
  <si>
    <t>48.87452443467423</t>
  </si>
  <si>
    <t>2.7744857563120044</t>
  </si>
  <si>
    <t>48.873923745514155</t>
  </si>
  <si>
    <t>2.7740821214478775</t>
  </si>
  <si>
    <t>48.871038202808855</t>
  </si>
  <si>
    <t>2.7768099176683605</t>
  </si>
  <si>
    <t>48.87146161843579</t>
  </si>
  <si>
    <t>2.774605141856762</t>
  </si>
  <si>
    <t>48.87260040435599</t>
  </si>
  <si>
    <t>2.772122256587376</t>
  </si>
  <si>
    <t>48.87445673272275</t>
  </si>
  <si>
    <t>2.7751728571283785</t>
  </si>
  <si>
    <t>48.87538521736224</t>
  </si>
  <si>
    <t>2.7746839199644513</t>
  </si>
  <si>
    <t>48.87531292727866</t>
  </si>
  <si>
    <t>2.7743113288402106</t>
  </si>
  <si>
    <t>48.873589758614635</t>
  </si>
  <si>
    <t>2.77966291534741</t>
  </si>
  <si>
    <t>48.873786159947215</t>
  </si>
  <si>
    <t>2.7753687223563692</t>
  </si>
  <si>
    <t>48.873453949997085</t>
  </si>
  <si>
    <t>2.7787744933000935</t>
  </si>
  <si>
    <t>48.873571373179786</t>
  </si>
  <si>
    <t>2.7753177076621722</t>
  </si>
  <si>
    <t>48.87401257497755</t>
  </si>
  <si>
    <t>2.7745989166500653</t>
  </si>
  <si>
    <t>48.873589759147265</t>
  </si>
  <si>
    <t>2.7752032871887398</t>
  </si>
  <si>
    <t>48.87357756932556</t>
  </si>
  <si>
    <t>2.7783936713594146</t>
  </si>
  <si>
    <t>48.86676996149948</t>
  </si>
  <si>
    <t>2.778750975945384</t>
  </si>
  <si>
    <t>48.86762119924421</t>
  </si>
  <si>
    <t>2.7762482015138157</t>
  </si>
  <si>
    <t>48.86595499367838</t>
  </si>
  <si>
    <t>2.7790726811033335</t>
  </si>
  <si>
    <t>48.86639979209358</t>
  </si>
  <si>
    <t>2.774846692289842</t>
  </si>
  <si>
    <t>48.867853720602675</t>
  </si>
  <si>
    <t>2.777874742332034</t>
  </si>
  <si>
    <t>48.86721512267292</t>
  </si>
  <si>
    <t>2.7767305000031235</t>
  </si>
  <si>
    <t>48.8681678755813</t>
  </si>
  <si>
    <t>2.778189621712011</t>
  </si>
  <si>
    <t>48.86688870981327</t>
  </si>
  <si>
    <t>2.776449875363578</t>
  </si>
  <si>
    <t>48.868321825982505</t>
  </si>
  <si>
    <t>2.7783623448682215</t>
  </si>
  <si>
    <t>48.86717146471499</t>
  </si>
  <si>
    <t>2.7774385489490077</t>
  </si>
  <si>
    <t>22h30</t>
  </si>
  <si>
    <t>22h</t>
  </si>
  <si>
    <t>21h30</t>
  </si>
  <si>
    <t>20h30</t>
  </si>
  <si>
    <t>19h30</t>
  </si>
  <si>
    <t>18h30</t>
  </si>
  <si>
    <t>17h30</t>
  </si>
  <si>
    <t>16h30</t>
  </si>
  <si>
    <t>15h30</t>
  </si>
  <si>
    <t>14h30</t>
  </si>
  <si>
    <t>13h30</t>
  </si>
  <si>
    <t>12h30</t>
  </si>
  <si>
    <t>11h30 (Parade!)</t>
  </si>
  <si>
    <t>10h30</t>
  </si>
  <si>
    <t>9h30</t>
  </si>
  <si>
    <t>Fermé</t>
  </si>
  <si>
    <t>fermé</t>
  </si>
  <si>
    <t>F</t>
  </si>
  <si>
    <t xml:space="preserve"> fermé</t>
  </si>
  <si>
    <t xml:space="preserve"> Fermé</t>
  </si>
  <si>
    <t xml:space="preserve">Parachute Drop </t>
  </si>
  <si>
    <t>Tapis Volants</t>
  </si>
  <si>
    <t>ZigZag spin</t>
  </si>
  <si>
    <t>Cars quatre roue rallye</t>
  </si>
  <si>
    <t>Cars Road Trip</t>
  </si>
  <si>
    <t>Spider man</t>
  </si>
  <si>
    <t>Ratatouille</t>
  </si>
  <si>
    <t>Tower of Terror</t>
  </si>
  <si>
    <t>8h30</t>
  </si>
  <si>
    <t>Dates</t>
  </si>
  <si>
    <t>Day</t>
  </si>
  <si>
    <t>Closing rate</t>
  </si>
  <si>
    <t>CR9h30</t>
  </si>
  <si>
    <t>Avg8h30</t>
  </si>
  <si>
    <t>Avg9h30</t>
  </si>
  <si>
    <t>Avg10h30</t>
  </si>
  <si>
    <t>Avg11h30</t>
  </si>
  <si>
    <t>Avg12h30</t>
  </si>
  <si>
    <t>Avg13h30</t>
  </si>
  <si>
    <t>Avg14h30</t>
  </si>
  <si>
    <t>Avg15h30</t>
  </si>
  <si>
    <t>Avg16h30</t>
  </si>
  <si>
    <t>Avg17h30</t>
  </si>
  <si>
    <t>Avg18h30</t>
  </si>
  <si>
    <t>Avg19h30</t>
  </si>
  <si>
    <t>Avg20h30</t>
  </si>
  <si>
    <t>Avg21h30</t>
  </si>
  <si>
    <t>Avg22h</t>
  </si>
  <si>
    <t>Avg22h30</t>
  </si>
  <si>
    <t>CR8h30</t>
  </si>
  <si>
    <t>CR10h30</t>
  </si>
  <si>
    <t>CR11h30</t>
  </si>
  <si>
    <t>CR12h30</t>
  </si>
  <si>
    <t>CR13h30</t>
  </si>
  <si>
    <t>CR14h30</t>
  </si>
  <si>
    <t>CR15h30</t>
  </si>
  <si>
    <t>CR16h30</t>
  </si>
  <si>
    <t>CR17h30</t>
  </si>
  <si>
    <t>CR18h30</t>
  </si>
  <si>
    <t>CR19h30</t>
  </si>
  <si>
    <t>CR20h30</t>
  </si>
  <si>
    <t>CR21h30</t>
  </si>
  <si>
    <t>CR22h30</t>
  </si>
  <si>
    <t>CR22h</t>
  </si>
  <si>
    <t>AvgTime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</si>
</sst>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"/>
  <sheetViews>
    <sheetView workbookViewId="0">
      <selection activeCell="E1" sqref="E1:E30"/>
    </sheetView>
  </sheetViews>
  <sheetFormatPr defaultRowHeight="14.4" x14ac:dyDescent="0.3"/>
  <cols>
    <col min="1" max="1" width="43.88671875" customWidth="1"/>
    <col min="2" max="2" width="21.33203125" customWidth="1"/>
    <col min="3" max="3" width="19.21875" customWidth="1"/>
    <col min="4" max="4" width="19.5546875" customWidth="1"/>
    <col min="5" max="5" width="8.5546875" customWidth="1"/>
    <col min="6" max="6" width="7.77734375" customWidth="1"/>
    <col min="7" max="7" width="8.33203125" customWidth="1"/>
    <col min="8" max="8" width="8.77734375" customWidth="1"/>
    <col min="9" max="10" width="8.6640625" customWidth="1"/>
    <col min="11" max="11" width="8.77734375" customWidth="1"/>
    <col min="12" max="12" width="8.88671875" customWidth="1"/>
    <col min="13" max="13" width="8.6640625" customWidth="1"/>
    <col min="14" max="15" width="8.77734375" customWidth="1"/>
    <col min="16" max="16" width="8.6640625" customWidth="1"/>
    <col min="17" max="18" width="8.77734375" customWidth="1"/>
    <col min="19" max="19" width="8.6640625" customWidth="1"/>
    <col min="20" max="20" width="6.77734375" customWidth="1"/>
    <col min="21" max="21" width="8.6640625" customWidth="1"/>
    <col min="22" max="22" width="10.44140625" customWidth="1"/>
    <col min="23" max="23" width="6.88671875" customWidth="1"/>
    <col min="24" max="24" width="7" customWidth="1"/>
    <col min="26" max="26" width="8.109375" customWidth="1"/>
    <col min="27" max="28" width="8" customWidth="1"/>
    <col min="29" max="29" width="7.77734375" customWidth="1"/>
    <col min="30" max="30" width="7.88671875" customWidth="1"/>
    <col min="31" max="31" width="7.77734375" customWidth="1"/>
    <col min="32" max="34" width="7.88671875" customWidth="1"/>
    <col min="35" max="35" width="7.77734375" customWidth="1"/>
    <col min="36" max="36" width="8" customWidth="1"/>
    <col min="37" max="37" width="5.88671875" customWidth="1"/>
    <col min="38" max="38" width="7.88671875" customWidth="1"/>
  </cols>
  <sheetData>
    <row r="1" spans="1:38" x14ac:dyDescent="0.3">
      <c r="A1" t="s">
        <v>37</v>
      </c>
      <c r="B1" t="s">
        <v>39</v>
      </c>
      <c r="C1" t="s">
        <v>41</v>
      </c>
      <c r="D1" t="s">
        <v>42</v>
      </c>
      <c r="E1" t="s">
        <v>165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132</v>
      </c>
      <c r="W1" t="s">
        <v>150</v>
      </c>
      <c r="X1" t="s">
        <v>133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164</v>
      </c>
      <c r="AL1" t="s">
        <v>163</v>
      </c>
    </row>
    <row r="2" spans="1:38" x14ac:dyDescent="0.3">
      <c r="A2" t="s">
        <v>0</v>
      </c>
      <c r="B2" t="s">
        <v>40</v>
      </c>
      <c r="C2" t="s">
        <v>43</v>
      </c>
      <c r="D2" t="s">
        <v>44</v>
      </c>
      <c r="E2">
        <f>AVERAGE(F2:U2)</f>
        <v>20.053089503089502</v>
      </c>
      <c r="F2" t="str">
        <f>IFERROR(AVERAGEIF('Etude statistique des temps d''a'!A:A,"8h30",'Etude statistique des temps d''a'!B:B),"Closed")</f>
        <v>Closed</v>
      </c>
      <c r="G2">
        <f>IFERROR(AVERAGEIF('Etude statistique des temps d''a'!A:A,"9h30",INDEX('Etude statistique des temps d''a'!B:AD, 0, ROW(A1))),"Closed")</f>
        <v>5</v>
      </c>
      <c r="H2">
        <f>IFERROR(AVERAGEIF('Etude statistique des temps d''a'!A:A,"10h30",INDEX('Etude statistique des temps d''a'!B:AD, 0, ROW(A1))),"Closed")</f>
        <v>21</v>
      </c>
      <c r="I2">
        <f>IFERROR(AVERAGEIF('Etude statistique des temps d''a'!A:A,"11h30 (Parade!)",INDEX('Etude statistique des temps d''a'!B:AD, 0, ROW(A1))),"Closed")</f>
        <v>22.272727272727273</v>
      </c>
      <c r="J2">
        <f>IFERROR(AVERAGEIF('Etude statistique des temps d''a'!A:A,"12h30",INDEX('Etude statistique des temps d''a'!B:AD, 0, ROW(A1))),"Closed")</f>
        <v>31.818181818181817</v>
      </c>
      <c r="K2">
        <f>IFERROR(AVERAGEIF('Etude statistique des temps d''a'!A:A,"13h30",INDEX('Etude statistique des temps d''a'!B:AD, 0, ROW(A1))),"Closed")</f>
        <v>36.25</v>
      </c>
      <c r="L2">
        <f>IFERROR(AVERAGEIF('Etude statistique des temps d''a'!A:A,"14h30",INDEX('Etude statistique des temps d''a'!B:AD, 0, ROW(A1))),"Closed")</f>
        <v>36.153846153846153</v>
      </c>
      <c r="M2">
        <f>IFERROR(AVERAGEIF('Etude statistique des temps d''a'!A:A,"15h30",INDEX('Etude statistique des temps d''a'!B:AD, 0, ROW(A1))),"Closed")</f>
        <v>31.428571428571427</v>
      </c>
      <c r="N2">
        <f>IFERROR(AVERAGEIF('Etude statistique des temps d''a'!A:A,"16h30",INDEX('Etude statistique des temps d''a'!B:AD, 0, ROW(A1))),"Closed")</f>
        <v>30</v>
      </c>
      <c r="O2">
        <f>IFERROR(AVERAGEIF('Etude statistique des temps d''a'!A:A,"17h30",INDEX('Etude statistique des temps d''a'!B:AD, 0, ROW(A1))),"Closed")</f>
        <v>24</v>
      </c>
      <c r="P2">
        <f>IFERROR(AVERAGEIF('Etude statistique des temps d''a'!A:A,"18h30",INDEX('Etude statistique des temps d''a'!B:AD, 0, ROW(A1))),"Closed")</f>
        <v>21</v>
      </c>
      <c r="Q2">
        <f>IFERROR(AVERAGEIF('Etude statistique des temps d''a'!A:A,"19h30",INDEX('Etude statistique des temps d''a'!B:AD, 0, ROW(A1))),"Closed")</f>
        <v>11</v>
      </c>
      <c r="R2">
        <f>IFERROR(AVERAGEIF('Etude statistique des temps d''a'!A:A,"20h30",INDEX('Etude statistique des temps d''a'!B:AD, 0, ROW(A1))),"Closed")</f>
        <v>10</v>
      </c>
      <c r="S2">
        <f>IFERROR(AVERAGEIF('Etude statistique des temps d''a'!A:A,"21h30",INDEX('Etude statistique des temps d''a'!B:AD, 0, ROW(A1))),"Closed")</f>
        <v>9.4444444444444446</v>
      </c>
      <c r="T2">
        <f>IFERROR(AVERAGEIF('Etude statistique des temps d''a'!A:A,"22h",INDEX('Etude statistique des temps d''a'!B:AD, 0, ROW(A1))),"Closed")</f>
        <v>6.4285714285714288</v>
      </c>
      <c r="U2">
        <f>IFERROR(AVERAGEIF('Etude statistique des temps d''a'!A:A,"22h30",INDEX('Etude statistique des temps d''a'!B:AD, 0, ROW(A1))),"Closed")</f>
        <v>5</v>
      </c>
      <c r="V2">
        <f>COUNTIF(INDEX('Etude statistique des temps d''a'!B:AD, 0, ROW(A1)),"Fermé") / COUNTA(INDEX('Etude statistique des temps d''a'!B:AD, 0, ROW(A1)))</f>
        <v>0.11377245508982035</v>
      </c>
      <c r="W2">
        <f>COUNTIFS('Etude statistique des temps d''a'!A:A,"8h30",INDEX('Etude statistique des temps d''a'!B:AD, 0, ROW(A1)),"Fermé") / COUNTIFS('Etude statistique des temps d''a'!A:A,"8h30",INDEX('Etude statistique des temps d''a'!B:AD, 0, ROW(A1)),"&lt;&gt;")</f>
        <v>1</v>
      </c>
      <c r="X2">
        <f>COUNTIFS('Etude statistique des temps d''a'!A:A,"9h30",INDEX('Etude statistique des temps d''a'!B:AD, 0, ROW(A1)),"Fermé") / COUNTIFS('Etude statistique des temps d''a'!A:A,"9h30",INDEX('Etude statistique des temps d''a'!B:AD, 0, ROW(A1)),"&lt;&gt;")</f>
        <v>0.15384615384615385</v>
      </c>
      <c r="Y2">
        <f>COUNTIFS('Etude statistique des temps d''a'!A:A,"10h30",INDEX('Etude statistique des temps d''a'!B:AD, 0, ROW(A1)),"Fermé") / COUNTIFS('Etude statistique des temps d''a'!A:A,"10h30",INDEX('Etude statistique des temps d''a'!B:AD, 0, ROW(A1)),"&lt;&gt;")</f>
        <v>0.16666666666666666</v>
      </c>
      <c r="Z2">
        <f>COUNTIFS('Etude statistique des temps d''a'!A:A,"11h30 (Parade!)",INDEX('Etude statistique des temps d''a'!B:AD, 0, ROW(A1)),"Fermé") / COUNTIFS('Etude statistique des temps d''a'!A:A,"11h30 (Parade!)",INDEX('Etude statistique des temps d''a'!B:AD, 0, ROW(A1)),"&lt;&gt;")</f>
        <v>0.21428571428571427</v>
      </c>
      <c r="AA2">
        <f>COUNTIFS('Etude statistique des temps d''a'!A:A,"12h30",INDEX('Etude statistique des temps d''a'!B:AD, 0, ROW(A1)),"Fermé") / COUNTIFS('Etude statistique des temps d''a'!A:A,"12h30",INDEX('Etude statistique des temps d''a'!B:AD, 0, ROW(A1)),"&lt;&gt;")</f>
        <v>8.3333333333333329E-2</v>
      </c>
      <c r="AB2">
        <f>COUNTIFS('Etude statistique des temps d''a'!A:A,"13h30",INDEX('Etude statistique des temps d''a'!B:AD, 0, ROW(A1)),"Fermé") / COUNTIFS('Etude statistique des temps d''a'!A:A,"13h30",INDEX('Etude statistique des temps d''a'!B:AD, 0, ROW(A1)),"&lt;&gt;")</f>
        <v>7.6923076923076927E-2</v>
      </c>
      <c r="AC2">
        <f>COUNTIFS('Etude statistique des temps d''a'!A:A,"14h30",INDEX('Etude statistique des temps d''a'!B:AD, 0, ROW(A1)),"Fermé") / COUNTIFS('Etude statistique des temps d''a'!A:A,"14h30",INDEX('Etude statistique des temps d''a'!B:AD, 0, ROW(A1)),"&lt;&gt;")</f>
        <v>0</v>
      </c>
      <c r="AD2">
        <f>COUNTIFS('Etude statistique des temps d''a'!A:A,"15h30",INDEX('Etude statistique des temps d''a'!B:AD, 0, ROW(A1)),"Fermé") / COUNTIFS('Etude statistique des temps d''a'!A:A,"15h30",INDEX('Etude statistique des temps d''a'!B:AD, 0, ROW(A1)),"&lt;&gt;")</f>
        <v>0</v>
      </c>
      <c r="AE2">
        <f>COUNTIFS('Etude statistique des temps d''a'!A:A,"16h30",INDEX('Etude statistique des temps d''a'!B:AD, 0, ROW(A1)),"Fermé") / COUNTIFS('Etude statistique des temps d''a'!A:A,"16h30",INDEX('Etude statistique des temps d''a'!B:AD, 0, ROW(A1)),"&lt;&gt;")</f>
        <v>7.1428571428571425E-2</v>
      </c>
      <c r="AF2">
        <f>COUNTIFS('Etude statistique des temps d''a'!A:A,"17h30",INDEX('Etude statistique des temps d''a'!B:AD, 0, ROW(A1)),"Fermé") / COUNTIFS('Etude statistique des temps d''a'!A:A,"17h30",INDEX('Etude statistique des temps d''a'!B:AD, 0, ROW(A1)),"&lt;&gt;")</f>
        <v>0</v>
      </c>
      <c r="AG2">
        <f>COUNTIFS('Etude statistique des temps d''a'!A:A,"18h30",INDEX('Etude statistique des temps d''a'!B:AD, 0, ROW(A1)),"Fermé") / COUNTIFS('Etude statistique des temps d''a'!A:A,"18h30",INDEX('Etude statistique des temps d''a'!B:AD, 0, ROW(A1)),"&lt;&gt;")</f>
        <v>9.0909090909090912E-2</v>
      </c>
      <c r="AH2">
        <f>COUNTIFS('Etude statistique des temps d''a'!A:A,"19h30",INDEX('Etude statistique des temps d''a'!B:AD, 0, ROW(A1)),"Fermé") / COUNTIFS('Etude statistique des temps d''a'!A:A,"19h30",INDEX('Etude statistique des temps d''a'!B:AD, 0, ROW(A1)),"&lt;&gt;")</f>
        <v>0.16666666666666666</v>
      </c>
      <c r="AI2">
        <f>COUNTIFS('Etude statistique des temps d''a'!A:A,"20h30",INDEX('Etude statistique des temps d''a'!B:AD, 0, ROW(A1)),"Fermé") / COUNTIFS('Etude statistique des temps d''a'!A:A,"20h30",INDEX('Etude statistique des temps d''a'!B:AD, 0, ROW(A1)),"&lt;&gt;")</f>
        <v>0</v>
      </c>
      <c r="AJ2">
        <f>COUNTIFS('Etude statistique des temps d''a'!A:A,"21h30",INDEX('Etude statistique des temps d''a'!B:AD, 0, ROW(A1)),"Fermé") / COUNTIFS('Etude statistique des temps d''a'!A:A,"21h30",INDEX('Etude statistique des temps d''a'!B:AD, 0, ROW(A1)),"&lt;&gt;")</f>
        <v>0</v>
      </c>
      <c r="AK2">
        <f>COUNTIFS('Etude statistique des temps d''a'!A:A,"22h",INDEX('Etude statistique des temps d''a'!B:AD, 0, ROW(A1)),"Fermé") / COUNTIFS('Etude statistique des temps d''a'!A:A,"22h",INDEX('Etude statistique des temps d''a'!B:AD, 0, ROW(A1)),"&lt;&gt;")</f>
        <v>0</v>
      </c>
      <c r="AL2">
        <f>COUNTIFS('Etude statistique des temps d''a'!A:A,"22h30",INDEX('Etude statistique des temps d''a'!B:AD, 0, ROW(A1)),"Fermé") / COUNTIFS('Etude statistique des temps d''a'!A:A,"22h30",INDEX('Etude statistique des temps d''a'!B:AD, 0, ROW(A1)),"&lt;&gt;")</f>
        <v>0</v>
      </c>
    </row>
    <row r="3" spans="1:38" x14ac:dyDescent="0.3">
      <c r="A3" t="s">
        <v>19</v>
      </c>
      <c r="B3" t="s">
        <v>40</v>
      </c>
      <c r="C3" t="s">
        <v>45</v>
      </c>
      <c r="D3" t="s">
        <v>46</v>
      </c>
      <c r="E3">
        <f t="shared" ref="E3:E30" si="0">AVERAGE(F3:U3)</f>
        <v>16.353438228438229</v>
      </c>
      <c r="F3" t="str">
        <f>IFERROR(AVERAGEIF('Etude statistique des temps d''a'!A:A,"8h30",'Etude statistique des temps d''a'!C:C),"Closed")</f>
        <v>Closed</v>
      </c>
      <c r="G3">
        <f>IFERROR(AVERAGEIF('Etude statistique des temps d''a'!A:A,"9h30",INDEX('Etude statistique des temps d''a'!B:AD, 0, ROW(A2))),"Closed")</f>
        <v>4.583333333333333</v>
      </c>
      <c r="H3">
        <f>IFERROR(AVERAGEIF('Etude statistique des temps d''a'!A:A,"10h30",INDEX('Etude statistique des temps d''a'!B:AD, 0, ROW(A2))),"Closed")</f>
        <v>26.25</v>
      </c>
      <c r="I3">
        <f>IFERROR(AVERAGEIF('Etude statistique des temps d''a'!A:A,"11h30 (Parade!)",INDEX('Etude statistique des temps d''a'!B:AD, 0, ROW(A2))),"Closed")</f>
        <v>16.428571428571427</v>
      </c>
      <c r="J3">
        <f>IFERROR(AVERAGEIF('Etude statistique des temps d''a'!A:A,"12h30",INDEX('Etude statistique des temps d''a'!B:AD, 0, ROW(A2))),"Closed")</f>
        <v>27.916666666666668</v>
      </c>
      <c r="K3">
        <f>IFERROR(AVERAGEIF('Etude statistique des temps d''a'!A:A,"13h30",INDEX('Etude statistique des temps d''a'!B:AD, 0, ROW(A2))),"Closed")</f>
        <v>24.23076923076923</v>
      </c>
      <c r="L3">
        <f>IFERROR(AVERAGEIF('Etude statistique des temps d''a'!A:A,"14h30",INDEX('Etude statistique des temps d''a'!B:AD, 0, ROW(A2))),"Closed")</f>
        <v>21.923076923076923</v>
      </c>
      <c r="M3">
        <f>IFERROR(AVERAGEIF('Etude statistique des temps d''a'!A:A,"15h30",INDEX('Etude statistique des temps d''a'!B:AD, 0, ROW(A2))),"Closed")</f>
        <v>25</v>
      </c>
      <c r="N3">
        <f>IFERROR(AVERAGEIF('Etude statistique des temps d''a'!A:A,"16h30",INDEX('Etude statistique des temps d''a'!B:AD, 0, ROW(A2))),"Closed")</f>
        <v>19.642857142857142</v>
      </c>
      <c r="O3">
        <f>IFERROR(AVERAGEIF('Etude statistique des temps d''a'!A:A,"17h30",INDEX('Etude statistique des temps d''a'!B:AD, 0, ROW(A2))),"Closed")</f>
        <v>15</v>
      </c>
      <c r="P3">
        <f>IFERROR(AVERAGEIF('Etude statistique des temps d''a'!A:A,"18h30",INDEX('Etude statistique des temps d''a'!B:AD, 0, ROW(A2))),"Closed")</f>
        <v>12.272727272727273</v>
      </c>
      <c r="Q3">
        <f>IFERROR(AVERAGEIF('Etude statistique des temps d''a'!A:A,"19h30",INDEX('Etude statistique des temps d''a'!B:AD, 0, ROW(A2))),"Closed")</f>
        <v>10</v>
      </c>
      <c r="R3">
        <f>IFERROR(AVERAGEIF('Etude statistique des temps d''a'!A:A,"20h30",INDEX('Etude statistique des temps d''a'!B:AD, 0, ROW(A2))),"Closed")</f>
        <v>10</v>
      </c>
      <c r="S3">
        <f>IFERROR(AVERAGEIF('Etude statistique des temps d''a'!A:A,"21h30",INDEX('Etude statistique des temps d''a'!B:AD, 0, ROW(A2))),"Closed")</f>
        <v>10.625</v>
      </c>
      <c r="T3">
        <f>IFERROR(AVERAGEIF('Etude statistique des temps d''a'!A:A,"22h",INDEX('Etude statistique des temps d''a'!B:AD, 0, ROW(A2))),"Closed")</f>
        <v>16.428571428571427</v>
      </c>
      <c r="U3">
        <f>IFERROR(AVERAGEIF('Etude statistique des temps d''a'!A:A,"22h30",INDEX('Etude statistique des temps d''a'!B:AD, 0, ROW(A2))),"Closed")</f>
        <v>5</v>
      </c>
      <c r="V3">
        <f>COUNTIF(INDEX('Etude statistique des temps d''a'!B:AD, 0, ROW(A2)),"Fermé") / COUNTA(INDEX('Etude statistique des temps d''a'!B:AD, 0, ROW(A2)))</f>
        <v>6.0240963855421686E-2</v>
      </c>
      <c r="W3">
        <f>COUNTIFS('Etude statistique des temps d''a'!A:A,"8h30",INDEX('Etude statistique des temps d''a'!B:AD, 0, ROW(A2)),"Fermé") / COUNTIFS('Etude statistique des temps d''a'!A:A,"8h30",INDEX('Etude statistique des temps d''a'!B:AD, 0, ROW(A2)),"&lt;&gt;")</f>
        <v>1</v>
      </c>
      <c r="X3">
        <f>COUNTIFS('Etude statistique des temps d''a'!A:A,"9h30",INDEX('Etude statistique des temps d''a'!B:AD, 0, ROW(A2)),"Fermé") / COUNTIFS('Etude statistique des temps d''a'!A:A,"9h30",INDEX('Etude statistique des temps d''a'!B:AD, 0, ROW(A2)),"&lt;&gt;")</f>
        <v>7.6923076923076927E-2</v>
      </c>
      <c r="Y3">
        <f>COUNTIFS('Etude statistique des temps d''a'!A:A,"10h30",INDEX('Etude statistique des temps d''a'!B:AD, 0, ROW(A2)),"Fermé") / COUNTIFS('Etude statistique des temps d''a'!A:A,"10h30",INDEX('Etude statistique des temps d''a'!B:AD, 0, ROW(A2)),"&lt;&gt;")</f>
        <v>0</v>
      </c>
      <c r="Z3">
        <f>COUNTIFS('Etude statistique des temps d''a'!A:A,"11h30 (Parade!)",INDEX('Etude statistique des temps d''a'!B:AD, 0, ROW(A2)),"Fermé") / COUNTIFS('Etude statistique des temps d''a'!A:A,"11h30 (Parade!)",INDEX('Etude statistique des temps d''a'!B:AD, 0, ROW(A2)),"&lt;&gt;")</f>
        <v>0</v>
      </c>
      <c r="AA3">
        <f>COUNTIFS('Etude statistique des temps d''a'!A:A,"12h30",INDEX('Etude statistique des temps d''a'!B:AD, 0, ROW(A2)),"Fermé") / COUNTIFS('Etude statistique des temps d''a'!A:A,"12h30",INDEX('Etude statistique des temps d''a'!B:AD, 0, ROW(A2)),"&lt;&gt;")</f>
        <v>0</v>
      </c>
      <c r="AB3">
        <f>COUNTIFS('Etude statistique des temps d''a'!A:A,"13h30",INDEX('Etude statistique des temps d''a'!B:AD, 0, ROW(A2)),"Fermé") / COUNTIFS('Etude statistique des temps d''a'!A:A,"13h30",INDEX('Etude statistique des temps d''a'!B:AD, 0, ROW(A2)),"&lt;&gt;")</f>
        <v>0</v>
      </c>
      <c r="AC3">
        <f>COUNTIFS('Etude statistique des temps d''a'!A:A,"14h30",INDEX('Etude statistique des temps d''a'!B:AD, 0, ROW(A2)),"Fermé") / COUNTIFS('Etude statistique des temps d''a'!A:A,"14h30",INDEX('Etude statistique des temps d''a'!B:AD, 0, ROW(A2)),"&lt;&gt;")</f>
        <v>0</v>
      </c>
      <c r="AD3">
        <f>COUNTIFS('Etude statistique des temps d''a'!A:A,"15h30",INDEX('Etude statistique des temps d''a'!B:AD, 0, ROW(A2)),"Fermé") / COUNTIFS('Etude statistique des temps d''a'!A:A,"15h30",INDEX('Etude statistique des temps d''a'!B:AD, 0, ROW(A2)),"&lt;&gt;")</f>
        <v>0</v>
      </c>
      <c r="AE3">
        <f>COUNTIFS('Etude statistique des temps d''a'!A:A,"16h30",INDEX('Etude statistique des temps d''a'!B:AD, 0, ROW(A2)),"Fermé") / COUNTIFS('Etude statistique des temps d''a'!A:A,"16h30",INDEX('Etude statistique des temps d''a'!B:AD, 0, ROW(A2)),"&lt;&gt;")</f>
        <v>0</v>
      </c>
      <c r="AF3">
        <f>COUNTIFS('Etude statistique des temps d''a'!A:A,"17h30",INDEX('Etude statistique des temps d''a'!B:AD, 0, ROW(A2)),"Fermé") / COUNTIFS('Etude statistique des temps d''a'!A:A,"17h30",INDEX('Etude statistique des temps d''a'!B:AD, 0, ROW(A2)),"&lt;&gt;")</f>
        <v>0</v>
      </c>
      <c r="AG3">
        <f>COUNTIFS('Etude statistique des temps d''a'!A:A,"18h30",INDEX('Etude statistique des temps d''a'!B:AD, 0, ROW(A2)),"Fermé") / COUNTIFS('Etude statistique des temps d''a'!A:A,"18h30",INDEX('Etude statistique des temps d''a'!B:AD, 0, ROW(A2)),"&lt;&gt;")</f>
        <v>0</v>
      </c>
      <c r="AH3">
        <f>COUNTIFS('Etude statistique des temps d''a'!A:A,"19h30",INDEX('Etude statistique des temps d''a'!B:AD, 0, ROW(A2)),"Fermé") / COUNTIFS('Etude statistique des temps d''a'!A:A,"19h30",INDEX('Etude statistique des temps d''a'!B:AD, 0, ROW(A2)),"&lt;&gt;")</f>
        <v>0</v>
      </c>
      <c r="AI3">
        <f>COUNTIFS('Etude statistique des temps d''a'!A:A,"20h30",INDEX('Etude statistique des temps d''a'!B:AD, 0, ROW(A2)),"Fermé") / COUNTIFS('Etude statistique des temps d''a'!A:A,"20h30",INDEX('Etude statistique des temps d''a'!B:AD, 0, ROW(A2)),"&lt;&gt;")</f>
        <v>0</v>
      </c>
      <c r="AJ3">
        <f>COUNTIFS('Etude statistique des temps d''a'!A:A,"21h30",INDEX('Etude statistique des temps d''a'!B:AD, 0, ROW(A2)),"Fermé") / COUNTIFS('Etude statistique des temps d''a'!A:A,"21h30",INDEX('Etude statistique des temps d''a'!B:AD, 0, ROW(A2)),"&lt;&gt;")</f>
        <v>0.1111111111111111</v>
      </c>
      <c r="AK3">
        <f>COUNTIFS('Etude statistique des temps d''a'!A:A,"22h",INDEX('Etude statistique des temps d''a'!B:AD, 0, ROW(A2)),"Fermé") / COUNTIFS('Etude statistique des temps d''a'!A:A,"22h",INDEX('Etude statistique des temps d''a'!B:AD, 0, ROW(A2)),"&lt;&gt;")</f>
        <v>0</v>
      </c>
      <c r="AL3">
        <f>COUNTIFS('Etude statistique des temps d''a'!A:A,"22h30",INDEX('Etude statistique des temps d''a'!B:AD, 0, ROW(A2)),"Fermé") / COUNTIFS('Etude statistique des temps d''a'!A:A,"22h30",INDEX('Etude statistique des temps d''a'!B:AD, 0, ROW(A2)),"&lt;&gt;")</f>
        <v>0.25</v>
      </c>
    </row>
    <row r="4" spans="1:38" x14ac:dyDescent="0.3">
      <c r="A4" t="s">
        <v>2</v>
      </c>
      <c r="B4" t="s">
        <v>40</v>
      </c>
      <c r="C4" t="s">
        <v>47</v>
      </c>
      <c r="D4" t="s">
        <v>48</v>
      </c>
      <c r="E4">
        <f t="shared" si="0"/>
        <v>12.688789842635998</v>
      </c>
      <c r="F4" t="str">
        <f>IFERROR(AVERAGEIF('Etude statistique des temps d''a'!A:A,"8h30",'Etude statistique des temps d''a'!D:D),"Closed")</f>
        <v>Closed</v>
      </c>
      <c r="G4">
        <f>IFERROR(AVERAGEIF('Etude statistique des temps d''a'!A:A,"9h30",INDEX('Etude statistique des temps d''a'!B:AD, 0, ROW(A3))),"Closed")</f>
        <v>4.166666666666667</v>
      </c>
      <c r="H4">
        <f>IFERROR(AVERAGEIF('Etude statistique des temps d''a'!A:A,"10h30",INDEX('Etude statistique des temps d''a'!B:AD, 0, ROW(A3))),"Closed")</f>
        <v>10.909090909090908</v>
      </c>
      <c r="I4">
        <f>IFERROR(AVERAGEIF('Etude statistique des temps d''a'!A:A,"11h30 (Parade!)",INDEX('Etude statistique des temps d''a'!B:AD, 0, ROW(A3))),"Closed")</f>
        <v>10.76923076923077</v>
      </c>
      <c r="J4">
        <f>IFERROR(AVERAGEIF('Etude statistique des temps d''a'!A:A,"12h30",INDEX('Etude statistique des temps d''a'!B:AD, 0, ROW(A3))),"Closed")</f>
        <v>26.666666666666668</v>
      </c>
      <c r="K4">
        <f>IFERROR(AVERAGEIF('Etude statistique des temps d''a'!A:A,"13h30",INDEX('Etude statistique des temps d''a'!B:AD, 0, ROW(A3))),"Closed")</f>
        <v>23.846153846153847</v>
      </c>
      <c r="L4">
        <f>IFERROR(AVERAGEIF('Etude statistique des temps d''a'!A:A,"14h30",INDEX('Etude statistique des temps d''a'!B:AD, 0, ROW(A3))),"Closed")</f>
        <v>18.46153846153846</v>
      </c>
      <c r="M4">
        <f>IFERROR(AVERAGEIF('Etude statistique des temps d''a'!A:A,"15h30",INDEX('Etude statistique des temps d''a'!B:AD, 0, ROW(A3))),"Closed")</f>
        <v>18.214285714285715</v>
      </c>
      <c r="N4">
        <f>IFERROR(AVERAGEIF('Etude statistique des temps d''a'!A:A,"16h30",INDEX('Etude statistique des temps d''a'!B:AD, 0, ROW(A3))),"Closed")</f>
        <v>15</v>
      </c>
      <c r="O4">
        <f>IFERROR(AVERAGEIF('Etude statistique des temps d''a'!A:A,"17h30",INDEX('Etude statistique des temps d''a'!B:AD, 0, ROW(A3))),"Closed")</f>
        <v>9.4444444444444446</v>
      </c>
      <c r="P4">
        <f>IFERROR(AVERAGEIF('Etude statistique des temps d''a'!A:A,"18h30",INDEX('Etude statistique des temps d''a'!B:AD, 0, ROW(A3))),"Closed")</f>
        <v>7</v>
      </c>
      <c r="Q4">
        <f>IFERROR(AVERAGEIF('Etude statistique des temps d''a'!A:A,"19h30",INDEX('Etude statistique des temps d''a'!B:AD, 0, ROW(A3))),"Closed")</f>
        <v>7.5</v>
      </c>
      <c r="R4">
        <f>IFERROR(AVERAGEIF('Etude statistique des temps d''a'!A:A,"20h30",INDEX('Etude statistique des temps d''a'!B:AD, 0, ROW(A3))),"Closed")</f>
        <v>5.833333333333333</v>
      </c>
      <c r="S4">
        <f>IFERROR(AVERAGEIF('Etude statistique des temps d''a'!A:A,"21h30",INDEX('Etude statistique des temps d''a'!B:AD, 0, ROW(A3))),"Closed")</f>
        <v>7.1428571428571432</v>
      </c>
      <c r="T4" t="str">
        <f>IFERROR(AVERAGEIF('Etude statistique des temps d''a'!A:A,"22h",INDEX('Etude statistique des temps d''a'!B:AD, 0, ROW(A3))),"Closed")</f>
        <v>Closed</v>
      </c>
      <c r="U4" t="str">
        <f>IFERROR(AVERAGEIF('Etude statistique des temps d''a'!A:A,"22h30",INDEX('Etude statistique des temps d''a'!B:AD, 0, ROW(A3))),"Closed")</f>
        <v>Closed</v>
      </c>
      <c r="V4">
        <f>COUNTIF(INDEX('Etude statistique des temps d''a'!B:AD, 0, ROW(A3)),"Fermé") / COUNTA(INDEX('Etude statistique des temps d''a'!B:AD, 0, ROW(A3)))</f>
        <v>0.15060240963855423</v>
      </c>
      <c r="W4">
        <f>COUNTIFS('Etude statistique des temps d''a'!A:A,"8h30",INDEX('Etude statistique des temps d''a'!B:AD, 0, ROW(A3)),"Fermé") / COUNTIFS('Etude statistique des temps d''a'!A:A,"8h30",INDEX('Etude statistique des temps d''a'!B:AD, 0, ROW(A3)),"&lt;&gt;")</f>
        <v>1</v>
      </c>
      <c r="X4">
        <f>COUNTIFS('Etude statistique des temps d''a'!A:A,"9h30",INDEX('Etude statistique des temps d''a'!B:AD, 0, ROW(A3)),"Fermé") / COUNTIFS('Etude statistique des temps d''a'!A:A,"9h30",INDEX('Etude statistique des temps d''a'!B:AD, 0, ROW(A3)),"&lt;&gt;")</f>
        <v>7.6923076923076927E-2</v>
      </c>
      <c r="Y4">
        <f>COUNTIFS('Etude statistique des temps d''a'!A:A,"10h30",INDEX('Etude statistique des temps d''a'!B:AD, 0, ROW(A3)),"Fermé") / COUNTIFS('Etude statistique des temps d''a'!A:A,"10h30",INDEX('Etude statistique des temps d''a'!B:AD, 0, ROW(A3)),"&lt;&gt;")</f>
        <v>8.3333333333333329E-2</v>
      </c>
      <c r="Z4">
        <f>COUNTIFS('Etude statistique des temps d''a'!A:A,"11h30 (Parade!)",INDEX('Etude statistique des temps d''a'!B:AD, 0, ROW(A3)),"Fermé") / COUNTIFS('Etude statistique des temps d''a'!A:A,"11h30 (Parade!)",INDEX('Etude statistique des temps d''a'!B:AD, 0, ROW(A3)),"&lt;&gt;")</f>
        <v>7.1428571428571425E-2</v>
      </c>
      <c r="AA4">
        <f>COUNTIFS('Etude statistique des temps d''a'!A:A,"12h30",INDEX('Etude statistique des temps d''a'!B:AD, 0, ROW(A3)),"Fermé") / COUNTIFS('Etude statistique des temps d''a'!A:A,"12h30",INDEX('Etude statistique des temps d''a'!B:AD, 0, ROW(A3)),"&lt;&gt;")</f>
        <v>0</v>
      </c>
      <c r="AB4">
        <f>COUNTIFS('Etude statistique des temps d''a'!A:A,"13h30",INDEX('Etude statistique des temps d''a'!B:AD, 0, ROW(A3)),"Fermé") / COUNTIFS('Etude statistique des temps d''a'!A:A,"13h30",INDEX('Etude statistique des temps d''a'!B:AD, 0, ROW(A3)),"&lt;&gt;")</f>
        <v>0</v>
      </c>
      <c r="AC4">
        <f>COUNTIFS('Etude statistique des temps d''a'!A:A,"14h30",INDEX('Etude statistique des temps d''a'!B:AD, 0, ROW(A3)),"Fermé") / COUNTIFS('Etude statistique des temps d''a'!A:A,"14h30",INDEX('Etude statistique des temps d''a'!B:AD, 0, ROW(A3)),"&lt;&gt;")</f>
        <v>0</v>
      </c>
      <c r="AD4">
        <f>COUNTIFS('Etude statistique des temps d''a'!A:A,"15h30",INDEX('Etude statistique des temps d''a'!B:AD, 0, ROW(A3)),"Fermé") / COUNTIFS('Etude statistique des temps d''a'!A:A,"15h30",INDEX('Etude statistique des temps d''a'!B:AD, 0, ROW(A3)),"&lt;&gt;")</f>
        <v>0</v>
      </c>
      <c r="AE4">
        <f>COUNTIFS('Etude statistique des temps d''a'!A:A,"16h30",INDEX('Etude statistique des temps d''a'!B:AD, 0, ROW(A3)),"Fermé") / COUNTIFS('Etude statistique des temps d''a'!A:A,"16h30",INDEX('Etude statistique des temps d''a'!B:AD, 0, ROW(A3)),"&lt;&gt;")</f>
        <v>0</v>
      </c>
      <c r="AF4">
        <f>COUNTIFS('Etude statistique des temps d''a'!A:A,"17h30",INDEX('Etude statistique des temps d''a'!B:AD, 0, ROW(A3)),"Fermé") / COUNTIFS('Etude statistique des temps d''a'!A:A,"17h30",INDEX('Etude statistique des temps d''a'!B:AD, 0, ROW(A3)),"&lt;&gt;")</f>
        <v>0.1</v>
      </c>
      <c r="AG4">
        <f>COUNTIFS('Etude statistique des temps d''a'!A:A,"18h30",INDEX('Etude statistique des temps d''a'!B:AD, 0, ROW(A3)),"Fermé") / COUNTIFS('Etude statistique des temps d''a'!A:A,"18h30",INDEX('Etude statistique des temps d''a'!B:AD, 0, ROW(A3)),"&lt;&gt;")</f>
        <v>9.0909090909090912E-2</v>
      </c>
      <c r="AH4">
        <f>COUNTIFS('Etude statistique des temps d''a'!A:A,"19h30",INDEX('Etude statistique des temps d''a'!B:AD, 0, ROW(A3)),"Fermé") / COUNTIFS('Etude statistique des temps d''a'!A:A,"19h30",INDEX('Etude statistique des temps d''a'!B:AD, 0, ROW(A3)),"&lt;&gt;")</f>
        <v>0</v>
      </c>
      <c r="AI4">
        <f>COUNTIFS('Etude statistique des temps d''a'!A:A,"20h30",INDEX('Etude statistique des temps d''a'!B:AD, 0, ROW(A3)),"Fermé") / COUNTIFS('Etude statistique des temps d''a'!A:A,"20h30",INDEX('Etude statistique des temps d''a'!B:AD, 0, ROW(A3)),"&lt;&gt;")</f>
        <v>0</v>
      </c>
      <c r="AJ4">
        <f>COUNTIFS('Etude statistique des temps d''a'!A:A,"21h30",INDEX('Etude statistique des temps d''a'!B:AD, 0, ROW(A3)),"Fermé") / COUNTIFS('Etude statistique des temps d''a'!A:A,"21h30",INDEX('Etude statistique des temps d''a'!B:AD, 0, ROW(A3)),"&lt;&gt;")</f>
        <v>0.22222222222222221</v>
      </c>
      <c r="AK4">
        <f>COUNTIFS('Etude statistique des temps d''a'!A:A,"22h",INDEX('Etude statistique des temps d''a'!B:AD, 0, ROW(A3)),"Fermé") / COUNTIFS('Etude statistique des temps d''a'!A:A,"22h",INDEX('Etude statistique des temps d''a'!B:AD, 0, ROW(A3)),"&lt;&gt;")</f>
        <v>1</v>
      </c>
      <c r="AL4">
        <f>COUNTIFS('Etude statistique des temps d''a'!A:A,"22h30",INDEX('Etude statistique des temps d''a'!B:AD, 0, ROW(A3)),"Fermé") / COUNTIFS('Etude statistique des temps d''a'!A:A,"22h30",INDEX('Etude statistique des temps d''a'!B:AD, 0, ROW(A3)),"&lt;&gt;")</f>
        <v>1</v>
      </c>
    </row>
    <row r="5" spans="1:38" x14ac:dyDescent="0.3">
      <c r="A5" t="s">
        <v>20</v>
      </c>
      <c r="B5" t="s">
        <v>40</v>
      </c>
      <c r="C5" t="s">
        <v>49</v>
      </c>
      <c r="D5" t="s">
        <v>50</v>
      </c>
      <c r="E5">
        <f t="shared" si="0"/>
        <v>25.872120934620927</v>
      </c>
      <c r="F5">
        <f>IFERROR(AVERAGEIF('Etude statistique des temps d''a'!A:A,"8h30",'Etude statistique des temps d''a'!E:E),"Closed")</f>
        <v>4.166666666666667</v>
      </c>
      <c r="G5">
        <f>IFERROR(AVERAGEIF('Etude statistique des temps d''a'!A:A,"9h30",INDEX('Etude statistique des temps d''a'!B:AD, 0, ROW(A4))),"Closed")</f>
        <v>17.5</v>
      </c>
      <c r="H5">
        <f>IFERROR(AVERAGEIF('Etude statistique des temps d''a'!A:A,"10h30",INDEX('Etude statistique des temps d''a'!B:AD, 0, ROW(A4))),"Closed")</f>
        <v>30.833333333333332</v>
      </c>
      <c r="I5">
        <f>IFERROR(AVERAGEIF('Etude statistique des temps d''a'!A:A,"11h30 (Parade!)",INDEX('Etude statistique des temps d''a'!B:AD, 0, ROW(A4))),"Closed")</f>
        <v>32.5</v>
      </c>
      <c r="J5">
        <f>IFERROR(AVERAGEIF('Etude statistique des temps d''a'!A:A,"12h30",INDEX('Etude statistique des temps d''a'!B:AD, 0, ROW(A4))),"Closed")</f>
        <v>51.81818181818182</v>
      </c>
      <c r="K5">
        <f>IFERROR(AVERAGEIF('Etude statistique des temps d''a'!A:A,"13h30",INDEX('Etude statistique des temps d''a'!B:AD, 0, ROW(A4))),"Closed")</f>
        <v>41.25</v>
      </c>
      <c r="L5">
        <f>IFERROR(AVERAGEIF('Etude statistique des temps d''a'!A:A,"14h30",INDEX('Etude statistique des temps d''a'!B:AD, 0, ROW(A4))),"Closed")</f>
        <v>35.769230769230766</v>
      </c>
      <c r="M5">
        <f>IFERROR(AVERAGEIF('Etude statistique des temps d''a'!A:A,"15h30",INDEX('Etude statistique des temps d''a'!B:AD, 0, ROW(A4))),"Closed")</f>
        <v>33.571428571428569</v>
      </c>
      <c r="N5">
        <f>IFERROR(AVERAGEIF('Etude statistique des temps d''a'!A:A,"16h30",INDEX('Etude statistique des temps d''a'!B:AD, 0, ROW(A4))),"Closed")</f>
        <v>30.357142857142858</v>
      </c>
      <c r="O5">
        <f>IFERROR(AVERAGEIF('Etude statistique des temps d''a'!A:A,"17h30",INDEX('Etude statistique des temps d''a'!B:AD, 0, ROW(A4))),"Closed")</f>
        <v>26.111111111111111</v>
      </c>
      <c r="P5">
        <f>IFERROR(AVERAGEIF('Etude statistique des temps d''a'!A:A,"18h30",INDEX('Etude statistique des temps d''a'!B:AD, 0, ROW(A4))),"Closed")</f>
        <v>28.636363636363637</v>
      </c>
      <c r="Q5">
        <f>IFERROR(AVERAGEIF('Etude statistique des temps d''a'!A:A,"19h30",INDEX('Etude statistique des temps d''a'!B:AD, 0, ROW(A4))),"Closed")</f>
        <v>20.833333333333332</v>
      </c>
      <c r="R5">
        <f>IFERROR(AVERAGEIF('Etude statistique des temps d''a'!A:A,"20h30",INDEX('Etude statistique des temps d''a'!B:AD, 0, ROW(A4))),"Closed")</f>
        <v>22.5</v>
      </c>
      <c r="S5">
        <f>IFERROR(AVERAGEIF('Etude statistique des temps d''a'!A:A,"21h30",INDEX('Etude statistique des temps d''a'!B:AD, 0, ROW(A4))),"Closed")</f>
        <v>17.857142857142858</v>
      </c>
      <c r="T5">
        <f>IFERROR(AVERAGEIF('Etude statistique des temps d''a'!A:A,"22h",INDEX('Etude statistique des temps d''a'!B:AD, 0, ROW(A4))),"Closed")</f>
        <v>14</v>
      </c>
      <c r="U5">
        <f>IFERROR(AVERAGEIF('Etude statistique des temps d''a'!A:A,"22h30",INDEX('Etude statistique des temps d''a'!B:AD, 0, ROW(A4))),"Closed")</f>
        <v>6.25</v>
      </c>
      <c r="V5">
        <f>COUNTIF(INDEX('Etude statistique des temps d''a'!B:AD, 0, ROW(A4)),"Fermé") / COUNTA(INDEX('Etude statistique des temps d''a'!B:AD, 0, ROW(A4)))</f>
        <v>5.4216867469879519E-2</v>
      </c>
      <c r="W5">
        <f>COUNTIFS('Etude statistique des temps d''a'!A:A,"8h30",INDEX('Etude statistique des temps d''a'!B:AD, 0, ROW(A4)),"Fermé") / COUNTIFS('Etude statistique des temps d''a'!A:A,"8h30",INDEX('Etude statistique des temps d''a'!B:AD, 0, ROW(A4)),"&lt;&gt;")</f>
        <v>0.14285714285714285</v>
      </c>
      <c r="X5">
        <f>COUNTIFS('Etude statistique des temps d''a'!A:A,"9h30",INDEX('Etude statistique des temps d''a'!B:AD, 0, ROW(A4)),"Fermé") / COUNTIFS('Etude statistique des temps d''a'!A:A,"9h30",INDEX('Etude statistique des temps d''a'!B:AD, 0, ROW(A4)),"&lt;&gt;")</f>
        <v>7.6923076923076927E-2</v>
      </c>
      <c r="Y5">
        <f>COUNTIFS('Etude statistique des temps d''a'!A:A,"10h30",INDEX('Etude statistique des temps d''a'!B:AD, 0, ROW(A4)),"Fermé") / COUNTIFS('Etude statistique des temps d''a'!A:A,"10h30",INDEX('Etude statistique des temps d''a'!B:AD, 0, ROW(A4)),"&lt;&gt;")</f>
        <v>0</v>
      </c>
      <c r="Z5">
        <f>COUNTIFS('Etude statistique des temps d''a'!A:A,"11h30 (Parade!)",INDEX('Etude statistique des temps d''a'!B:AD, 0, ROW(A4)),"Fermé") / COUNTIFS('Etude statistique des temps d''a'!A:A,"11h30 (Parade!)",INDEX('Etude statistique des temps d''a'!B:AD, 0, ROW(A4)),"&lt;&gt;")</f>
        <v>0</v>
      </c>
      <c r="AA5">
        <f>COUNTIFS('Etude statistique des temps d''a'!A:A,"12h30",INDEX('Etude statistique des temps d''a'!B:AD, 0, ROW(A4)),"Fermé") / COUNTIFS('Etude statistique des temps d''a'!A:A,"12h30",INDEX('Etude statistique des temps d''a'!B:AD, 0, ROW(A4)),"&lt;&gt;")</f>
        <v>8.3333333333333329E-2</v>
      </c>
      <c r="AB5">
        <f>COUNTIFS('Etude statistique des temps d''a'!A:A,"13h30",INDEX('Etude statistique des temps d''a'!B:AD, 0, ROW(A4)),"Fermé") / COUNTIFS('Etude statistique des temps d''a'!A:A,"13h30",INDEX('Etude statistique des temps d''a'!B:AD, 0, ROW(A4)),"&lt;&gt;")</f>
        <v>7.6923076923076927E-2</v>
      </c>
      <c r="AC5">
        <f>COUNTIFS('Etude statistique des temps d''a'!A:A,"14h30",INDEX('Etude statistique des temps d''a'!B:AD, 0, ROW(A4)),"Fermé") / COUNTIFS('Etude statistique des temps d''a'!A:A,"14h30",INDEX('Etude statistique des temps d''a'!B:AD, 0, ROW(A4)),"&lt;&gt;")</f>
        <v>0</v>
      </c>
      <c r="AD5">
        <f>COUNTIFS('Etude statistique des temps d''a'!A:A,"15h30",INDEX('Etude statistique des temps d''a'!B:AD, 0, ROW(A4)),"Fermé") / COUNTIFS('Etude statistique des temps d''a'!A:A,"15h30",INDEX('Etude statistique des temps d''a'!B:AD, 0, ROW(A4)),"&lt;&gt;")</f>
        <v>0</v>
      </c>
      <c r="AE5">
        <f>COUNTIFS('Etude statistique des temps d''a'!A:A,"16h30",INDEX('Etude statistique des temps d''a'!B:AD, 0, ROW(A4)),"Fermé") / COUNTIFS('Etude statistique des temps d''a'!A:A,"16h30",INDEX('Etude statistique des temps d''a'!B:AD, 0, ROW(A4)),"&lt;&gt;")</f>
        <v>0</v>
      </c>
      <c r="AF5">
        <f>COUNTIFS('Etude statistique des temps d''a'!A:A,"17h30",INDEX('Etude statistique des temps d''a'!B:AD, 0, ROW(A4)),"Fermé") / COUNTIFS('Etude statistique des temps d''a'!A:A,"17h30",INDEX('Etude statistique des temps d''a'!B:AD, 0, ROW(A4)),"&lt;&gt;")</f>
        <v>0.1</v>
      </c>
      <c r="AG5">
        <f>COUNTIFS('Etude statistique des temps d''a'!A:A,"18h30",INDEX('Etude statistique des temps d''a'!B:AD, 0, ROW(A4)),"Fermé") / COUNTIFS('Etude statistique des temps d''a'!A:A,"18h30",INDEX('Etude statistique des temps d''a'!B:AD, 0, ROW(A4)),"&lt;&gt;")</f>
        <v>0</v>
      </c>
      <c r="AH5">
        <f>COUNTIFS('Etude statistique des temps d''a'!A:A,"19h30",INDEX('Etude statistique des temps d''a'!B:AD, 0, ROW(A4)),"Fermé") / COUNTIFS('Etude statistique des temps d''a'!A:A,"19h30",INDEX('Etude statistique des temps d''a'!B:AD, 0, ROW(A4)),"&lt;&gt;")</f>
        <v>0</v>
      </c>
      <c r="AI5">
        <f>COUNTIFS('Etude statistique des temps d''a'!A:A,"20h30",INDEX('Etude statistique des temps d''a'!B:AD, 0, ROW(A4)),"Fermé") / COUNTIFS('Etude statistique des temps d''a'!A:A,"20h30",INDEX('Etude statistique des temps d''a'!B:AD, 0, ROW(A4)),"&lt;&gt;")</f>
        <v>0</v>
      </c>
      <c r="AJ5">
        <f>COUNTIFS('Etude statistique des temps d''a'!A:A,"21h30",INDEX('Etude statistique des temps d''a'!B:AD, 0, ROW(A4)),"Fermé") / COUNTIFS('Etude statistique des temps d''a'!A:A,"21h30",INDEX('Etude statistique des temps d''a'!B:AD, 0, ROW(A4)),"&lt;&gt;")</f>
        <v>0.22222222222222221</v>
      </c>
      <c r="AK5">
        <f>COUNTIFS('Etude statistique des temps d''a'!A:A,"22h",INDEX('Etude statistique des temps d''a'!B:AD, 0, ROW(A4)),"Fermé") / COUNTIFS('Etude statistique des temps d''a'!A:A,"22h",INDEX('Etude statistique des temps d''a'!B:AD, 0, ROW(A4)),"&lt;&gt;")</f>
        <v>0.2857142857142857</v>
      </c>
      <c r="AL5">
        <f>COUNTIFS('Etude statistique des temps d''a'!A:A,"22h30",INDEX('Etude statistique des temps d''a'!B:AD, 0, ROW(A4)),"Fermé") / COUNTIFS('Etude statistique des temps d''a'!A:A,"22h30",INDEX('Etude statistique des temps d''a'!B:AD, 0, ROW(A4)),"&lt;&gt;")</f>
        <v>0</v>
      </c>
    </row>
    <row r="6" spans="1:38" x14ac:dyDescent="0.3">
      <c r="A6" t="s">
        <v>4</v>
      </c>
      <c r="B6" t="s">
        <v>40</v>
      </c>
      <c r="C6" t="s">
        <v>51</v>
      </c>
      <c r="D6" t="s">
        <v>52</v>
      </c>
      <c r="E6">
        <f t="shared" si="0"/>
        <v>4.9941724941724948</v>
      </c>
      <c r="F6" t="str">
        <f>IFERROR(AVERAGEIF('Etude statistique des temps d''a'!A:A,"8h30",'Etude statistique des temps d''a'!F:F),"Closed")</f>
        <v>Closed</v>
      </c>
      <c r="G6">
        <f>IFERROR(AVERAGEIF('Etude statistique des temps d''a'!A:A,"9h30",INDEX('Etude statistique des temps d''a'!B:AD, 0, ROW(A5))),"Closed")</f>
        <v>4.5454545454545459</v>
      </c>
      <c r="H6">
        <f>IFERROR(AVERAGEIF('Etude statistique des temps d''a'!A:A,"10h30",INDEX('Etude statistique des temps d''a'!B:AD, 0, ROW(A5))),"Closed")</f>
        <v>5</v>
      </c>
      <c r="I6">
        <f>IFERROR(AVERAGEIF('Etude statistique des temps d''a'!A:A,"11h30 (Parade!)",INDEX('Etude statistique des temps d''a'!B:AD, 0, ROW(A5))),"Closed")</f>
        <v>5</v>
      </c>
      <c r="J6">
        <f>IFERROR(AVERAGEIF('Etude statistique des temps d''a'!A:A,"12h30",INDEX('Etude statistique des temps d''a'!B:AD, 0, ROW(A5))),"Closed")</f>
        <v>5</v>
      </c>
      <c r="K6">
        <f>IFERROR(AVERAGEIF('Etude statistique des temps d''a'!A:A,"13h30",INDEX('Etude statistique des temps d''a'!B:AD, 0, ROW(A5))),"Closed")</f>
        <v>5.384615384615385</v>
      </c>
      <c r="L6">
        <f>IFERROR(AVERAGEIF('Etude statistique des temps d''a'!A:A,"14h30",INDEX('Etude statistique des temps d''a'!B:AD, 0, ROW(A5))),"Closed")</f>
        <v>5</v>
      </c>
      <c r="M6">
        <f>IFERROR(AVERAGEIF('Etude statistique des temps d''a'!A:A,"15h30",INDEX('Etude statistique des temps d''a'!B:AD, 0, ROW(A5))),"Closed")</f>
        <v>5</v>
      </c>
      <c r="N6">
        <f>IFERROR(AVERAGEIF('Etude statistique des temps d''a'!A:A,"16h30",INDEX('Etude statistique des temps d''a'!B:AD, 0, ROW(A5))),"Closed")</f>
        <v>5</v>
      </c>
      <c r="O6">
        <f>IFERROR(AVERAGEIF('Etude statistique des temps d''a'!A:A,"17h30",INDEX('Etude statistique des temps d''a'!B:AD, 0, ROW(A5))),"Closed")</f>
        <v>5</v>
      </c>
      <c r="P6">
        <f>IFERROR(AVERAGEIF('Etude statistique des temps d''a'!A:A,"18h30",INDEX('Etude statistique des temps d''a'!B:AD, 0, ROW(A5))),"Closed")</f>
        <v>5</v>
      </c>
      <c r="Q6">
        <f>IFERROR(AVERAGEIF('Etude statistique des temps d''a'!A:A,"19h30",INDEX('Etude statistique des temps d''a'!B:AD, 0, ROW(A5))),"Closed")</f>
        <v>5</v>
      </c>
      <c r="R6">
        <f>IFERROR(AVERAGEIF('Etude statistique des temps d''a'!A:A,"20h30",INDEX('Etude statistique des temps d''a'!B:AD, 0, ROW(A5))),"Closed")</f>
        <v>5</v>
      </c>
      <c r="S6" t="str">
        <f>IFERROR(AVERAGEIF('Etude statistique des temps d''a'!A:A,"21h30",INDEX('Etude statistique des temps d''a'!B:AD, 0, ROW(A5))),"Closed")</f>
        <v>Closed</v>
      </c>
      <c r="T6" t="str">
        <f>IFERROR(AVERAGEIF('Etude statistique des temps d''a'!A:A,"22h",INDEX('Etude statistique des temps d''a'!B:AD, 0, ROW(A5))),"Closed")</f>
        <v>Closed</v>
      </c>
      <c r="U6" t="str">
        <f>IFERROR(AVERAGEIF('Etude statistique des temps d''a'!A:A,"22h30",INDEX('Etude statistique des temps d''a'!B:AD, 0, ROW(A5))),"Closed")</f>
        <v>Closed</v>
      </c>
      <c r="V6">
        <f>COUNTIF(INDEX('Etude statistique des temps d''a'!B:AD, 0, ROW(A5)),"Fermé") / COUNTA(INDEX('Etude statistique des temps d''a'!B:AD, 0, ROW(A5)))</f>
        <v>0.19277108433734941</v>
      </c>
      <c r="W6">
        <f>COUNTIFS('Etude statistique des temps d''a'!A:A,"8h30",INDEX('Etude statistique des temps d''a'!B:AD, 0, ROW(A5)),"Fermé") / COUNTIFS('Etude statistique des temps d''a'!A:A,"8h30",INDEX('Etude statistique des temps d''a'!B:AD, 0, ROW(A5)),"&lt;&gt;")</f>
        <v>1</v>
      </c>
      <c r="X6">
        <f>COUNTIFS('Etude statistique des temps d''a'!A:A,"9h30",INDEX('Etude statistique des temps d''a'!B:AD, 0, ROW(A5)),"Fermé") / COUNTIFS('Etude statistique des temps d''a'!A:A,"9h30",INDEX('Etude statistique des temps d''a'!B:AD, 0, ROW(A5)),"&lt;&gt;")</f>
        <v>0.15384615384615385</v>
      </c>
      <c r="Y6">
        <f>COUNTIFS('Etude statistique des temps d''a'!A:A,"10h30",INDEX('Etude statistique des temps d''a'!B:AD, 0, ROW(A5)),"Fermé") / COUNTIFS('Etude statistique des temps d''a'!A:A,"10h30",INDEX('Etude statistique des temps d''a'!B:AD, 0, ROW(A5)),"&lt;&gt;")</f>
        <v>0</v>
      </c>
      <c r="Z6">
        <f>COUNTIFS('Etude statistique des temps d''a'!A:A,"11h30 (Parade!)",INDEX('Etude statistique des temps d''a'!B:AD, 0, ROW(A5)),"Fermé") / COUNTIFS('Etude statistique des temps d''a'!A:A,"11h30 (Parade!)",INDEX('Etude statistique des temps d''a'!B:AD, 0, ROW(A5)),"&lt;&gt;")</f>
        <v>0</v>
      </c>
      <c r="AA6">
        <f>COUNTIFS('Etude statistique des temps d''a'!A:A,"12h30",INDEX('Etude statistique des temps d''a'!B:AD, 0, ROW(A5)),"Fermé") / COUNTIFS('Etude statistique des temps d''a'!A:A,"12h30",INDEX('Etude statistique des temps d''a'!B:AD, 0, ROW(A5)),"&lt;&gt;")</f>
        <v>0</v>
      </c>
      <c r="AB6">
        <f>COUNTIFS('Etude statistique des temps d''a'!A:A,"13h30",INDEX('Etude statistique des temps d''a'!B:AD, 0, ROW(A5)),"Fermé") / COUNTIFS('Etude statistique des temps d''a'!A:A,"13h30",INDEX('Etude statistique des temps d''a'!B:AD, 0, ROW(A5)),"&lt;&gt;")</f>
        <v>0</v>
      </c>
      <c r="AC6">
        <f>COUNTIFS('Etude statistique des temps d''a'!A:A,"14h30",INDEX('Etude statistique des temps d''a'!B:AD, 0, ROW(A5)),"Fermé") / COUNTIFS('Etude statistique des temps d''a'!A:A,"14h30",INDEX('Etude statistique des temps d''a'!B:AD, 0, ROW(A5)),"&lt;&gt;")</f>
        <v>0</v>
      </c>
      <c r="AD6">
        <f>COUNTIFS('Etude statistique des temps d''a'!A:A,"15h30",INDEX('Etude statistique des temps d''a'!B:AD, 0, ROW(A5)),"Fermé") / COUNTIFS('Etude statistique des temps d''a'!A:A,"15h30",INDEX('Etude statistique des temps d''a'!B:AD, 0, ROW(A5)),"&lt;&gt;")</f>
        <v>0</v>
      </c>
      <c r="AE6">
        <f>COUNTIFS('Etude statistique des temps d''a'!A:A,"16h30",INDEX('Etude statistique des temps d''a'!B:AD, 0, ROW(A5)),"Fermé") / COUNTIFS('Etude statistique des temps d''a'!A:A,"16h30",INDEX('Etude statistique des temps d''a'!B:AD, 0, ROW(A5)),"&lt;&gt;")</f>
        <v>0</v>
      </c>
      <c r="AF6">
        <f>COUNTIFS('Etude statistique des temps d''a'!A:A,"17h30",INDEX('Etude statistique des temps d''a'!B:AD, 0, ROW(A5)),"Fermé") / COUNTIFS('Etude statistique des temps d''a'!A:A,"17h30",INDEX('Etude statistique des temps d''a'!B:AD, 0, ROW(A5)),"&lt;&gt;")</f>
        <v>0</v>
      </c>
      <c r="AG6">
        <f>COUNTIFS('Etude statistique des temps d''a'!A:A,"18h30",INDEX('Etude statistique des temps d''a'!B:AD, 0, ROW(A5)),"Fermé") / COUNTIFS('Etude statistique des temps d''a'!A:A,"18h30",INDEX('Etude statistique des temps d''a'!B:AD, 0, ROW(A5)),"&lt;&gt;")</f>
        <v>9.0909090909090912E-2</v>
      </c>
      <c r="AH6">
        <f>COUNTIFS('Etude statistique des temps d''a'!A:A,"19h30",INDEX('Etude statistique des temps d''a'!B:AD, 0, ROW(A5)),"Fermé") / COUNTIFS('Etude statistique des temps d''a'!A:A,"19h30",INDEX('Etude statistique des temps d''a'!B:AD, 0, ROW(A5)),"&lt;&gt;")</f>
        <v>0</v>
      </c>
      <c r="AI6">
        <f>COUNTIFS('Etude statistique des temps d''a'!A:A,"20h30",INDEX('Etude statistique des temps d''a'!B:AD, 0, ROW(A5)),"Fermé") / COUNTIFS('Etude statistique des temps d''a'!A:A,"20h30",INDEX('Etude statistique des temps d''a'!B:AD, 0, ROW(A5)),"&lt;&gt;")</f>
        <v>0.33333333333333331</v>
      </c>
      <c r="AJ6">
        <f>COUNTIFS('Etude statistique des temps d''a'!A:A,"21h30",INDEX('Etude statistique des temps d''a'!B:AD, 0, ROW(A5)),"Fermé") / COUNTIFS('Etude statistique des temps d''a'!A:A,"21h30",INDEX('Etude statistique des temps d''a'!B:AD, 0, ROW(A5)),"&lt;&gt;")</f>
        <v>1</v>
      </c>
      <c r="AK6">
        <f>COUNTIFS('Etude statistique des temps d''a'!A:A,"22h",INDEX('Etude statistique des temps d''a'!B:AD, 0, ROW(A5)),"Fermé") / COUNTIFS('Etude statistique des temps d''a'!A:A,"22h",INDEX('Etude statistique des temps d''a'!B:AD, 0, ROW(A5)),"&lt;&gt;")</f>
        <v>1</v>
      </c>
      <c r="AL6">
        <f>COUNTIFS('Etude statistique des temps d''a'!A:A,"22h30",INDEX('Etude statistique des temps d''a'!B:AD, 0, ROW(A5)),"Fermé") / COUNTIFS('Etude statistique des temps d''a'!A:A,"22h30",INDEX('Etude statistique des temps d''a'!B:AD, 0, ROW(A5)),"&lt;&gt;")</f>
        <v>1</v>
      </c>
    </row>
    <row r="7" spans="1:38" x14ac:dyDescent="0.3">
      <c r="A7" t="s">
        <v>5</v>
      </c>
      <c r="B7" t="s">
        <v>40</v>
      </c>
      <c r="C7" t="s">
        <v>53</v>
      </c>
      <c r="D7" t="s">
        <v>54</v>
      </c>
      <c r="E7">
        <f t="shared" si="0"/>
        <v>54.161118643261503</v>
      </c>
      <c r="F7">
        <f>IFERROR(AVERAGEIF('Etude statistique des temps d''a'!A:A,"8h30",'Etude statistique des temps d''a'!G:G),"Closed")</f>
        <v>8</v>
      </c>
      <c r="G7">
        <f>IFERROR(AVERAGEIF('Etude statistique des temps d''a'!A:A,"9h30",INDEX('Etude statistique des temps d''a'!B:AD, 0, ROW(A6))),"Closed")</f>
        <v>52.307692307692307</v>
      </c>
      <c r="H7">
        <f>IFERROR(AVERAGEIF('Etude statistique des temps d''a'!A:A,"10h30",INDEX('Etude statistique des temps d''a'!B:AD, 0, ROW(A6))),"Closed")</f>
        <v>63.333333333333336</v>
      </c>
      <c r="I7">
        <f>IFERROR(AVERAGEIF('Etude statistique des temps d''a'!A:A,"11h30 (Parade!)",INDEX('Etude statistique des temps d''a'!B:AD, 0, ROW(A6))),"Closed")</f>
        <v>61.428571428571431</v>
      </c>
      <c r="J7">
        <f>IFERROR(AVERAGEIF('Etude statistique des temps d''a'!A:A,"12h30",INDEX('Etude statistique des temps d''a'!B:AD, 0, ROW(A6))),"Closed")</f>
        <v>68.75</v>
      </c>
      <c r="K7">
        <f>IFERROR(AVERAGEIF('Etude statistique des temps d''a'!A:A,"13h30",INDEX('Etude statistique des temps d''a'!B:AD, 0, ROW(A6))),"Closed")</f>
        <v>68.07692307692308</v>
      </c>
      <c r="L7">
        <f>IFERROR(AVERAGEIF('Etude statistique des temps d''a'!A:A,"14h30",INDEX('Etude statistique des temps d''a'!B:AD, 0, ROW(A6))),"Closed")</f>
        <v>60.454545454545453</v>
      </c>
      <c r="M7">
        <f>IFERROR(AVERAGEIF('Etude statistique des temps d''a'!A:A,"15h30",INDEX('Etude statistique des temps d''a'!B:AD, 0, ROW(A6))),"Closed")</f>
        <v>63.846153846153847</v>
      </c>
      <c r="N7">
        <f>IFERROR(AVERAGEIF('Etude statistique des temps d''a'!A:A,"16h30",INDEX('Etude statistique des temps d''a'!B:AD, 0, ROW(A6))),"Closed")</f>
        <v>60</v>
      </c>
      <c r="O7">
        <f>IFERROR(AVERAGEIF('Etude statistique des temps d''a'!A:A,"17h30",INDEX('Etude statistique des temps d''a'!B:AD, 0, ROW(A6))),"Closed")</f>
        <v>55.5</v>
      </c>
      <c r="P7">
        <f>IFERROR(AVERAGEIF('Etude statistique des temps d''a'!A:A,"18h30",INDEX('Etude statistique des temps d''a'!B:AD, 0, ROW(A6))),"Closed")</f>
        <v>57.272727272727273</v>
      </c>
      <c r="Q7">
        <f>IFERROR(AVERAGEIF('Etude statistique des temps d''a'!A:A,"19h30",INDEX('Etude statistique des temps d''a'!B:AD, 0, ROW(A6))),"Closed")</f>
        <v>45</v>
      </c>
      <c r="R7">
        <f>IFERROR(AVERAGEIF('Etude statistique des temps d''a'!A:A,"20h30",INDEX('Etude statistique des temps d''a'!B:AD, 0, ROW(A6))),"Closed")</f>
        <v>55</v>
      </c>
      <c r="S7">
        <f>IFERROR(AVERAGEIF('Etude statistique des temps d''a'!A:A,"21h30",INDEX('Etude statistique des temps d''a'!B:AD, 0, ROW(A6))),"Closed")</f>
        <v>39.285714285714285</v>
      </c>
      <c r="T7" t="str">
        <f>IFERROR(AVERAGEIF('Etude statistique des temps d''a'!A:A,"22h",INDEX('Etude statistique des temps d''a'!B:AD, 0, ROW(A6))),"Closed")</f>
        <v>Closed</v>
      </c>
      <c r="U7" t="str">
        <f>IFERROR(AVERAGEIF('Etude statistique des temps d''a'!A:A,"22h30",INDEX('Etude statistique des temps d''a'!B:AD, 0, ROW(A6))),"Closed")</f>
        <v>Closed</v>
      </c>
      <c r="V7">
        <f>COUNTIF(INDEX('Etude statistique des temps d''a'!B:AD, 0, ROW(A6)),"Fermé") / COUNTA(INDEX('Etude statistique des temps d''a'!B:AD, 0, ROW(A6)))</f>
        <v>0.10240963855421686</v>
      </c>
      <c r="W7">
        <f>COUNTIFS('Etude statistique des temps d''a'!A:A,"8h30",INDEX('Etude statistique des temps d''a'!B:AD, 0, ROW(A6)),"Fermé") / COUNTIFS('Etude statistique des temps d''a'!A:A,"8h30",INDEX('Etude statistique des temps d''a'!B:AD, 0, ROW(A6)),"&lt;&gt;")</f>
        <v>0.14285714285714285</v>
      </c>
      <c r="X7">
        <f>COUNTIFS('Etude statistique des temps d''a'!A:A,"9h30",INDEX('Etude statistique des temps d''a'!B:AD, 0, ROW(A6)),"Fermé") / COUNTIFS('Etude statistique des temps d''a'!A:A,"9h30",INDEX('Etude statistique des temps d''a'!B:AD, 0, ROW(A6)),"&lt;&gt;")</f>
        <v>0</v>
      </c>
      <c r="Y7">
        <f>COUNTIFS('Etude statistique des temps d''a'!A:A,"10h30",INDEX('Etude statistique des temps d''a'!B:AD, 0, ROW(A6)),"Fermé") / COUNTIFS('Etude statistique des temps d''a'!A:A,"10h30",INDEX('Etude statistique des temps d''a'!B:AD, 0, ROW(A6)),"&lt;&gt;")</f>
        <v>0</v>
      </c>
      <c r="Z7">
        <f>COUNTIFS('Etude statistique des temps d''a'!A:A,"11h30 (Parade!)",INDEX('Etude statistique des temps d''a'!B:AD, 0, ROW(A6)),"Fermé") / COUNTIFS('Etude statistique des temps d''a'!A:A,"11h30 (Parade!)",INDEX('Etude statistique des temps d''a'!B:AD, 0, ROW(A6)),"&lt;&gt;")</f>
        <v>0</v>
      </c>
      <c r="AA7">
        <f>COUNTIFS('Etude statistique des temps d''a'!A:A,"12h30",INDEX('Etude statistique des temps d''a'!B:AD, 0, ROW(A6)),"Fermé") / COUNTIFS('Etude statistique des temps d''a'!A:A,"12h30",INDEX('Etude statistique des temps d''a'!B:AD, 0, ROW(A6)),"&lt;&gt;")</f>
        <v>0</v>
      </c>
      <c r="AB7">
        <f>COUNTIFS('Etude statistique des temps d''a'!A:A,"13h30",INDEX('Etude statistique des temps d''a'!B:AD, 0, ROW(A6)),"Fermé") / COUNTIFS('Etude statistique des temps d''a'!A:A,"13h30",INDEX('Etude statistique des temps d''a'!B:AD, 0, ROW(A6)),"&lt;&gt;")</f>
        <v>0</v>
      </c>
      <c r="AC7">
        <f>COUNTIFS('Etude statistique des temps d''a'!A:A,"14h30",INDEX('Etude statistique des temps d''a'!B:AD, 0, ROW(A6)),"Fermé") / COUNTIFS('Etude statistique des temps d''a'!A:A,"14h30",INDEX('Etude statistique des temps d''a'!B:AD, 0, ROW(A6)),"&lt;&gt;")</f>
        <v>0.15384615384615385</v>
      </c>
      <c r="AD7">
        <f>COUNTIFS('Etude statistique des temps d''a'!A:A,"15h30",INDEX('Etude statistique des temps d''a'!B:AD, 0, ROW(A6)),"Fermé") / COUNTIFS('Etude statistique des temps d''a'!A:A,"15h30",INDEX('Etude statistique des temps d''a'!B:AD, 0, ROW(A6)),"&lt;&gt;")</f>
        <v>7.1428571428571425E-2</v>
      </c>
      <c r="AE7">
        <f>COUNTIFS('Etude statistique des temps d''a'!A:A,"16h30",INDEX('Etude statistique des temps d''a'!B:AD, 0, ROW(A6)),"Fermé") / COUNTIFS('Etude statistique des temps d''a'!A:A,"16h30",INDEX('Etude statistique des temps d''a'!B:AD, 0, ROW(A6)),"&lt;&gt;")</f>
        <v>0</v>
      </c>
      <c r="AF7">
        <f>COUNTIFS('Etude statistique des temps d''a'!A:A,"17h30",INDEX('Etude statistique des temps d''a'!B:AD, 0, ROW(A6)),"Fermé") / COUNTIFS('Etude statistique des temps d''a'!A:A,"17h30",INDEX('Etude statistique des temps d''a'!B:AD, 0, ROW(A6)),"&lt;&gt;")</f>
        <v>0</v>
      </c>
      <c r="AG7">
        <f>COUNTIFS('Etude statistique des temps d''a'!A:A,"18h30",INDEX('Etude statistique des temps d''a'!B:AD, 0, ROW(A6)),"Fermé") / COUNTIFS('Etude statistique des temps d''a'!A:A,"18h30",INDEX('Etude statistique des temps d''a'!B:AD, 0, ROW(A6)),"&lt;&gt;")</f>
        <v>0</v>
      </c>
      <c r="AH7">
        <f>COUNTIFS('Etude statistique des temps d''a'!A:A,"19h30",INDEX('Etude statistique des temps d''a'!B:AD, 0, ROW(A6)),"Fermé") / COUNTIFS('Etude statistique des temps d''a'!A:A,"19h30",INDEX('Etude statistique des temps d''a'!B:AD, 0, ROW(A6)),"&lt;&gt;")</f>
        <v>0</v>
      </c>
      <c r="AI7">
        <f>COUNTIFS('Etude statistique des temps d''a'!A:A,"20h30",INDEX('Etude statistique des temps d''a'!B:AD, 0, ROW(A6)),"Fermé") / COUNTIFS('Etude statistique des temps d''a'!A:A,"20h30",INDEX('Etude statistique des temps d''a'!B:AD, 0, ROW(A6)),"&lt;&gt;")</f>
        <v>0</v>
      </c>
      <c r="AJ7">
        <f>COUNTIFS('Etude statistique des temps d''a'!A:A,"21h30",INDEX('Etude statistique des temps d''a'!B:AD, 0, ROW(A6)),"Fermé") / COUNTIFS('Etude statistique des temps d''a'!A:A,"21h30",INDEX('Etude statistique des temps d''a'!B:AD, 0, ROW(A6)),"&lt;&gt;")</f>
        <v>0.22222222222222221</v>
      </c>
      <c r="AK7">
        <f>COUNTIFS('Etude statistique des temps d''a'!A:A,"22h",INDEX('Etude statistique des temps d''a'!B:AD, 0, ROW(A6)),"Fermé") / COUNTIFS('Etude statistique des temps d''a'!A:A,"22h",INDEX('Etude statistique des temps d''a'!B:AD, 0, ROW(A6)),"&lt;&gt;")</f>
        <v>1</v>
      </c>
      <c r="AL7">
        <f>COUNTIFS('Etude statistique des temps d''a'!A:A,"22h30",INDEX('Etude statistique des temps d''a'!B:AD, 0, ROW(A6)),"Fermé") / COUNTIFS('Etude statistique des temps d''a'!A:A,"22h30",INDEX('Etude statistique des temps d''a'!B:AD, 0, ROW(A6)),"&lt;&gt;")</f>
        <v>1</v>
      </c>
    </row>
    <row r="8" spans="1:38" x14ac:dyDescent="0.3">
      <c r="A8" t="s">
        <v>6</v>
      </c>
      <c r="B8" t="s">
        <v>40</v>
      </c>
      <c r="C8" t="s">
        <v>55</v>
      </c>
      <c r="D8" t="s">
        <v>56</v>
      </c>
      <c r="E8">
        <f t="shared" si="0"/>
        <v>14.240920190920191</v>
      </c>
      <c r="F8" t="str">
        <f>IFERROR(AVERAGEIF('Etude statistique des temps d''a'!A:A,"8h30",'Etude statistique des temps d''a'!H:H),"Closed")</f>
        <v>Closed</v>
      </c>
      <c r="G8">
        <f>IFERROR(AVERAGEIF('Etude statistique des temps d''a'!A:A,"9h30",INDEX('Etude statistique des temps d''a'!B:AD, 0, ROW(A7))),"Closed")</f>
        <v>4.5</v>
      </c>
      <c r="H8">
        <f>IFERROR(AVERAGEIF('Etude statistique des temps d''a'!A:A,"10h30",INDEX('Etude statistique des temps d''a'!B:AD, 0, ROW(A7))),"Closed")</f>
        <v>10.909090909090908</v>
      </c>
      <c r="I8">
        <f>IFERROR(AVERAGEIF('Etude statistique des temps d''a'!A:A,"11h30 (Parade!)",INDEX('Etude statistique des temps d''a'!B:AD, 0, ROW(A7))),"Closed")</f>
        <v>16.53846153846154</v>
      </c>
      <c r="J8">
        <f>IFERROR(AVERAGEIF('Etude statistique des temps d''a'!A:A,"12h30",INDEX('Etude statistique des temps d''a'!B:AD, 0, ROW(A7))),"Closed")</f>
        <v>24.583333333333332</v>
      </c>
      <c r="K8">
        <f>IFERROR(AVERAGEIF('Etude statistique des temps d''a'!A:A,"13h30",INDEX('Etude statistique des temps d''a'!B:AD, 0, ROW(A7))),"Closed")</f>
        <v>25.76923076923077</v>
      </c>
      <c r="L8">
        <f>IFERROR(AVERAGEIF('Etude statistique des temps d''a'!A:A,"14h30",INDEX('Etude statistique des temps d''a'!B:AD, 0, ROW(A7))),"Closed")</f>
        <v>23.846153846153847</v>
      </c>
      <c r="M8">
        <f>IFERROR(AVERAGEIF('Etude statistique des temps d''a'!A:A,"15h30",INDEX('Etude statistique des temps d''a'!B:AD, 0, ROW(A7))),"Closed")</f>
        <v>25.357142857142858</v>
      </c>
      <c r="N8">
        <f>IFERROR(AVERAGEIF('Etude statistique des temps d''a'!A:A,"16h30",INDEX('Etude statistique des temps d''a'!B:AD, 0, ROW(A7))),"Closed")</f>
        <v>23.928571428571427</v>
      </c>
      <c r="O8">
        <f>IFERROR(AVERAGEIF('Etude statistique des temps d''a'!A:A,"17h30",INDEX('Etude statistique des temps d''a'!B:AD, 0, ROW(A7))),"Closed")</f>
        <v>17.5</v>
      </c>
      <c r="P8">
        <f>IFERROR(AVERAGEIF('Etude statistique des temps d''a'!A:A,"18h30",INDEX('Etude statistique des temps d''a'!B:AD, 0, ROW(A7))),"Closed")</f>
        <v>13.181818181818182</v>
      </c>
      <c r="Q8">
        <f>IFERROR(AVERAGEIF('Etude statistique des temps d''a'!A:A,"19h30",INDEX('Etude statistique des temps d''a'!B:AD, 0, ROW(A7))),"Closed")</f>
        <v>5</v>
      </c>
      <c r="R8">
        <f>IFERROR(AVERAGEIF('Etude statistique des temps d''a'!A:A,"20h30",INDEX('Etude statistique des temps d''a'!B:AD, 0, ROW(A7))),"Closed")</f>
        <v>7.5</v>
      </c>
      <c r="S8">
        <f>IFERROR(AVERAGEIF('Etude statistique des temps d''a'!A:A,"21h30",INDEX('Etude statistique des temps d''a'!B:AD, 0, ROW(A7))),"Closed")</f>
        <v>5</v>
      </c>
      <c r="T8">
        <f>IFERROR(AVERAGEIF('Etude statistique des temps d''a'!A:A,"22h",INDEX('Etude statistique des temps d''a'!B:AD, 0, ROW(A7))),"Closed")</f>
        <v>5</v>
      </c>
      <c r="U8">
        <f>IFERROR(AVERAGEIF('Etude statistique des temps d''a'!A:A,"22h30",INDEX('Etude statistique des temps d''a'!B:AD, 0, ROW(A7))),"Closed")</f>
        <v>5</v>
      </c>
      <c r="V8">
        <f>COUNTIF(INDEX('Etude statistique des temps d''a'!B:AD, 0, ROW(A7)),"Fermé") / COUNTA(INDEX('Etude statistique des temps d''a'!B:AD, 0, ROW(A7)))</f>
        <v>6.6265060240963861E-2</v>
      </c>
      <c r="W8">
        <f>COUNTIFS('Etude statistique des temps d''a'!A:A,"8h30",INDEX('Etude statistique des temps d''a'!B:AD, 0, ROW(A7)),"Fermé") / COUNTIFS('Etude statistique des temps d''a'!A:A,"8h30",INDEX('Etude statistique des temps d''a'!B:AD, 0, ROW(A7)),"&lt;&gt;")</f>
        <v>0.8571428571428571</v>
      </c>
      <c r="X8">
        <f>COUNTIFS('Etude statistique des temps d''a'!A:A,"9h30",INDEX('Etude statistique des temps d''a'!B:AD, 0, ROW(A7)),"Fermé") / COUNTIFS('Etude statistique des temps d''a'!A:A,"9h30",INDEX('Etude statistique des temps d''a'!B:AD, 0, ROW(A7)),"&lt;&gt;")</f>
        <v>0.23076923076923078</v>
      </c>
      <c r="Y8">
        <f>COUNTIFS('Etude statistique des temps d''a'!A:A,"10h30",INDEX('Etude statistique des temps d''a'!B:AD, 0, ROW(A7)),"Fermé") / COUNTIFS('Etude statistique des temps d''a'!A:A,"10h30",INDEX('Etude statistique des temps d''a'!B:AD, 0, ROW(A7)),"&lt;&gt;")</f>
        <v>8.3333333333333329E-2</v>
      </c>
      <c r="Z8">
        <f>COUNTIFS('Etude statistique des temps d''a'!A:A,"11h30 (Parade!)",INDEX('Etude statistique des temps d''a'!B:AD, 0, ROW(A7)),"Fermé") / COUNTIFS('Etude statistique des temps d''a'!A:A,"11h30 (Parade!)",INDEX('Etude statistique des temps d''a'!B:AD, 0, ROW(A7)),"&lt;&gt;")</f>
        <v>7.1428571428571425E-2</v>
      </c>
      <c r="AA8">
        <f>COUNTIFS('Etude statistique des temps d''a'!A:A,"12h30",INDEX('Etude statistique des temps d''a'!B:AD, 0, ROW(A7)),"Fermé") / COUNTIFS('Etude statistique des temps d''a'!A:A,"12h30",INDEX('Etude statistique des temps d''a'!B:AD, 0, ROW(A7)),"&lt;&gt;")</f>
        <v>0</v>
      </c>
      <c r="AB8">
        <f>COUNTIFS('Etude statistique des temps d''a'!A:A,"13h30",INDEX('Etude statistique des temps d''a'!B:AD, 0, ROW(A7)),"Fermé") / COUNTIFS('Etude statistique des temps d''a'!A:A,"13h30",INDEX('Etude statistique des temps d''a'!B:AD, 0, ROW(A7)),"&lt;&gt;")</f>
        <v>0</v>
      </c>
      <c r="AC8">
        <f>COUNTIFS('Etude statistique des temps d''a'!A:A,"14h30",INDEX('Etude statistique des temps d''a'!B:AD, 0, ROW(A7)),"Fermé") / COUNTIFS('Etude statistique des temps d''a'!A:A,"14h30",INDEX('Etude statistique des temps d''a'!B:AD, 0, ROW(A7)),"&lt;&gt;")</f>
        <v>0</v>
      </c>
      <c r="AD8">
        <f>COUNTIFS('Etude statistique des temps d''a'!A:A,"15h30",INDEX('Etude statistique des temps d''a'!B:AD, 0, ROW(A7)),"Fermé") / COUNTIFS('Etude statistique des temps d''a'!A:A,"15h30",INDEX('Etude statistique des temps d''a'!B:AD, 0, ROW(A7)),"&lt;&gt;")</f>
        <v>0</v>
      </c>
      <c r="AE8">
        <f>COUNTIFS('Etude statistique des temps d''a'!A:A,"16h30",INDEX('Etude statistique des temps d''a'!B:AD, 0, ROW(A7)),"Fermé") / COUNTIFS('Etude statistique des temps d''a'!A:A,"16h30",INDEX('Etude statistique des temps d''a'!B:AD, 0, ROW(A7)),"&lt;&gt;")</f>
        <v>0</v>
      </c>
      <c r="AF8">
        <f>COUNTIFS('Etude statistique des temps d''a'!A:A,"17h30",INDEX('Etude statistique des temps d''a'!B:AD, 0, ROW(A7)),"Fermé") / COUNTIFS('Etude statistique des temps d''a'!A:A,"17h30",INDEX('Etude statistique des temps d''a'!B:AD, 0, ROW(A7)),"&lt;&gt;")</f>
        <v>0</v>
      </c>
      <c r="AG8">
        <f>COUNTIFS('Etude statistique des temps d''a'!A:A,"18h30",INDEX('Etude statistique des temps d''a'!B:AD, 0, ROW(A7)),"Fermé") / COUNTIFS('Etude statistique des temps d''a'!A:A,"18h30",INDEX('Etude statistique des temps d''a'!B:AD, 0, ROW(A7)),"&lt;&gt;")</f>
        <v>0</v>
      </c>
      <c r="AH8">
        <f>COUNTIFS('Etude statistique des temps d''a'!A:A,"19h30",INDEX('Etude statistique des temps d''a'!B:AD, 0, ROW(A7)),"Fermé") / COUNTIFS('Etude statistique des temps d''a'!A:A,"19h30",INDEX('Etude statistique des temps d''a'!B:AD, 0, ROW(A7)),"&lt;&gt;")</f>
        <v>0</v>
      </c>
      <c r="AI8">
        <f>COUNTIFS('Etude statistique des temps d''a'!A:A,"20h30",INDEX('Etude statistique des temps d''a'!B:AD, 0, ROW(A7)),"Fermé") / COUNTIFS('Etude statistique des temps d''a'!A:A,"20h30",INDEX('Etude statistique des temps d''a'!B:AD, 0, ROW(A7)),"&lt;&gt;")</f>
        <v>0</v>
      </c>
      <c r="AJ8">
        <f>COUNTIFS('Etude statistique des temps d''a'!A:A,"21h30",INDEX('Etude statistique des temps d''a'!B:AD, 0, ROW(A7)),"Fermé") / COUNTIFS('Etude statistique des temps d''a'!A:A,"21h30",INDEX('Etude statistique des temps d''a'!B:AD, 0, ROW(A7)),"&lt;&gt;")</f>
        <v>0</v>
      </c>
      <c r="AK8">
        <f>COUNTIFS('Etude statistique des temps d''a'!A:A,"22h",INDEX('Etude statistique des temps d''a'!B:AD, 0, ROW(A7)),"Fermé") / COUNTIFS('Etude statistique des temps d''a'!A:A,"22h",INDEX('Etude statistique des temps d''a'!B:AD, 0, ROW(A7)),"&lt;&gt;")</f>
        <v>0</v>
      </c>
      <c r="AL8">
        <f>COUNTIFS('Etude statistique des temps d''a'!A:A,"22h30",INDEX('Etude statistique des temps d''a'!B:AD, 0, ROW(A7)),"Fermé") / COUNTIFS('Etude statistique des temps d''a'!A:A,"22h30",INDEX('Etude statistique des temps d''a'!B:AD, 0, ROW(A7)),"&lt;&gt;")</f>
        <v>0</v>
      </c>
    </row>
    <row r="9" spans="1:38" x14ac:dyDescent="0.3">
      <c r="A9" t="s">
        <v>7</v>
      </c>
      <c r="B9" t="s">
        <v>40</v>
      </c>
      <c r="C9" t="s">
        <v>57</v>
      </c>
      <c r="D9" t="s">
        <v>58</v>
      </c>
      <c r="E9">
        <f t="shared" si="0"/>
        <v>50.745155885780875</v>
      </c>
      <c r="F9">
        <f>IFERROR(AVERAGEIF('Etude statistique des temps d''a'!A:A,"8h30",'Etude statistique des temps d''a'!I:I),"Closed")</f>
        <v>4.166666666666667</v>
      </c>
      <c r="G9">
        <f>IFERROR(AVERAGEIF('Etude statistique des temps d''a'!A:A,"9h30",INDEX('Etude statistique des temps d''a'!B:AD, 0, ROW(A8))),"Closed")</f>
        <v>36.666666666666664</v>
      </c>
      <c r="H9">
        <f>IFERROR(AVERAGEIF('Etude statistique des temps d''a'!A:A,"10h30",INDEX('Etude statistique des temps d''a'!B:AD, 0, ROW(A8))),"Closed")</f>
        <v>58.18181818181818</v>
      </c>
      <c r="I9">
        <f>IFERROR(AVERAGEIF('Etude statistique des temps d''a'!A:A,"11h30 (Parade!)",INDEX('Etude statistique des temps d''a'!B:AD, 0, ROW(A8))),"Closed")</f>
        <v>60</v>
      </c>
      <c r="J9">
        <f>IFERROR(AVERAGEIF('Etude statistique des temps d''a'!A:A,"12h30",INDEX('Etude statistique des temps d''a'!B:AD, 0, ROW(A8))),"Closed")</f>
        <v>70</v>
      </c>
      <c r="K9">
        <f>IFERROR(AVERAGEIF('Etude statistique des temps d''a'!A:A,"13h30",INDEX('Etude statistique des temps d''a'!B:AD, 0, ROW(A8))),"Closed")</f>
        <v>65.833333333333329</v>
      </c>
      <c r="L9">
        <f>IFERROR(AVERAGEIF('Etude statistique des temps d''a'!A:A,"14h30",INDEX('Etude statistique des temps d''a'!B:AD, 0, ROW(A8))),"Closed")</f>
        <v>69.090909090909093</v>
      </c>
      <c r="M9">
        <f>IFERROR(AVERAGEIF('Etude statistique des temps d''a'!A:A,"15h30",INDEX('Etude statistique des temps d''a'!B:AD, 0, ROW(A8))),"Closed")</f>
        <v>65.416666666666671</v>
      </c>
      <c r="N9">
        <f>IFERROR(AVERAGEIF('Etude statistique des temps d''a'!A:A,"16h30",INDEX('Etude statistique des temps d''a'!B:AD, 0, ROW(A8))),"Closed")</f>
        <v>65.384615384615387</v>
      </c>
      <c r="O9">
        <f>IFERROR(AVERAGEIF('Etude statistique des temps d''a'!A:A,"17h30",INDEX('Etude statistique des temps d''a'!B:AD, 0, ROW(A8))),"Closed")</f>
        <v>63</v>
      </c>
      <c r="P9">
        <f>IFERROR(AVERAGEIF('Etude statistique des temps d''a'!A:A,"18h30",INDEX('Etude statistique des temps d''a'!B:AD, 0, ROW(A8))),"Closed")</f>
        <v>58.18181818181818</v>
      </c>
      <c r="Q9">
        <f>IFERROR(AVERAGEIF('Etude statistique des temps d''a'!A:A,"19h30",INDEX('Etude statistique des temps d''a'!B:AD, 0, ROW(A8))),"Closed")</f>
        <v>41.666666666666664</v>
      </c>
      <c r="R9">
        <f>IFERROR(AVERAGEIF('Etude statistique des temps d''a'!A:A,"20h30",INDEX('Etude statistique des temps d''a'!B:AD, 0, ROW(A8))),"Closed")</f>
        <v>61</v>
      </c>
      <c r="S9">
        <f>IFERROR(AVERAGEIF('Etude statistique des temps d''a'!A:A,"21h30",INDEX('Etude statistique des temps d''a'!B:AD, 0, ROW(A8))),"Closed")</f>
        <v>44.166666666666664</v>
      </c>
      <c r="T9">
        <f>IFERROR(AVERAGEIF('Etude statistique des temps d''a'!A:A,"22h",INDEX('Etude statistique des temps d''a'!B:AD, 0, ROW(A8))),"Closed")</f>
        <v>34.166666666666664</v>
      </c>
      <c r="U9">
        <f>IFERROR(AVERAGEIF('Etude statistique des temps d''a'!A:A,"22h30",INDEX('Etude statistique des temps d''a'!B:AD, 0, ROW(A8))),"Closed")</f>
        <v>15</v>
      </c>
      <c r="V9">
        <f>COUNTIF(INDEX('Etude statistique des temps d''a'!B:AD, 0, ROW(A8)),"Fermé") / COUNTA(INDEX('Etude statistique des temps d''a'!B:AD, 0, ROW(A8)))</f>
        <v>0.12048192771084337</v>
      </c>
      <c r="W9">
        <f>COUNTIFS('Etude statistique des temps d''a'!A:A,"8h30",INDEX('Etude statistique des temps d''a'!B:AD, 0, ROW(A8)),"Fermé") / COUNTIFS('Etude statistique des temps d''a'!A:A,"8h30",INDEX('Etude statistique des temps d''a'!B:AD, 0, ROW(A8)),"&lt;&gt;")</f>
        <v>0.14285714285714285</v>
      </c>
      <c r="X9">
        <f>COUNTIFS('Etude statistique des temps d''a'!A:A,"9h30",INDEX('Etude statistique des temps d''a'!B:AD, 0, ROW(A8)),"Fermé") / COUNTIFS('Etude statistique des temps d''a'!A:A,"9h30",INDEX('Etude statistique des temps d''a'!B:AD, 0, ROW(A8)),"&lt;&gt;")</f>
        <v>7.6923076923076927E-2</v>
      </c>
      <c r="Y9">
        <f>COUNTIFS('Etude statistique des temps d''a'!A:A,"10h30",INDEX('Etude statistique des temps d''a'!B:AD, 0, ROW(A8)),"Fermé") / COUNTIFS('Etude statistique des temps d''a'!A:A,"10h30",INDEX('Etude statistique des temps d''a'!B:AD, 0, ROW(A8)),"&lt;&gt;")</f>
        <v>8.3333333333333329E-2</v>
      </c>
      <c r="Z9">
        <f>COUNTIFS('Etude statistique des temps d''a'!A:A,"11h30 (Parade!)",INDEX('Etude statistique des temps d''a'!B:AD, 0, ROW(A8)),"Fermé") / COUNTIFS('Etude statistique des temps d''a'!A:A,"11h30 (Parade!)",INDEX('Etude statistique des temps d''a'!B:AD, 0, ROW(A8)),"&lt;&gt;")</f>
        <v>0.21428571428571427</v>
      </c>
      <c r="AA9">
        <f>COUNTIFS('Etude statistique des temps d''a'!A:A,"12h30",INDEX('Etude statistique des temps d''a'!B:AD, 0, ROW(A8)),"Fermé") / COUNTIFS('Etude statistique des temps d''a'!A:A,"12h30",INDEX('Etude statistique des temps d''a'!B:AD, 0, ROW(A8)),"&lt;&gt;")</f>
        <v>0.25</v>
      </c>
      <c r="AB9">
        <f>COUNTIFS('Etude statistique des temps d''a'!A:A,"13h30",INDEX('Etude statistique des temps d''a'!B:AD, 0, ROW(A8)),"Fermé") / COUNTIFS('Etude statistique des temps d''a'!A:A,"13h30",INDEX('Etude statistique des temps d''a'!B:AD, 0, ROW(A8)),"&lt;&gt;")</f>
        <v>7.6923076923076927E-2</v>
      </c>
      <c r="AC9">
        <f>COUNTIFS('Etude statistique des temps d''a'!A:A,"14h30",INDEX('Etude statistique des temps d''a'!B:AD, 0, ROW(A8)),"Fermé") / COUNTIFS('Etude statistique des temps d''a'!A:A,"14h30",INDEX('Etude statistique des temps d''a'!B:AD, 0, ROW(A8)),"&lt;&gt;")</f>
        <v>0.15384615384615385</v>
      </c>
      <c r="AD9">
        <f>COUNTIFS('Etude statistique des temps d''a'!A:A,"15h30",INDEX('Etude statistique des temps d''a'!B:AD, 0, ROW(A8)),"Fermé") / COUNTIFS('Etude statistique des temps d''a'!A:A,"15h30",INDEX('Etude statistique des temps d''a'!B:AD, 0, ROW(A8)),"&lt;&gt;")</f>
        <v>0.14285714285714285</v>
      </c>
      <c r="AE9">
        <f>COUNTIFS('Etude statistique des temps d''a'!A:A,"16h30",INDEX('Etude statistique des temps d''a'!B:AD, 0, ROW(A8)),"Fermé") / COUNTIFS('Etude statistique des temps d''a'!A:A,"16h30",INDEX('Etude statistique des temps d''a'!B:AD, 0, ROW(A8)),"&lt;&gt;")</f>
        <v>7.1428571428571425E-2</v>
      </c>
      <c r="AF9">
        <f>COUNTIFS('Etude statistique des temps d''a'!A:A,"17h30",INDEX('Etude statistique des temps d''a'!B:AD, 0, ROW(A8)),"Fermé") / COUNTIFS('Etude statistique des temps d''a'!A:A,"17h30",INDEX('Etude statistique des temps d''a'!B:AD, 0, ROW(A8)),"&lt;&gt;")</f>
        <v>0</v>
      </c>
      <c r="AG9">
        <f>COUNTIFS('Etude statistique des temps d''a'!A:A,"18h30",INDEX('Etude statistique des temps d''a'!B:AD, 0, ROW(A8)),"Fermé") / COUNTIFS('Etude statistique des temps d''a'!A:A,"18h30",INDEX('Etude statistique des temps d''a'!B:AD, 0, ROW(A8)),"&lt;&gt;")</f>
        <v>0</v>
      </c>
      <c r="AH9">
        <f>COUNTIFS('Etude statistique des temps d''a'!A:A,"19h30",INDEX('Etude statistique des temps d''a'!B:AD, 0, ROW(A8)),"Fermé") / COUNTIFS('Etude statistique des temps d''a'!A:A,"19h30",INDEX('Etude statistique des temps d''a'!B:AD, 0, ROW(A8)),"&lt;&gt;")</f>
        <v>0</v>
      </c>
      <c r="AI9">
        <f>COUNTIFS('Etude statistique des temps d''a'!A:A,"20h30",INDEX('Etude statistique des temps d''a'!B:AD, 0, ROW(A8)),"Fermé") / COUNTIFS('Etude statistique des temps d''a'!A:A,"20h30",INDEX('Etude statistique des temps d''a'!B:AD, 0, ROW(A8)),"&lt;&gt;")</f>
        <v>0.16666666666666666</v>
      </c>
      <c r="AJ9">
        <f>COUNTIFS('Etude statistique des temps d''a'!A:A,"21h30",INDEX('Etude statistique des temps d''a'!B:AD, 0, ROW(A8)),"Fermé") / COUNTIFS('Etude statistique des temps d''a'!A:A,"21h30",INDEX('Etude statistique des temps d''a'!B:AD, 0, ROW(A8)),"&lt;&gt;")</f>
        <v>0.33333333333333331</v>
      </c>
      <c r="AK9">
        <f>COUNTIFS('Etude statistique des temps d''a'!A:A,"22h",INDEX('Etude statistique des temps d''a'!B:AD, 0, ROW(A8)),"Fermé") / COUNTIFS('Etude statistique des temps d''a'!A:A,"22h",INDEX('Etude statistique des temps d''a'!B:AD, 0, ROW(A8)),"&lt;&gt;")</f>
        <v>0.14285714285714285</v>
      </c>
      <c r="AL9">
        <f>COUNTIFS('Etude statistique des temps d''a'!A:A,"22h30",INDEX('Etude statistique des temps d''a'!B:AD, 0, ROW(A8)),"Fermé") / COUNTIFS('Etude statistique des temps d''a'!A:A,"22h30",INDEX('Etude statistique des temps d''a'!B:AD, 0, ROW(A8)),"&lt;&gt;")</f>
        <v>0</v>
      </c>
    </row>
    <row r="10" spans="1:38" x14ac:dyDescent="0.3">
      <c r="A10" t="s">
        <v>21</v>
      </c>
      <c r="B10" t="s">
        <v>40</v>
      </c>
      <c r="C10" t="s">
        <v>59</v>
      </c>
      <c r="D10" t="s">
        <v>60</v>
      </c>
      <c r="E10">
        <f t="shared" si="0"/>
        <v>19.792496392496396</v>
      </c>
      <c r="F10" t="str">
        <f>IFERROR(AVERAGEIF('Etude statistique des temps d''a'!A:A,"8h30",'Etude statistique des temps d''a'!J:J),"Closed")</f>
        <v>Closed</v>
      </c>
      <c r="G10">
        <f>IFERROR(AVERAGEIF('Etude statistique des temps d''a'!A:A,"9h30",INDEX('Etude statistique des temps d''a'!B:AD, 0, ROW(A9))),"Closed")</f>
        <v>5</v>
      </c>
      <c r="H10">
        <f>IFERROR(AVERAGEIF('Etude statistique des temps d''a'!A:A,"10h30",INDEX('Etude statistique des temps d''a'!B:AD, 0, ROW(A9))),"Closed")</f>
        <v>17.916666666666668</v>
      </c>
      <c r="I10">
        <f>IFERROR(AVERAGEIF('Etude statistique des temps d''a'!A:A,"11h30 (Parade!)",INDEX('Etude statistique des temps d''a'!B:AD, 0, ROW(A9))),"Closed")</f>
        <v>28.928571428571427</v>
      </c>
      <c r="J10">
        <f>IFERROR(AVERAGEIF('Etude statistique des temps d''a'!A:A,"12h30",INDEX('Etude statistique des temps d''a'!B:AD, 0, ROW(A9))),"Closed")</f>
        <v>35</v>
      </c>
      <c r="K10">
        <f>IFERROR(AVERAGEIF('Etude statistique des temps d''a'!A:A,"13h30",INDEX('Etude statistique des temps d''a'!B:AD, 0, ROW(A9))),"Closed")</f>
        <v>32.307692307692307</v>
      </c>
      <c r="L10">
        <f>IFERROR(AVERAGEIF('Etude statistique des temps d''a'!A:A,"14h30",INDEX('Etude statistique des temps d''a'!B:AD, 0, ROW(A9))),"Closed")</f>
        <v>30.76923076923077</v>
      </c>
      <c r="M10">
        <f>IFERROR(AVERAGEIF('Etude statistique des temps d''a'!A:A,"15h30",INDEX('Etude statistique des temps d''a'!B:AD, 0, ROW(A9))),"Closed")</f>
        <v>31.923076923076923</v>
      </c>
      <c r="N10">
        <f>IFERROR(AVERAGEIF('Etude statistique des temps d''a'!A:A,"16h30",INDEX('Etude statistique des temps d''a'!B:AD, 0, ROW(A9))),"Closed")</f>
        <v>24.583333333333332</v>
      </c>
      <c r="O10">
        <f>IFERROR(AVERAGEIF('Etude statistique des temps d''a'!A:A,"17h30",INDEX('Etude statistique des temps d''a'!B:AD, 0, ROW(A9))),"Closed")</f>
        <v>26</v>
      </c>
      <c r="P10">
        <f>IFERROR(AVERAGEIF('Etude statistique des temps d''a'!A:A,"18h30",INDEX('Etude statistique des temps d''a'!B:AD, 0, ROW(A9))),"Closed")</f>
        <v>21.363636363636363</v>
      </c>
      <c r="Q10">
        <f>IFERROR(AVERAGEIF('Etude statistique des temps d''a'!A:A,"19h30",INDEX('Etude statistique des temps d''a'!B:AD, 0, ROW(A9))),"Closed")</f>
        <v>10.833333333333334</v>
      </c>
      <c r="R10">
        <f>IFERROR(AVERAGEIF('Etude statistique des temps d''a'!A:A,"20h30",INDEX('Etude statistique des temps d''a'!B:AD, 0, ROW(A9))),"Closed")</f>
        <v>14.166666666666666</v>
      </c>
      <c r="S10">
        <f>IFERROR(AVERAGEIF('Etude statistique des temps d''a'!A:A,"21h30",INDEX('Etude statistique des temps d''a'!B:AD, 0, ROW(A9))),"Closed")</f>
        <v>6.666666666666667</v>
      </c>
      <c r="T10">
        <f>IFERROR(AVERAGEIF('Etude statistique des temps d''a'!A:A,"22h",INDEX('Etude statistique des temps d''a'!B:AD, 0, ROW(A9))),"Closed")</f>
        <v>6.4285714285714288</v>
      </c>
      <c r="U10">
        <f>IFERROR(AVERAGEIF('Etude statistique des temps d''a'!A:A,"22h30",INDEX('Etude statistique des temps d''a'!B:AD, 0, ROW(A9))),"Closed")</f>
        <v>5</v>
      </c>
      <c r="V10">
        <f>COUNTIF(INDEX('Etude statistique des temps d''a'!B:AD, 0, ROW(A9)),"Fermé") / COUNTA(INDEX('Etude statistique des temps d''a'!B:AD, 0, ROW(A9)))</f>
        <v>6.0240963855421686E-2</v>
      </c>
      <c r="W10">
        <f>COUNTIFS('Etude statistique des temps d''a'!A:A,"8h30",INDEX('Etude statistique des temps d''a'!B:AD, 0, ROW(A9)),"Fermé") / COUNTIFS('Etude statistique des temps d''a'!A:A,"8h30",INDEX('Etude statistique des temps d''a'!B:AD, 0, ROW(A9)),"&lt;&gt;")</f>
        <v>0.8571428571428571</v>
      </c>
      <c r="X10">
        <f>COUNTIFS('Etude statistique des temps d''a'!A:A,"9h30",INDEX('Etude statistique des temps d''a'!B:AD, 0, ROW(A9)),"Fermé") / COUNTIFS('Etude statistique des temps d''a'!A:A,"9h30",INDEX('Etude statistique des temps d''a'!B:AD, 0, ROW(A9)),"&lt;&gt;")</f>
        <v>7.6923076923076927E-2</v>
      </c>
      <c r="Y10">
        <f>COUNTIFS('Etude statistique des temps d''a'!A:A,"10h30",INDEX('Etude statistique des temps d''a'!B:AD, 0, ROW(A9)),"Fermé") / COUNTIFS('Etude statistique des temps d''a'!A:A,"10h30",INDEX('Etude statistique des temps d''a'!B:AD, 0, ROW(A9)),"&lt;&gt;")</f>
        <v>0</v>
      </c>
      <c r="Z10">
        <f>COUNTIFS('Etude statistique des temps d''a'!A:A,"11h30 (Parade!)",INDEX('Etude statistique des temps d''a'!B:AD, 0, ROW(A9)),"Fermé") / COUNTIFS('Etude statistique des temps d''a'!A:A,"11h30 (Parade!)",INDEX('Etude statistique des temps d''a'!B:AD, 0, ROW(A9)),"&lt;&gt;")</f>
        <v>0</v>
      </c>
      <c r="AA10">
        <f>COUNTIFS('Etude statistique des temps d''a'!A:A,"12h30",INDEX('Etude statistique des temps d''a'!B:AD, 0, ROW(A9)),"Fermé") / COUNTIFS('Etude statistique des temps d''a'!A:A,"12h30",INDEX('Etude statistique des temps d''a'!B:AD, 0, ROW(A9)),"&lt;&gt;")</f>
        <v>0</v>
      </c>
      <c r="AB10">
        <f>COUNTIFS('Etude statistique des temps d''a'!A:A,"13h30",INDEX('Etude statistique des temps d''a'!B:AD, 0, ROW(A9)),"Fermé") / COUNTIFS('Etude statistique des temps d''a'!A:A,"13h30",INDEX('Etude statistique des temps d''a'!B:AD, 0, ROW(A9)),"&lt;&gt;")</f>
        <v>0</v>
      </c>
      <c r="AC10">
        <f>COUNTIFS('Etude statistique des temps d''a'!A:A,"14h30",INDEX('Etude statistique des temps d''a'!B:AD, 0, ROW(A9)),"Fermé") / COUNTIFS('Etude statistique des temps d''a'!A:A,"14h30",INDEX('Etude statistique des temps d''a'!B:AD, 0, ROW(A9)),"&lt;&gt;")</f>
        <v>0</v>
      </c>
      <c r="AD10">
        <f>COUNTIFS('Etude statistique des temps d''a'!A:A,"15h30",INDEX('Etude statistique des temps d''a'!B:AD, 0, ROW(A9)),"Fermé") / COUNTIFS('Etude statistique des temps d''a'!A:A,"15h30",INDEX('Etude statistique des temps d''a'!B:AD, 0, ROW(A9)),"&lt;&gt;")</f>
        <v>7.1428571428571425E-2</v>
      </c>
      <c r="AE10">
        <f>COUNTIFS('Etude statistique des temps d''a'!A:A,"16h30",INDEX('Etude statistique des temps d''a'!B:AD, 0, ROW(A9)),"Fermé") / COUNTIFS('Etude statistique des temps d''a'!A:A,"16h30",INDEX('Etude statistique des temps d''a'!B:AD, 0, ROW(A9)),"&lt;&gt;")</f>
        <v>0.14285714285714285</v>
      </c>
      <c r="AF10">
        <f>COUNTIFS('Etude statistique des temps d''a'!A:A,"17h30",INDEX('Etude statistique des temps d''a'!B:AD, 0, ROW(A9)),"Fermé") / COUNTIFS('Etude statistique des temps d''a'!A:A,"17h30",INDEX('Etude statistique des temps d''a'!B:AD, 0, ROW(A9)),"&lt;&gt;")</f>
        <v>0</v>
      </c>
      <c r="AG10">
        <f>COUNTIFS('Etude statistique des temps d''a'!A:A,"18h30",INDEX('Etude statistique des temps d''a'!B:AD, 0, ROW(A9)),"Fermé") / COUNTIFS('Etude statistique des temps d''a'!A:A,"18h30",INDEX('Etude statistique des temps d''a'!B:AD, 0, ROW(A9)),"&lt;&gt;")</f>
        <v>0</v>
      </c>
      <c r="AH10">
        <f>COUNTIFS('Etude statistique des temps d''a'!A:A,"19h30",INDEX('Etude statistique des temps d''a'!B:AD, 0, ROW(A9)),"Fermé") / COUNTIFS('Etude statistique des temps d''a'!A:A,"19h30",INDEX('Etude statistique des temps d''a'!B:AD, 0, ROW(A9)),"&lt;&gt;")</f>
        <v>0</v>
      </c>
      <c r="AI10">
        <f>COUNTIFS('Etude statistique des temps d''a'!A:A,"20h30",INDEX('Etude statistique des temps d''a'!B:AD, 0, ROW(A9)),"Fermé") / COUNTIFS('Etude statistique des temps d''a'!A:A,"20h30",INDEX('Etude statistique des temps d''a'!B:AD, 0, ROW(A9)),"&lt;&gt;")</f>
        <v>0</v>
      </c>
      <c r="AJ10">
        <f>COUNTIFS('Etude statistique des temps d''a'!A:A,"21h30",INDEX('Etude statistique des temps d''a'!B:AD, 0, ROW(A9)),"Fermé") / COUNTIFS('Etude statistique des temps d''a'!A:A,"21h30",INDEX('Etude statistique des temps d''a'!B:AD, 0, ROW(A9)),"&lt;&gt;")</f>
        <v>0</v>
      </c>
      <c r="AK10">
        <f>COUNTIFS('Etude statistique des temps d''a'!A:A,"22h",INDEX('Etude statistique des temps d''a'!B:AD, 0, ROW(A9)),"Fermé") / COUNTIFS('Etude statistique des temps d''a'!A:A,"22h",INDEX('Etude statistique des temps d''a'!B:AD, 0, ROW(A9)),"&lt;&gt;")</f>
        <v>0</v>
      </c>
      <c r="AL10">
        <f>COUNTIFS('Etude statistique des temps d''a'!A:A,"22h30",INDEX('Etude statistique des temps d''a'!B:AD, 0, ROW(A9)),"Fermé") / COUNTIFS('Etude statistique des temps d''a'!A:A,"22h30",INDEX('Etude statistique des temps d''a'!B:AD, 0, ROW(A9)),"&lt;&gt;")</f>
        <v>0</v>
      </c>
    </row>
    <row r="11" spans="1:38" x14ac:dyDescent="0.3">
      <c r="A11" t="s">
        <v>9</v>
      </c>
      <c r="B11" t="s">
        <v>40</v>
      </c>
      <c r="C11" t="s">
        <v>61</v>
      </c>
      <c r="D11" t="s">
        <v>62</v>
      </c>
      <c r="E11">
        <f t="shared" si="0"/>
        <v>9.1281932353360915</v>
      </c>
      <c r="F11" t="str">
        <f>IFERROR(AVERAGEIF('Etude statistique des temps d''a'!A:A,"8h30",'Etude statistique des temps d''a'!K:K),"Closed")</f>
        <v>Closed</v>
      </c>
      <c r="G11">
        <f>IFERROR(AVERAGEIF('Etude statistique des temps d''a'!A:A,"9h30",INDEX('Etude statistique des temps d''a'!B:AD, 0, ROW(A10))),"Closed")</f>
        <v>3.8461538461538463</v>
      </c>
      <c r="H11">
        <f>IFERROR(AVERAGEIF('Etude statistique des temps d''a'!A:A,"10h30",INDEX('Etude statistique des temps d''a'!B:AD, 0, ROW(A10))),"Closed")</f>
        <v>7.083333333333333</v>
      </c>
      <c r="I11">
        <f>IFERROR(AVERAGEIF('Etude statistique des temps d''a'!A:A,"11h30 (Parade!)",INDEX('Etude statistique des temps d''a'!B:AD, 0, ROW(A10))),"Closed")</f>
        <v>10.714285714285714</v>
      </c>
      <c r="J11">
        <f>IFERROR(AVERAGEIF('Etude statistique des temps d''a'!A:A,"12h30",INDEX('Etude statistique des temps d''a'!B:AD, 0, ROW(A10))),"Closed")</f>
        <v>15.416666666666666</v>
      </c>
      <c r="K11">
        <f>IFERROR(AVERAGEIF('Etude statistique des temps d''a'!A:A,"13h30",INDEX('Etude statistique des temps d''a'!B:AD, 0, ROW(A10))),"Closed")</f>
        <v>15</v>
      </c>
      <c r="L11">
        <f>IFERROR(AVERAGEIF('Etude statistique des temps d''a'!A:A,"14h30",INDEX('Etude statistique des temps d''a'!B:AD, 0, ROW(A10))),"Closed")</f>
        <v>13.461538461538462</v>
      </c>
      <c r="M11">
        <f>IFERROR(AVERAGEIF('Etude statistique des temps d''a'!A:A,"15h30",INDEX('Etude statistique des temps d''a'!B:AD, 0, ROW(A10))),"Closed")</f>
        <v>11.785714285714286</v>
      </c>
      <c r="N11">
        <f>IFERROR(AVERAGEIF('Etude statistique des temps d''a'!A:A,"16h30",INDEX('Etude statistique des temps d''a'!B:AD, 0, ROW(A10))),"Closed")</f>
        <v>11.071428571428571</v>
      </c>
      <c r="O11">
        <f>IFERROR(AVERAGEIF('Etude statistique des temps d''a'!A:A,"17h30",INDEX('Etude statistique des temps d''a'!B:AD, 0, ROW(A10))),"Closed")</f>
        <v>7.5</v>
      </c>
      <c r="P11">
        <f>IFERROR(AVERAGEIF('Etude statistique des temps d''a'!A:A,"18h30",INDEX('Etude statistique des temps d''a'!B:AD, 0, ROW(A10))),"Closed")</f>
        <v>7.2727272727272725</v>
      </c>
      <c r="Q11">
        <f>IFERROR(AVERAGEIF('Etude statistique des temps d''a'!A:A,"19h30",INDEX('Etude statistique des temps d''a'!B:AD, 0, ROW(A10))),"Closed")</f>
        <v>6.666666666666667</v>
      </c>
      <c r="R11">
        <f>IFERROR(AVERAGEIF('Etude statistique des temps d''a'!A:A,"20h30",INDEX('Etude statistique des temps d''a'!B:AD, 0, ROW(A10))),"Closed")</f>
        <v>5.833333333333333</v>
      </c>
      <c r="S11">
        <f>IFERROR(AVERAGEIF('Etude statistique des temps d''a'!A:A,"21h30",INDEX('Etude statistique des temps d''a'!B:AD, 0, ROW(A10))),"Closed")</f>
        <v>7.1428571428571432</v>
      </c>
      <c r="T11" t="str">
        <f>IFERROR(AVERAGEIF('Etude statistique des temps d''a'!A:A,"22h",INDEX('Etude statistique des temps d''a'!B:AD, 0, ROW(A10))),"Closed")</f>
        <v>Closed</v>
      </c>
      <c r="U11">
        <f>IFERROR(AVERAGEIF('Etude statistique des temps d''a'!A:A,"22h30",INDEX('Etude statistique des temps d''a'!B:AD, 0, ROW(A10))),"Closed")</f>
        <v>5</v>
      </c>
      <c r="V11">
        <f>COUNTIF(INDEX('Etude statistique des temps d''a'!B:AD, 0, ROW(A10)),"Fermé") / COUNTA(INDEX('Etude statistique des temps d''a'!B:AD, 0, ROW(A10)))</f>
        <v>0.1144578313253012</v>
      </c>
      <c r="W11">
        <f>COUNTIFS('Etude statistique des temps d''a'!A:A,"8h30",INDEX('Etude statistique des temps d''a'!B:AD, 0, ROW(A10)),"Fermé") / COUNTIFS('Etude statistique des temps d''a'!A:A,"8h30",INDEX('Etude statistique des temps d''a'!B:AD, 0, ROW(A10)),"&lt;&gt;")</f>
        <v>1</v>
      </c>
      <c r="X11">
        <f>COUNTIFS('Etude statistique des temps d''a'!A:A,"9h30",INDEX('Etude statistique des temps d''a'!B:AD, 0, ROW(A10)),"Fermé") / COUNTIFS('Etude statistique des temps d''a'!A:A,"9h30",INDEX('Etude statistique des temps d''a'!B:AD, 0, ROW(A10)),"&lt;&gt;")</f>
        <v>0</v>
      </c>
      <c r="Y11">
        <f>COUNTIFS('Etude statistique des temps d''a'!A:A,"10h30",INDEX('Etude statistique des temps d''a'!B:AD, 0, ROW(A10)),"Fermé") / COUNTIFS('Etude statistique des temps d''a'!A:A,"10h30",INDEX('Etude statistique des temps d''a'!B:AD, 0, ROW(A10)),"&lt;&gt;")</f>
        <v>0</v>
      </c>
      <c r="Z11">
        <f>COUNTIFS('Etude statistique des temps d''a'!A:A,"11h30 (Parade!)",INDEX('Etude statistique des temps d''a'!B:AD, 0, ROW(A10)),"Fermé") / COUNTIFS('Etude statistique des temps d''a'!A:A,"11h30 (Parade!)",INDEX('Etude statistique des temps d''a'!B:AD, 0, ROW(A10)),"&lt;&gt;")</f>
        <v>0</v>
      </c>
      <c r="AA11">
        <f>COUNTIFS('Etude statistique des temps d''a'!A:A,"12h30",INDEX('Etude statistique des temps d''a'!B:AD, 0, ROW(A10)),"Fermé") / COUNTIFS('Etude statistique des temps d''a'!A:A,"12h30",INDEX('Etude statistique des temps d''a'!B:AD, 0, ROW(A10)),"&lt;&gt;")</f>
        <v>0</v>
      </c>
      <c r="AB11">
        <f>COUNTIFS('Etude statistique des temps d''a'!A:A,"13h30",INDEX('Etude statistique des temps d''a'!B:AD, 0, ROW(A10)),"Fermé") / COUNTIFS('Etude statistique des temps d''a'!A:A,"13h30",INDEX('Etude statistique des temps d''a'!B:AD, 0, ROW(A10)),"&lt;&gt;")</f>
        <v>0</v>
      </c>
      <c r="AC11">
        <f>COUNTIFS('Etude statistique des temps d''a'!A:A,"14h30",INDEX('Etude statistique des temps d''a'!B:AD, 0, ROW(A10)),"Fermé") / COUNTIFS('Etude statistique des temps d''a'!A:A,"14h30",INDEX('Etude statistique des temps d''a'!B:AD, 0, ROW(A10)),"&lt;&gt;")</f>
        <v>0</v>
      </c>
      <c r="AD11">
        <f>COUNTIFS('Etude statistique des temps d''a'!A:A,"15h30",INDEX('Etude statistique des temps d''a'!B:AD, 0, ROW(A10)),"Fermé") / COUNTIFS('Etude statistique des temps d''a'!A:A,"15h30",INDEX('Etude statistique des temps d''a'!B:AD, 0, ROW(A10)),"&lt;&gt;")</f>
        <v>0</v>
      </c>
      <c r="AE11">
        <f>COUNTIFS('Etude statistique des temps d''a'!A:A,"16h30",INDEX('Etude statistique des temps d''a'!B:AD, 0, ROW(A10)),"Fermé") / COUNTIFS('Etude statistique des temps d''a'!A:A,"16h30",INDEX('Etude statistique des temps d''a'!B:AD, 0, ROW(A10)),"&lt;&gt;")</f>
        <v>0</v>
      </c>
      <c r="AF11">
        <f>COUNTIFS('Etude statistique des temps d''a'!A:A,"17h30",INDEX('Etude statistique des temps d''a'!B:AD, 0, ROW(A10)),"Fermé") / COUNTIFS('Etude statistique des temps d''a'!A:A,"17h30",INDEX('Etude statistique des temps d''a'!B:AD, 0, ROW(A10)),"&lt;&gt;")</f>
        <v>0</v>
      </c>
      <c r="AG11">
        <f>COUNTIFS('Etude statistique des temps d''a'!A:A,"18h30",INDEX('Etude statistique des temps d''a'!B:AD, 0, ROW(A10)),"Fermé") / COUNTIFS('Etude statistique des temps d''a'!A:A,"18h30",INDEX('Etude statistique des temps d''a'!B:AD, 0, ROW(A10)),"&lt;&gt;")</f>
        <v>0</v>
      </c>
      <c r="AH11">
        <f>COUNTIFS('Etude statistique des temps d''a'!A:A,"19h30",INDEX('Etude statistique des temps d''a'!B:AD, 0, ROW(A10)),"Fermé") / COUNTIFS('Etude statistique des temps d''a'!A:A,"19h30",INDEX('Etude statistique des temps d''a'!B:AD, 0, ROW(A10)),"&lt;&gt;")</f>
        <v>0</v>
      </c>
      <c r="AI11">
        <f>COUNTIFS('Etude statistique des temps d''a'!A:A,"20h30",INDEX('Etude statistique des temps d''a'!B:AD, 0, ROW(A10)),"Fermé") / COUNTIFS('Etude statistique des temps d''a'!A:A,"20h30",INDEX('Etude statistique des temps d''a'!B:AD, 0, ROW(A10)),"&lt;&gt;")</f>
        <v>0</v>
      </c>
      <c r="AJ11">
        <f>COUNTIFS('Etude statistique des temps d''a'!A:A,"21h30",INDEX('Etude statistique des temps d''a'!B:AD, 0, ROW(A10)),"Fermé") / COUNTIFS('Etude statistique des temps d''a'!A:A,"21h30",INDEX('Etude statistique des temps d''a'!B:AD, 0, ROW(A10)),"&lt;&gt;")</f>
        <v>0.22222222222222221</v>
      </c>
      <c r="AK11">
        <f>COUNTIFS('Etude statistique des temps d''a'!A:A,"22h",INDEX('Etude statistique des temps d''a'!B:AD, 0, ROW(A10)),"Fermé") / COUNTIFS('Etude statistique des temps d''a'!A:A,"22h",INDEX('Etude statistique des temps d''a'!B:AD, 0, ROW(A10)),"&lt;&gt;")</f>
        <v>1</v>
      </c>
      <c r="AL11">
        <f>COUNTIFS('Etude statistique des temps d''a'!A:A,"22h30",INDEX('Etude statistique des temps d''a'!B:AD, 0, ROW(A10)),"Fermé") / COUNTIFS('Etude statistique des temps d''a'!A:A,"22h30",INDEX('Etude statistique des temps d''a'!B:AD, 0, ROW(A10)),"&lt;&gt;")</f>
        <v>0.75</v>
      </c>
    </row>
    <row r="12" spans="1:38" x14ac:dyDescent="0.3">
      <c r="A12" t="s">
        <v>10</v>
      </c>
      <c r="B12" t="s">
        <v>40</v>
      </c>
      <c r="C12" t="s">
        <v>63</v>
      </c>
      <c r="D12" t="s">
        <v>64</v>
      </c>
      <c r="E12">
        <f t="shared" si="0"/>
        <v>8.413794538794539</v>
      </c>
      <c r="F12" t="str">
        <f>IFERROR(AVERAGEIF('Etude statistique des temps d''a'!A:A,"8h30",'Etude statistique des temps d''a'!L:L),"Closed")</f>
        <v>Closed</v>
      </c>
      <c r="G12">
        <f>IFERROR(AVERAGEIF('Etude statistique des temps d''a'!A:A,"9h30",INDEX('Etude statistique des temps d''a'!B:AD, 0, ROW(A11))),"Closed")</f>
        <v>3.8461538461538463</v>
      </c>
      <c r="H12">
        <f>IFERROR(AVERAGEIF('Etude statistique des temps d''a'!A:A,"10h30",INDEX('Etude statistique des temps d''a'!B:AD, 0, ROW(A11))),"Closed")</f>
        <v>6.25</v>
      </c>
      <c r="I12">
        <f>IFERROR(AVERAGEIF('Etude statistique des temps d''a'!A:A,"11h30 (Parade!)",INDEX('Etude statistique des temps d''a'!B:AD, 0, ROW(A11))),"Closed")</f>
        <v>7.8571428571428568</v>
      </c>
      <c r="J12">
        <f>IFERROR(AVERAGEIF('Etude statistique des temps d''a'!A:A,"12h30",INDEX('Etude statistique des temps d''a'!B:AD, 0, ROW(A11))),"Closed")</f>
        <v>12.916666666666666</v>
      </c>
      <c r="K12">
        <f>IFERROR(AVERAGEIF('Etude statistique des temps d''a'!A:A,"13h30",INDEX('Etude statistique des temps d''a'!B:AD, 0, ROW(A11))),"Closed")</f>
        <v>15.384615384615385</v>
      </c>
      <c r="L12">
        <f>IFERROR(AVERAGEIF('Etude statistique des temps d''a'!A:A,"14h30",INDEX('Etude statistique des temps d''a'!B:AD, 0, ROW(A11))),"Closed")</f>
        <v>10.384615384615385</v>
      </c>
      <c r="M12">
        <f>IFERROR(AVERAGEIF('Etude statistique des temps d''a'!A:A,"15h30",INDEX('Etude statistique des temps d''a'!B:AD, 0, ROW(A11))),"Closed")</f>
        <v>10.833333333333334</v>
      </c>
      <c r="N12">
        <f>IFERROR(AVERAGEIF('Etude statistique des temps d''a'!A:A,"16h30",INDEX('Etude statistique des temps d''a'!B:AD, 0, ROW(A11))),"Closed")</f>
        <v>11.538461538461538</v>
      </c>
      <c r="O12">
        <f>IFERROR(AVERAGEIF('Etude statistique des temps d''a'!A:A,"17h30",INDEX('Etude statistique des temps d''a'!B:AD, 0, ROW(A11))),"Closed")</f>
        <v>6.5</v>
      </c>
      <c r="P12">
        <f>IFERROR(AVERAGEIF('Etude statistique des temps d''a'!A:A,"18h30",INDEX('Etude statistique des temps d''a'!B:AD, 0, ROW(A11))),"Closed")</f>
        <v>5.4545454545454541</v>
      </c>
      <c r="Q12">
        <f>IFERROR(AVERAGEIF('Etude statistique des temps d''a'!A:A,"19h30",INDEX('Etude statistique des temps d''a'!B:AD, 0, ROW(A11))),"Closed")</f>
        <v>5</v>
      </c>
      <c r="R12">
        <f>IFERROR(AVERAGEIF('Etude statistique des temps d''a'!A:A,"20h30",INDEX('Etude statistique des temps d''a'!B:AD, 0, ROW(A11))),"Closed")</f>
        <v>5</v>
      </c>
      <c r="S12" t="str">
        <f>IFERROR(AVERAGEIF('Etude statistique des temps d''a'!A:A,"21h30",INDEX('Etude statistique des temps d''a'!B:AD, 0, ROW(A11))),"Closed")</f>
        <v>Closed</v>
      </c>
      <c r="T12" t="str">
        <f>IFERROR(AVERAGEIF('Etude statistique des temps d''a'!A:A,"22h",INDEX('Etude statistique des temps d''a'!B:AD, 0, ROW(A11))),"Closed")</f>
        <v>Closed</v>
      </c>
      <c r="U12" t="str">
        <f>IFERROR(AVERAGEIF('Etude statistique des temps d''a'!A:A,"22h30",INDEX('Etude statistique des temps d''a'!B:AD, 0, ROW(A11))),"Closed")</f>
        <v>Closed</v>
      </c>
      <c r="V12">
        <f>COUNTIF(INDEX('Etude statistique des temps d''a'!B:AD, 0, ROW(A11)),"Fermé") / COUNTA(INDEX('Etude statistique des temps d''a'!B:AD, 0, ROW(A11)))</f>
        <v>0.19277108433734941</v>
      </c>
      <c r="W12">
        <f>COUNTIFS('Etude statistique des temps d''a'!A:A,"8h30",INDEX('Etude statistique des temps d''a'!B:AD, 0, ROW(A11)),"Fermé") / COUNTIFS('Etude statistique des temps d''a'!A:A,"8h30",INDEX('Etude statistique des temps d''a'!B:AD, 0, ROW(A11)),"&lt;&gt;")</f>
        <v>1</v>
      </c>
      <c r="X12">
        <f>COUNTIFS('Etude statistique des temps d''a'!A:A,"9h30",INDEX('Etude statistique des temps d''a'!B:AD, 0, ROW(A11)),"Fermé") / COUNTIFS('Etude statistique des temps d''a'!A:A,"9h30",INDEX('Etude statistique des temps d''a'!B:AD, 0, ROW(A11)),"&lt;&gt;")</f>
        <v>0</v>
      </c>
      <c r="Y12">
        <f>COUNTIFS('Etude statistique des temps d''a'!A:A,"10h30",INDEX('Etude statistique des temps d''a'!B:AD, 0, ROW(A11)),"Fermé") / COUNTIFS('Etude statistique des temps d''a'!A:A,"10h30",INDEX('Etude statistique des temps d''a'!B:AD, 0, ROW(A11)),"&lt;&gt;")</f>
        <v>0</v>
      </c>
      <c r="Z12">
        <f>COUNTIFS('Etude statistique des temps d''a'!A:A,"11h30 (Parade!)",INDEX('Etude statistique des temps d''a'!B:AD, 0, ROW(A11)),"Fermé") / COUNTIFS('Etude statistique des temps d''a'!A:A,"11h30 (Parade!)",INDEX('Etude statistique des temps d''a'!B:AD, 0, ROW(A11)),"&lt;&gt;")</f>
        <v>0</v>
      </c>
      <c r="AA12">
        <f>COUNTIFS('Etude statistique des temps d''a'!A:A,"12h30",INDEX('Etude statistique des temps d''a'!B:AD, 0, ROW(A11)),"Fermé") / COUNTIFS('Etude statistique des temps d''a'!A:A,"12h30",INDEX('Etude statistique des temps d''a'!B:AD, 0, ROW(A11)),"&lt;&gt;")</f>
        <v>0</v>
      </c>
      <c r="AB12">
        <f>COUNTIFS('Etude statistique des temps d''a'!A:A,"13h30",INDEX('Etude statistique des temps d''a'!B:AD, 0, ROW(A11)),"Fermé") / COUNTIFS('Etude statistique des temps d''a'!A:A,"13h30",INDEX('Etude statistique des temps d''a'!B:AD, 0, ROW(A11)),"&lt;&gt;")</f>
        <v>0</v>
      </c>
      <c r="AC12">
        <f>COUNTIFS('Etude statistique des temps d''a'!A:A,"14h30",INDEX('Etude statistique des temps d''a'!B:AD, 0, ROW(A11)),"Fermé") / COUNTIFS('Etude statistique des temps d''a'!A:A,"14h30",INDEX('Etude statistique des temps d''a'!B:AD, 0, ROW(A11)),"&lt;&gt;")</f>
        <v>0</v>
      </c>
      <c r="AD12">
        <f>COUNTIFS('Etude statistique des temps d''a'!A:A,"15h30",INDEX('Etude statistique des temps d''a'!B:AD, 0, ROW(A11)),"Fermé") / COUNTIFS('Etude statistique des temps d''a'!A:A,"15h30",INDEX('Etude statistique des temps d''a'!B:AD, 0, ROW(A11)),"&lt;&gt;")</f>
        <v>0.14285714285714285</v>
      </c>
      <c r="AE12">
        <f>COUNTIFS('Etude statistique des temps d''a'!A:A,"16h30",INDEX('Etude statistique des temps d''a'!B:AD, 0, ROW(A11)),"Fermé") / COUNTIFS('Etude statistique des temps d''a'!A:A,"16h30",INDEX('Etude statistique des temps d''a'!B:AD, 0, ROW(A11)),"&lt;&gt;")</f>
        <v>7.1428571428571425E-2</v>
      </c>
      <c r="AF12">
        <f>COUNTIFS('Etude statistique des temps d''a'!A:A,"17h30",INDEX('Etude statistique des temps d''a'!B:AD, 0, ROW(A11)),"Fermé") / COUNTIFS('Etude statistique des temps d''a'!A:A,"17h30",INDEX('Etude statistique des temps d''a'!B:AD, 0, ROW(A11)),"&lt;&gt;")</f>
        <v>0</v>
      </c>
      <c r="AG12">
        <f>COUNTIFS('Etude statistique des temps d''a'!A:A,"18h30",INDEX('Etude statistique des temps d''a'!B:AD, 0, ROW(A11)),"Fermé") / COUNTIFS('Etude statistique des temps d''a'!A:A,"18h30",INDEX('Etude statistique des temps d''a'!B:AD, 0, ROW(A11)),"&lt;&gt;")</f>
        <v>0</v>
      </c>
      <c r="AH12">
        <f>COUNTIFS('Etude statistique des temps d''a'!A:A,"19h30",INDEX('Etude statistique des temps d''a'!B:AD, 0, ROW(A11)),"Fermé") / COUNTIFS('Etude statistique des temps d''a'!A:A,"19h30",INDEX('Etude statistique des temps d''a'!B:AD, 0, ROW(A11)),"&lt;&gt;")</f>
        <v>0</v>
      </c>
      <c r="AI12">
        <f>COUNTIFS('Etude statistique des temps d''a'!A:A,"20h30",INDEX('Etude statistique des temps d''a'!B:AD, 0, ROW(A11)),"Fermé") / COUNTIFS('Etude statistique des temps d''a'!A:A,"20h30",INDEX('Etude statistique des temps d''a'!B:AD, 0, ROW(A11)),"&lt;&gt;")</f>
        <v>0.33333333333333331</v>
      </c>
      <c r="AJ12">
        <f>COUNTIFS('Etude statistique des temps d''a'!A:A,"21h30",INDEX('Etude statistique des temps d''a'!B:AD, 0, ROW(A11)),"Fermé") / COUNTIFS('Etude statistique des temps d''a'!A:A,"21h30",INDEX('Etude statistique des temps d''a'!B:AD, 0, ROW(A11)),"&lt;&gt;")</f>
        <v>1</v>
      </c>
      <c r="AK12">
        <f>COUNTIFS('Etude statistique des temps d''a'!A:A,"22h",INDEX('Etude statistique des temps d''a'!B:AD, 0, ROW(A11)),"Fermé") / COUNTIFS('Etude statistique des temps d''a'!A:A,"22h",INDEX('Etude statistique des temps d''a'!B:AD, 0, ROW(A11)),"&lt;&gt;")</f>
        <v>1</v>
      </c>
      <c r="AL12">
        <f>COUNTIFS('Etude statistique des temps d''a'!A:A,"22h30",INDEX('Etude statistique des temps d''a'!B:AD, 0, ROW(A11)),"Fermé") / COUNTIFS('Etude statistique des temps d''a'!A:A,"22h30",INDEX('Etude statistique des temps d''a'!B:AD, 0, ROW(A11)),"&lt;&gt;")</f>
        <v>1</v>
      </c>
    </row>
    <row r="13" spans="1:38" x14ac:dyDescent="0.3">
      <c r="A13" t="s">
        <v>11</v>
      </c>
      <c r="B13" t="s">
        <v>40</v>
      </c>
      <c r="C13" t="s">
        <v>65</v>
      </c>
      <c r="D13" t="s">
        <v>66</v>
      </c>
      <c r="E13">
        <f t="shared" si="0"/>
        <v>16.411782661782659</v>
      </c>
      <c r="F13" t="str">
        <f>IFERROR(AVERAGEIF('Etude statistique des temps d''a'!A:A,"8h30",'Etude statistique des temps d''a'!M:M),"Closed")</f>
        <v>Closed</v>
      </c>
      <c r="G13">
        <f>IFERROR(AVERAGEIF('Etude statistique des temps d''a'!A:A,"9h30",INDEX('Etude statistique des temps d''a'!B:AD, 0, ROW(A12))),"Closed")</f>
        <v>4.615384615384615</v>
      </c>
      <c r="H13">
        <f>IFERROR(AVERAGEIF('Etude statistique des temps d''a'!A:A,"10h30",INDEX('Etude statistique des temps d''a'!B:AD, 0, ROW(A12))),"Closed")</f>
        <v>8.5</v>
      </c>
      <c r="I13">
        <f>IFERROR(AVERAGEIF('Etude statistique des temps d''a'!A:A,"11h30 (Parade!)",INDEX('Etude statistique des temps d''a'!B:AD, 0, ROW(A12))),"Closed")</f>
        <v>20.384615384615383</v>
      </c>
      <c r="J13">
        <f>IFERROR(AVERAGEIF('Etude statistique des temps d''a'!A:A,"12h30",INDEX('Etude statistique des temps d''a'!B:AD, 0, ROW(A12))),"Closed")</f>
        <v>22.916666666666668</v>
      </c>
      <c r="K13">
        <f>IFERROR(AVERAGEIF('Etude statistique des temps d''a'!A:A,"13h30",INDEX('Etude statistique des temps d''a'!B:AD, 0, ROW(A12))),"Closed")</f>
        <v>24.615384615384617</v>
      </c>
      <c r="L13">
        <f>IFERROR(AVERAGEIF('Etude statistique des temps d''a'!A:A,"14h30",INDEX('Etude statistique des temps d''a'!B:AD, 0, ROW(A12))),"Closed")</f>
        <v>23.333333333333332</v>
      </c>
      <c r="M13">
        <f>IFERROR(AVERAGEIF('Etude statistique des temps d''a'!A:A,"15h30",INDEX('Etude statistique des temps d''a'!B:AD, 0, ROW(A12))),"Closed")</f>
        <v>24.23076923076923</v>
      </c>
      <c r="N13">
        <f>IFERROR(AVERAGEIF('Etude statistique des temps d''a'!A:A,"16h30",INDEX('Etude statistique des temps d''a'!B:AD, 0, ROW(A12))),"Closed")</f>
        <v>18.928571428571427</v>
      </c>
      <c r="O13">
        <f>IFERROR(AVERAGEIF('Etude statistique des temps d''a'!A:A,"17h30",INDEX('Etude statistique des temps d''a'!B:AD, 0, ROW(A12))),"Closed")</f>
        <v>16.5</v>
      </c>
      <c r="P13">
        <f>IFERROR(AVERAGEIF('Etude statistique des temps d''a'!A:A,"18h30",INDEX('Etude statistique des temps d''a'!B:AD, 0, ROW(A12))),"Closed")</f>
        <v>15</v>
      </c>
      <c r="Q13">
        <f>IFERROR(AVERAGEIF('Etude statistique des temps d''a'!A:A,"19h30",INDEX('Etude statistique des temps d''a'!B:AD, 0, ROW(A12))),"Closed")</f>
        <v>11.666666666666666</v>
      </c>
      <c r="R13">
        <f>IFERROR(AVERAGEIF('Etude statistique des temps d''a'!A:A,"20h30",INDEX('Etude statistique des temps d''a'!B:AD, 0, ROW(A12))),"Closed")</f>
        <v>6.25</v>
      </c>
      <c r="S13" t="str">
        <f>IFERROR(AVERAGEIF('Etude statistique des temps d''a'!A:A,"21h30",INDEX('Etude statistique des temps d''a'!B:AD, 0, ROW(A12))),"Closed")</f>
        <v>Closed</v>
      </c>
      <c r="T13" t="str">
        <f>IFERROR(AVERAGEIF('Etude statistique des temps d''a'!A:A,"22h",INDEX('Etude statistique des temps d''a'!B:AD, 0, ROW(A12))),"Closed")</f>
        <v>Closed</v>
      </c>
      <c r="U13" t="str">
        <f>IFERROR(AVERAGEIF('Etude statistique des temps d''a'!A:A,"22h30",INDEX('Etude statistique des temps d''a'!B:AD, 0, ROW(A12))),"Closed")</f>
        <v>Closed</v>
      </c>
      <c r="V13">
        <f>COUNTIF(INDEX('Etude statistique des temps d''a'!B:AD, 0, ROW(A12)),"Fermé") / COUNTA(INDEX('Etude statistique des temps d''a'!B:AD, 0, ROW(A12)))</f>
        <v>0.20481927710843373</v>
      </c>
      <c r="W13">
        <f>COUNTIFS('Etude statistique des temps d''a'!A:A,"8h30",INDEX('Etude statistique des temps d''a'!B:AD, 0, ROW(A12)),"Fermé") / COUNTIFS('Etude statistique des temps d''a'!A:A,"8h30",INDEX('Etude statistique des temps d''a'!B:AD, 0, ROW(A12)),"&lt;&gt;")</f>
        <v>1</v>
      </c>
      <c r="X13">
        <f>COUNTIFS('Etude statistique des temps d''a'!A:A,"9h30",INDEX('Etude statistique des temps d''a'!B:AD, 0, ROW(A12)),"Fermé") / COUNTIFS('Etude statistique des temps d''a'!A:A,"9h30",INDEX('Etude statistique des temps d''a'!B:AD, 0, ROW(A12)),"&lt;&gt;")</f>
        <v>0</v>
      </c>
      <c r="Y13">
        <f>COUNTIFS('Etude statistique des temps d''a'!A:A,"10h30",INDEX('Etude statistique des temps d''a'!B:AD, 0, ROW(A12)),"Fermé") / COUNTIFS('Etude statistique des temps d''a'!A:A,"10h30",INDEX('Etude statistique des temps d''a'!B:AD, 0, ROW(A12)),"&lt;&gt;")</f>
        <v>0.16666666666666666</v>
      </c>
      <c r="Z13">
        <f>COUNTIFS('Etude statistique des temps d''a'!A:A,"11h30 (Parade!)",INDEX('Etude statistique des temps d''a'!B:AD, 0, ROW(A12)),"Fermé") / COUNTIFS('Etude statistique des temps d''a'!A:A,"11h30 (Parade!)",INDEX('Etude statistique des temps d''a'!B:AD, 0, ROW(A12)),"&lt;&gt;")</f>
        <v>7.1428571428571425E-2</v>
      </c>
      <c r="AA13">
        <f>COUNTIFS('Etude statistique des temps d''a'!A:A,"12h30",INDEX('Etude statistique des temps d''a'!B:AD, 0, ROW(A12)),"Fermé") / COUNTIFS('Etude statistique des temps d''a'!A:A,"12h30",INDEX('Etude statistique des temps d''a'!B:AD, 0, ROW(A12)),"&lt;&gt;")</f>
        <v>0</v>
      </c>
      <c r="AB13">
        <f>COUNTIFS('Etude statistique des temps d''a'!A:A,"13h30",INDEX('Etude statistique des temps d''a'!B:AD, 0, ROW(A12)),"Fermé") / COUNTIFS('Etude statistique des temps d''a'!A:A,"13h30",INDEX('Etude statistique des temps d''a'!B:AD, 0, ROW(A12)),"&lt;&gt;")</f>
        <v>0</v>
      </c>
      <c r="AC13">
        <f>COUNTIFS('Etude statistique des temps d''a'!A:A,"14h30",INDEX('Etude statistique des temps d''a'!B:AD, 0, ROW(A12)),"Fermé") / COUNTIFS('Etude statistique des temps d''a'!A:A,"14h30",INDEX('Etude statistique des temps d''a'!B:AD, 0, ROW(A12)),"&lt;&gt;")</f>
        <v>7.6923076923076927E-2</v>
      </c>
      <c r="AD13">
        <f>COUNTIFS('Etude statistique des temps d''a'!A:A,"15h30",INDEX('Etude statistique des temps d''a'!B:AD, 0, ROW(A12)),"Fermé") / COUNTIFS('Etude statistique des temps d''a'!A:A,"15h30",INDEX('Etude statistique des temps d''a'!B:AD, 0, ROW(A12)),"&lt;&gt;")</f>
        <v>7.1428571428571425E-2</v>
      </c>
      <c r="AE13">
        <f>COUNTIFS('Etude statistique des temps d''a'!A:A,"16h30",INDEX('Etude statistique des temps d''a'!B:AD, 0, ROW(A12)),"Fermé") / COUNTIFS('Etude statistique des temps d''a'!A:A,"16h30",INDEX('Etude statistique des temps d''a'!B:AD, 0, ROW(A12)),"&lt;&gt;")</f>
        <v>0</v>
      </c>
      <c r="AF13">
        <f>COUNTIFS('Etude statistique des temps d''a'!A:A,"17h30",INDEX('Etude statistique des temps d''a'!B:AD, 0, ROW(A12)),"Fermé") / COUNTIFS('Etude statistique des temps d''a'!A:A,"17h30",INDEX('Etude statistique des temps d''a'!B:AD, 0, ROW(A12)),"&lt;&gt;")</f>
        <v>0</v>
      </c>
      <c r="AG13">
        <f>COUNTIFS('Etude statistique des temps d''a'!A:A,"18h30",INDEX('Etude statistique des temps d''a'!B:AD, 0, ROW(A12)),"Fermé") / COUNTIFS('Etude statistique des temps d''a'!A:A,"18h30",INDEX('Etude statistique des temps d''a'!B:AD, 0, ROW(A12)),"&lt;&gt;")</f>
        <v>0</v>
      </c>
      <c r="AH13">
        <f>COUNTIFS('Etude statistique des temps d''a'!A:A,"19h30",INDEX('Etude statistique des temps d''a'!B:AD, 0, ROW(A12)),"Fermé") / COUNTIFS('Etude statistique des temps d''a'!A:A,"19h30",INDEX('Etude statistique des temps d''a'!B:AD, 0, ROW(A12)),"&lt;&gt;")</f>
        <v>0</v>
      </c>
      <c r="AI13">
        <f>COUNTIFS('Etude statistique des temps d''a'!A:A,"20h30",INDEX('Etude statistique des temps d''a'!B:AD, 0, ROW(A12)),"Fermé") / COUNTIFS('Etude statistique des temps d''a'!A:A,"20h30",INDEX('Etude statistique des temps d''a'!B:AD, 0, ROW(A12)),"&lt;&gt;")</f>
        <v>0.33333333333333331</v>
      </c>
      <c r="AJ13">
        <f>COUNTIFS('Etude statistique des temps d''a'!A:A,"21h30",INDEX('Etude statistique des temps d''a'!B:AD, 0, ROW(A12)),"Fermé") / COUNTIFS('Etude statistique des temps d''a'!A:A,"21h30",INDEX('Etude statistique des temps d''a'!B:AD, 0, ROW(A12)),"&lt;&gt;")</f>
        <v>1</v>
      </c>
      <c r="AK13">
        <f>COUNTIFS('Etude statistique des temps d''a'!A:A,"22h",INDEX('Etude statistique des temps d''a'!B:AD, 0, ROW(A12)),"Fermé") / COUNTIFS('Etude statistique des temps d''a'!A:A,"22h",INDEX('Etude statistique des temps d''a'!B:AD, 0, ROW(A12)),"&lt;&gt;")</f>
        <v>1</v>
      </c>
      <c r="AL13">
        <f>COUNTIFS('Etude statistique des temps d''a'!A:A,"22h30",INDEX('Etude statistique des temps d''a'!B:AD, 0, ROW(A12)),"Fermé") / COUNTIFS('Etude statistique des temps d''a'!A:A,"22h30",INDEX('Etude statistique des temps d''a'!B:AD, 0, ROW(A12)),"&lt;&gt;")</f>
        <v>1</v>
      </c>
    </row>
    <row r="14" spans="1:38" x14ac:dyDescent="0.3">
      <c r="A14" t="s">
        <v>22</v>
      </c>
      <c r="B14" t="s">
        <v>40</v>
      </c>
      <c r="C14" t="s">
        <v>67</v>
      </c>
      <c r="D14" t="s">
        <v>68</v>
      </c>
      <c r="E14">
        <f t="shared" si="0"/>
        <v>4.9722222222222223</v>
      </c>
      <c r="F14" t="str">
        <f>IFERROR(AVERAGEIF('Etude statistique des temps d''a'!A:A,"8h30",'Etude statistique des temps d''a'!N:N),"Closed")</f>
        <v>Closed</v>
      </c>
      <c r="G14">
        <f>IFERROR(AVERAGEIF('Etude statistique des temps d''a'!A:A,"9h30",INDEX('Etude statistique des temps d''a'!B:AD, 0, ROW(A13))),"Closed")</f>
        <v>4.583333333333333</v>
      </c>
      <c r="H14">
        <f>IFERROR(AVERAGEIF('Etude statistique des temps d''a'!A:A,"10h30",INDEX('Etude statistique des temps d''a'!B:AD, 0, ROW(A13))),"Closed")</f>
        <v>5</v>
      </c>
      <c r="I14">
        <f>IFERROR(AVERAGEIF('Etude statistique des temps d''a'!A:A,"11h30 (Parade!)",INDEX('Etude statistique des temps d''a'!B:AD, 0, ROW(A13))),"Closed")</f>
        <v>5</v>
      </c>
      <c r="J14">
        <f>IFERROR(AVERAGEIF('Etude statistique des temps d''a'!A:A,"12h30",INDEX('Etude statistique des temps d''a'!B:AD, 0, ROW(A13))),"Closed")</f>
        <v>5</v>
      </c>
      <c r="K14">
        <f>IFERROR(AVERAGEIF('Etude statistique des temps d''a'!A:A,"13h30",INDEX('Etude statistique des temps d''a'!B:AD, 0, ROW(A13))),"Closed")</f>
        <v>5</v>
      </c>
      <c r="L14">
        <f>IFERROR(AVERAGEIF('Etude statistique des temps d''a'!A:A,"14h30",INDEX('Etude statistique des temps d''a'!B:AD, 0, ROW(A13))),"Closed")</f>
        <v>5</v>
      </c>
      <c r="M14">
        <f>IFERROR(AVERAGEIF('Etude statistique des temps d''a'!A:A,"15h30",INDEX('Etude statistique des temps d''a'!B:AD, 0, ROW(A13))),"Closed")</f>
        <v>5</v>
      </c>
      <c r="N14">
        <f>IFERROR(AVERAGEIF('Etude statistique des temps d''a'!A:A,"16h30",INDEX('Etude statistique des temps d''a'!B:AD, 0, ROW(A13))),"Closed")</f>
        <v>5</v>
      </c>
      <c r="O14">
        <f>IFERROR(AVERAGEIF('Etude statistique des temps d''a'!A:A,"17h30",INDEX('Etude statistique des temps d''a'!B:AD, 0, ROW(A13))),"Closed")</f>
        <v>5</v>
      </c>
      <c r="P14">
        <f>IFERROR(AVERAGEIF('Etude statistique des temps d''a'!A:A,"18h30",INDEX('Etude statistique des temps d''a'!B:AD, 0, ROW(A13))),"Closed")</f>
        <v>5</v>
      </c>
      <c r="Q14">
        <f>IFERROR(AVERAGEIF('Etude statistique des temps d''a'!A:A,"19h30",INDEX('Etude statistique des temps d''a'!B:AD, 0, ROW(A13))),"Closed")</f>
        <v>5</v>
      </c>
      <c r="R14">
        <f>IFERROR(AVERAGEIF('Etude statistique des temps d''a'!A:A,"20h30",INDEX('Etude statistique des temps d''a'!B:AD, 0, ROW(A13))),"Closed")</f>
        <v>5</v>
      </c>
      <c r="S14">
        <f>IFERROR(AVERAGEIF('Etude statistique des temps d''a'!A:A,"21h30",INDEX('Etude statistique des temps d''a'!B:AD, 0, ROW(A13))),"Closed")</f>
        <v>5</v>
      </c>
      <c r="T14">
        <f>IFERROR(AVERAGEIF('Etude statistique des temps d''a'!A:A,"22h",INDEX('Etude statistique des temps d''a'!B:AD, 0, ROW(A13))),"Closed")</f>
        <v>5</v>
      </c>
      <c r="U14">
        <f>IFERROR(AVERAGEIF('Etude statistique des temps d''a'!A:A,"22h30",INDEX('Etude statistique des temps d''a'!B:AD, 0, ROW(A13))),"Closed")</f>
        <v>5</v>
      </c>
      <c r="V14">
        <f>COUNTIF(INDEX('Etude statistique des temps d''a'!B:AD, 0, ROW(A13)),"Fermé") / COUNTA(INDEX('Etude statistique des temps d''a'!B:AD, 0, ROW(A13)))</f>
        <v>4.8192771084337352E-2</v>
      </c>
      <c r="W14">
        <f>COUNTIFS('Etude statistique des temps d''a'!A:A,"8h30",INDEX('Etude statistique des temps d''a'!B:AD, 0, ROW(A13)),"Fermé") / COUNTIFS('Etude statistique des temps d''a'!A:A,"8h30",INDEX('Etude statistique des temps d''a'!B:AD, 0, ROW(A13)),"&lt;&gt;")</f>
        <v>1</v>
      </c>
      <c r="X14">
        <f>COUNTIFS('Etude statistique des temps d''a'!A:A,"9h30",INDEX('Etude statistique des temps d''a'!B:AD, 0, ROW(A13)),"Fermé") / COUNTIFS('Etude statistique des temps d''a'!A:A,"9h30",INDEX('Etude statistique des temps d''a'!B:AD, 0, ROW(A13)),"&lt;&gt;")</f>
        <v>7.6923076923076927E-2</v>
      </c>
      <c r="Y14">
        <f>COUNTIFS('Etude statistique des temps d''a'!A:A,"10h30",INDEX('Etude statistique des temps d''a'!B:AD, 0, ROW(A13)),"Fermé") / COUNTIFS('Etude statistique des temps d''a'!A:A,"10h30",INDEX('Etude statistique des temps d''a'!B:AD, 0, ROW(A13)),"&lt;&gt;")</f>
        <v>0</v>
      </c>
      <c r="Z14">
        <f>COUNTIFS('Etude statistique des temps d''a'!A:A,"11h30 (Parade!)",INDEX('Etude statistique des temps d''a'!B:AD, 0, ROW(A13)),"Fermé") / COUNTIFS('Etude statistique des temps d''a'!A:A,"11h30 (Parade!)",INDEX('Etude statistique des temps d''a'!B:AD, 0, ROW(A13)),"&lt;&gt;")</f>
        <v>0</v>
      </c>
      <c r="AA14">
        <f>COUNTIFS('Etude statistique des temps d''a'!A:A,"12h30",INDEX('Etude statistique des temps d''a'!B:AD, 0, ROW(A13)),"Fermé") / COUNTIFS('Etude statistique des temps d''a'!A:A,"12h30",INDEX('Etude statistique des temps d''a'!B:AD, 0, ROW(A13)),"&lt;&gt;")</f>
        <v>0</v>
      </c>
      <c r="AB14">
        <f>COUNTIFS('Etude statistique des temps d''a'!A:A,"13h30",INDEX('Etude statistique des temps d''a'!B:AD, 0, ROW(A13)),"Fermé") / COUNTIFS('Etude statistique des temps d''a'!A:A,"13h30",INDEX('Etude statistique des temps d''a'!B:AD, 0, ROW(A13)),"&lt;&gt;")</f>
        <v>0</v>
      </c>
      <c r="AC14">
        <f>COUNTIFS('Etude statistique des temps d''a'!A:A,"14h30",INDEX('Etude statistique des temps d''a'!B:AD, 0, ROW(A13)),"Fermé") / COUNTIFS('Etude statistique des temps d''a'!A:A,"14h30",INDEX('Etude statistique des temps d''a'!B:AD, 0, ROW(A13)),"&lt;&gt;")</f>
        <v>0</v>
      </c>
      <c r="AD14">
        <f>COUNTIFS('Etude statistique des temps d''a'!A:A,"15h30",INDEX('Etude statistique des temps d''a'!B:AD, 0, ROW(A13)),"Fermé") / COUNTIFS('Etude statistique des temps d''a'!A:A,"15h30",INDEX('Etude statistique des temps d''a'!B:AD, 0, ROW(A13)),"&lt;&gt;")</f>
        <v>0</v>
      </c>
      <c r="AE14">
        <f>COUNTIFS('Etude statistique des temps d''a'!A:A,"16h30",INDEX('Etude statistique des temps d''a'!B:AD, 0, ROW(A13)),"Fermé") / COUNTIFS('Etude statistique des temps d''a'!A:A,"16h30",INDEX('Etude statistique des temps d''a'!B:AD, 0, ROW(A13)),"&lt;&gt;")</f>
        <v>0</v>
      </c>
      <c r="AF14">
        <f>COUNTIFS('Etude statistique des temps d''a'!A:A,"17h30",INDEX('Etude statistique des temps d''a'!B:AD, 0, ROW(A13)),"Fermé") / COUNTIFS('Etude statistique des temps d''a'!A:A,"17h30",INDEX('Etude statistique des temps d''a'!B:AD, 0, ROW(A13)),"&lt;&gt;")</f>
        <v>0</v>
      </c>
      <c r="AG14">
        <f>COUNTIFS('Etude statistique des temps d''a'!A:A,"18h30",INDEX('Etude statistique des temps d''a'!B:AD, 0, ROW(A13)),"Fermé") / COUNTIFS('Etude statistique des temps d''a'!A:A,"18h30",INDEX('Etude statistique des temps d''a'!B:AD, 0, ROW(A13)),"&lt;&gt;")</f>
        <v>0</v>
      </c>
      <c r="AH14">
        <f>COUNTIFS('Etude statistique des temps d''a'!A:A,"19h30",INDEX('Etude statistique des temps d''a'!B:AD, 0, ROW(A13)),"Fermé") / COUNTIFS('Etude statistique des temps d''a'!A:A,"19h30",INDEX('Etude statistique des temps d''a'!B:AD, 0, ROW(A13)),"&lt;&gt;")</f>
        <v>0</v>
      </c>
      <c r="AI14">
        <f>COUNTIFS('Etude statistique des temps d''a'!A:A,"20h30",INDEX('Etude statistique des temps d''a'!B:AD, 0, ROW(A13)),"Fermé") / COUNTIFS('Etude statistique des temps d''a'!A:A,"20h30",INDEX('Etude statistique des temps d''a'!B:AD, 0, ROW(A13)),"&lt;&gt;")</f>
        <v>0</v>
      </c>
      <c r="AJ14">
        <f>COUNTIFS('Etude statistique des temps d''a'!A:A,"21h30",INDEX('Etude statistique des temps d''a'!B:AD, 0, ROW(A13)),"Fermé") / COUNTIFS('Etude statistique des temps d''a'!A:A,"21h30",INDEX('Etude statistique des temps d''a'!B:AD, 0, ROW(A13)),"&lt;&gt;")</f>
        <v>0</v>
      </c>
      <c r="AK14">
        <f>COUNTIFS('Etude statistique des temps d''a'!A:A,"22h",INDEX('Etude statistique des temps d''a'!B:AD, 0, ROW(A13)),"Fermé") / COUNTIFS('Etude statistique des temps d''a'!A:A,"22h",INDEX('Etude statistique des temps d''a'!B:AD, 0, ROW(A13)),"&lt;&gt;")</f>
        <v>0</v>
      </c>
      <c r="AL14">
        <f>COUNTIFS('Etude statistique des temps d''a'!A:A,"22h30",INDEX('Etude statistique des temps d''a'!B:AD, 0, ROW(A13)),"Fermé") / COUNTIFS('Etude statistique des temps d''a'!A:A,"22h30",INDEX('Etude statistique des temps d''a'!B:AD, 0, ROW(A13)),"&lt;&gt;")</f>
        <v>0</v>
      </c>
    </row>
    <row r="15" spans="1:38" x14ac:dyDescent="0.3">
      <c r="A15" t="s">
        <v>13</v>
      </c>
      <c r="B15" t="s">
        <v>40</v>
      </c>
      <c r="C15" t="s">
        <v>69</v>
      </c>
      <c r="D15" t="s">
        <v>70</v>
      </c>
      <c r="E15">
        <f t="shared" si="0"/>
        <v>14.261482107635953</v>
      </c>
      <c r="F15" t="str">
        <f>IFERROR(AVERAGEIF('Etude statistique des temps d''a'!A:A,"8h30",'Etude statistique des temps d''a'!O:O),"Closed")</f>
        <v>Closed</v>
      </c>
      <c r="G15">
        <f>IFERROR(AVERAGEIF('Etude statistique des temps d''a'!A:A,"9h30",INDEX('Etude statistique des temps d''a'!B:AD, 0, ROW(A14))),"Closed")</f>
        <v>4.2307692307692308</v>
      </c>
      <c r="H15">
        <f>IFERROR(AVERAGEIF('Etude statistique des temps d''a'!A:A,"10h30",INDEX('Etude statistique des temps d''a'!B:AD, 0, ROW(A14))),"Closed")</f>
        <v>16.25</v>
      </c>
      <c r="I15">
        <f>IFERROR(AVERAGEIF('Etude statistique des temps d''a'!A:A,"11h30 (Parade!)",INDEX('Etude statistique des temps d''a'!B:AD, 0, ROW(A14))),"Closed")</f>
        <v>14.285714285714286</v>
      </c>
      <c r="J15">
        <f>IFERROR(AVERAGEIF('Etude statistique des temps d''a'!A:A,"12h30",INDEX('Etude statistique des temps d''a'!B:AD, 0, ROW(A14))),"Closed")</f>
        <v>23.333333333333332</v>
      </c>
      <c r="K15">
        <f>IFERROR(AVERAGEIF('Etude statistique des temps d''a'!A:A,"13h30",INDEX('Etude statistique des temps d''a'!B:AD, 0, ROW(A14))),"Closed")</f>
        <v>20.384615384615383</v>
      </c>
      <c r="L15">
        <f>IFERROR(AVERAGEIF('Etude statistique des temps d''a'!A:A,"14h30",INDEX('Etude statistique des temps d''a'!B:AD, 0, ROW(A14))),"Closed")</f>
        <v>17.307692307692307</v>
      </c>
      <c r="M15">
        <f>IFERROR(AVERAGEIF('Etude statistique des temps d''a'!A:A,"15h30",INDEX('Etude statistique des temps d''a'!B:AD, 0, ROW(A14))),"Closed")</f>
        <v>16.071428571428573</v>
      </c>
      <c r="N15">
        <f>IFERROR(AVERAGEIF('Etude statistique des temps d''a'!A:A,"16h30",INDEX('Etude statistique des temps d''a'!B:AD, 0, ROW(A14))),"Closed")</f>
        <v>14.285714285714286</v>
      </c>
      <c r="O15">
        <f>IFERROR(AVERAGEIF('Etude statistique des temps d''a'!A:A,"17h30",INDEX('Etude statistique des temps d''a'!B:AD, 0, ROW(A14))),"Closed")</f>
        <v>14</v>
      </c>
      <c r="P15">
        <f>IFERROR(AVERAGEIF('Etude statistique des temps d''a'!A:A,"18h30",INDEX('Etude statistique des temps d''a'!B:AD, 0, ROW(A14))),"Closed")</f>
        <v>11.5</v>
      </c>
      <c r="Q15">
        <f>IFERROR(AVERAGEIF('Etude statistique des temps d''a'!A:A,"19h30",INDEX('Etude statistique des temps d''a'!B:AD, 0, ROW(A14))),"Closed")</f>
        <v>8.3333333333333339</v>
      </c>
      <c r="R15">
        <f>IFERROR(AVERAGEIF('Etude statistique des temps d''a'!A:A,"20h30",INDEX('Etude statistique des temps d''a'!B:AD, 0, ROW(A14))),"Closed")</f>
        <v>9.1666666666666661</v>
      </c>
      <c r="S15">
        <f>IFERROR(AVERAGEIF('Etude statistique des temps d''a'!A:A,"21h30",INDEX('Etude statistique des temps d''a'!B:AD, 0, ROW(A14))),"Closed")</f>
        <v>16.25</v>
      </c>
      <c r="T15" t="str">
        <f>IFERROR(AVERAGEIF('Etude statistique des temps d''a'!A:A,"22h",INDEX('Etude statistique des temps d''a'!B:AD, 0, ROW(A14))),"Closed")</f>
        <v>Closed</v>
      </c>
      <c r="U15" t="str">
        <f>IFERROR(AVERAGEIF('Etude statistique des temps d''a'!A:A,"22h30",INDEX('Etude statistique des temps d''a'!B:AD, 0, ROW(A14))),"Closed")</f>
        <v>Closed</v>
      </c>
      <c r="V15">
        <f>COUNTIF(INDEX('Etude statistique des temps d''a'!B:AD, 0, ROW(A14)),"Fermé") / COUNTA(INDEX('Etude statistique des temps d''a'!B:AD, 0, ROW(A14)))</f>
        <v>0.12048192771084337</v>
      </c>
      <c r="W15">
        <f>COUNTIFS('Etude statistique des temps d''a'!A:A,"8h30",INDEX('Etude statistique des temps d''a'!B:AD, 0, ROW(A14)),"Fermé") / COUNTIFS('Etude statistique des temps d''a'!A:A,"8h30",INDEX('Etude statistique des temps d''a'!B:AD, 0, ROW(A14)),"&lt;&gt;")</f>
        <v>1</v>
      </c>
      <c r="X15">
        <f>COUNTIFS('Etude statistique des temps d''a'!A:A,"9h30",INDEX('Etude statistique des temps d''a'!B:AD, 0, ROW(A14)),"Fermé") / COUNTIFS('Etude statistique des temps d''a'!A:A,"9h30",INDEX('Etude statistique des temps d''a'!B:AD, 0, ROW(A14)),"&lt;&gt;")</f>
        <v>0</v>
      </c>
      <c r="Y15">
        <f>COUNTIFS('Etude statistique des temps d''a'!A:A,"10h30",INDEX('Etude statistique des temps d''a'!B:AD, 0, ROW(A14)),"Fermé") / COUNTIFS('Etude statistique des temps d''a'!A:A,"10h30",INDEX('Etude statistique des temps d''a'!B:AD, 0, ROW(A14)),"&lt;&gt;")</f>
        <v>0</v>
      </c>
      <c r="Z15">
        <f>COUNTIFS('Etude statistique des temps d''a'!A:A,"11h30 (Parade!)",INDEX('Etude statistique des temps d''a'!B:AD, 0, ROW(A14)),"Fermé") / COUNTIFS('Etude statistique des temps d''a'!A:A,"11h30 (Parade!)",INDEX('Etude statistique des temps d''a'!B:AD, 0, ROW(A14)),"&lt;&gt;")</f>
        <v>0</v>
      </c>
      <c r="AA15">
        <f>COUNTIFS('Etude statistique des temps d''a'!A:A,"12h30",INDEX('Etude statistique des temps d''a'!B:AD, 0, ROW(A14)),"Fermé") / COUNTIFS('Etude statistique des temps d''a'!A:A,"12h30",INDEX('Etude statistique des temps d''a'!B:AD, 0, ROW(A14)),"&lt;&gt;")</f>
        <v>0</v>
      </c>
      <c r="AB15">
        <f>COUNTIFS('Etude statistique des temps d''a'!A:A,"13h30",INDEX('Etude statistique des temps d''a'!B:AD, 0, ROW(A14)),"Fermé") / COUNTIFS('Etude statistique des temps d''a'!A:A,"13h30",INDEX('Etude statistique des temps d''a'!B:AD, 0, ROW(A14)),"&lt;&gt;")</f>
        <v>0</v>
      </c>
      <c r="AC15">
        <f>COUNTIFS('Etude statistique des temps d''a'!A:A,"14h30",INDEX('Etude statistique des temps d''a'!B:AD, 0, ROW(A14)),"Fermé") / COUNTIFS('Etude statistique des temps d''a'!A:A,"14h30",INDEX('Etude statistique des temps d''a'!B:AD, 0, ROW(A14)),"&lt;&gt;")</f>
        <v>0</v>
      </c>
      <c r="AD15">
        <f>COUNTIFS('Etude statistique des temps d''a'!A:A,"15h30",INDEX('Etude statistique des temps d''a'!B:AD, 0, ROW(A14)),"Fermé") / COUNTIFS('Etude statistique des temps d''a'!A:A,"15h30",INDEX('Etude statistique des temps d''a'!B:AD, 0, ROW(A14)),"&lt;&gt;")</f>
        <v>0</v>
      </c>
      <c r="AE15">
        <f>COUNTIFS('Etude statistique des temps d''a'!A:A,"16h30",INDEX('Etude statistique des temps d''a'!B:AD, 0, ROW(A14)),"Fermé") / COUNTIFS('Etude statistique des temps d''a'!A:A,"16h30",INDEX('Etude statistique des temps d''a'!B:AD, 0, ROW(A14)),"&lt;&gt;")</f>
        <v>0</v>
      </c>
      <c r="AF15">
        <f>COUNTIFS('Etude statistique des temps d''a'!A:A,"17h30",INDEX('Etude statistique des temps d''a'!B:AD, 0, ROW(A14)),"Fermé") / COUNTIFS('Etude statistique des temps d''a'!A:A,"17h30",INDEX('Etude statistique des temps d''a'!B:AD, 0, ROW(A14)),"&lt;&gt;")</f>
        <v>0</v>
      </c>
      <c r="AG15">
        <f>COUNTIFS('Etude statistique des temps d''a'!A:A,"18h30",INDEX('Etude statistique des temps d''a'!B:AD, 0, ROW(A14)),"Fermé") / COUNTIFS('Etude statistique des temps d''a'!A:A,"18h30",INDEX('Etude statistique des temps d''a'!B:AD, 0, ROW(A14)),"&lt;&gt;")</f>
        <v>9.0909090909090912E-2</v>
      </c>
      <c r="AH15">
        <f>COUNTIFS('Etude statistique des temps d''a'!A:A,"19h30",INDEX('Etude statistique des temps d''a'!B:AD, 0, ROW(A14)),"Fermé") / COUNTIFS('Etude statistique des temps d''a'!A:A,"19h30",INDEX('Etude statistique des temps d''a'!B:AD, 0, ROW(A14)),"&lt;&gt;")</f>
        <v>0</v>
      </c>
      <c r="AI15">
        <f>COUNTIFS('Etude statistique des temps d''a'!A:A,"20h30",INDEX('Etude statistique des temps d''a'!B:AD, 0, ROW(A14)),"Fermé") / COUNTIFS('Etude statistique des temps d''a'!A:A,"20h30",INDEX('Etude statistique des temps d''a'!B:AD, 0, ROW(A14)),"&lt;&gt;")</f>
        <v>0</v>
      </c>
      <c r="AJ15">
        <f>COUNTIFS('Etude statistique des temps d''a'!A:A,"21h30",INDEX('Etude statistique des temps d''a'!B:AD, 0, ROW(A14)),"Fermé") / COUNTIFS('Etude statistique des temps d''a'!A:A,"21h30",INDEX('Etude statistique des temps d''a'!B:AD, 0, ROW(A14)),"&lt;&gt;")</f>
        <v>0.1111111111111111</v>
      </c>
      <c r="AK15">
        <f>COUNTIFS('Etude statistique des temps d''a'!A:A,"22h",INDEX('Etude statistique des temps d''a'!B:AD, 0, ROW(A14)),"Fermé") / COUNTIFS('Etude statistique des temps d''a'!A:A,"22h",INDEX('Etude statistique des temps d''a'!B:AD, 0, ROW(A14)),"&lt;&gt;")</f>
        <v>1</v>
      </c>
      <c r="AL15">
        <f>COUNTIFS('Etude statistique des temps d''a'!A:A,"22h30",INDEX('Etude statistique des temps d''a'!B:AD, 0, ROW(A14)),"Fermé") / COUNTIFS('Etude statistique des temps d''a'!A:A,"22h30",INDEX('Etude statistique des temps d''a'!B:AD, 0, ROW(A14)),"&lt;&gt;")</f>
        <v>1</v>
      </c>
    </row>
    <row r="16" spans="1:38" x14ac:dyDescent="0.3">
      <c r="A16" t="s">
        <v>14</v>
      </c>
      <c r="B16" t="s">
        <v>40</v>
      </c>
      <c r="C16" t="s">
        <v>71</v>
      </c>
      <c r="D16" t="s">
        <v>72</v>
      </c>
      <c r="E16">
        <f t="shared" si="0"/>
        <v>51.54602342102342</v>
      </c>
      <c r="F16" t="str">
        <f>IFERROR(AVERAGEIF('Etude statistique des temps d''a'!A:A,"8h30",'Etude statistique des temps d''a'!P:P),"Closed")</f>
        <v>Closed</v>
      </c>
      <c r="G16">
        <f>IFERROR(AVERAGEIF('Etude statistique des temps d''a'!A:A,"9h30",INDEX('Etude statistique des temps d''a'!B:AD, 0, ROW(A15))),"Closed")</f>
        <v>40.384615384615387</v>
      </c>
      <c r="H16">
        <f>IFERROR(AVERAGEIF('Etude statistique des temps d''a'!A:A,"10h30",INDEX('Etude statistique des temps d''a'!B:AD, 0, ROW(A15))),"Closed")</f>
        <v>44.166666666666664</v>
      </c>
      <c r="I16">
        <f>IFERROR(AVERAGEIF('Etude statistique des temps d''a'!A:A,"11h30 (Parade!)",INDEX('Etude statistique des temps d''a'!B:AD, 0, ROW(A15))),"Closed")</f>
        <v>43.214285714285715</v>
      </c>
      <c r="J16">
        <f>IFERROR(AVERAGEIF('Etude statistique des temps d''a'!A:A,"12h30",INDEX('Etude statistique des temps d''a'!B:AD, 0, ROW(A15))),"Closed")</f>
        <v>57.916666666666664</v>
      </c>
      <c r="K16">
        <f>IFERROR(AVERAGEIF('Etude statistique des temps d''a'!A:A,"13h30",INDEX('Etude statistique des temps d''a'!B:AD, 0, ROW(A15))),"Closed")</f>
        <v>57.692307692307693</v>
      </c>
      <c r="L16">
        <f>IFERROR(AVERAGEIF('Etude statistique des temps d''a'!A:A,"14h30",INDEX('Etude statistique des temps d''a'!B:AD, 0, ROW(A15))),"Closed")</f>
        <v>60</v>
      </c>
      <c r="M16">
        <f>IFERROR(AVERAGEIF('Etude statistique des temps d''a'!A:A,"15h30",INDEX('Etude statistique des temps d''a'!B:AD, 0, ROW(A15))),"Closed")</f>
        <v>57.307692307692307</v>
      </c>
      <c r="N16">
        <f>IFERROR(AVERAGEIF('Etude statistique des temps d''a'!A:A,"16h30",INDEX('Etude statistique des temps d''a'!B:AD, 0, ROW(A15))),"Closed")</f>
        <v>63.928571428571431</v>
      </c>
      <c r="O16">
        <f>IFERROR(AVERAGEIF('Etude statistique des temps d''a'!A:A,"17h30",INDEX('Etude statistique des temps d''a'!B:AD, 0, ROW(A15))),"Closed")</f>
        <v>53.5</v>
      </c>
      <c r="P16">
        <f>IFERROR(AVERAGEIF('Etude statistique des temps d''a'!A:A,"18h30",INDEX('Etude statistique des temps d''a'!B:AD, 0, ROW(A15))),"Closed")</f>
        <v>60.454545454545453</v>
      </c>
      <c r="Q16">
        <f>IFERROR(AVERAGEIF('Etude statistique des temps d''a'!A:A,"19h30",INDEX('Etude statistique des temps d''a'!B:AD, 0, ROW(A15))),"Closed")</f>
        <v>50.833333333333336</v>
      </c>
      <c r="R16">
        <f>IFERROR(AVERAGEIF('Etude statistique des temps d''a'!A:A,"20h30",INDEX('Etude statistique des temps d''a'!B:AD, 0, ROW(A15))),"Closed")</f>
        <v>79</v>
      </c>
      <c r="S16">
        <f>IFERROR(AVERAGEIF('Etude statistique des temps d''a'!A:A,"21h30",INDEX('Etude statistique des temps d''a'!B:AD, 0, ROW(A15))),"Closed")</f>
        <v>43.125</v>
      </c>
      <c r="T16">
        <f>IFERROR(AVERAGEIF('Etude statistique des temps d''a'!A:A,"22h",INDEX('Etude statistique des temps d''a'!B:AD, 0, ROW(A15))),"Closed")</f>
        <v>39.166666666666664</v>
      </c>
      <c r="U16">
        <f>IFERROR(AVERAGEIF('Etude statistique des temps d''a'!A:A,"22h30",INDEX('Etude statistique des temps d''a'!B:AD, 0, ROW(A15))),"Closed")</f>
        <v>22.5</v>
      </c>
      <c r="V16">
        <f>COUNTIF(INDEX('Etude statistique des temps d''a'!B:AD, 0, ROW(A15)),"Fermé") / COUNTA(INDEX('Etude statistique des temps d''a'!B:AD, 0, ROW(A15)))</f>
        <v>6.6265060240963861E-2</v>
      </c>
      <c r="W16">
        <f>COUNTIFS('Etude statistique des temps d''a'!A:A,"8h30",INDEX('Etude statistique des temps d''a'!B:AD, 0, ROW(A15)),"Fermé") / COUNTIFS('Etude statistique des temps d''a'!A:A,"8h30",INDEX('Etude statistique des temps d''a'!B:AD, 0, ROW(A15)),"&lt;&gt;")</f>
        <v>1</v>
      </c>
      <c r="X16">
        <f>COUNTIFS('Etude statistique des temps d''a'!A:A,"9h30",INDEX('Etude statistique des temps d''a'!B:AD, 0, ROW(A15)),"Fermé") / COUNTIFS('Etude statistique des temps d''a'!A:A,"9h30",INDEX('Etude statistique des temps d''a'!B:AD, 0, ROW(A15)),"&lt;&gt;")</f>
        <v>0</v>
      </c>
      <c r="Y16">
        <f>COUNTIFS('Etude statistique des temps d''a'!A:A,"10h30",INDEX('Etude statistique des temps d''a'!B:AD, 0, ROW(A15)),"Fermé") / COUNTIFS('Etude statistique des temps d''a'!A:A,"10h30",INDEX('Etude statistique des temps d''a'!B:AD, 0, ROW(A15)),"&lt;&gt;")</f>
        <v>0</v>
      </c>
      <c r="Z16">
        <f>COUNTIFS('Etude statistique des temps d''a'!A:A,"11h30 (Parade!)",INDEX('Etude statistique des temps d''a'!B:AD, 0, ROW(A15)),"Fermé") / COUNTIFS('Etude statistique des temps d''a'!A:A,"11h30 (Parade!)",INDEX('Etude statistique des temps d''a'!B:AD, 0, ROW(A15)),"&lt;&gt;")</f>
        <v>0</v>
      </c>
      <c r="AA16">
        <f>COUNTIFS('Etude statistique des temps d''a'!A:A,"12h30",INDEX('Etude statistique des temps d''a'!B:AD, 0, ROW(A15)),"Fermé") / COUNTIFS('Etude statistique des temps d''a'!A:A,"12h30",INDEX('Etude statistique des temps d''a'!B:AD, 0, ROW(A15)),"&lt;&gt;")</f>
        <v>0</v>
      </c>
      <c r="AB16">
        <f>COUNTIFS('Etude statistique des temps d''a'!A:A,"13h30",INDEX('Etude statistique des temps d''a'!B:AD, 0, ROW(A15)),"Fermé") / COUNTIFS('Etude statistique des temps d''a'!A:A,"13h30",INDEX('Etude statistique des temps d''a'!B:AD, 0, ROW(A15)),"&lt;&gt;")</f>
        <v>0</v>
      </c>
      <c r="AC16">
        <f>COUNTIFS('Etude statistique des temps d''a'!A:A,"14h30",INDEX('Etude statistique des temps d''a'!B:AD, 0, ROW(A15)),"Fermé") / COUNTIFS('Etude statistique des temps d''a'!A:A,"14h30",INDEX('Etude statistique des temps d''a'!B:AD, 0, ROW(A15)),"&lt;&gt;")</f>
        <v>0</v>
      </c>
      <c r="AD16">
        <f>COUNTIFS('Etude statistique des temps d''a'!A:A,"15h30",INDEX('Etude statistique des temps d''a'!B:AD, 0, ROW(A15)),"Fermé") / COUNTIFS('Etude statistique des temps d''a'!A:A,"15h30",INDEX('Etude statistique des temps d''a'!B:AD, 0, ROW(A15)),"&lt;&gt;")</f>
        <v>7.1428571428571425E-2</v>
      </c>
      <c r="AE16">
        <f>COUNTIFS('Etude statistique des temps d''a'!A:A,"16h30",INDEX('Etude statistique des temps d''a'!B:AD, 0, ROW(A15)),"Fermé") / COUNTIFS('Etude statistique des temps d''a'!A:A,"16h30",INDEX('Etude statistique des temps d''a'!B:AD, 0, ROW(A15)),"&lt;&gt;")</f>
        <v>0</v>
      </c>
      <c r="AF16">
        <f>COUNTIFS('Etude statistique des temps d''a'!A:A,"17h30",INDEX('Etude statistique des temps d''a'!B:AD, 0, ROW(A15)),"Fermé") / COUNTIFS('Etude statistique des temps d''a'!A:A,"17h30",INDEX('Etude statistique des temps d''a'!B:AD, 0, ROW(A15)),"&lt;&gt;")</f>
        <v>0</v>
      </c>
      <c r="AG16">
        <f>COUNTIFS('Etude statistique des temps d''a'!A:A,"18h30",INDEX('Etude statistique des temps d''a'!B:AD, 0, ROW(A15)),"Fermé") / COUNTIFS('Etude statistique des temps d''a'!A:A,"18h30",INDEX('Etude statistique des temps d''a'!B:AD, 0, ROW(A15)),"&lt;&gt;")</f>
        <v>0</v>
      </c>
      <c r="AH16">
        <f>COUNTIFS('Etude statistique des temps d''a'!A:A,"19h30",INDEX('Etude statistique des temps d''a'!B:AD, 0, ROW(A15)),"Fermé") / COUNTIFS('Etude statistique des temps d''a'!A:A,"19h30",INDEX('Etude statistique des temps d''a'!B:AD, 0, ROW(A15)),"&lt;&gt;")</f>
        <v>0</v>
      </c>
      <c r="AI16">
        <f>COUNTIFS('Etude statistique des temps d''a'!A:A,"20h30",INDEX('Etude statistique des temps d''a'!B:AD, 0, ROW(A15)),"Fermé") / COUNTIFS('Etude statistique des temps d''a'!A:A,"20h30",INDEX('Etude statistique des temps d''a'!B:AD, 0, ROW(A15)),"&lt;&gt;")</f>
        <v>0.16666666666666666</v>
      </c>
      <c r="AJ16">
        <f>COUNTIFS('Etude statistique des temps d''a'!A:A,"21h30",INDEX('Etude statistique des temps d''a'!B:AD, 0, ROW(A15)),"Fermé") / COUNTIFS('Etude statistique des temps d''a'!A:A,"21h30",INDEX('Etude statistique des temps d''a'!B:AD, 0, ROW(A15)),"&lt;&gt;")</f>
        <v>0.1111111111111111</v>
      </c>
      <c r="AK16">
        <f>COUNTIFS('Etude statistique des temps d''a'!A:A,"22h",INDEX('Etude statistique des temps d''a'!B:AD, 0, ROW(A15)),"Fermé") / COUNTIFS('Etude statistique des temps d''a'!A:A,"22h",INDEX('Etude statistique des temps d''a'!B:AD, 0, ROW(A15)),"&lt;&gt;")</f>
        <v>0.14285714285714285</v>
      </c>
      <c r="AL16">
        <f>COUNTIFS('Etude statistique des temps d''a'!A:A,"22h30",INDEX('Etude statistique des temps d''a'!B:AD, 0, ROW(A15)),"Fermé") / COUNTIFS('Etude statistique des temps d''a'!A:A,"22h30",INDEX('Etude statistique des temps d''a'!B:AD, 0, ROW(A15)),"&lt;&gt;")</f>
        <v>0</v>
      </c>
    </row>
    <row r="17" spans="1:38" x14ac:dyDescent="0.3">
      <c r="A17" t="s">
        <v>23</v>
      </c>
      <c r="B17" t="s">
        <v>40</v>
      </c>
      <c r="C17" t="s">
        <v>73</v>
      </c>
      <c r="D17" t="s">
        <v>74</v>
      </c>
      <c r="E17">
        <f t="shared" si="0"/>
        <v>19.977573708342938</v>
      </c>
      <c r="F17" t="str">
        <f>IFERROR(AVERAGEIF('Etude statistique des temps d''a'!A:A,"8h30",'Etude statistique des temps d''a'!Q:Q),"Closed")</f>
        <v>Closed</v>
      </c>
      <c r="G17">
        <f>IFERROR(AVERAGEIF('Etude statistique des temps d''a'!A:A,"9h30",INDEX('Etude statistique des temps d''a'!B:AD, 0, ROW(A16))),"Closed")</f>
        <v>4.583333333333333</v>
      </c>
      <c r="H17">
        <f>IFERROR(AVERAGEIF('Etude statistique des temps d''a'!A:A,"10h30",INDEX('Etude statistique des temps d''a'!B:AD, 0, ROW(A16))),"Closed")</f>
        <v>25</v>
      </c>
      <c r="I17">
        <f>IFERROR(AVERAGEIF('Etude statistique des temps d''a'!A:A,"11h30 (Parade!)",INDEX('Etude statistique des temps d''a'!B:AD, 0, ROW(A16))),"Closed")</f>
        <v>21.785714285714285</v>
      </c>
      <c r="J17">
        <f>IFERROR(AVERAGEIF('Etude statistique des temps d''a'!A:A,"12h30",INDEX('Etude statistique des temps d''a'!B:AD, 0, ROW(A16))),"Closed")</f>
        <v>28.75</v>
      </c>
      <c r="K17">
        <f>IFERROR(AVERAGEIF('Etude statistique des temps d''a'!A:A,"13h30",INDEX('Etude statistique des temps d''a'!B:AD, 0, ROW(A16))),"Closed")</f>
        <v>24.615384615384617</v>
      </c>
      <c r="L17">
        <f>IFERROR(AVERAGEIF('Etude statistique des temps d''a'!A:A,"14h30",INDEX('Etude statistique des temps d''a'!B:AD, 0, ROW(A16))),"Closed")</f>
        <v>22.5</v>
      </c>
      <c r="M17">
        <f>IFERROR(AVERAGEIF('Etude statistique des temps d''a'!A:A,"15h30",INDEX('Etude statistique des temps d''a'!B:AD, 0, ROW(A16))),"Closed")</f>
        <v>21.785714285714285</v>
      </c>
      <c r="N17">
        <f>IFERROR(AVERAGEIF('Etude statistique des temps d''a'!A:A,"16h30",INDEX('Etude statistique des temps d''a'!B:AD, 0, ROW(A16))),"Closed")</f>
        <v>22.142857142857142</v>
      </c>
      <c r="O17">
        <f>IFERROR(AVERAGEIF('Etude statistique des temps d''a'!A:A,"17h30",INDEX('Etude statistique des temps d''a'!B:AD, 0, ROW(A16))),"Closed")</f>
        <v>18.333333333333332</v>
      </c>
      <c r="P17">
        <f>IFERROR(AVERAGEIF('Etude statistique des temps d''a'!A:A,"18h30",INDEX('Etude statistique des temps d''a'!B:AD, 0, ROW(A16))),"Closed")</f>
        <v>19.545454545454547</v>
      </c>
      <c r="Q17">
        <f>IFERROR(AVERAGEIF('Etude statistique des temps d''a'!A:A,"19h30",INDEX('Etude statistique des temps d''a'!B:AD, 0, ROW(A16))),"Closed")</f>
        <v>14.166666666666666</v>
      </c>
      <c r="R17">
        <f>IFERROR(AVERAGEIF('Etude statistique des temps d''a'!A:A,"20h30",INDEX('Etude statistique des temps d''a'!B:AD, 0, ROW(A16))),"Closed")</f>
        <v>19</v>
      </c>
      <c r="S17">
        <f>IFERROR(AVERAGEIF('Etude statistique des temps d''a'!A:A,"21h30",INDEX('Etude statistique des temps d''a'!B:AD, 0, ROW(A16))),"Closed")</f>
        <v>17.5</v>
      </c>
      <c r="T17" t="str">
        <f>IFERROR(AVERAGEIF('Etude statistique des temps d''a'!A:A,"22h",INDEX('Etude statistique des temps d''a'!B:AD, 0, ROW(A16))),"Closed")</f>
        <v>Closed</v>
      </c>
      <c r="U17" t="str">
        <f>IFERROR(AVERAGEIF('Etude statistique des temps d''a'!A:A,"22h30",INDEX('Etude statistique des temps d''a'!B:AD, 0, ROW(A16))),"Closed")</f>
        <v>Closed</v>
      </c>
      <c r="V17">
        <f>COUNTIF(INDEX('Etude statistique des temps d''a'!B:AD, 0, ROW(A16)),"Fermé") / COUNTA(INDEX('Etude statistique des temps d''a'!B:AD, 0, ROW(A16)))</f>
        <v>0.1746987951807229</v>
      </c>
      <c r="W17">
        <f>COUNTIFS('Etude statistique des temps d''a'!A:A,"8h30",INDEX('Etude statistique des temps d''a'!B:AD, 0, ROW(A16)),"Fermé") / COUNTIFS('Etude statistique des temps d''a'!A:A,"8h30",INDEX('Etude statistique des temps d''a'!B:AD, 0, ROW(A16)),"&lt;&gt;")</f>
        <v>0.8571428571428571</v>
      </c>
      <c r="X17">
        <f>COUNTIFS('Etude statistique des temps d''a'!A:A,"9h30",INDEX('Etude statistique des temps d''a'!B:AD, 0, ROW(A16)),"Fermé") / COUNTIFS('Etude statistique des temps d''a'!A:A,"9h30",INDEX('Etude statistique des temps d''a'!B:AD, 0, ROW(A16)),"&lt;&gt;")</f>
        <v>7.6923076923076927E-2</v>
      </c>
      <c r="Y17">
        <f>COUNTIFS('Etude statistique des temps d''a'!A:A,"10h30",INDEX('Etude statistique des temps d''a'!B:AD, 0, ROW(A16)),"Fermé") / COUNTIFS('Etude statistique des temps d''a'!A:A,"10h30",INDEX('Etude statistique des temps d''a'!B:AD, 0, ROW(A16)),"&lt;&gt;")</f>
        <v>8.3333333333333329E-2</v>
      </c>
      <c r="Z17">
        <f>COUNTIFS('Etude statistique des temps d''a'!A:A,"11h30 (Parade!)",INDEX('Etude statistique des temps d''a'!B:AD, 0, ROW(A16)),"Fermé") / COUNTIFS('Etude statistique des temps d''a'!A:A,"11h30 (Parade!)",INDEX('Etude statistique des temps d''a'!B:AD, 0, ROW(A16)),"&lt;&gt;")</f>
        <v>0</v>
      </c>
      <c r="AA17">
        <f>COUNTIFS('Etude statistique des temps d''a'!A:A,"12h30",INDEX('Etude statistique des temps d''a'!B:AD, 0, ROW(A16)),"Fermé") / COUNTIFS('Etude statistique des temps d''a'!A:A,"12h30",INDEX('Etude statistique des temps d''a'!B:AD, 0, ROW(A16)),"&lt;&gt;")</f>
        <v>0</v>
      </c>
      <c r="AB17">
        <f>COUNTIFS('Etude statistique des temps d''a'!A:A,"13h30",INDEX('Etude statistique des temps d''a'!B:AD, 0, ROW(A16)),"Fermé") / COUNTIFS('Etude statistique des temps d''a'!A:A,"13h30",INDEX('Etude statistique des temps d''a'!B:AD, 0, ROW(A16)),"&lt;&gt;")</f>
        <v>0</v>
      </c>
      <c r="AC17">
        <f>COUNTIFS('Etude statistique des temps d''a'!A:A,"14h30",INDEX('Etude statistique des temps d''a'!B:AD, 0, ROW(A16)),"Fermé") / COUNTIFS('Etude statistique des temps d''a'!A:A,"14h30",INDEX('Etude statistique des temps d''a'!B:AD, 0, ROW(A16)),"&lt;&gt;")</f>
        <v>7.6923076923076927E-2</v>
      </c>
      <c r="AD17">
        <f>COUNTIFS('Etude statistique des temps d''a'!A:A,"15h30",INDEX('Etude statistique des temps d''a'!B:AD, 0, ROW(A16)),"Fermé") / COUNTIFS('Etude statistique des temps d''a'!A:A,"15h30",INDEX('Etude statistique des temps d''a'!B:AD, 0, ROW(A16)),"&lt;&gt;")</f>
        <v>0</v>
      </c>
      <c r="AE17">
        <f>COUNTIFS('Etude statistique des temps d''a'!A:A,"16h30",INDEX('Etude statistique des temps d''a'!B:AD, 0, ROW(A16)),"Fermé") / COUNTIFS('Etude statistique des temps d''a'!A:A,"16h30",INDEX('Etude statistique des temps d''a'!B:AD, 0, ROW(A16)),"&lt;&gt;")</f>
        <v>0</v>
      </c>
      <c r="AF17">
        <f>COUNTIFS('Etude statistique des temps d''a'!A:A,"17h30",INDEX('Etude statistique des temps d''a'!B:AD, 0, ROW(A16)),"Fermé") / COUNTIFS('Etude statistique des temps d''a'!A:A,"17h30",INDEX('Etude statistique des temps d''a'!B:AD, 0, ROW(A16)),"&lt;&gt;")</f>
        <v>0.1</v>
      </c>
      <c r="AG17">
        <f>COUNTIFS('Etude statistique des temps d''a'!A:A,"18h30",INDEX('Etude statistique des temps d''a'!B:AD, 0, ROW(A16)),"Fermé") / COUNTIFS('Etude statistique des temps d''a'!A:A,"18h30",INDEX('Etude statistique des temps d''a'!B:AD, 0, ROW(A16)),"&lt;&gt;")</f>
        <v>0</v>
      </c>
      <c r="AH17">
        <f>COUNTIFS('Etude statistique des temps d''a'!A:A,"19h30",INDEX('Etude statistique des temps d''a'!B:AD, 0, ROW(A16)),"Fermé") / COUNTIFS('Etude statistique des temps d''a'!A:A,"19h30",INDEX('Etude statistique des temps d''a'!B:AD, 0, ROW(A16)),"&lt;&gt;")</f>
        <v>0</v>
      </c>
      <c r="AI17">
        <f>COUNTIFS('Etude statistique des temps d''a'!A:A,"20h30",INDEX('Etude statistique des temps d''a'!B:AD, 0, ROW(A16)),"Fermé") / COUNTIFS('Etude statistique des temps d''a'!A:A,"20h30",INDEX('Etude statistique des temps d''a'!B:AD, 0, ROW(A16)),"&lt;&gt;")</f>
        <v>0.16666666666666666</v>
      </c>
      <c r="AJ17">
        <f>COUNTIFS('Etude statistique des temps d''a'!A:A,"21h30",INDEX('Etude statistique des temps d''a'!B:AD, 0, ROW(A16)),"Fermé") / COUNTIFS('Etude statistique des temps d''a'!A:A,"21h30",INDEX('Etude statistique des temps d''a'!B:AD, 0, ROW(A16)),"&lt;&gt;")</f>
        <v>0.77777777777777779</v>
      </c>
      <c r="AK17">
        <f>COUNTIFS('Etude statistique des temps d''a'!A:A,"22h",INDEX('Etude statistique des temps d''a'!B:AD, 0, ROW(A16)),"Fermé") / COUNTIFS('Etude statistique des temps d''a'!A:A,"22h",INDEX('Etude statistique des temps d''a'!B:AD, 0, ROW(A16)),"&lt;&gt;")</f>
        <v>1</v>
      </c>
      <c r="AL17">
        <f>COUNTIFS('Etude statistique des temps d''a'!A:A,"22h30",INDEX('Etude statistique des temps d''a'!B:AD, 0, ROW(A16)),"Fermé") / COUNTIFS('Etude statistique des temps d''a'!A:A,"22h30",INDEX('Etude statistique des temps d''a'!B:AD, 0, ROW(A16)),"&lt;&gt;")</f>
        <v>1</v>
      </c>
    </row>
    <row r="18" spans="1:38" x14ac:dyDescent="0.3">
      <c r="A18" t="s">
        <v>24</v>
      </c>
      <c r="B18" t="s">
        <v>40</v>
      </c>
      <c r="C18" t="s">
        <v>75</v>
      </c>
      <c r="D18" t="s">
        <v>76</v>
      </c>
      <c r="E18">
        <f t="shared" si="0"/>
        <v>36.764518814518809</v>
      </c>
      <c r="F18">
        <f>IFERROR(AVERAGEIF('Etude statistique des temps d''a'!A:A,"8h30",'Etude statistique des temps d''a'!R:R),"Closed")</f>
        <v>5</v>
      </c>
      <c r="G18">
        <f>IFERROR(AVERAGEIF('Etude statistique des temps d''a'!A:A,"9h30",INDEX('Etude statistique des temps d''a'!B:AD, 0, ROW(A17))),"Closed")</f>
        <v>34.230769230769234</v>
      </c>
      <c r="H18">
        <f>IFERROR(AVERAGEIF('Etude statistique des temps d''a'!A:A,"10h30",INDEX('Etude statistique des temps d''a'!B:AD, 0, ROW(A17))),"Closed")</f>
        <v>39.583333333333336</v>
      </c>
      <c r="I18">
        <f>IFERROR(AVERAGEIF('Etude statistique des temps d''a'!A:A,"11h30 (Parade!)",INDEX('Etude statistique des temps d''a'!B:AD, 0, ROW(A17))),"Closed")</f>
        <v>46.071428571428569</v>
      </c>
      <c r="J18">
        <f>IFERROR(AVERAGEIF('Etude statistique des temps d''a'!A:A,"12h30",INDEX('Etude statistique des temps d''a'!B:AD, 0, ROW(A17))),"Closed")</f>
        <v>53.333333333333336</v>
      </c>
      <c r="K18">
        <f>IFERROR(AVERAGEIF('Etude statistique des temps d''a'!A:A,"13h30",INDEX('Etude statistique des temps d''a'!B:AD, 0, ROW(A17))),"Closed")</f>
        <v>55.769230769230766</v>
      </c>
      <c r="L18">
        <f>IFERROR(AVERAGEIF('Etude statistique des temps d''a'!A:A,"14h30",INDEX('Etude statistique des temps d''a'!B:AD, 0, ROW(A17))),"Closed")</f>
        <v>49.230769230769234</v>
      </c>
      <c r="M18">
        <f>IFERROR(AVERAGEIF('Etude statistique des temps d''a'!A:A,"15h30",INDEX('Etude statistique des temps d''a'!B:AD, 0, ROW(A17))),"Closed")</f>
        <v>49.285714285714285</v>
      </c>
      <c r="N18">
        <f>IFERROR(AVERAGEIF('Etude statistique des temps d''a'!A:A,"16h30",INDEX('Etude statistique des temps d''a'!B:AD, 0, ROW(A17))),"Closed")</f>
        <v>40.357142857142854</v>
      </c>
      <c r="O18">
        <f>IFERROR(AVERAGEIF('Etude statistique des temps d''a'!A:A,"17h30",INDEX('Etude statistique des temps d''a'!B:AD, 0, ROW(A17))),"Closed")</f>
        <v>35.5</v>
      </c>
      <c r="P18">
        <f>IFERROR(AVERAGEIF('Etude statistique des temps d''a'!A:A,"18h30",INDEX('Etude statistique des temps d''a'!B:AD, 0, ROW(A17))),"Closed")</f>
        <v>32.272727272727273</v>
      </c>
      <c r="Q18">
        <f>IFERROR(AVERAGEIF('Etude statistique des temps d''a'!A:A,"19h30",INDEX('Etude statistique des temps d''a'!B:AD, 0, ROW(A17))),"Closed")</f>
        <v>25.833333333333332</v>
      </c>
      <c r="R18">
        <f>IFERROR(AVERAGEIF('Etude statistique des temps d''a'!A:A,"20h30",INDEX('Etude statistique des temps d''a'!B:AD, 0, ROW(A17))),"Closed")</f>
        <v>30.833333333333332</v>
      </c>
      <c r="S18">
        <f>IFERROR(AVERAGEIF('Etude statistique des temps d''a'!A:A,"21h30",INDEX('Etude statistique des temps d''a'!B:AD, 0, ROW(A17))),"Closed")</f>
        <v>29.166666666666668</v>
      </c>
      <c r="T18">
        <f>IFERROR(AVERAGEIF('Etude statistique des temps d''a'!A:A,"22h",INDEX('Etude statistique des temps d''a'!B:AD, 0, ROW(A17))),"Closed")</f>
        <v>25</v>
      </c>
      <c r="U18" t="str">
        <f>IFERROR(AVERAGEIF('Etude statistique des temps d''a'!A:A,"22h30",INDEX('Etude statistique des temps d''a'!B:AD, 0, ROW(A17))),"Closed")</f>
        <v>Closed</v>
      </c>
      <c r="V18">
        <f>COUNTIF(INDEX('Etude statistique des temps d''a'!B:AD, 0, ROW(A17)),"Fermé") / COUNTA(INDEX('Etude statistique des temps d''a'!B:AD, 0, ROW(A17)))</f>
        <v>7.8313253012048195E-2</v>
      </c>
      <c r="W18">
        <f>COUNTIFS('Etude statistique des temps d''a'!A:A,"8h30",INDEX('Etude statistique des temps d''a'!B:AD, 0, ROW(A17)),"Fermé") / COUNTIFS('Etude statistique des temps d''a'!A:A,"8h30",INDEX('Etude statistique des temps d''a'!B:AD, 0, ROW(A17)),"&lt;&gt;")</f>
        <v>0</v>
      </c>
      <c r="X18">
        <f>COUNTIFS('Etude statistique des temps d''a'!A:A,"9h30",INDEX('Etude statistique des temps d''a'!B:AD, 0, ROW(A17)),"Fermé") / COUNTIFS('Etude statistique des temps d''a'!A:A,"9h30",INDEX('Etude statistique des temps d''a'!B:AD, 0, ROW(A17)),"&lt;&gt;")</f>
        <v>0</v>
      </c>
      <c r="Y18">
        <f>COUNTIFS('Etude statistique des temps d''a'!A:A,"10h30",INDEX('Etude statistique des temps d''a'!B:AD, 0, ROW(A17)),"Fermé") / COUNTIFS('Etude statistique des temps d''a'!A:A,"10h30",INDEX('Etude statistique des temps d''a'!B:AD, 0, ROW(A17)),"&lt;&gt;")</f>
        <v>0</v>
      </c>
      <c r="Z18">
        <f>COUNTIFS('Etude statistique des temps d''a'!A:A,"11h30 (Parade!)",INDEX('Etude statistique des temps d''a'!B:AD, 0, ROW(A17)),"Fermé") / COUNTIFS('Etude statistique des temps d''a'!A:A,"11h30 (Parade!)",INDEX('Etude statistique des temps d''a'!B:AD, 0, ROW(A17)),"&lt;&gt;")</f>
        <v>0</v>
      </c>
      <c r="AA18">
        <f>COUNTIFS('Etude statistique des temps d''a'!A:A,"12h30",INDEX('Etude statistique des temps d''a'!B:AD, 0, ROW(A17)),"Fermé") / COUNTIFS('Etude statistique des temps d''a'!A:A,"12h30",INDEX('Etude statistique des temps d''a'!B:AD, 0, ROW(A17)),"&lt;&gt;")</f>
        <v>0</v>
      </c>
      <c r="AB18">
        <f>COUNTIFS('Etude statistique des temps d''a'!A:A,"13h30",INDEX('Etude statistique des temps d''a'!B:AD, 0, ROW(A17)),"Fermé") / COUNTIFS('Etude statistique des temps d''a'!A:A,"13h30",INDEX('Etude statistique des temps d''a'!B:AD, 0, ROW(A17)),"&lt;&gt;")</f>
        <v>0</v>
      </c>
      <c r="AC18">
        <f>COUNTIFS('Etude statistique des temps d''a'!A:A,"14h30",INDEX('Etude statistique des temps d''a'!B:AD, 0, ROW(A17)),"Fermé") / COUNTIFS('Etude statistique des temps d''a'!A:A,"14h30",INDEX('Etude statistique des temps d''a'!B:AD, 0, ROW(A17)),"&lt;&gt;")</f>
        <v>0</v>
      </c>
      <c r="AD18">
        <f>COUNTIFS('Etude statistique des temps d''a'!A:A,"15h30",INDEX('Etude statistique des temps d''a'!B:AD, 0, ROW(A17)),"Fermé") / COUNTIFS('Etude statistique des temps d''a'!A:A,"15h30",INDEX('Etude statistique des temps d''a'!B:AD, 0, ROW(A17)),"&lt;&gt;")</f>
        <v>0</v>
      </c>
      <c r="AE18">
        <f>COUNTIFS('Etude statistique des temps d''a'!A:A,"16h30",INDEX('Etude statistique des temps d''a'!B:AD, 0, ROW(A17)),"Fermé") / COUNTIFS('Etude statistique des temps d''a'!A:A,"16h30",INDEX('Etude statistique des temps d''a'!B:AD, 0, ROW(A17)),"&lt;&gt;")</f>
        <v>0</v>
      </c>
      <c r="AF18">
        <f>COUNTIFS('Etude statistique des temps d''a'!A:A,"17h30",INDEX('Etude statistique des temps d''a'!B:AD, 0, ROW(A17)),"Fermé") / COUNTIFS('Etude statistique des temps d''a'!A:A,"17h30",INDEX('Etude statistique des temps d''a'!B:AD, 0, ROW(A17)),"&lt;&gt;")</f>
        <v>0</v>
      </c>
      <c r="AG18">
        <f>COUNTIFS('Etude statistique des temps d''a'!A:A,"18h30",INDEX('Etude statistique des temps d''a'!B:AD, 0, ROW(A17)),"Fermé") / COUNTIFS('Etude statistique des temps d''a'!A:A,"18h30",INDEX('Etude statistique des temps d''a'!B:AD, 0, ROW(A17)),"&lt;&gt;")</f>
        <v>0</v>
      </c>
      <c r="AH18">
        <f>COUNTIFS('Etude statistique des temps d''a'!A:A,"19h30",INDEX('Etude statistique des temps d''a'!B:AD, 0, ROW(A17)),"Fermé") / COUNTIFS('Etude statistique des temps d''a'!A:A,"19h30",INDEX('Etude statistique des temps d''a'!B:AD, 0, ROW(A17)),"&lt;&gt;")</f>
        <v>0</v>
      </c>
      <c r="AI18">
        <f>COUNTIFS('Etude statistique des temps d''a'!A:A,"20h30",INDEX('Etude statistique des temps d''a'!B:AD, 0, ROW(A17)),"Fermé") / COUNTIFS('Etude statistique des temps d''a'!A:A,"20h30",INDEX('Etude statistique des temps d''a'!B:AD, 0, ROW(A17)),"&lt;&gt;")</f>
        <v>0</v>
      </c>
      <c r="AJ18">
        <f>COUNTIFS('Etude statistique des temps d''a'!A:A,"21h30",INDEX('Etude statistique des temps d''a'!B:AD, 0, ROW(A17)),"Fermé") / COUNTIFS('Etude statistique des temps d''a'!A:A,"21h30",INDEX('Etude statistique des temps d''a'!B:AD, 0, ROW(A17)),"&lt;&gt;")</f>
        <v>0.33333333333333331</v>
      </c>
      <c r="AK18">
        <f>COUNTIFS('Etude statistique des temps d''a'!A:A,"22h",INDEX('Etude statistique des temps d''a'!B:AD, 0, ROW(A17)),"Fermé") / COUNTIFS('Etude statistique des temps d''a'!A:A,"22h",INDEX('Etude statistique des temps d''a'!B:AD, 0, ROW(A17)),"&lt;&gt;")</f>
        <v>0.8571428571428571</v>
      </c>
      <c r="AL18">
        <f>COUNTIFS('Etude statistique des temps d''a'!A:A,"22h30",INDEX('Etude statistique des temps d''a'!B:AD, 0, ROW(A17)),"Fermé") / COUNTIFS('Etude statistique des temps d''a'!A:A,"22h30",INDEX('Etude statistique des temps d''a'!B:AD, 0, ROW(A17)),"&lt;&gt;")</f>
        <v>1</v>
      </c>
    </row>
    <row r="19" spans="1:38" x14ac:dyDescent="0.3">
      <c r="A19" t="s">
        <v>25</v>
      </c>
      <c r="B19" t="s">
        <v>40</v>
      </c>
      <c r="C19" t="s">
        <v>77</v>
      </c>
      <c r="D19" t="s">
        <v>78</v>
      </c>
      <c r="E19">
        <f t="shared" si="0"/>
        <v>22.566580855042396</v>
      </c>
      <c r="F19" t="str">
        <f>IFERROR(AVERAGEIF('Etude statistique des temps d''a'!A:A,"8h30",'Etude statistique des temps d''a'!S:S),"Closed")</f>
        <v>Closed</v>
      </c>
      <c r="G19">
        <f>IFERROR(AVERAGEIF('Etude statistique des temps d''a'!A:A,"9h30",INDEX('Etude statistique des temps d''a'!B:AD, 0, ROW(A18))),"Closed")</f>
        <v>5.7692307692307692</v>
      </c>
      <c r="H19">
        <f>IFERROR(AVERAGEIF('Etude statistique des temps d''a'!A:A,"10h30",INDEX('Etude statistique des temps d''a'!B:AD, 0, ROW(A18))),"Closed")</f>
        <v>27.083333333333332</v>
      </c>
      <c r="I19">
        <f>IFERROR(AVERAGEIF('Etude statistique des temps d''a'!A:A,"11h30 (Parade!)",INDEX('Etude statistique des temps d''a'!B:AD, 0, ROW(A18))),"Closed")</f>
        <v>21.923076923076923</v>
      </c>
      <c r="J19">
        <f>IFERROR(AVERAGEIF('Etude statistique des temps d''a'!A:A,"12h30",INDEX('Etude statistique des temps d''a'!B:AD, 0, ROW(A18))),"Closed")</f>
        <v>30</v>
      </c>
      <c r="K19">
        <f>IFERROR(AVERAGEIF('Etude statistique des temps d''a'!A:A,"13h30",INDEX('Etude statistique des temps d''a'!B:AD, 0, ROW(A18))),"Closed")</f>
        <v>28.076923076923077</v>
      </c>
      <c r="L19">
        <f>IFERROR(AVERAGEIF('Etude statistique des temps d''a'!A:A,"14h30",INDEX('Etude statistique des temps d''a'!B:AD, 0, ROW(A18))),"Closed")</f>
        <v>24.23076923076923</v>
      </c>
      <c r="M19">
        <f>IFERROR(AVERAGEIF('Etude statistique des temps d''a'!A:A,"15h30",INDEX('Etude statistique des temps d''a'!B:AD, 0, ROW(A18))),"Closed")</f>
        <v>25.76923076923077</v>
      </c>
      <c r="N19">
        <f>IFERROR(AVERAGEIF('Etude statistique des temps d''a'!A:A,"16h30",INDEX('Etude statistique des temps d''a'!B:AD, 0, ROW(A18))),"Closed")</f>
        <v>23.571428571428573</v>
      </c>
      <c r="O19">
        <f>IFERROR(AVERAGEIF('Etude statistique des temps d''a'!A:A,"17h30",INDEX('Etude statistique des temps d''a'!B:AD, 0, ROW(A18))),"Closed")</f>
        <v>23.5</v>
      </c>
      <c r="P19">
        <f>IFERROR(AVERAGEIF('Etude statistique des temps d''a'!A:A,"18h30",INDEX('Etude statistique des temps d''a'!B:AD, 0, ROW(A18))),"Closed")</f>
        <v>22.727272727272727</v>
      </c>
      <c r="Q19">
        <f>IFERROR(AVERAGEIF('Etude statistique des temps d''a'!A:A,"19h30",INDEX('Etude statistique des temps d''a'!B:AD, 0, ROW(A18))),"Closed")</f>
        <v>18.333333333333332</v>
      </c>
      <c r="R19">
        <f>IFERROR(AVERAGEIF('Etude statistique des temps d''a'!A:A,"20h30",INDEX('Etude statistique des temps d''a'!B:AD, 0, ROW(A18))),"Closed")</f>
        <v>21.666666666666668</v>
      </c>
      <c r="S19">
        <f>IFERROR(AVERAGEIF('Etude statistique des temps d''a'!A:A,"21h30",INDEX('Etude statistique des temps d''a'!B:AD, 0, ROW(A18))),"Closed")</f>
        <v>20.714285714285715</v>
      </c>
      <c r="T19" t="str">
        <f>IFERROR(AVERAGEIF('Etude statistique des temps d''a'!A:A,"22h",INDEX('Etude statistique des temps d''a'!B:AD, 0, ROW(A18))),"Closed")</f>
        <v>Closed</v>
      </c>
      <c r="U19" t="str">
        <f>IFERROR(AVERAGEIF('Etude statistique des temps d''a'!A:A,"22h30",INDEX('Etude statistique des temps d''a'!B:AD, 0, ROW(A18))),"Closed")</f>
        <v>Closed</v>
      </c>
      <c r="V19">
        <f>COUNTIF(INDEX('Etude statistique des temps d''a'!B:AD, 0, ROW(A18)),"Fermé") / COUNTA(INDEX('Etude statistique des temps d''a'!B:AD, 0, ROW(A18)))</f>
        <v>0.13253012048192772</v>
      </c>
      <c r="W19">
        <f>COUNTIFS('Etude statistique des temps d''a'!A:A,"8h30",INDEX('Etude statistique des temps d''a'!B:AD, 0, ROW(A18)),"Fermé") / COUNTIFS('Etude statistique des temps d''a'!A:A,"8h30",INDEX('Etude statistique des temps d''a'!B:AD, 0, ROW(A18)),"&lt;&gt;")</f>
        <v>1</v>
      </c>
      <c r="X19">
        <f>COUNTIFS('Etude statistique des temps d''a'!A:A,"9h30",INDEX('Etude statistique des temps d''a'!B:AD, 0, ROW(A18)),"Fermé") / COUNTIFS('Etude statistique des temps d''a'!A:A,"9h30",INDEX('Etude statistique des temps d''a'!B:AD, 0, ROW(A18)),"&lt;&gt;")</f>
        <v>0</v>
      </c>
      <c r="Y19">
        <f>COUNTIFS('Etude statistique des temps d''a'!A:A,"10h30",INDEX('Etude statistique des temps d''a'!B:AD, 0, ROW(A18)),"Fermé") / COUNTIFS('Etude statistique des temps d''a'!A:A,"10h30",INDEX('Etude statistique des temps d''a'!B:AD, 0, ROW(A18)),"&lt;&gt;")</f>
        <v>0</v>
      </c>
      <c r="Z19">
        <f>COUNTIFS('Etude statistique des temps d''a'!A:A,"11h30 (Parade!)",INDEX('Etude statistique des temps d''a'!B:AD, 0, ROW(A18)),"Fermé") / COUNTIFS('Etude statistique des temps d''a'!A:A,"11h30 (Parade!)",INDEX('Etude statistique des temps d''a'!B:AD, 0, ROW(A18)),"&lt;&gt;")</f>
        <v>7.1428571428571425E-2</v>
      </c>
      <c r="AA19">
        <f>COUNTIFS('Etude statistique des temps d''a'!A:A,"12h30",INDEX('Etude statistique des temps d''a'!B:AD, 0, ROW(A18)),"Fermé") / COUNTIFS('Etude statistique des temps d''a'!A:A,"12h30",INDEX('Etude statistique des temps d''a'!B:AD, 0, ROW(A18)),"&lt;&gt;")</f>
        <v>0</v>
      </c>
      <c r="AB19">
        <f>COUNTIFS('Etude statistique des temps d''a'!A:A,"13h30",INDEX('Etude statistique des temps d''a'!B:AD, 0, ROW(A18)),"Fermé") / COUNTIFS('Etude statistique des temps d''a'!A:A,"13h30",INDEX('Etude statistique des temps d''a'!B:AD, 0, ROW(A18)),"&lt;&gt;")</f>
        <v>0</v>
      </c>
      <c r="AC19">
        <f>COUNTIFS('Etude statistique des temps d''a'!A:A,"14h30",INDEX('Etude statistique des temps d''a'!B:AD, 0, ROW(A18)),"Fermé") / COUNTIFS('Etude statistique des temps d''a'!A:A,"14h30",INDEX('Etude statistique des temps d''a'!B:AD, 0, ROW(A18)),"&lt;&gt;")</f>
        <v>0</v>
      </c>
      <c r="AD19">
        <f>COUNTIFS('Etude statistique des temps d''a'!A:A,"15h30",INDEX('Etude statistique des temps d''a'!B:AD, 0, ROW(A18)),"Fermé") / COUNTIFS('Etude statistique des temps d''a'!A:A,"15h30",INDEX('Etude statistique des temps d''a'!B:AD, 0, ROW(A18)),"&lt;&gt;")</f>
        <v>7.1428571428571425E-2</v>
      </c>
      <c r="AE19">
        <f>COUNTIFS('Etude statistique des temps d''a'!A:A,"16h30",INDEX('Etude statistique des temps d''a'!B:AD, 0, ROW(A18)),"Fermé") / COUNTIFS('Etude statistique des temps d''a'!A:A,"16h30",INDEX('Etude statistique des temps d''a'!B:AD, 0, ROW(A18)),"&lt;&gt;")</f>
        <v>0</v>
      </c>
      <c r="AF19">
        <f>COUNTIFS('Etude statistique des temps d''a'!A:A,"17h30",INDEX('Etude statistique des temps d''a'!B:AD, 0, ROW(A18)),"Fermé") / COUNTIFS('Etude statistique des temps d''a'!A:A,"17h30",INDEX('Etude statistique des temps d''a'!B:AD, 0, ROW(A18)),"&lt;&gt;")</f>
        <v>0</v>
      </c>
      <c r="AG19">
        <f>COUNTIFS('Etude statistique des temps d''a'!A:A,"18h30",INDEX('Etude statistique des temps d''a'!B:AD, 0, ROW(A18)),"Fermé") / COUNTIFS('Etude statistique des temps d''a'!A:A,"18h30",INDEX('Etude statistique des temps d''a'!B:AD, 0, ROW(A18)),"&lt;&gt;")</f>
        <v>0</v>
      </c>
      <c r="AH19">
        <f>COUNTIFS('Etude statistique des temps d''a'!A:A,"19h30",INDEX('Etude statistique des temps d''a'!B:AD, 0, ROW(A18)),"Fermé") / COUNTIFS('Etude statistique des temps d''a'!A:A,"19h30",INDEX('Etude statistique des temps d''a'!B:AD, 0, ROW(A18)),"&lt;&gt;")</f>
        <v>0</v>
      </c>
      <c r="AI19">
        <f>COUNTIFS('Etude statistique des temps d''a'!A:A,"20h30",INDEX('Etude statistique des temps d''a'!B:AD, 0, ROW(A18)),"Fermé") / COUNTIFS('Etude statistique des temps d''a'!A:A,"20h30",INDEX('Etude statistique des temps d''a'!B:AD, 0, ROW(A18)),"&lt;&gt;")</f>
        <v>0</v>
      </c>
      <c r="AJ19">
        <f>COUNTIFS('Etude statistique des temps d''a'!A:A,"21h30",INDEX('Etude statistique des temps d''a'!B:AD, 0, ROW(A18)),"Fermé") / COUNTIFS('Etude statistique des temps d''a'!A:A,"21h30",INDEX('Etude statistique des temps d''a'!B:AD, 0, ROW(A18)),"&lt;&gt;")</f>
        <v>0.22222222222222221</v>
      </c>
      <c r="AK19">
        <f>COUNTIFS('Etude statistique des temps d''a'!A:A,"22h",INDEX('Etude statistique des temps d''a'!B:AD, 0, ROW(A18)),"Fermé") / COUNTIFS('Etude statistique des temps d''a'!A:A,"22h",INDEX('Etude statistique des temps d''a'!B:AD, 0, ROW(A18)),"&lt;&gt;")</f>
        <v>1</v>
      </c>
      <c r="AL19">
        <f>COUNTIFS('Etude statistique des temps d''a'!A:A,"22h30",INDEX('Etude statistique des temps d''a'!B:AD, 0, ROW(A18)),"Fermé") / COUNTIFS('Etude statistique des temps d''a'!A:A,"22h30",INDEX('Etude statistique des temps d''a'!B:AD, 0, ROW(A18)),"&lt;&gt;")</f>
        <v>1</v>
      </c>
    </row>
    <row r="20" spans="1:38" x14ac:dyDescent="0.3">
      <c r="A20" t="s">
        <v>26</v>
      </c>
      <c r="B20" t="s">
        <v>40</v>
      </c>
      <c r="C20" t="s">
        <v>79</v>
      </c>
      <c r="D20" t="s">
        <v>80</v>
      </c>
      <c r="E20">
        <f t="shared" si="0"/>
        <v>42.084182484182485</v>
      </c>
      <c r="F20" t="str">
        <f>IFERROR(AVERAGEIF('Etude statistique des temps d''a'!A:A,"8h30",'Etude statistique des temps d''a'!T:T),"Closed")</f>
        <v>Closed</v>
      </c>
      <c r="G20">
        <f>IFERROR(AVERAGEIF('Etude statistique des temps d''a'!A:A,"9h30",INDEX('Etude statistique des temps d''a'!B:AD, 0, ROW(A19))),"Closed")</f>
        <v>10</v>
      </c>
      <c r="H20">
        <f>IFERROR(AVERAGEIF('Etude statistique des temps d''a'!A:A,"10h30",INDEX('Etude statistique des temps d''a'!B:AD, 0, ROW(A19))),"Closed")</f>
        <v>53.333333333333336</v>
      </c>
      <c r="I20">
        <f>IFERROR(AVERAGEIF('Etude statistique des temps d''a'!A:A,"11h30 (Parade!)",INDEX('Etude statistique des temps d''a'!B:AD, 0, ROW(A19))),"Closed")</f>
        <v>49.642857142857146</v>
      </c>
      <c r="J20">
        <f>IFERROR(AVERAGEIF('Etude statistique des temps d''a'!A:A,"12h30",INDEX('Etude statistique des temps d''a'!B:AD, 0, ROW(A19))),"Closed")</f>
        <v>68.75</v>
      </c>
      <c r="K20">
        <f>IFERROR(AVERAGEIF('Etude statistique des temps d''a'!A:A,"13h30",INDEX('Etude statistique des temps d''a'!B:AD, 0, ROW(A19))),"Closed")</f>
        <v>54.615384615384613</v>
      </c>
      <c r="L20">
        <f>IFERROR(AVERAGEIF('Etude statistique des temps d''a'!A:A,"14h30",INDEX('Etude statistique des temps d''a'!B:AD, 0, ROW(A19))),"Closed")</f>
        <v>46.153846153846153</v>
      </c>
      <c r="M20">
        <f>IFERROR(AVERAGEIF('Etude statistique des temps d''a'!A:A,"15h30",INDEX('Etude statistique des temps d''a'!B:AD, 0, ROW(A19))),"Closed")</f>
        <v>45.357142857142854</v>
      </c>
      <c r="N20">
        <f>IFERROR(AVERAGEIF('Etude statistique des temps d''a'!A:A,"16h30",INDEX('Etude statistique des temps d''a'!B:AD, 0, ROW(A19))),"Closed")</f>
        <v>45.357142857142854</v>
      </c>
      <c r="O20">
        <f>IFERROR(AVERAGEIF('Etude statistique des temps d''a'!A:A,"17h30",INDEX('Etude statistique des temps d''a'!B:AD, 0, ROW(A19))),"Closed")</f>
        <v>41.5</v>
      </c>
      <c r="P20">
        <f>IFERROR(AVERAGEIF('Etude statistique des temps d''a'!A:A,"18h30",INDEX('Etude statistique des temps d''a'!B:AD, 0, ROW(A19))),"Closed")</f>
        <v>43.636363636363633</v>
      </c>
      <c r="Q20">
        <f>IFERROR(AVERAGEIF('Etude statistique des temps d''a'!A:A,"19h30",INDEX('Etude statistique des temps d''a'!B:AD, 0, ROW(A19))),"Closed")</f>
        <v>33.333333333333336</v>
      </c>
      <c r="R20">
        <f>IFERROR(AVERAGEIF('Etude statistique des temps d''a'!A:A,"20h30",INDEX('Etude statistique des temps d''a'!B:AD, 0, ROW(A19))),"Closed")</f>
        <v>47.5</v>
      </c>
      <c r="S20">
        <f>IFERROR(AVERAGEIF('Etude statistique des temps d''a'!A:A,"21h30",INDEX('Etude statistique des temps d''a'!B:AD, 0, ROW(A19))),"Closed")</f>
        <v>33.333333333333336</v>
      </c>
      <c r="T20">
        <f>IFERROR(AVERAGEIF('Etude statistique des temps d''a'!A:A,"22h",INDEX('Etude statistique des temps d''a'!B:AD, 0, ROW(A19))),"Closed")</f>
        <v>32.5</v>
      </c>
      <c r="U20">
        <f>IFERROR(AVERAGEIF('Etude statistique des temps d''a'!A:A,"22h30",INDEX('Etude statistique des temps d''a'!B:AD, 0, ROW(A19))),"Closed")</f>
        <v>26.25</v>
      </c>
      <c r="V20">
        <f>COUNTIF(INDEX('Etude statistique des temps d''a'!B:AD, 0, ROW(A19)),"Fermé") / COUNTA(INDEX('Etude statistique des temps d''a'!B:AD, 0, ROW(A19)))</f>
        <v>4.8192771084337352E-2</v>
      </c>
      <c r="W20">
        <f>COUNTIFS('Etude statistique des temps d''a'!A:A,"8h30",INDEX('Etude statistique des temps d''a'!B:AD, 0, ROW(A19)),"Fermé") / COUNTIFS('Etude statistique des temps d''a'!A:A,"8h30",INDEX('Etude statistique des temps d''a'!B:AD, 0, ROW(A19)),"&lt;&gt;")</f>
        <v>1</v>
      </c>
      <c r="X20">
        <f>COUNTIFS('Etude statistique des temps d''a'!A:A,"9h30",INDEX('Etude statistique des temps d''a'!B:AD, 0, ROW(A19)),"Fermé") / COUNTIFS('Etude statistique des temps d''a'!A:A,"9h30",INDEX('Etude statistique des temps d''a'!B:AD, 0, ROW(A19)),"&lt;&gt;")</f>
        <v>0</v>
      </c>
      <c r="Y20">
        <f>COUNTIFS('Etude statistique des temps d''a'!A:A,"10h30",INDEX('Etude statistique des temps d''a'!B:AD, 0, ROW(A19)),"Fermé") / COUNTIFS('Etude statistique des temps d''a'!A:A,"10h30",INDEX('Etude statistique des temps d''a'!B:AD, 0, ROW(A19)),"&lt;&gt;")</f>
        <v>0</v>
      </c>
      <c r="Z20">
        <f>COUNTIFS('Etude statistique des temps d''a'!A:A,"11h30 (Parade!)",INDEX('Etude statistique des temps d''a'!B:AD, 0, ROW(A19)),"Fermé") / COUNTIFS('Etude statistique des temps d''a'!A:A,"11h30 (Parade!)",INDEX('Etude statistique des temps d''a'!B:AD, 0, ROW(A19)),"&lt;&gt;")</f>
        <v>0</v>
      </c>
      <c r="AA20">
        <f>COUNTIFS('Etude statistique des temps d''a'!A:A,"12h30",INDEX('Etude statistique des temps d''a'!B:AD, 0, ROW(A19)),"Fermé") / COUNTIFS('Etude statistique des temps d''a'!A:A,"12h30",INDEX('Etude statistique des temps d''a'!B:AD, 0, ROW(A19)),"&lt;&gt;")</f>
        <v>0</v>
      </c>
      <c r="AB20">
        <f>COUNTIFS('Etude statistique des temps d''a'!A:A,"13h30",INDEX('Etude statistique des temps d''a'!B:AD, 0, ROW(A19)),"Fermé") / COUNTIFS('Etude statistique des temps d''a'!A:A,"13h30",INDEX('Etude statistique des temps d''a'!B:AD, 0, ROW(A19)),"&lt;&gt;")</f>
        <v>0</v>
      </c>
      <c r="AC20">
        <f>COUNTIFS('Etude statistique des temps d''a'!A:A,"14h30",INDEX('Etude statistique des temps d''a'!B:AD, 0, ROW(A19)),"Fermé") / COUNTIFS('Etude statistique des temps d''a'!A:A,"14h30",INDEX('Etude statistique des temps d''a'!B:AD, 0, ROW(A19)),"&lt;&gt;")</f>
        <v>0</v>
      </c>
      <c r="AD20">
        <f>COUNTIFS('Etude statistique des temps d''a'!A:A,"15h30",INDEX('Etude statistique des temps d''a'!B:AD, 0, ROW(A19)),"Fermé") / COUNTIFS('Etude statistique des temps d''a'!A:A,"15h30",INDEX('Etude statistique des temps d''a'!B:AD, 0, ROW(A19)),"&lt;&gt;")</f>
        <v>0</v>
      </c>
      <c r="AE20">
        <f>COUNTIFS('Etude statistique des temps d''a'!A:A,"16h30",INDEX('Etude statistique des temps d''a'!B:AD, 0, ROW(A19)),"Fermé") / COUNTIFS('Etude statistique des temps d''a'!A:A,"16h30",INDEX('Etude statistique des temps d''a'!B:AD, 0, ROW(A19)),"&lt;&gt;")</f>
        <v>0</v>
      </c>
      <c r="AF20">
        <f>COUNTIFS('Etude statistique des temps d''a'!A:A,"17h30",INDEX('Etude statistique des temps d''a'!B:AD, 0, ROW(A19)),"Fermé") / COUNTIFS('Etude statistique des temps d''a'!A:A,"17h30",INDEX('Etude statistique des temps d''a'!B:AD, 0, ROW(A19)),"&lt;&gt;")</f>
        <v>0</v>
      </c>
      <c r="AG20">
        <f>COUNTIFS('Etude statistique des temps d''a'!A:A,"18h30",INDEX('Etude statistique des temps d''a'!B:AD, 0, ROW(A19)),"Fermé") / COUNTIFS('Etude statistique des temps d''a'!A:A,"18h30",INDEX('Etude statistique des temps d''a'!B:AD, 0, ROW(A19)),"&lt;&gt;")</f>
        <v>0</v>
      </c>
      <c r="AH20">
        <f>COUNTIFS('Etude statistique des temps d''a'!A:A,"19h30",INDEX('Etude statistique des temps d''a'!B:AD, 0, ROW(A19)),"Fermé") / COUNTIFS('Etude statistique des temps d''a'!A:A,"19h30",INDEX('Etude statistique des temps d''a'!B:AD, 0, ROW(A19)),"&lt;&gt;")</f>
        <v>0</v>
      </c>
      <c r="AI20">
        <f>COUNTIFS('Etude statistique des temps d''a'!A:A,"20h30",INDEX('Etude statistique des temps d''a'!B:AD, 0, ROW(A19)),"Fermé") / COUNTIFS('Etude statistique des temps d''a'!A:A,"20h30",INDEX('Etude statistique des temps d''a'!B:AD, 0, ROW(A19)),"&lt;&gt;")</f>
        <v>0</v>
      </c>
      <c r="AJ20">
        <f>COUNTIFS('Etude statistique des temps d''a'!A:A,"21h30",INDEX('Etude statistique des temps d''a'!B:AD, 0, ROW(A19)),"Fermé") / COUNTIFS('Etude statistique des temps d''a'!A:A,"21h30",INDEX('Etude statistique des temps d''a'!B:AD, 0, ROW(A19)),"&lt;&gt;")</f>
        <v>0</v>
      </c>
      <c r="AK20">
        <f>COUNTIFS('Etude statistique des temps d''a'!A:A,"22h",INDEX('Etude statistique des temps d''a'!B:AD, 0, ROW(A19)),"Fermé") / COUNTIFS('Etude statistique des temps d''a'!A:A,"22h",INDEX('Etude statistique des temps d''a'!B:AD, 0, ROW(A19)),"&lt;&gt;")</f>
        <v>0.14285714285714285</v>
      </c>
      <c r="AL20">
        <f>COUNTIFS('Etude statistique des temps d''a'!A:A,"22h30",INDEX('Etude statistique des temps d''a'!B:AD, 0, ROW(A19)),"Fermé") / COUNTIFS('Etude statistique des temps d''a'!A:A,"22h30",INDEX('Etude statistique des temps d''a'!B:AD, 0, ROW(A19)),"&lt;&gt;")</f>
        <v>0</v>
      </c>
    </row>
    <row r="21" spans="1:38" x14ac:dyDescent="0.3">
      <c r="A21" t="s">
        <v>27</v>
      </c>
      <c r="B21" t="s">
        <v>38</v>
      </c>
      <c r="C21" t="s">
        <v>81</v>
      </c>
      <c r="D21" t="s">
        <v>82</v>
      </c>
      <c r="E21">
        <f t="shared" si="0"/>
        <v>17.424537001460077</v>
      </c>
      <c r="F21">
        <f>IFERROR(AVERAGEIF('Etude statistique des temps d''a'!A:A,"8h30",'Etude statistique des temps d''a'!U:U),"Closed")</f>
        <v>5</v>
      </c>
      <c r="G21">
        <f>IFERROR(AVERAGEIF('Etude statistique des temps d''a'!A:A,"9h30",INDEX('Etude statistique des temps d''a'!B:AD, 0, ROW(A20))),"Closed")</f>
        <v>5.7692307692307692</v>
      </c>
      <c r="H21">
        <f>IFERROR(AVERAGEIF('Etude statistique des temps d''a'!A:A,"10h30",INDEX('Etude statistique des temps d''a'!B:AD, 0, ROW(A20))),"Closed")</f>
        <v>23.75</v>
      </c>
      <c r="I21">
        <f>IFERROR(AVERAGEIF('Etude statistique des temps d''a'!A:A,"11h30 (Parade!)",INDEX('Etude statistique des temps d''a'!B:AD, 0, ROW(A20))),"Closed")</f>
        <v>26.785714285714285</v>
      </c>
      <c r="J21">
        <f>IFERROR(AVERAGEIF('Etude statistique des temps d''a'!A:A,"12h30",INDEX('Etude statistique des temps d''a'!B:AD, 0, ROW(A20))),"Closed")</f>
        <v>29.583333333333332</v>
      </c>
      <c r="K21">
        <f>IFERROR(AVERAGEIF('Etude statistique des temps d''a'!A:A,"13h30",INDEX('Etude statistique des temps d''a'!B:AD, 0, ROW(A20))),"Closed")</f>
        <v>19.23076923076923</v>
      </c>
      <c r="L21">
        <f>IFERROR(AVERAGEIF('Etude statistique des temps d''a'!A:A,"14h30",INDEX('Etude statistique des temps d''a'!B:AD, 0, ROW(A20))),"Closed")</f>
        <v>21.53846153846154</v>
      </c>
      <c r="M21">
        <f>IFERROR(AVERAGEIF('Etude statistique des temps d''a'!A:A,"15h30",INDEX('Etude statistique des temps d''a'!B:AD, 0, ROW(A20))),"Closed")</f>
        <v>17.857142857142858</v>
      </c>
      <c r="N21">
        <f>IFERROR(AVERAGEIF('Etude statistique des temps d''a'!A:A,"16h30",INDEX('Etude statistique des temps d''a'!B:AD, 0, ROW(A20))),"Closed")</f>
        <v>18.928571428571427</v>
      </c>
      <c r="O21">
        <f>IFERROR(AVERAGEIF('Etude statistique des temps d''a'!A:A,"17h30",INDEX('Etude statistique des temps d''a'!B:AD, 0, ROW(A20))),"Closed")</f>
        <v>18</v>
      </c>
      <c r="P21">
        <f>IFERROR(AVERAGEIF('Etude statistique des temps d''a'!A:A,"18h30",INDEX('Etude statistique des temps d''a'!B:AD, 0, ROW(A20))),"Closed")</f>
        <v>15.909090909090908</v>
      </c>
      <c r="Q21">
        <f>IFERROR(AVERAGEIF('Etude statistique des temps d''a'!A:A,"19h30",INDEX('Etude statistique des temps d''a'!B:AD, 0, ROW(A20))),"Closed")</f>
        <v>11.666666666666666</v>
      </c>
      <c r="R21">
        <f>IFERROR(AVERAGEIF('Etude statistique des temps d''a'!A:A,"20h30",INDEX('Etude statistique des temps d''a'!B:AD, 0, ROW(A20))),"Closed")</f>
        <v>12.5</v>
      </c>
      <c r="S21" t="str">
        <f>IFERROR(AVERAGEIF('Etude statistique des temps d''a'!A:A,"21h30",INDEX('Etude statistique des temps d''a'!B:AD, 0, ROW(A20))),"Closed")</f>
        <v>Closed</v>
      </c>
      <c r="T21" t="str">
        <f>IFERROR(AVERAGEIF('Etude statistique des temps d''a'!A:A,"22h",INDEX('Etude statistique des temps d''a'!B:AD, 0, ROW(A20))),"Closed")</f>
        <v>Closed</v>
      </c>
      <c r="U21" t="str">
        <f>IFERROR(AVERAGEIF('Etude statistique des temps d''a'!A:A,"22h30",INDEX('Etude statistique des temps d''a'!B:AD, 0, ROW(A20))),"Closed")</f>
        <v>Closed</v>
      </c>
      <c r="V21">
        <f>COUNTIF(INDEX('Etude statistique des temps d''a'!B:AD, 0, ROW(A20)),"Fermé") / COUNTA(INDEX('Etude statistique des temps d''a'!B:AD, 0, ROW(A20)))</f>
        <v>0.12048192771084337</v>
      </c>
      <c r="W21">
        <f>COUNTIFS('Etude statistique des temps d''a'!A:A,"8h30",INDEX('Etude statistique des temps d''a'!B:AD, 0, ROW(A20)),"Fermé") / COUNTIFS('Etude statistique des temps d''a'!A:A,"8h30",INDEX('Etude statistique des temps d''a'!B:AD, 0, ROW(A20)),"&lt;&gt;")</f>
        <v>0.14285714285714285</v>
      </c>
      <c r="X21">
        <f>COUNTIFS('Etude statistique des temps d''a'!A:A,"9h30",INDEX('Etude statistique des temps d''a'!B:AD, 0, ROW(A20)),"Fermé") / COUNTIFS('Etude statistique des temps d''a'!A:A,"9h30",INDEX('Etude statistique des temps d''a'!B:AD, 0, ROW(A20)),"&lt;&gt;")</f>
        <v>0</v>
      </c>
      <c r="Y21">
        <f>COUNTIFS('Etude statistique des temps d''a'!A:A,"10h30",INDEX('Etude statistique des temps d''a'!B:AD, 0, ROW(A20)),"Fermé") / COUNTIFS('Etude statistique des temps d''a'!A:A,"10h30",INDEX('Etude statistique des temps d''a'!B:AD, 0, ROW(A20)),"&lt;&gt;")</f>
        <v>0</v>
      </c>
      <c r="Z21">
        <f>COUNTIFS('Etude statistique des temps d''a'!A:A,"11h30 (Parade!)",INDEX('Etude statistique des temps d''a'!B:AD, 0, ROW(A20)),"Fermé") / COUNTIFS('Etude statistique des temps d''a'!A:A,"11h30 (Parade!)",INDEX('Etude statistique des temps d''a'!B:AD, 0, ROW(A20)),"&lt;&gt;")</f>
        <v>0</v>
      </c>
      <c r="AA21">
        <f>COUNTIFS('Etude statistique des temps d''a'!A:A,"12h30",INDEX('Etude statistique des temps d''a'!B:AD, 0, ROW(A20)),"Fermé") / COUNTIFS('Etude statistique des temps d''a'!A:A,"12h30",INDEX('Etude statistique des temps d''a'!B:AD, 0, ROW(A20)),"&lt;&gt;")</f>
        <v>0</v>
      </c>
      <c r="AB21">
        <f>COUNTIFS('Etude statistique des temps d''a'!A:A,"13h30",INDEX('Etude statistique des temps d''a'!B:AD, 0, ROW(A20)),"Fermé") / COUNTIFS('Etude statistique des temps d''a'!A:A,"13h30",INDEX('Etude statistique des temps d''a'!B:AD, 0, ROW(A20)),"&lt;&gt;")</f>
        <v>0</v>
      </c>
      <c r="AC21">
        <f>COUNTIFS('Etude statistique des temps d''a'!A:A,"14h30",INDEX('Etude statistique des temps d''a'!B:AD, 0, ROW(A20)),"Fermé") / COUNTIFS('Etude statistique des temps d''a'!A:A,"14h30",INDEX('Etude statistique des temps d''a'!B:AD, 0, ROW(A20)),"&lt;&gt;")</f>
        <v>0</v>
      </c>
      <c r="AD21">
        <f>COUNTIFS('Etude statistique des temps d''a'!A:A,"15h30",INDEX('Etude statistique des temps d''a'!B:AD, 0, ROW(A20)),"Fermé") / COUNTIFS('Etude statistique des temps d''a'!A:A,"15h30",INDEX('Etude statistique des temps d''a'!B:AD, 0, ROW(A20)),"&lt;&gt;")</f>
        <v>0</v>
      </c>
      <c r="AE21">
        <f>COUNTIFS('Etude statistique des temps d''a'!A:A,"16h30",INDEX('Etude statistique des temps d''a'!B:AD, 0, ROW(A20)),"Fermé") / COUNTIFS('Etude statistique des temps d''a'!A:A,"16h30",INDEX('Etude statistique des temps d''a'!B:AD, 0, ROW(A20)),"&lt;&gt;")</f>
        <v>0</v>
      </c>
      <c r="AF21">
        <f>COUNTIFS('Etude statistique des temps d''a'!A:A,"17h30",INDEX('Etude statistique des temps d''a'!B:AD, 0, ROW(A20)),"Fermé") / COUNTIFS('Etude statistique des temps d''a'!A:A,"17h30",INDEX('Etude statistique des temps d''a'!B:AD, 0, ROW(A20)),"&lt;&gt;")</f>
        <v>0</v>
      </c>
      <c r="AG21">
        <f>COUNTIFS('Etude statistique des temps d''a'!A:A,"18h30",INDEX('Etude statistique des temps d''a'!B:AD, 0, ROW(A20)),"Fermé") / COUNTIFS('Etude statistique des temps d''a'!A:A,"18h30",INDEX('Etude statistique des temps d''a'!B:AD, 0, ROW(A20)),"&lt;&gt;")</f>
        <v>0</v>
      </c>
      <c r="AH21">
        <f>COUNTIFS('Etude statistique des temps d''a'!A:A,"19h30",INDEX('Etude statistique des temps d''a'!B:AD, 0, ROW(A20)),"Fermé") / COUNTIFS('Etude statistique des temps d''a'!A:A,"19h30",INDEX('Etude statistique des temps d''a'!B:AD, 0, ROW(A20)),"&lt;&gt;")</f>
        <v>0</v>
      </c>
      <c r="AI21">
        <f>COUNTIFS('Etude statistique des temps d''a'!A:A,"20h30",INDEX('Etude statistique des temps d''a'!B:AD, 0, ROW(A20)),"Fermé") / COUNTIFS('Etude statistique des temps d''a'!A:A,"20h30",INDEX('Etude statistique des temps d''a'!B:AD, 0, ROW(A20)),"&lt;&gt;")</f>
        <v>0</v>
      </c>
      <c r="AJ21">
        <f>COUNTIFS('Etude statistique des temps d''a'!A:A,"21h30",INDEX('Etude statistique des temps d''a'!B:AD, 0, ROW(A20)),"Fermé") / COUNTIFS('Etude statistique des temps d''a'!A:A,"21h30",INDEX('Etude statistique des temps d''a'!B:AD, 0, ROW(A20)),"&lt;&gt;")</f>
        <v>1</v>
      </c>
      <c r="AK21">
        <f>COUNTIFS('Etude statistique des temps d''a'!A:A,"22h",INDEX('Etude statistique des temps d''a'!B:AD, 0, ROW(A20)),"Fermé") / COUNTIFS('Etude statistique des temps d''a'!A:A,"22h",INDEX('Etude statistique des temps d''a'!B:AD, 0, ROW(A20)),"&lt;&gt;")</f>
        <v>1</v>
      </c>
      <c r="AL21">
        <f>COUNTIFS('Etude statistique des temps d''a'!A:A,"22h30",INDEX('Etude statistique des temps d''a'!B:AD, 0, ROW(A20)),"Fermé") / COUNTIFS('Etude statistique des temps d''a'!A:A,"22h30",INDEX('Etude statistique des temps d''a'!B:AD, 0, ROW(A20)),"&lt;&gt;")</f>
        <v>1</v>
      </c>
    </row>
    <row r="22" spans="1:38" x14ac:dyDescent="0.3">
      <c r="A22" t="s">
        <v>28</v>
      </c>
      <c r="B22" t="s">
        <v>38</v>
      </c>
      <c r="C22" t="s">
        <v>83</v>
      </c>
      <c r="D22" t="s">
        <v>84</v>
      </c>
      <c r="E22">
        <f t="shared" si="0"/>
        <v>34.268539153154535</v>
      </c>
      <c r="F22">
        <f>IFERROR(AVERAGEIF('Etude statistique des temps d''a'!A:A,"8h30",'Etude statistique des temps d''a'!V:V),"Closed")</f>
        <v>5</v>
      </c>
      <c r="G22">
        <f>IFERROR(AVERAGEIF('Etude statistique des temps d''a'!A:A,"9h30",INDEX('Etude statistique des temps d''a'!B:AD, 0, ROW(A21))),"Closed")</f>
        <v>21.53846153846154</v>
      </c>
      <c r="H22">
        <f>IFERROR(AVERAGEIF('Etude statistique des temps d''a'!A:A,"10h30",INDEX('Etude statistique des temps d''a'!B:AD, 0, ROW(A21))),"Closed")</f>
        <v>44.090909090909093</v>
      </c>
      <c r="I22">
        <f>IFERROR(AVERAGEIF('Etude statistique des temps d''a'!A:A,"11h30 (Parade!)",INDEX('Etude statistique des temps d''a'!B:AD, 0, ROW(A21))),"Closed")</f>
        <v>46.153846153846153</v>
      </c>
      <c r="J22">
        <f>IFERROR(AVERAGEIF('Etude statistique des temps d''a'!A:A,"12h30",INDEX('Etude statistique des temps d''a'!B:AD, 0, ROW(A21))),"Closed")</f>
        <v>43.636363636363633</v>
      </c>
      <c r="K22">
        <f>IFERROR(AVERAGEIF('Etude statistique des temps d''a'!A:A,"13h30",INDEX('Etude statistique des temps d''a'!B:AD, 0, ROW(A21))),"Closed")</f>
        <v>45</v>
      </c>
      <c r="L22">
        <f>IFERROR(AVERAGEIF('Etude statistique des temps d''a'!A:A,"14h30",INDEX('Etude statistique des temps d''a'!B:AD, 0, ROW(A21))),"Closed")</f>
        <v>40</v>
      </c>
      <c r="M22">
        <f>IFERROR(AVERAGEIF('Etude statistique des temps d''a'!A:A,"15h30",INDEX('Etude statistique des temps d''a'!B:AD, 0, ROW(A21))),"Closed")</f>
        <v>39.285714285714285</v>
      </c>
      <c r="N22">
        <f>IFERROR(AVERAGEIF('Etude statistique des temps d''a'!A:A,"16h30",INDEX('Etude statistique des temps d''a'!B:AD, 0, ROW(A21))),"Closed")</f>
        <v>36.785714285714285</v>
      </c>
      <c r="O22">
        <f>IFERROR(AVERAGEIF('Etude statistique des temps d''a'!A:A,"17h30",INDEX('Etude statistique des temps d''a'!B:AD, 0, ROW(A21))),"Closed")</f>
        <v>37</v>
      </c>
      <c r="P22">
        <f>IFERROR(AVERAGEIF('Etude statistique des temps d''a'!A:A,"18h30",INDEX('Etude statistique des temps d''a'!B:AD, 0, ROW(A21))),"Closed")</f>
        <v>33</v>
      </c>
      <c r="Q22">
        <f>IFERROR(AVERAGEIF('Etude statistique des temps d''a'!A:A,"19h30",INDEX('Etude statistique des temps d''a'!B:AD, 0, ROW(A21))),"Closed")</f>
        <v>29</v>
      </c>
      <c r="R22">
        <f>IFERROR(AVERAGEIF('Etude statistique des temps d''a'!A:A,"20h30",INDEX('Etude statistique des temps d''a'!B:AD, 0, ROW(A21))),"Closed")</f>
        <v>25</v>
      </c>
      <c r="S22" t="str">
        <f>IFERROR(AVERAGEIF('Etude statistique des temps d''a'!A:A,"21h30",INDEX('Etude statistique des temps d''a'!B:AD, 0, ROW(A21))),"Closed")</f>
        <v>Closed</v>
      </c>
      <c r="T22" t="str">
        <f>IFERROR(AVERAGEIF('Etude statistique des temps d''a'!A:A,"22h",INDEX('Etude statistique des temps d''a'!B:AD, 0, ROW(A21))),"Closed")</f>
        <v>Closed</v>
      </c>
      <c r="U22" t="str">
        <f>IFERROR(AVERAGEIF('Etude statistique des temps d''a'!A:A,"22h30",INDEX('Etude statistique des temps d''a'!B:AD, 0, ROW(A21))),"Closed")</f>
        <v>Closed</v>
      </c>
      <c r="V22">
        <f>COUNTIF(INDEX('Etude statistique des temps d''a'!B:AD, 0, ROW(A21)),"Fermé") / COUNTA(INDEX('Etude statistique des temps d''a'!B:AD, 0, ROW(A21)))</f>
        <v>0.15151515151515152</v>
      </c>
      <c r="W22">
        <f>COUNTIFS('Etude statistique des temps d''a'!A:A,"8h30",INDEX('Etude statistique des temps d''a'!B:AD, 0, ROW(A21)),"Fermé") / COUNTIFS('Etude statistique des temps d''a'!A:A,"8h30",INDEX('Etude statistique des temps d''a'!B:AD, 0, ROW(A21)),"&lt;&gt;")</f>
        <v>0</v>
      </c>
      <c r="X22">
        <f>COUNTIFS('Etude statistique des temps d''a'!A:A,"9h30",INDEX('Etude statistique des temps d''a'!B:AD, 0, ROW(A21)),"Fermé") / COUNTIFS('Etude statistique des temps d''a'!A:A,"9h30",INDEX('Etude statistique des temps d''a'!B:AD, 0, ROW(A21)),"&lt;&gt;")</f>
        <v>0</v>
      </c>
      <c r="Y22">
        <f>COUNTIFS('Etude statistique des temps d''a'!A:A,"10h30",INDEX('Etude statistique des temps d''a'!B:AD, 0, ROW(A21)),"Fermé") / COUNTIFS('Etude statistique des temps d''a'!A:A,"10h30",INDEX('Etude statistique des temps d''a'!B:AD, 0, ROW(A21)),"&lt;&gt;")</f>
        <v>8.3333333333333329E-2</v>
      </c>
      <c r="Z22">
        <f>COUNTIFS('Etude statistique des temps d''a'!A:A,"11h30 (Parade!)",INDEX('Etude statistique des temps d''a'!B:AD, 0, ROW(A21)),"Fermé") / COUNTIFS('Etude statistique des temps d''a'!A:A,"11h30 (Parade!)",INDEX('Etude statistique des temps d''a'!B:AD, 0, ROW(A21)),"&lt;&gt;")</f>
        <v>7.1428571428571425E-2</v>
      </c>
      <c r="AA22">
        <f>COUNTIFS('Etude statistique des temps d''a'!A:A,"12h30",INDEX('Etude statistique des temps d''a'!B:AD, 0, ROW(A21)),"Fermé") / COUNTIFS('Etude statistique des temps d''a'!A:A,"12h30",INDEX('Etude statistique des temps d''a'!B:AD, 0, ROW(A21)),"&lt;&gt;")</f>
        <v>8.3333333333333329E-2</v>
      </c>
      <c r="AB22">
        <f>COUNTIFS('Etude statistique des temps d''a'!A:A,"13h30",INDEX('Etude statistique des temps d''a'!B:AD, 0, ROW(A21)),"Fermé") / COUNTIFS('Etude statistique des temps d''a'!A:A,"13h30",INDEX('Etude statistique des temps d''a'!B:AD, 0, ROW(A21)),"&lt;&gt;")</f>
        <v>0</v>
      </c>
      <c r="AC22">
        <f>COUNTIFS('Etude statistique des temps d''a'!A:A,"14h30",INDEX('Etude statistique des temps d''a'!B:AD, 0, ROW(A21)),"Fermé") / COUNTIFS('Etude statistique des temps d''a'!A:A,"14h30",INDEX('Etude statistique des temps d''a'!B:AD, 0, ROW(A21)),"&lt;&gt;")</f>
        <v>0</v>
      </c>
      <c r="AD22">
        <f>COUNTIFS('Etude statistique des temps d''a'!A:A,"15h30",INDEX('Etude statistique des temps d''a'!B:AD, 0, ROW(A21)),"Fermé") / COUNTIFS('Etude statistique des temps d''a'!A:A,"15h30",INDEX('Etude statistique des temps d''a'!B:AD, 0, ROW(A21)),"&lt;&gt;")</f>
        <v>0</v>
      </c>
      <c r="AE22">
        <f>COUNTIFS('Etude statistique des temps d''a'!A:A,"16h30",INDEX('Etude statistique des temps d''a'!B:AD, 0, ROW(A21)),"Fermé") / COUNTIFS('Etude statistique des temps d''a'!A:A,"16h30",INDEX('Etude statistique des temps d''a'!B:AD, 0, ROW(A21)),"&lt;&gt;")</f>
        <v>0</v>
      </c>
      <c r="AF22">
        <f>COUNTIFS('Etude statistique des temps d''a'!A:A,"17h30",INDEX('Etude statistique des temps d''a'!B:AD, 0, ROW(A21)),"Fermé") / COUNTIFS('Etude statistique des temps d''a'!A:A,"17h30",INDEX('Etude statistique des temps d''a'!B:AD, 0, ROW(A21)),"&lt;&gt;")</f>
        <v>0</v>
      </c>
      <c r="AG22">
        <f>COUNTIFS('Etude statistique des temps d''a'!A:A,"18h30",INDEX('Etude statistique des temps d''a'!B:AD, 0, ROW(A21)),"Fermé") / COUNTIFS('Etude statistique des temps d''a'!A:A,"18h30",INDEX('Etude statistique des temps d''a'!B:AD, 0, ROW(A21)),"&lt;&gt;")</f>
        <v>9.0909090909090912E-2</v>
      </c>
      <c r="AH22">
        <f>COUNTIFS('Etude statistique des temps d''a'!A:A,"19h30",INDEX('Etude statistique des temps d''a'!B:AD, 0, ROW(A21)),"Fermé") / COUNTIFS('Etude statistique des temps d''a'!A:A,"19h30",INDEX('Etude statistique des temps d''a'!B:AD, 0, ROW(A21)),"&lt;&gt;")</f>
        <v>0.16666666666666666</v>
      </c>
      <c r="AI22">
        <f>COUNTIFS('Etude statistique des temps d''a'!A:A,"20h30",INDEX('Etude statistique des temps d''a'!B:AD, 0, ROW(A21)),"Fermé") / COUNTIFS('Etude statistique des temps d''a'!A:A,"20h30",INDEX('Etude statistique des temps d''a'!B:AD, 0, ROW(A21)),"&lt;&gt;")</f>
        <v>0.16666666666666666</v>
      </c>
      <c r="AJ22">
        <f>COUNTIFS('Etude statistique des temps d''a'!A:A,"21h30",INDEX('Etude statistique des temps d''a'!B:AD, 0, ROW(A21)),"Fermé") / COUNTIFS('Etude statistique des temps d''a'!A:A,"21h30",INDEX('Etude statistique des temps d''a'!B:AD, 0, ROW(A21)),"&lt;&gt;")</f>
        <v>1</v>
      </c>
      <c r="AK22">
        <f>COUNTIFS('Etude statistique des temps d''a'!A:A,"22h",INDEX('Etude statistique des temps d''a'!B:AD, 0, ROW(A21)),"Fermé") / COUNTIFS('Etude statistique des temps d''a'!A:A,"22h",INDEX('Etude statistique des temps d''a'!B:AD, 0, ROW(A21)),"&lt;&gt;")</f>
        <v>1</v>
      </c>
      <c r="AL22">
        <f>COUNTIFS('Etude statistique des temps d''a'!A:A,"22h30",INDEX('Etude statistique des temps d''a'!B:AD, 0, ROW(A21)),"Fermé") / COUNTIFS('Etude statistique des temps d''a'!A:A,"22h30",INDEX('Etude statistique des temps d''a'!B:AD, 0, ROW(A21)),"&lt;&gt;")</f>
        <v>1</v>
      </c>
    </row>
    <row r="23" spans="1:38" x14ac:dyDescent="0.3">
      <c r="A23" t="s">
        <v>29</v>
      </c>
      <c r="B23" t="s">
        <v>38</v>
      </c>
      <c r="C23" t="s">
        <v>85</v>
      </c>
      <c r="D23" t="s">
        <v>86</v>
      </c>
      <c r="E23">
        <f t="shared" si="0"/>
        <v>35.921828171828167</v>
      </c>
      <c r="F23">
        <f>IFERROR(AVERAGEIF('Etude statistique des temps d''a'!A:A,"8h30",'Etude statistique des temps d''a'!W:W),"Closed")</f>
        <v>5</v>
      </c>
      <c r="G23">
        <f>IFERROR(AVERAGEIF('Etude statistique des temps d''a'!A:A,"9h30",INDEX('Etude statistique des temps d''a'!B:AD, 0, ROW(A22))),"Closed")</f>
        <v>28.076923076923077</v>
      </c>
      <c r="H23">
        <f>IFERROR(AVERAGEIF('Etude statistique des temps d''a'!A:A,"10h30",INDEX('Etude statistique des temps d''a'!B:AD, 0, ROW(A22))),"Closed")</f>
        <v>42.916666666666664</v>
      </c>
      <c r="I23">
        <f>IFERROR(AVERAGEIF('Etude statistique des temps d''a'!A:A,"11h30 (Parade!)",INDEX('Etude statistique des temps d''a'!B:AD, 0, ROW(A22))),"Closed")</f>
        <v>46.785714285714285</v>
      </c>
      <c r="J23">
        <f>IFERROR(AVERAGEIF('Etude statistique des temps d''a'!A:A,"12h30",INDEX('Etude statistique des temps d''a'!B:AD, 0, ROW(A22))),"Closed")</f>
        <v>45.833333333333336</v>
      </c>
      <c r="K23">
        <f>IFERROR(AVERAGEIF('Etude statistique des temps d''a'!A:A,"13h30",INDEX('Etude statistique des temps d''a'!B:AD, 0, ROW(A22))),"Closed")</f>
        <v>47.692307692307693</v>
      </c>
      <c r="L23">
        <f>IFERROR(AVERAGEIF('Etude statistique des temps d''a'!A:A,"14h30",INDEX('Etude statistique des temps d''a'!B:AD, 0, ROW(A22))),"Closed")</f>
        <v>46.92307692307692</v>
      </c>
      <c r="M23">
        <f>IFERROR(AVERAGEIF('Etude statistique des temps d''a'!A:A,"15h30",INDEX('Etude statistique des temps d''a'!B:AD, 0, ROW(A22))),"Closed")</f>
        <v>42.307692307692307</v>
      </c>
      <c r="N23">
        <f>IFERROR(AVERAGEIF('Etude statistique des temps d''a'!A:A,"16h30",INDEX('Etude statistique des temps d''a'!B:AD, 0, ROW(A22))),"Closed")</f>
        <v>42.857142857142854</v>
      </c>
      <c r="O23">
        <f>IFERROR(AVERAGEIF('Etude statistique des temps d''a'!A:A,"17h30",INDEX('Etude statistique des temps d''a'!B:AD, 0, ROW(A22))),"Closed")</f>
        <v>36.666666666666664</v>
      </c>
      <c r="P23">
        <f>IFERROR(AVERAGEIF('Etude statistique des temps d''a'!A:A,"18h30",INDEX('Etude statistique des temps d''a'!B:AD, 0, ROW(A22))),"Closed")</f>
        <v>34.090909090909093</v>
      </c>
      <c r="Q23">
        <f>IFERROR(AVERAGEIF('Etude statistique des temps d''a'!A:A,"19h30",INDEX('Etude statistique des temps d''a'!B:AD, 0, ROW(A22))),"Closed")</f>
        <v>27</v>
      </c>
      <c r="R23">
        <f>IFERROR(AVERAGEIF('Etude statistique des temps d''a'!A:A,"20h30",INDEX('Etude statistique des temps d''a'!B:AD, 0, ROW(A22))),"Closed")</f>
        <v>20.833333333333332</v>
      </c>
      <c r="S23" t="str">
        <f>IFERROR(AVERAGEIF('Etude statistique des temps d''a'!A:A,"21h30",INDEX('Etude statistique des temps d''a'!B:AD, 0, ROW(A22))),"Closed")</f>
        <v>Closed</v>
      </c>
      <c r="T23" t="str">
        <f>IFERROR(AVERAGEIF('Etude statistique des temps d''a'!A:A,"22h",INDEX('Etude statistique des temps d''a'!B:AD, 0, ROW(A22))),"Closed")</f>
        <v>Closed</v>
      </c>
      <c r="U23" t="str">
        <f>IFERROR(AVERAGEIF('Etude statistique des temps d''a'!A:A,"22h30",INDEX('Etude statistique des temps d''a'!B:AD, 0, ROW(A22))),"Closed")</f>
        <v>Closed</v>
      </c>
      <c r="V23">
        <f>COUNTIF(INDEX('Etude statistique des temps d''a'!B:AD, 0, ROW(A22)),"Fermé") / COUNTA(INDEX('Etude statistique des temps d''a'!B:AD, 0, ROW(A22)))</f>
        <v>0.12804878048780488</v>
      </c>
      <c r="W23">
        <f>COUNTIFS('Etude statistique des temps d''a'!A:A,"8h30",INDEX('Etude statistique des temps d''a'!B:AD, 0, ROW(A22)),"Fermé") / COUNTIFS('Etude statistique des temps d''a'!A:A,"8h30",INDEX('Etude statistique des temps d''a'!B:AD, 0, ROW(A22)),"&lt;&gt;")</f>
        <v>0</v>
      </c>
      <c r="X23">
        <f>COUNTIFS('Etude statistique des temps d''a'!A:A,"9h30",INDEX('Etude statistique des temps d''a'!B:AD, 0, ROW(A22)),"Fermé") / COUNTIFS('Etude statistique des temps d''a'!A:A,"9h30",INDEX('Etude statistique des temps d''a'!B:AD, 0, ROW(A22)),"&lt;&gt;")</f>
        <v>0</v>
      </c>
      <c r="Y23">
        <f>COUNTIFS('Etude statistique des temps d''a'!A:A,"10h30",INDEX('Etude statistique des temps d''a'!B:AD, 0, ROW(A22)),"Fermé") / COUNTIFS('Etude statistique des temps d''a'!A:A,"10h30",INDEX('Etude statistique des temps d''a'!B:AD, 0, ROW(A22)),"&lt;&gt;")</f>
        <v>0</v>
      </c>
      <c r="Z23">
        <f>COUNTIFS('Etude statistique des temps d''a'!A:A,"11h30 (Parade!)",INDEX('Etude statistique des temps d''a'!B:AD, 0, ROW(A22)),"Fermé") / COUNTIFS('Etude statistique des temps d''a'!A:A,"11h30 (Parade!)",INDEX('Etude statistique des temps d''a'!B:AD, 0, ROW(A22)),"&lt;&gt;")</f>
        <v>0</v>
      </c>
      <c r="AA23">
        <f>COUNTIFS('Etude statistique des temps d''a'!A:A,"12h30",INDEX('Etude statistique des temps d''a'!B:AD, 0, ROW(A22)),"Fermé") / COUNTIFS('Etude statistique des temps d''a'!A:A,"12h30",INDEX('Etude statistique des temps d''a'!B:AD, 0, ROW(A22)),"&lt;&gt;")</f>
        <v>0</v>
      </c>
      <c r="AB23">
        <f>COUNTIFS('Etude statistique des temps d''a'!A:A,"13h30",INDEX('Etude statistique des temps d''a'!B:AD, 0, ROW(A22)),"Fermé") / COUNTIFS('Etude statistique des temps d''a'!A:A,"13h30",INDEX('Etude statistique des temps d''a'!B:AD, 0, ROW(A22)),"&lt;&gt;")</f>
        <v>0</v>
      </c>
      <c r="AC23">
        <f>COUNTIFS('Etude statistique des temps d''a'!A:A,"14h30",INDEX('Etude statistique des temps d''a'!B:AD, 0, ROW(A22)),"Fermé") / COUNTIFS('Etude statistique des temps d''a'!A:A,"14h30",INDEX('Etude statistique des temps d''a'!B:AD, 0, ROW(A22)),"&lt;&gt;")</f>
        <v>0</v>
      </c>
      <c r="AD23">
        <f>COUNTIFS('Etude statistique des temps d''a'!A:A,"15h30",INDEX('Etude statistique des temps d''a'!B:AD, 0, ROW(A22)),"Fermé") / COUNTIFS('Etude statistique des temps d''a'!A:A,"15h30",INDEX('Etude statistique des temps d''a'!B:AD, 0, ROW(A22)),"&lt;&gt;")</f>
        <v>0</v>
      </c>
      <c r="AE23">
        <f>COUNTIFS('Etude statistique des temps d''a'!A:A,"16h30",INDEX('Etude statistique des temps d''a'!B:AD, 0, ROW(A22)),"Fermé") / COUNTIFS('Etude statistique des temps d''a'!A:A,"16h30",INDEX('Etude statistique des temps d''a'!B:AD, 0, ROW(A22)),"&lt;&gt;")</f>
        <v>0</v>
      </c>
      <c r="AF23">
        <f>COUNTIFS('Etude statistique des temps d''a'!A:A,"17h30",INDEX('Etude statistique des temps d''a'!B:AD, 0, ROW(A22)),"Fermé") / COUNTIFS('Etude statistique des temps d''a'!A:A,"17h30",INDEX('Etude statistique des temps d''a'!B:AD, 0, ROW(A22)),"&lt;&gt;")</f>
        <v>0.1</v>
      </c>
      <c r="AG23">
        <f>COUNTIFS('Etude statistique des temps d''a'!A:A,"18h30",INDEX('Etude statistique des temps d''a'!B:AD, 0, ROW(A22)),"Fermé") / COUNTIFS('Etude statistique des temps d''a'!A:A,"18h30",INDEX('Etude statistique des temps d''a'!B:AD, 0, ROW(A22)),"&lt;&gt;")</f>
        <v>0</v>
      </c>
      <c r="AH23">
        <f>COUNTIFS('Etude statistique des temps d''a'!A:A,"19h30",INDEX('Etude statistique des temps d''a'!B:AD, 0, ROW(A22)),"Fermé") / COUNTIFS('Etude statistique des temps d''a'!A:A,"19h30",INDEX('Etude statistique des temps d''a'!B:AD, 0, ROW(A22)),"&lt;&gt;")</f>
        <v>0.16666666666666666</v>
      </c>
      <c r="AI23">
        <f>COUNTIFS('Etude statistique des temps d''a'!A:A,"20h30",INDEX('Etude statistique des temps d''a'!B:AD, 0, ROW(A22)),"Fermé") / COUNTIFS('Etude statistique des temps d''a'!A:A,"20h30",INDEX('Etude statistique des temps d''a'!B:AD, 0, ROW(A22)),"&lt;&gt;")</f>
        <v>0</v>
      </c>
      <c r="AJ23">
        <f>COUNTIFS('Etude statistique des temps d''a'!A:A,"21h30",INDEX('Etude statistique des temps d''a'!B:AD, 0, ROW(A22)),"Fermé") / COUNTIFS('Etude statistique des temps d''a'!A:A,"21h30",INDEX('Etude statistique des temps d''a'!B:AD, 0, ROW(A22)),"&lt;&gt;")</f>
        <v>1</v>
      </c>
      <c r="AK23">
        <f>COUNTIFS('Etude statistique des temps d''a'!A:A,"22h",INDEX('Etude statistique des temps d''a'!B:AD, 0, ROW(A22)),"Fermé") / COUNTIFS('Etude statistique des temps d''a'!A:A,"22h",INDEX('Etude statistique des temps d''a'!B:AD, 0, ROW(A22)),"&lt;&gt;")</f>
        <v>1</v>
      </c>
      <c r="AL23">
        <f>COUNTIFS('Etude statistique des temps d''a'!A:A,"22h30",INDEX('Etude statistique des temps d''a'!B:AD, 0, ROW(A22)),"Fermé") / COUNTIFS('Etude statistique des temps d''a'!A:A,"22h30",INDEX('Etude statistique des temps d''a'!B:AD, 0, ROW(A22)),"&lt;&gt;")</f>
        <v>1</v>
      </c>
    </row>
    <row r="24" spans="1:38" x14ac:dyDescent="0.3">
      <c r="A24" t="s">
        <v>30</v>
      </c>
      <c r="B24" t="s">
        <v>38</v>
      </c>
      <c r="C24" t="s">
        <v>87</v>
      </c>
      <c r="D24" t="s">
        <v>88</v>
      </c>
      <c r="E24">
        <f t="shared" si="0"/>
        <v>9.5919383646656389</v>
      </c>
      <c r="F24" t="str">
        <f>IFERROR(AVERAGEIF('Etude statistique des temps d''a'!A:A,"8h30",'Etude statistique des temps d''a'!X:X),"Closed")</f>
        <v>Closed</v>
      </c>
      <c r="G24">
        <f>IFERROR(AVERAGEIF('Etude statistique des temps d''a'!A:A,"9h30",INDEX('Etude statistique des temps d''a'!B:AD, 0, ROW(A23))),"Closed")</f>
        <v>5</v>
      </c>
      <c r="H24">
        <f>IFERROR(AVERAGEIF('Etude statistique des temps d''a'!A:A,"10h30",INDEX('Etude statistique des temps d''a'!B:AD, 0, ROW(A23))),"Closed")</f>
        <v>11.818181818181818</v>
      </c>
      <c r="I24">
        <f>IFERROR(AVERAGEIF('Etude statistique des temps d''a'!A:A,"11h30 (Parade!)",INDEX('Etude statistique des temps d''a'!B:AD, 0, ROW(A23))),"Closed")</f>
        <v>14.23076923076923</v>
      </c>
      <c r="J24">
        <f>IFERROR(AVERAGEIF('Etude statistique des temps d''a'!A:A,"12h30",INDEX('Etude statistique des temps d''a'!B:AD, 0, ROW(A23))),"Closed")</f>
        <v>13.75</v>
      </c>
      <c r="K24">
        <f>IFERROR(AVERAGEIF('Etude statistique des temps d''a'!A:A,"13h30",INDEX('Etude statistique des temps d''a'!B:AD, 0, ROW(A23))),"Closed")</f>
        <v>11.538461538461538</v>
      </c>
      <c r="L24">
        <f>IFERROR(AVERAGEIF('Etude statistique des temps d''a'!A:A,"14h30",INDEX('Etude statistique des temps d''a'!B:AD, 0, ROW(A23))),"Closed")</f>
        <v>7.5</v>
      </c>
      <c r="M24">
        <f>IFERROR(AVERAGEIF('Etude statistique des temps d''a'!A:A,"15h30",INDEX('Etude statistique des temps d''a'!B:AD, 0, ROW(A23))),"Closed")</f>
        <v>8.9285714285714288</v>
      </c>
      <c r="N24">
        <f>IFERROR(AVERAGEIF('Etude statistique des temps d''a'!A:A,"16h30",INDEX('Etude statistique des temps d''a'!B:AD, 0, ROW(A23))),"Closed")</f>
        <v>7.6923076923076925</v>
      </c>
      <c r="O24">
        <f>IFERROR(AVERAGEIF('Etude statistique des temps d''a'!A:A,"17h30",INDEX('Etude statistique des temps d''a'!B:AD, 0, ROW(A23))),"Closed")</f>
        <v>8.75</v>
      </c>
      <c r="P24">
        <f>IFERROR(AVERAGEIF('Etude statistique des temps d''a'!A:A,"18h30",INDEX('Etude statistique des temps d''a'!B:AD, 0, ROW(A23))),"Closed")</f>
        <v>9.6363636363636367</v>
      </c>
      <c r="Q24">
        <f>IFERROR(AVERAGEIF('Etude statistique des temps d''a'!A:A,"19h30",INDEX('Etude statistique des temps d''a'!B:AD, 0, ROW(A23))),"Closed")</f>
        <v>6.666666666666667</v>
      </c>
      <c r="R24" t="str">
        <f>IFERROR(AVERAGEIF('Etude statistique des temps d''a'!A:A,"20h30",INDEX('Etude statistique des temps d''a'!B:AD, 0, ROW(A23))),"Closed")</f>
        <v>Closed</v>
      </c>
      <c r="S24" t="str">
        <f>IFERROR(AVERAGEIF('Etude statistique des temps d''a'!A:A,"21h30",INDEX('Etude statistique des temps d''a'!B:AD, 0, ROW(A23))),"Closed")</f>
        <v>Closed</v>
      </c>
      <c r="T24" t="str">
        <f>IFERROR(AVERAGEIF('Etude statistique des temps d''a'!A:A,"22h",INDEX('Etude statistique des temps d''a'!B:AD, 0, ROW(A23))),"Closed")</f>
        <v>Closed</v>
      </c>
      <c r="U24" t="str">
        <f>IFERROR(AVERAGEIF('Etude statistique des temps d''a'!A:A,"22h30",INDEX('Etude statistique des temps d''a'!B:AD, 0, ROW(A23))),"Closed")</f>
        <v>Closed</v>
      </c>
      <c r="V24">
        <f>COUNTIF(INDEX('Etude statistique des temps d''a'!B:AD, 0, ROW(A23)),"Fermé") / COUNTA(INDEX('Etude statistique des temps d''a'!B:AD, 0, ROW(A23)))</f>
        <v>0.29696969696969699</v>
      </c>
      <c r="W24">
        <f>COUNTIFS('Etude statistique des temps d''a'!A:A,"8h30",INDEX('Etude statistique des temps d''a'!B:AD, 0, ROW(A23)),"Fermé") / COUNTIFS('Etude statistique des temps d''a'!A:A,"8h30",INDEX('Etude statistique des temps d''a'!B:AD, 0, ROW(A23)),"&lt;&gt;")</f>
        <v>1</v>
      </c>
      <c r="X24">
        <f>COUNTIFS('Etude statistique des temps d''a'!A:A,"9h30",INDEX('Etude statistique des temps d''a'!B:AD, 0, ROW(A23)),"Fermé") / COUNTIFS('Etude statistique des temps d''a'!A:A,"9h30",INDEX('Etude statistique des temps d''a'!B:AD, 0, ROW(A23)),"&lt;&gt;")</f>
        <v>0.84615384615384615</v>
      </c>
      <c r="Y24">
        <f>COUNTIFS('Etude statistique des temps d''a'!A:A,"10h30",INDEX('Etude statistique des temps d''a'!B:AD, 0, ROW(A23)),"Fermé") / COUNTIFS('Etude statistique des temps d''a'!A:A,"10h30",INDEX('Etude statistique des temps d''a'!B:AD, 0, ROW(A23)),"&lt;&gt;")</f>
        <v>8.3333333333333329E-2</v>
      </c>
      <c r="Z24">
        <f>COUNTIFS('Etude statistique des temps d''a'!A:A,"11h30 (Parade!)",INDEX('Etude statistique des temps d''a'!B:AD, 0, ROW(A23)),"Fermé") / COUNTIFS('Etude statistique des temps d''a'!A:A,"11h30 (Parade!)",INDEX('Etude statistique des temps d''a'!B:AD, 0, ROW(A23)),"&lt;&gt;")</f>
        <v>7.1428571428571425E-2</v>
      </c>
      <c r="AA24">
        <f>COUNTIFS('Etude statistique des temps d''a'!A:A,"12h30",INDEX('Etude statistique des temps d''a'!B:AD, 0, ROW(A23)),"Fermé") / COUNTIFS('Etude statistique des temps d''a'!A:A,"12h30",INDEX('Etude statistique des temps d''a'!B:AD, 0, ROW(A23)),"&lt;&gt;")</f>
        <v>0</v>
      </c>
      <c r="AB24">
        <f>COUNTIFS('Etude statistique des temps d''a'!A:A,"13h30",INDEX('Etude statistique des temps d''a'!B:AD, 0, ROW(A23)),"Fermé") / COUNTIFS('Etude statistique des temps d''a'!A:A,"13h30",INDEX('Etude statistique des temps d''a'!B:AD, 0, ROW(A23)),"&lt;&gt;")</f>
        <v>0</v>
      </c>
      <c r="AC24">
        <f>COUNTIFS('Etude statistique des temps d''a'!A:A,"14h30",INDEX('Etude statistique des temps d''a'!B:AD, 0, ROW(A23)),"Fermé") / COUNTIFS('Etude statistique des temps d''a'!A:A,"14h30",INDEX('Etude statistique des temps d''a'!B:AD, 0, ROW(A23)),"&lt;&gt;")</f>
        <v>7.6923076923076927E-2</v>
      </c>
      <c r="AD24">
        <f>COUNTIFS('Etude statistique des temps d''a'!A:A,"15h30",INDEX('Etude statistique des temps d''a'!B:AD, 0, ROW(A23)),"Fermé") / COUNTIFS('Etude statistique des temps d''a'!A:A,"15h30",INDEX('Etude statistique des temps d''a'!B:AD, 0, ROW(A23)),"&lt;&gt;")</f>
        <v>0</v>
      </c>
      <c r="AE24">
        <f>COUNTIFS('Etude statistique des temps d''a'!A:A,"16h30",INDEX('Etude statistique des temps d''a'!B:AD, 0, ROW(A23)),"Fermé") / COUNTIFS('Etude statistique des temps d''a'!A:A,"16h30",INDEX('Etude statistique des temps d''a'!B:AD, 0, ROW(A23)),"&lt;&gt;")</f>
        <v>7.1428571428571425E-2</v>
      </c>
      <c r="AF24">
        <f>COUNTIFS('Etude statistique des temps d''a'!A:A,"17h30",INDEX('Etude statistique des temps d''a'!B:AD, 0, ROW(A23)),"Fermé") / COUNTIFS('Etude statistique des temps d''a'!A:A,"17h30",INDEX('Etude statistique des temps d''a'!B:AD, 0, ROW(A23)),"&lt;&gt;")</f>
        <v>0.2</v>
      </c>
      <c r="AG24">
        <f>COUNTIFS('Etude statistique des temps d''a'!A:A,"18h30",INDEX('Etude statistique des temps d''a'!B:AD, 0, ROW(A23)),"Fermé") / COUNTIFS('Etude statistique des temps d''a'!A:A,"18h30",INDEX('Etude statistique des temps d''a'!B:AD, 0, ROW(A23)),"&lt;&gt;")</f>
        <v>0</v>
      </c>
      <c r="AH24">
        <f>COUNTIFS('Etude statistique des temps d''a'!A:A,"19h30",INDEX('Etude statistique des temps d''a'!B:AD, 0, ROW(A23)),"Fermé") / COUNTIFS('Etude statistique des temps d''a'!A:A,"19h30",INDEX('Etude statistique des temps d''a'!B:AD, 0, ROW(A23)),"&lt;&gt;")</f>
        <v>0</v>
      </c>
      <c r="AI24">
        <f>COUNTIFS('Etude statistique des temps d''a'!A:A,"20h30",INDEX('Etude statistique des temps d''a'!B:AD, 0, ROW(A23)),"Fermé") / COUNTIFS('Etude statistique des temps d''a'!A:A,"20h30",INDEX('Etude statistique des temps d''a'!B:AD, 0, ROW(A23)),"&lt;&gt;")</f>
        <v>1</v>
      </c>
      <c r="AJ24">
        <f>COUNTIFS('Etude statistique des temps d''a'!A:A,"21h30",INDEX('Etude statistique des temps d''a'!B:AD, 0, ROW(A23)),"Fermé") / COUNTIFS('Etude statistique des temps d''a'!A:A,"21h30",INDEX('Etude statistique des temps d''a'!B:AD, 0, ROW(A23)),"&lt;&gt;")</f>
        <v>1</v>
      </c>
      <c r="AK24">
        <f>COUNTIFS('Etude statistique des temps d''a'!A:A,"22h",INDEX('Etude statistique des temps d''a'!B:AD, 0, ROW(A23)),"Fermé") / COUNTIFS('Etude statistique des temps d''a'!A:A,"22h",INDEX('Etude statistique des temps d''a'!B:AD, 0, ROW(A23)),"&lt;&gt;")</f>
        <v>1</v>
      </c>
      <c r="AL24">
        <f>COUNTIFS('Etude statistique des temps d''a'!A:A,"22h30",INDEX('Etude statistique des temps d''a'!B:AD, 0, ROW(A23)),"Fermé") / COUNTIFS('Etude statistique des temps d''a'!A:A,"22h30",INDEX('Etude statistique des temps d''a'!B:AD, 0, ROW(A23)),"&lt;&gt;")</f>
        <v>1</v>
      </c>
    </row>
    <row r="25" spans="1:38" x14ac:dyDescent="0.3">
      <c r="A25" t="s">
        <v>31</v>
      </c>
      <c r="B25" t="s">
        <v>38</v>
      </c>
      <c r="C25" t="s">
        <v>89</v>
      </c>
      <c r="D25" t="s">
        <v>90</v>
      </c>
      <c r="E25">
        <f t="shared" si="0"/>
        <v>12.354125041625045</v>
      </c>
      <c r="F25" t="str">
        <f>IFERROR(AVERAGEIF('Etude statistique des temps d''a'!A:A,"8h30",'Etude statistique des temps d''a'!Y:Y),"Closed")</f>
        <v>Closed</v>
      </c>
      <c r="G25">
        <f>IFERROR(AVERAGEIF('Etude statistique des temps d''a'!A:A,"9h30",INDEX('Etude statistique des temps d''a'!B:AD, 0, ROW(A24))),"Closed")</f>
        <v>5.416666666666667</v>
      </c>
      <c r="H25">
        <f>IFERROR(AVERAGEIF('Etude statistique des temps d''a'!A:A,"10h30",INDEX('Etude statistique des temps d''a'!B:AD, 0, ROW(A24))),"Closed")</f>
        <v>15.416666666666666</v>
      </c>
      <c r="I25">
        <f>IFERROR(AVERAGEIF('Etude statistique des temps d''a'!A:A,"11h30 (Parade!)",INDEX('Etude statistique des temps d''a'!B:AD, 0, ROW(A24))),"Closed")</f>
        <v>18.846153846153847</v>
      </c>
      <c r="J25">
        <f>IFERROR(AVERAGEIF('Etude statistique des temps d''a'!A:A,"12h30",INDEX('Etude statistique des temps d''a'!B:AD, 0, ROW(A24))),"Closed")</f>
        <v>20.416666666666668</v>
      </c>
      <c r="K25">
        <f>IFERROR(AVERAGEIF('Etude statistique des temps d''a'!A:A,"13h30",INDEX('Etude statistique des temps d''a'!B:AD, 0, ROW(A24))),"Closed")</f>
        <v>13.461538461538462</v>
      </c>
      <c r="L25">
        <f>IFERROR(AVERAGEIF('Etude statistique des temps d''a'!A:A,"14h30",INDEX('Etude statistique des temps d''a'!B:AD, 0, ROW(A24))),"Closed")</f>
        <v>14.23076923076923</v>
      </c>
      <c r="M25">
        <f>IFERROR(AVERAGEIF('Etude statistique des temps d''a'!A:A,"15h30",INDEX('Etude statistique des temps d''a'!B:AD, 0, ROW(A24))),"Closed")</f>
        <v>10.357142857142858</v>
      </c>
      <c r="N25">
        <f>IFERROR(AVERAGEIF('Etude statistique des temps d''a'!A:A,"16h30",INDEX('Etude statistique des temps d''a'!B:AD, 0, ROW(A24))),"Closed")</f>
        <v>14.285714285714286</v>
      </c>
      <c r="O25">
        <f>IFERROR(AVERAGEIF('Etude statistique des temps d''a'!A:A,"17h30",INDEX('Etude statistique des temps d''a'!B:AD, 0, ROW(A24))),"Closed")</f>
        <v>10</v>
      </c>
      <c r="P25">
        <f>IFERROR(AVERAGEIF('Etude statistique des temps d''a'!A:A,"18h30",INDEX('Etude statistique des temps d''a'!B:AD, 0, ROW(A24))),"Closed")</f>
        <v>11.818181818181818</v>
      </c>
      <c r="Q25">
        <f>IFERROR(AVERAGEIF('Etude statistique des temps d''a'!A:A,"19h30",INDEX('Etude statistique des temps d''a'!B:AD, 0, ROW(A24))),"Closed")</f>
        <v>7</v>
      </c>
      <c r="R25">
        <f>IFERROR(AVERAGEIF('Etude statistique des temps d''a'!A:A,"20h30",INDEX('Etude statistique des temps d''a'!B:AD, 0, ROW(A24))),"Closed")</f>
        <v>7</v>
      </c>
      <c r="S25" t="str">
        <f>IFERROR(AVERAGEIF('Etude statistique des temps d''a'!A:A,"21h30",INDEX('Etude statistique des temps d''a'!B:AD, 0, ROW(A24))),"Closed")</f>
        <v>Closed</v>
      </c>
      <c r="T25" t="str">
        <f>IFERROR(AVERAGEIF('Etude statistique des temps d''a'!A:A,"22h",INDEX('Etude statistique des temps d''a'!B:AD, 0, ROW(A24))),"Closed")</f>
        <v>Closed</v>
      </c>
      <c r="U25" t="str">
        <f>IFERROR(AVERAGEIF('Etude statistique des temps d''a'!A:A,"22h30",INDEX('Etude statistique des temps d''a'!B:AD, 0, ROW(A24))),"Closed")</f>
        <v>Closed</v>
      </c>
      <c r="V25">
        <f>COUNTIF(INDEX('Etude statistique des temps d''a'!B:AD, 0, ROW(A24)),"Fermé") / COUNTA(INDEX('Etude statistique des temps d''a'!B:AD, 0, ROW(A24)))</f>
        <v>0.18181818181818182</v>
      </c>
      <c r="W25">
        <f>COUNTIFS('Etude statistique des temps d''a'!A:A,"8h30",INDEX('Etude statistique des temps d''a'!B:AD, 0, ROW(A24)),"Fermé") / COUNTIFS('Etude statistique des temps d''a'!A:A,"8h30",INDEX('Etude statistique des temps d''a'!B:AD, 0, ROW(A24)),"&lt;&gt;")</f>
        <v>1</v>
      </c>
      <c r="X25">
        <f>COUNTIFS('Etude statistique des temps d''a'!A:A,"9h30",INDEX('Etude statistique des temps d''a'!B:AD, 0, ROW(A24)),"Fermé") / COUNTIFS('Etude statistique des temps d''a'!A:A,"9h30",INDEX('Etude statistique des temps d''a'!B:AD, 0, ROW(A24)),"&lt;&gt;")</f>
        <v>7.6923076923076927E-2</v>
      </c>
      <c r="Y25">
        <f>COUNTIFS('Etude statistique des temps d''a'!A:A,"10h30",INDEX('Etude statistique des temps d''a'!B:AD, 0, ROW(A24)),"Fermé") / COUNTIFS('Etude statistique des temps d''a'!A:A,"10h30",INDEX('Etude statistique des temps d''a'!B:AD, 0, ROW(A24)),"&lt;&gt;")</f>
        <v>0</v>
      </c>
      <c r="Z25">
        <f>COUNTIFS('Etude statistique des temps d''a'!A:A,"11h30 (Parade!)",INDEX('Etude statistique des temps d''a'!B:AD, 0, ROW(A24)),"Fermé") / COUNTIFS('Etude statistique des temps d''a'!A:A,"11h30 (Parade!)",INDEX('Etude statistique des temps d''a'!B:AD, 0, ROW(A24)),"&lt;&gt;")</f>
        <v>7.1428571428571425E-2</v>
      </c>
      <c r="AA25">
        <f>COUNTIFS('Etude statistique des temps d''a'!A:A,"12h30",INDEX('Etude statistique des temps d''a'!B:AD, 0, ROW(A24)),"Fermé") / COUNTIFS('Etude statistique des temps d''a'!A:A,"12h30",INDEX('Etude statistique des temps d''a'!B:AD, 0, ROW(A24)),"&lt;&gt;")</f>
        <v>0</v>
      </c>
      <c r="AB25">
        <f>COUNTIFS('Etude statistique des temps d''a'!A:A,"13h30",INDEX('Etude statistique des temps d''a'!B:AD, 0, ROW(A24)),"Fermé") / COUNTIFS('Etude statistique des temps d''a'!A:A,"13h30",INDEX('Etude statistique des temps d''a'!B:AD, 0, ROW(A24)),"&lt;&gt;")</f>
        <v>0</v>
      </c>
      <c r="AC25">
        <f>COUNTIFS('Etude statistique des temps d''a'!A:A,"14h30",INDEX('Etude statistique des temps d''a'!B:AD, 0, ROW(A24)),"Fermé") / COUNTIFS('Etude statistique des temps d''a'!A:A,"14h30",INDEX('Etude statistique des temps d''a'!B:AD, 0, ROW(A24)),"&lt;&gt;")</f>
        <v>0</v>
      </c>
      <c r="AD25">
        <f>COUNTIFS('Etude statistique des temps d''a'!A:A,"15h30",INDEX('Etude statistique des temps d''a'!B:AD, 0, ROW(A24)),"Fermé") / COUNTIFS('Etude statistique des temps d''a'!A:A,"15h30",INDEX('Etude statistique des temps d''a'!B:AD, 0, ROW(A24)),"&lt;&gt;")</f>
        <v>0</v>
      </c>
      <c r="AE25">
        <f>COUNTIFS('Etude statistique des temps d''a'!A:A,"16h30",INDEX('Etude statistique des temps d''a'!B:AD, 0, ROW(A24)),"Fermé") / COUNTIFS('Etude statistique des temps d''a'!A:A,"16h30",INDEX('Etude statistique des temps d''a'!B:AD, 0, ROW(A24)),"&lt;&gt;")</f>
        <v>0</v>
      </c>
      <c r="AF25">
        <f>COUNTIFS('Etude statistique des temps d''a'!A:A,"17h30",INDEX('Etude statistique des temps d''a'!B:AD, 0, ROW(A24)),"Fermé") / COUNTIFS('Etude statistique des temps d''a'!A:A,"17h30",INDEX('Etude statistique des temps d''a'!B:AD, 0, ROW(A24)),"&lt;&gt;")</f>
        <v>0</v>
      </c>
      <c r="AG25">
        <f>COUNTIFS('Etude statistique des temps d''a'!A:A,"18h30",INDEX('Etude statistique des temps d''a'!B:AD, 0, ROW(A24)),"Fermé") / COUNTIFS('Etude statistique des temps d''a'!A:A,"18h30",INDEX('Etude statistique des temps d''a'!B:AD, 0, ROW(A24)),"&lt;&gt;")</f>
        <v>0</v>
      </c>
      <c r="AH25">
        <f>COUNTIFS('Etude statistique des temps d''a'!A:A,"19h30",INDEX('Etude statistique des temps d''a'!B:AD, 0, ROW(A24)),"Fermé") / COUNTIFS('Etude statistique des temps d''a'!A:A,"19h30",INDEX('Etude statistique des temps d''a'!B:AD, 0, ROW(A24)),"&lt;&gt;")</f>
        <v>0.16666666666666666</v>
      </c>
      <c r="AI25">
        <f>COUNTIFS('Etude statistique des temps d''a'!A:A,"20h30",INDEX('Etude statistique des temps d''a'!B:AD, 0, ROW(A24)),"Fermé") / COUNTIFS('Etude statistique des temps d''a'!A:A,"20h30",INDEX('Etude statistique des temps d''a'!B:AD, 0, ROW(A24)),"&lt;&gt;")</f>
        <v>0.16666666666666666</v>
      </c>
      <c r="AJ25">
        <f>COUNTIFS('Etude statistique des temps d''a'!A:A,"21h30",INDEX('Etude statistique des temps d''a'!B:AD, 0, ROW(A24)),"Fermé") / COUNTIFS('Etude statistique des temps d''a'!A:A,"21h30",INDEX('Etude statistique des temps d''a'!B:AD, 0, ROW(A24)),"&lt;&gt;")</f>
        <v>1</v>
      </c>
      <c r="AK25">
        <f>COUNTIFS('Etude statistique des temps d''a'!A:A,"22h",INDEX('Etude statistique des temps d''a'!B:AD, 0, ROW(A24)),"Fermé") / COUNTIFS('Etude statistique des temps d''a'!A:A,"22h",INDEX('Etude statistique des temps d''a'!B:AD, 0, ROW(A24)),"&lt;&gt;")</f>
        <v>1</v>
      </c>
      <c r="AL25">
        <f>COUNTIFS('Etude statistique des temps d''a'!A:A,"22h30",INDEX('Etude statistique des temps d''a'!B:AD, 0, ROW(A24)),"Fermé") / COUNTIFS('Etude statistique des temps d''a'!A:A,"22h30",INDEX('Etude statistique des temps d''a'!B:AD, 0, ROW(A24)),"&lt;&gt;")</f>
        <v>1</v>
      </c>
    </row>
    <row r="26" spans="1:38" x14ac:dyDescent="0.3">
      <c r="A26" t="s">
        <v>32</v>
      </c>
      <c r="B26" t="s">
        <v>38</v>
      </c>
      <c r="C26" t="s">
        <v>91</v>
      </c>
      <c r="D26" t="s">
        <v>92</v>
      </c>
      <c r="E26">
        <f t="shared" si="0"/>
        <v>10.362193362193363</v>
      </c>
      <c r="F26" t="str">
        <f>IFERROR(AVERAGEIF('Etude statistique des temps d''a'!A:A,"8h30",'Etude statistique des temps d''a'!Z:Z),"Closed")</f>
        <v>Closed</v>
      </c>
      <c r="G26">
        <f>IFERROR(AVERAGEIF('Etude statistique des temps d''a'!A:A,"9h30",INDEX('Etude statistique des temps d''a'!B:AD, 0, ROW(A25))),"Closed")</f>
        <v>4.615384615384615</v>
      </c>
      <c r="H26">
        <f>IFERROR(AVERAGEIF('Etude statistique des temps d''a'!A:A,"10h30",INDEX('Etude statistique des temps d''a'!B:AD, 0, ROW(A25))),"Closed")</f>
        <v>13.333333333333334</v>
      </c>
      <c r="I26">
        <f>IFERROR(AVERAGEIF('Etude statistique des temps d''a'!A:A,"11h30 (Parade!)",INDEX('Etude statistique des temps d''a'!B:AD, 0, ROW(A25))),"Closed")</f>
        <v>18.214285714285715</v>
      </c>
      <c r="J26">
        <f>IFERROR(AVERAGEIF('Etude statistique des temps d''a'!A:A,"12h30",INDEX('Etude statistique des temps d''a'!B:AD, 0, ROW(A25))),"Closed")</f>
        <v>16.666666666666668</v>
      </c>
      <c r="K26">
        <f>IFERROR(AVERAGEIF('Etude statistique des temps d''a'!A:A,"13h30",INDEX('Etude statistique des temps d''a'!B:AD, 0, ROW(A25))),"Closed")</f>
        <v>12.692307692307692</v>
      </c>
      <c r="L26">
        <f>IFERROR(AVERAGEIF('Etude statistique des temps d''a'!A:A,"14h30",INDEX('Etude statistique des temps d''a'!B:AD, 0, ROW(A25))),"Closed")</f>
        <v>12.692307692307692</v>
      </c>
      <c r="M26">
        <f>IFERROR(AVERAGEIF('Etude statistique des temps d''a'!A:A,"15h30",INDEX('Etude statistique des temps d''a'!B:AD, 0, ROW(A25))),"Closed")</f>
        <v>8.5714285714285712</v>
      </c>
      <c r="N26">
        <f>IFERROR(AVERAGEIF('Etude statistique des temps d''a'!A:A,"16h30",INDEX('Etude statistique des temps d''a'!B:AD, 0, ROW(A25))),"Closed")</f>
        <v>10</v>
      </c>
      <c r="O26">
        <f>IFERROR(AVERAGEIF('Etude statistique des temps d''a'!A:A,"17h30",INDEX('Etude statistique des temps d''a'!B:AD, 0, ROW(A25))),"Closed")</f>
        <v>9</v>
      </c>
      <c r="P26">
        <f>IFERROR(AVERAGEIF('Etude statistique des temps d''a'!A:A,"18h30",INDEX('Etude statistique des temps d''a'!B:AD, 0, ROW(A25))),"Closed")</f>
        <v>7.7272727272727275</v>
      </c>
      <c r="Q26">
        <f>IFERROR(AVERAGEIF('Etude statistique des temps d''a'!A:A,"19h30",INDEX('Etude statistique des temps d''a'!B:AD, 0, ROW(A25))),"Closed")</f>
        <v>5.833333333333333</v>
      </c>
      <c r="R26">
        <f>IFERROR(AVERAGEIF('Etude statistique des temps d''a'!A:A,"20h30",INDEX('Etude statistique des temps d''a'!B:AD, 0, ROW(A25))),"Closed")</f>
        <v>5</v>
      </c>
      <c r="S26" t="str">
        <f>IFERROR(AVERAGEIF('Etude statistique des temps d''a'!A:A,"21h30",INDEX('Etude statistique des temps d''a'!B:AD, 0, ROW(A25))),"Closed")</f>
        <v>Closed</v>
      </c>
      <c r="T26" t="str">
        <f>IFERROR(AVERAGEIF('Etude statistique des temps d''a'!A:A,"22h",INDEX('Etude statistique des temps d''a'!B:AD, 0, ROW(A25))),"Closed")</f>
        <v>Closed</v>
      </c>
      <c r="U26" t="str">
        <f>IFERROR(AVERAGEIF('Etude statistique des temps d''a'!A:A,"22h30",INDEX('Etude statistique des temps d''a'!B:AD, 0, ROW(A25))),"Closed")</f>
        <v>Closed</v>
      </c>
      <c r="V26">
        <f>COUNTIF(INDEX('Etude statistique des temps d''a'!B:AD, 0, ROW(A25)),"Fermé") / COUNTA(INDEX('Etude statistique des temps d''a'!B:AD, 0, ROW(A25)))</f>
        <v>0.15757575757575756</v>
      </c>
      <c r="W26">
        <f>COUNTIFS('Etude statistique des temps d''a'!A:A,"8h30",INDEX('Etude statistique des temps d''a'!B:AD, 0, ROW(A25)),"Fermé") / COUNTIFS('Etude statistique des temps d''a'!A:A,"8h30",INDEX('Etude statistique des temps d''a'!B:AD, 0, ROW(A25)),"&lt;&gt;")</f>
        <v>1</v>
      </c>
      <c r="X26">
        <f>COUNTIFS('Etude statistique des temps d''a'!A:A,"9h30",INDEX('Etude statistique des temps d''a'!B:AD, 0, ROW(A25)),"Fermé") / COUNTIFS('Etude statistique des temps d''a'!A:A,"9h30",INDEX('Etude statistique des temps d''a'!B:AD, 0, ROW(A25)),"&lt;&gt;")</f>
        <v>0</v>
      </c>
      <c r="Y26">
        <f>COUNTIFS('Etude statistique des temps d''a'!A:A,"10h30",INDEX('Etude statistique des temps d''a'!B:AD, 0, ROW(A25)),"Fermé") / COUNTIFS('Etude statistique des temps d''a'!A:A,"10h30",INDEX('Etude statistique des temps d''a'!B:AD, 0, ROW(A25)),"&lt;&gt;")</f>
        <v>0</v>
      </c>
      <c r="Z26">
        <f>COUNTIFS('Etude statistique des temps d''a'!A:A,"11h30 (Parade!)",INDEX('Etude statistique des temps d''a'!B:AD, 0, ROW(A25)),"Fermé") / COUNTIFS('Etude statistique des temps d''a'!A:A,"11h30 (Parade!)",INDEX('Etude statistique des temps d''a'!B:AD, 0, ROW(A25)),"&lt;&gt;")</f>
        <v>0</v>
      </c>
      <c r="AA26">
        <f>COUNTIFS('Etude statistique des temps d''a'!A:A,"12h30",INDEX('Etude statistique des temps d''a'!B:AD, 0, ROW(A25)),"Fermé") / COUNTIFS('Etude statistique des temps d''a'!A:A,"12h30",INDEX('Etude statistique des temps d''a'!B:AD, 0, ROW(A25)),"&lt;&gt;")</f>
        <v>0</v>
      </c>
      <c r="AB26">
        <f>COUNTIFS('Etude statistique des temps d''a'!A:A,"13h30",INDEX('Etude statistique des temps d''a'!B:AD, 0, ROW(A25)),"Fermé") / COUNTIFS('Etude statistique des temps d''a'!A:A,"13h30",INDEX('Etude statistique des temps d''a'!B:AD, 0, ROW(A25)),"&lt;&gt;")</f>
        <v>0</v>
      </c>
      <c r="AC26">
        <f>COUNTIFS('Etude statistique des temps d''a'!A:A,"14h30",INDEX('Etude statistique des temps d''a'!B:AD, 0, ROW(A25)),"Fermé") / COUNTIFS('Etude statistique des temps d''a'!A:A,"14h30",INDEX('Etude statistique des temps d''a'!B:AD, 0, ROW(A25)),"&lt;&gt;")</f>
        <v>0</v>
      </c>
      <c r="AD26">
        <f>COUNTIFS('Etude statistique des temps d''a'!A:A,"15h30",INDEX('Etude statistique des temps d''a'!B:AD, 0, ROW(A25)),"Fermé") / COUNTIFS('Etude statistique des temps d''a'!A:A,"15h30",INDEX('Etude statistique des temps d''a'!B:AD, 0, ROW(A25)),"&lt;&gt;")</f>
        <v>0</v>
      </c>
      <c r="AE26">
        <f>COUNTIFS('Etude statistique des temps d''a'!A:A,"16h30",INDEX('Etude statistique des temps d''a'!B:AD, 0, ROW(A25)),"Fermé") / COUNTIFS('Etude statistique des temps d''a'!A:A,"16h30",INDEX('Etude statistique des temps d''a'!B:AD, 0, ROW(A25)),"&lt;&gt;")</f>
        <v>0</v>
      </c>
      <c r="AF26">
        <f>COUNTIFS('Etude statistique des temps d''a'!A:A,"17h30",INDEX('Etude statistique des temps d''a'!B:AD, 0, ROW(A25)),"Fermé") / COUNTIFS('Etude statistique des temps d''a'!A:A,"17h30",INDEX('Etude statistique des temps d''a'!B:AD, 0, ROW(A25)),"&lt;&gt;")</f>
        <v>0</v>
      </c>
      <c r="AG26">
        <f>COUNTIFS('Etude statistique des temps d''a'!A:A,"18h30",INDEX('Etude statistique des temps d''a'!B:AD, 0, ROW(A25)),"Fermé") / COUNTIFS('Etude statistique des temps d''a'!A:A,"18h30",INDEX('Etude statistique des temps d''a'!B:AD, 0, ROW(A25)),"&lt;&gt;")</f>
        <v>0</v>
      </c>
      <c r="AH26">
        <f>COUNTIFS('Etude statistique des temps d''a'!A:A,"19h30",INDEX('Etude statistique des temps d''a'!B:AD, 0, ROW(A25)),"Fermé") / COUNTIFS('Etude statistique des temps d''a'!A:A,"19h30",INDEX('Etude statistique des temps d''a'!B:AD, 0, ROW(A25)),"&lt;&gt;")</f>
        <v>0</v>
      </c>
      <c r="AI26">
        <f>COUNTIFS('Etude statistique des temps d''a'!A:A,"20h30",INDEX('Etude statistique des temps d''a'!B:AD, 0, ROW(A25)),"Fermé") / COUNTIFS('Etude statistique des temps d''a'!A:A,"20h30",INDEX('Etude statistique des temps d''a'!B:AD, 0, ROW(A25)),"&lt;&gt;")</f>
        <v>0</v>
      </c>
      <c r="AJ26">
        <f>COUNTIFS('Etude statistique des temps d''a'!A:A,"21h30",INDEX('Etude statistique des temps d''a'!B:AD, 0, ROW(A25)),"Fermé") / COUNTIFS('Etude statistique des temps d''a'!A:A,"21h30",INDEX('Etude statistique des temps d''a'!B:AD, 0, ROW(A25)),"&lt;&gt;")</f>
        <v>1</v>
      </c>
      <c r="AK26">
        <f>COUNTIFS('Etude statistique des temps d''a'!A:A,"22h",INDEX('Etude statistique des temps d''a'!B:AD, 0, ROW(A25)),"Fermé") / COUNTIFS('Etude statistique des temps d''a'!A:A,"22h",INDEX('Etude statistique des temps d''a'!B:AD, 0, ROW(A25)),"&lt;&gt;")</f>
        <v>1</v>
      </c>
      <c r="AL26">
        <f>COUNTIFS('Etude statistique des temps d''a'!A:A,"22h30",INDEX('Etude statistique des temps d''a'!B:AD, 0, ROW(A25)),"Fermé") / COUNTIFS('Etude statistique des temps d''a'!A:A,"22h30",INDEX('Etude statistique des temps d''a'!B:AD, 0, ROW(A25)),"&lt;&gt;")</f>
        <v>1</v>
      </c>
    </row>
    <row r="27" spans="1:38" x14ac:dyDescent="0.3">
      <c r="A27" t="s">
        <v>33</v>
      </c>
      <c r="B27" t="s">
        <v>38</v>
      </c>
      <c r="C27" t="s">
        <v>93</v>
      </c>
      <c r="D27" t="s">
        <v>94</v>
      </c>
      <c r="E27">
        <f t="shared" si="0"/>
        <v>67.731652962422203</v>
      </c>
      <c r="F27">
        <f>IFERROR(AVERAGEIF('Etude statistique des temps d''a'!A:A,"8h30",'Etude statistique des temps d''a'!AA:AA),"Closed")</f>
        <v>20</v>
      </c>
      <c r="G27">
        <f>IFERROR(AVERAGEIF('Etude statistique des temps d''a'!A:A,"9h30",INDEX('Etude statistique des temps d''a'!B:AD, 0, ROW(A26))),"Closed")</f>
        <v>75</v>
      </c>
      <c r="H27">
        <f>IFERROR(AVERAGEIF('Etude statistique des temps d''a'!A:A,"10h30",INDEX('Etude statistique des temps d''a'!B:AD, 0, ROW(A26))),"Closed")</f>
        <v>81.666666666666671</v>
      </c>
      <c r="I27">
        <f>IFERROR(AVERAGEIF('Etude statistique des temps d''a'!A:A,"11h30 (Parade!)",INDEX('Etude statistique des temps d''a'!B:AD, 0, ROW(A26))),"Closed")</f>
        <v>79.615384615384613</v>
      </c>
      <c r="J27">
        <f>IFERROR(AVERAGEIF('Etude statistique des temps d''a'!A:A,"12h30",INDEX('Etude statistique des temps d''a'!B:AD, 0, ROW(A26))),"Closed")</f>
        <v>73.181818181818187</v>
      </c>
      <c r="K27">
        <f>IFERROR(AVERAGEIF('Etude statistique des temps d''a'!A:A,"13h30",INDEX('Etude statistique des temps d''a'!B:AD, 0, ROW(A26))),"Closed")</f>
        <v>77.5</v>
      </c>
      <c r="L27">
        <f>IFERROR(AVERAGEIF('Etude statistique des temps d''a'!A:A,"14h30",INDEX('Etude statistique des temps d''a'!B:AD, 0, ROW(A26))),"Closed")</f>
        <v>75.416666666666671</v>
      </c>
      <c r="M27">
        <f>IFERROR(AVERAGEIF('Etude statistique des temps d''a'!A:A,"15h30",INDEX('Etude statistique des temps d''a'!B:AD, 0, ROW(A26))),"Closed")</f>
        <v>72.083333333333329</v>
      </c>
      <c r="N27">
        <f>IFERROR(AVERAGEIF('Etude statistique des temps d''a'!A:A,"16h30",INDEX('Etude statistique des temps d''a'!B:AD, 0, ROW(A26))),"Closed")</f>
        <v>70.714285714285708</v>
      </c>
      <c r="O27">
        <f>IFERROR(AVERAGEIF('Etude statistique des temps d''a'!A:A,"17h30",INDEX('Etude statistique des temps d''a'!B:AD, 0, ROW(A26))),"Closed")</f>
        <v>68.5</v>
      </c>
      <c r="P27">
        <f>IFERROR(AVERAGEIF('Etude statistique des temps d''a'!A:A,"18h30",INDEX('Etude statistique des temps d''a'!B:AD, 0, ROW(A26))),"Closed")</f>
        <v>65.5</v>
      </c>
      <c r="Q27">
        <f>IFERROR(AVERAGEIF('Etude statistique des temps d''a'!A:A,"19h30",INDEX('Etude statistique des temps d''a'!B:AD, 0, ROW(A26))),"Closed")</f>
        <v>68.333333333333329</v>
      </c>
      <c r="R27">
        <f>IFERROR(AVERAGEIF('Etude statistique des temps d''a'!A:A,"20h30",INDEX('Etude statistique des temps d''a'!B:AD, 0, ROW(A26))),"Closed")</f>
        <v>53</v>
      </c>
      <c r="S27" t="str">
        <f>IFERROR(AVERAGEIF('Etude statistique des temps d''a'!A:A,"21h30",INDEX('Etude statistique des temps d''a'!B:AD, 0, ROW(A26))),"Closed")</f>
        <v>Closed</v>
      </c>
      <c r="T27" t="str">
        <f>IFERROR(AVERAGEIF('Etude statistique des temps d''a'!A:A,"22h",INDEX('Etude statistique des temps d''a'!B:AD, 0, ROW(A26))),"Closed")</f>
        <v>Closed</v>
      </c>
      <c r="U27" t="str">
        <f>IFERROR(AVERAGEIF('Etude statistique des temps d''a'!A:A,"22h30",INDEX('Etude statistique des temps d''a'!B:AD, 0, ROW(A26))),"Closed")</f>
        <v>Closed</v>
      </c>
      <c r="V27">
        <f>COUNTIF(INDEX('Etude statistique des temps d''a'!B:AD, 0, ROW(A26)),"Fermé") / COUNTA(INDEX('Etude statistique des temps d''a'!B:AD, 0, ROW(A26)))</f>
        <v>0.16363636363636364</v>
      </c>
      <c r="W27">
        <f>COUNTIFS('Etude statistique des temps d''a'!A:A,"8h30",INDEX('Etude statistique des temps d''a'!B:AD, 0, ROW(A26)),"Fermé") / COUNTIFS('Etude statistique des temps d''a'!A:A,"8h30",INDEX('Etude statistique des temps d''a'!B:AD, 0, ROW(A26)),"&lt;&gt;")</f>
        <v>0</v>
      </c>
      <c r="X27">
        <f>COUNTIFS('Etude statistique des temps d''a'!A:A,"9h30",INDEX('Etude statistique des temps d''a'!B:AD, 0, ROW(A26)),"Fermé") / COUNTIFS('Etude statistique des temps d''a'!A:A,"9h30",INDEX('Etude statistique des temps d''a'!B:AD, 0, ROW(A26)),"&lt;&gt;")</f>
        <v>0</v>
      </c>
      <c r="Y27">
        <f>COUNTIFS('Etude statistique des temps d''a'!A:A,"10h30",INDEX('Etude statistique des temps d''a'!B:AD, 0, ROW(A26)),"Fermé") / COUNTIFS('Etude statistique des temps d''a'!A:A,"10h30",INDEX('Etude statistique des temps d''a'!B:AD, 0, ROW(A26)),"&lt;&gt;")</f>
        <v>0</v>
      </c>
      <c r="Z27">
        <f>COUNTIFS('Etude statistique des temps d''a'!A:A,"11h30 (Parade!)",INDEX('Etude statistique des temps d''a'!B:AD, 0, ROW(A26)),"Fermé") / COUNTIFS('Etude statistique des temps d''a'!A:A,"11h30 (Parade!)",INDEX('Etude statistique des temps d''a'!B:AD, 0, ROW(A26)),"&lt;&gt;")</f>
        <v>7.1428571428571425E-2</v>
      </c>
      <c r="AA27">
        <f>COUNTIFS('Etude statistique des temps d''a'!A:A,"12h30",INDEX('Etude statistique des temps d''a'!B:AD, 0, ROW(A26)),"Fermé") / COUNTIFS('Etude statistique des temps d''a'!A:A,"12h30",INDEX('Etude statistique des temps d''a'!B:AD, 0, ROW(A26)),"&lt;&gt;")</f>
        <v>8.3333333333333329E-2</v>
      </c>
      <c r="AB27">
        <f>COUNTIFS('Etude statistique des temps d''a'!A:A,"13h30",INDEX('Etude statistique des temps d''a'!B:AD, 0, ROW(A26)),"Fermé") / COUNTIFS('Etude statistique des temps d''a'!A:A,"13h30",INDEX('Etude statistique des temps d''a'!B:AD, 0, ROW(A26)),"&lt;&gt;")</f>
        <v>7.6923076923076927E-2</v>
      </c>
      <c r="AC27">
        <f>COUNTIFS('Etude statistique des temps d''a'!A:A,"14h30",INDEX('Etude statistique des temps d''a'!B:AD, 0, ROW(A26)),"Fermé") / COUNTIFS('Etude statistique des temps d''a'!A:A,"14h30",INDEX('Etude statistique des temps d''a'!B:AD, 0, ROW(A26)),"&lt;&gt;")</f>
        <v>7.6923076923076927E-2</v>
      </c>
      <c r="AD27">
        <f>COUNTIFS('Etude statistique des temps d''a'!A:A,"15h30",INDEX('Etude statistique des temps d''a'!B:AD, 0, ROW(A26)),"Fermé") / COUNTIFS('Etude statistique des temps d''a'!A:A,"15h30",INDEX('Etude statistique des temps d''a'!B:AD, 0, ROW(A26)),"&lt;&gt;")</f>
        <v>0.14285714285714285</v>
      </c>
      <c r="AE27">
        <f>COUNTIFS('Etude statistique des temps d''a'!A:A,"16h30",INDEX('Etude statistique des temps d''a'!B:AD, 0, ROW(A26)),"Fermé") / COUNTIFS('Etude statistique des temps d''a'!A:A,"16h30",INDEX('Etude statistique des temps d''a'!B:AD, 0, ROW(A26)),"&lt;&gt;")</f>
        <v>0</v>
      </c>
      <c r="AF27">
        <f>COUNTIFS('Etude statistique des temps d''a'!A:A,"17h30",INDEX('Etude statistique des temps d''a'!B:AD, 0, ROW(A26)),"Fermé") / COUNTIFS('Etude statistique des temps d''a'!A:A,"17h30",INDEX('Etude statistique des temps d''a'!B:AD, 0, ROW(A26)),"&lt;&gt;")</f>
        <v>0</v>
      </c>
      <c r="AG27">
        <f>COUNTIFS('Etude statistique des temps d''a'!A:A,"18h30",INDEX('Etude statistique des temps d''a'!B:AD, 0, ROW(A26)),"Fermé") / COUNTIFS('Etude statistique des temps d''a'!A:A,"18h30",INDEX('Etude statistique des temps d''a'!B:AD, 0, ROW(A26)),"&lt;&gt;")</f>
        <v>9.0909090909090912E-2</v>
      </c>
      <c r="AH27">
        <f>COUNTIFS('Etude statistique des temps d''a'!A:A,"19h30",INDEX('Etude statistique des temps d''a'!B:AD, 0, ROW(A26)),"Fermé") / COUNTIFS('Etude statistique des temps d''a'!A:A,"19h30",INDEX('Etude statistique des temps d''a'!B:AD, 0, ROW(A26)),"&lt;&gt;")</f>
        <v>0</v>
      </c>
      <c r="AI27">
        <f>COUNTIFS('Etude statistique des temps d''a'!A:A,"20h30",INDEX('Etude statistique des temps d''a'!B:AD, 0, ROW(A26)),"Fermé") / COUNTIFS('Etude statistique des temps d''a'!A:A,"20h30",INDEX('Etude statistique des temps d''a'!B:AD, 0, ROW(A26)),"&lt;&gt;")</f>
        <v>0.16666666666666666</v>
      </c>
      <c r="AJ27">
        <f>COUNTIFS('Etude statistique des temps d''a'!A:A,"21h30",INDEX('Etude statistique des temps d''a'!B:AD, 0, ROW(A26)),"Fermé") / COUNTIFS('Etude statistique des temps d''a'!A:A,"21h30",INDEX('Etude statistique des temps d''a'!B:AD, 0, ROW(A26)),"&lt;&gt;")</f>
        <v>1</v>
      </c>
      <c r="AK27">
        <f>COUNTIFS('Etude statistique des temps d''a'!A:A,"22h",INDEX('Etude statistique des temps d''a'!B:AD, 0, ROW(A26)),"Fermé") / COUNTIFS('Etude statistique des temps d''a'!A:A,"22h",INDEX('Etude statistique des temps d''a'!B:AD, 0, ROW(A26)),"&lt;&gt;")</f>
        <v>1</v>
      </c>
      <c r="AL27">
        <f>COUNTIFS('Etude statistique des temps d''a'!A:A,"22h30",INDEX('Etude statistique des temps d''a'!B:AD, 0, ROW(A26)),"Fermé") / COUNTIFS('Etude statistique des temps d''a'!A:A,"22h30",INDEX('Etude statistique des temps d''a'!B:AD, 0, ROW(A26)),"&lt;&gt;")</f>
        <v>1</v>
      </c>
    </row>
    <row r="28" spans="1:38" x14ac:dyDescent="0.3">
      <c r="A28" t="s">
        <v>34</v>
      </c>
      <c r="B28" t="s">
        <v>38</v>
      </c>
      <c r="C28" t="s">
        <v>95</v>
      </c>
      <c r="D28" t="s">
        <v>96</v>
      </c>
      <c r="E28">
        <f t="shared" si="0"/>
        <v>34.639589577089573</v>
      </c>
      <c r="F28" t="str">
        <f>IFERROR(AVERAGEIF('Etude statistique des temps d''a'!A:A,"8h30",'Etude statistique des temps d''a'!AB:AB),"Closed")</f>
        <v>Closed</v>
      </c>
      <c r="G28">
        <f>IFERROR(AVERAGEIF('Etude statistique des temps d''a'!A:A,"9h30",INDEX('Etude statistique des temps d''a'!B:AD, 0, ROW(A27))),"Closed")</f>
        <v>8.8461538461538467</v>
      </c>
      <c r="H28">
        <f>IFERROR(AVERAGEIF('Etude statistique des temps d''a'!A:A,"10h30",INDEX('Etude statistique des temps d''a'!B:AD, 0, ROW(A27))),"Closed")</f>
        <v>34.583333333333336</v>
      </c>
      <c r="I28">
        <f>IFERROR(AVERAGEIF('Etude statistique des temps d''a'!A:A,"11h30 (Parade!)",INDEX('Etude statistique des temps d''a'!B:AD, 0, ROW(A27))),"Closed")</f>
        <v>45.357142857142854</v>
      </c>
      <c r="J28">
        <f>IFERROR(AVERAGEIF('Etude statistique des temps d''a'!A:A,"12h30",INDEX('Etude statistique des temps d''a'!B:AD, 0, ROW(A27))),"Closed")</f>
        <v>45.454545454545453</v>
      </c>
      <c r="K28">
        <f>IFERROR(AVERAGEIF('Etude statistique des temps d''a'!A:A,"13h30",INDEX('Etude statistique des temps d''a'!B:AD, 0, ROW(A27))),"Closed")</f>
        <v>43.846153846153847</v>
      </c>
      <c r="L28">
        <f>IFERROR(AVERAGEIF('Etude statistique des temps d''a'!A:A,"14h30",INDEX('Etude statistique des temps d''a'!B:AD, 0, ROW(A27))),"Closed")</f>
        <v>43.07692307692308</v>
      </c>
      <c r="M28">
        <f>IFERROR(AVERAGEIF('Etude statistique des temps d''a'!A:A,"15h30",INDEX('Etude statistique des temps d''a'!B:AD, 0, ROW(A27))),"Closed")</f>
        <v>36.428571428571431</v>
      </c>
      <c r="N28">
        <f>IFERROR(AVERAGEIF('Etude statistique des temps d''a'!A:A,"16h30",INDEX('Etude statistique des temps d''a'!B:AD, 0, ROW(A27))),"Closed")</f>
        <v>42.142857142857146</v>
      </c>
      <c r="O28">
        <f>IFERROR(AVERAGEIF('Etude statistique des temps d''a'!A:A,"17h30",INDEX('Etude statistique des temps d''a'!B:AD, 0, ROW(A27))),"Closed")</f>
        <v>34.5</v>
      </c>
      <c r="P28">
        <f>IFERROR(AVERAGEIF('Etude statistique des temps d''a'!A:A,"18h30",INDEX('Etude statistique des temps d''a'!B:AD, 0, ROW(A27))),"Closed")</f>
        <v>32.272727272727273</v>
      </c>
      <c r="Q28">
        <f>IFERROR(AVERAGEIF('Etude statistique des temps d''a'!A:A,"19h30",INDEX('Etude statistique des temps d''a'!B:AD, 0, ROW(A27))),"Closed")</f>
        <v>23.333333333333332</v>
      </c>
      <c r="R28">
        <f>IFERROR(AVERAGEIF('Etude statistique des temps d''a'!A:A,"20h30",INDEX('Etude statistique des temps d''a'!B:AD, 0, ROW(A27))),"Closed")</f>
        <v>25.833333333333332</v>
      </c>
      <c r="S28" t="str">
        <f>IFERROR(AVERAGEIF('Etude statistique des temps d''a'!A:A,"21h30",INDEX('Etude statistique des temps d''a'!B:AD, 0, ROW(A27))),"Closed")</f>
        <v>Closed</v>
      </c>
      <c r="T28" t="str">
        <f>IFERROR(AVERAGEIF('Etude statistique des temps d''a'!A:A,"22h",INDEX('Etude statistique des temps d''a'!B:AD, 0, ROW(A27))),"Closed")</f>
        <v>Closed</v>
      </c>
      <c r="U28" t="str">
        <f>IFERROR(AVERAGEIF('Etude statistique des temps d''a'!A:A,"22h30",INDEX('Etude statistique des temps d''a'!B:AD, 0, ROW(A27))),"Closed")</f>
        <v>Closed</v>
      </c>
      <c r="V28">
        <f>COUNTIF(INDEX('Etude statistique des temps d''a'!B:AD, 0, ROW(A27)),"Fermé") / COUNTA(INDEX('Etude statistique des temps d''a'!B:AD, 0, ROW(A27)))</f>
        <v>0.16363636363636364</v>
      </c>
      <c r="W28">
        <f>COUNTIFS('Etude statistique des temps d''a'!A:A,"8h30",INDEX('Etude statistique des temps d''a'!B:AD, 0, ROW(A27)),"Fermé") / COUNTIFS('Etude statistique des temps d''a'!A:A,"8h30",INDEX('Etude statistique des temps d''a'!B:AD, 0, ROW(A27)),"&lt;&gt;")</f>
        <v>1</v>
      </c>
      <c r="X28">
        <f>COUNTIFS('Etude statistique des temps d''a'!A:A,"9h30",INDEX('Etude statistique des temps d''a'!B:AD, 0, ROW(A27)),"Fermé") / COUNTIFS('Etude statistique des temps d''a'!A:A,"9h30",INDEX('Etude statistique des temps d''a'!B:AD, 0, ROW(A27)),"&lt;&gt;")</f>
        <v>0</v>
      </c>
      <c r="Y28">
        <f>COUNTIFS('Etude statistique des temps d''a'!A:A,"10h30",INDEX('Etude statistique des temps d''a'!B:AD, 0, ROW(A27)),"Fermé") / COUNTIFS('Etude statistique des temps d''a'!A:A,"10h30",INDEX('Etude statistique des temps d''a'!B:AD, 0, ROW(A27)),"&lt;&gt;")</f>
        <v>0</v>
      </c>
      <c r="Z28">
        <f>COUNTIFS('Etude statistique des temps d''a'!A:A,"11h30 (Parade!)",INDEX('Etude statistique des temps d''a'!B:AD, 0, ROW(A27)),"Fermé") / COUNTIFS('Etude statistique des temps d''a'!A:A,"11h30 (Parade!)",INDEX('Etude statistique des temps d''a'!B:AD, 0, ROW(A27)),"&lt;&gt;")</f>
        <v>0</v>
      </c>
      <c r="AA28">
        <f>COUNTIFS('Etude statistique des temps d''a'!A:A,"12h30",INDEX('Etude statistique des temps d''a'!B:AD, 0, ROW(A27)),"Fermé") / COUNTIFS('Etude statistique des temps d''a'!A:A,"12h30",INDEX('Etude statistique des temps d''a'!B:AD, 0, ROW(A27)),"&lt;&gt;")</f>
        <v>8.3333333333333329E-2</v>
      </c>
      <c r="AB28">
        <f>COUNTIFS('Etude statistique des temps d''a'!A:A,"13h30",INDEX('Etude statistique des temps d''a'!B:AD, 0, ROW(A27)),"Fermé") / COUNTIFS('Etude statistique des temps d''a'!A:A,"13h30",INDEX('Etude statistique des temps d''a'!B:AD, 0, ROW(A27)),"&lt;&gt;")</f>
        <v>0</v>
      </c>
      <c r="AC28">
        <f>COUNTIFS('Etude statistique des temps d''a'!A:A,"14h30",INDEX('Etude statistique des temps d''a'!B:AD, 0, ROW(A27)),"Fermé") / COUNTIFS('Etude statistique des temps d''a'!A:A,"14h30",INDEX('Etude statistique des temps d''a'!B:AD, 0, ROW(A27)),"&lt;&gt;")</f>
        <v>0</v>
      </c>
      <c r="AD28">
        <f>COUNTIFS('Etude statistique des temps d''a'!A:A,"15h30",INDEX('Etude statistique des temps d''a'!B:AD, 0, ROW(A27)),"Fermé") / COUNTIFS('Etude statistique des temps d''a'!A:A,"15h30",INDEX('Etude statistique des temps d''a'!B:AD, 0, ROW(A27)),"&lt;&gt;")</f>
        <v>0</v>
      </c>
      <c r="AE28">
        <f>COUNTIFS('Etude statistique des temps d''a'!A:A,"16h30",INDEX('Etude statistique des temps d''a'!B:AD, 0, ROW(A27)),"Fermé") / COUNTIFS('Etude statistique des temps d''a'!A:A,"16h30",INDEX('Etude statistique des temps d''a'!B:AD, 0, ROW(A27)),"&lt;&gt;")</f>
        <v>0</v>
      </c>
      <c r="AF28">
        <f>COUNTIFS('Etude statistique des temps d''a'!A:A,"17h30",INDEX('Etude statistique des temps d''a'!B:AD, 0, ROW(A27)),"Fermé") / COUNTIFS('Etude statistique des temps d''a'!A:A,"17h30",INDEX('Etude statistique des temps d''a'!B:AD, 0, ROW(A27)),"&lt;&gt;")</f>
        <v>0</v>
      </c>
      <c r="AG28">
        <f>COUNTIFS('Etude statistique des temps d''a'!A:A,"18h30",INDEX('Etude statistique des temps d''a'!B:AD, 0, ROW(A27)),"Fermé") / COUNTIFS('Etude statistique des temps d''a'!A:A,"18h30",INDEX('Etude statistique des temps d''a'!B:AD, 0, ROW(A27)),"&lt;&gt;")</f>
        <v>0</v>
      </c>
      <c r="AH28">
        <f>COUNTIFS('Etude statistique des temps d''a'!A:A,"19h30",INDEX('Etude statistique des temps d''a'!B:AD, 0, ROW(A27)),"Fermé") / COUNTIFS('Etude statistique des temps d''a'!A:A,"19h30",INDEX('Etude statistique des temps d''a'!B:AD, 0, ROW(A27)),"&lt;&gt;")</f>
        <v>0</v>
      </c>
      <c r="AI28">
        <f>COUNTIFS('Etude statistique des temps d''a'!A:A,"20h30",INDEX('Etude statistique des temps d''a'!B:AD, 0, ROW(A27)),"Fermé") / COUNTIFS('Etude statistique des temps d''a'!A:A,"20h30",INDEX('Etude statistique des temps d''a'!B:AD, 0, ROW(A27)),"&lt;&gt;")</f>
        <v>0</v>
      </c>
      <c r="AJ28">
        <f>COUNTIFS('Etude statistique des temps d''a'!A:A,"21h30",INDEX('Etude statistique des temps d''a'!B:AD, 0, ROW(A27)),"Fermé") / COUNTIFS('Etude statistique des temps d''a'!A:A,"21h30",INDEX('Etude statistique des temps d''a'!B:AD, 0, ROW(A27)),"&lt;&gt;")</f>
        <v>1</v>
      </c>
      <c r="AK28">
        <f>COUNTIFS('Etude statistique des temps d''a'!A:A,"22h",INDEX('Etude statistique des temps d''a'!B:AD, 0, ROW(A27)),"Fermé") / COUNTIFS('Etude statistique des temps d''a'!A:A,"22h",INDEX('Etude statistique des temps d''a'!B:AD, 0, ROW(A27)),"&lt;&gt;")</f>
        <v>1</v>
      </c>
      <c r="AL28">
        <f>COUNTIFS('Etude statistique des temps d''a'!A:A,"22h30",INDEX('Etude statistique des temps d''a'!B:AD, 0, ROW(A27)),"Fermé") / COUNTIFS('Etude statistique des temps d''a'!A:A,"22h30",INDEX('Etude statistique des temps d''a'!B:AD, 0, ROW(A27)),"&lt;&gt;")</f>
        <v>1</v>
      </c>
    </row>
    <row r="29" spans="1:38" x14ac:dyDescent="0.3">
      <c r="A29" t="s">
        <v>35</v>
      </c>
      <c r="B29" t="s">
        <v>38</v>
      </c>
      <c r="C29" t="s">
        <v>97</v>
      </c>
      <c r="D29" t="s">
        <v>98</v>
      </c>
      <c r="E29">
        <f t="shared" si="0"/>
        <v>13.157793595293596</v>
      </c>
      <c r="F29" t="str">
        <f>IFERROR(AVERAGEIF('Etude statistique des temps d''a'!A:A,"8h30",'Etude statistique des temps d''a'!AC:AC),"Closed")</f>
        <v>Closed</v>
      </c>
      <c r="G29">
        <f>IFERROR(AVERAGEIF('Etude statistique des temps d''a'!A:A,"9h30",INDEX('Etude statistique des temps d''a'!B:AD, 0, ROW(A28))),"Closed")</f>
        <v>4.166666666666667</v>
      </c>
      <c r="H29">
        <f>IFERROR(AVERAGEIF('Etude statistique des temps d''a'!A:A,"10h30",INDEX('Etude statistique des temps d''a'!B:AD, 0, ROW(A28))),"Closed")</f>
        <v>10.833333333333334</v>
      </c>
      <c r="I29">
        <f>IFERROR(AVERAGEIF('Etude statistique des temps d''a'!A:A,"11h30 (Parade!)",INDEX('Etude statistique des temps d''a'!B:AD, 0, ROW(A28))),"Closed")</f>
        <v>21.785714285714285</v>
      </c>
      <c r="J29">
        <f>IFERROR(AVERAGEIF('Etude statistique des temps d''a'!A:A,"12h30",INDEX('Etude statistique des temps d''a'!B:AD, 0, ROW(A28))),"Closed")</f>
        <v>17.083333333333332</v>
      </c>
      <c r="K29">
        <f>IFERROR(AVERAGEIF('Etude statistique des temps d''a'!A:A,"13h30",INDEX('Etude statistique des temps d''a'!B:AD, 0, ROW(A28))),"Closed")</f>
        <v>21.923076923076923</v>
      </c>
      <c r="L29">
        <f>IFERROR(AVERAGEIF('Etude statistique des temps d''a'!A:A,"14h30",INDEX('Etude statistique des temps d''a'!B:AD, 0, ROW(A28))),"Closed")</f>
        <v>17.692307692307693</v>
      </c>
      <c r="M29">
        <f>IFERROR(AVERAGEIF('Etude statistique des temps d''a'!A:A,"15h30",INDEX('Etude statistique des temps d''a'!B:AD, 0, ROW(A28))),"Closed")</f>
        <v>10.714285714285714</v>
      </c>
      <c r="N29">
        <f>IFERROR(AVERAGEIF('Etude statistique des temps d''a'!A:A,"16h30",INDEX('Etude statistique des temps d''a'!B:AD, 0, ROW(A28))),"Closed")</f>
        <v>14.285714285714286</v>
      </c>
      <c r="O29">
        <f>IFERROR(AVERAGEIF('Etude statistique des temps d''a'!A:A,"17h30",INDEX('Etude statistique des temps d''a'!B:AD, 0, ROW(A28))),"Closed")</f>
        <v>11</v>
      </c>
      <c r="P29">
        <f>IFERROR(AVERAGEIF('Etude statistique des temps d''a'!A:A,"18h30",INDEX('Etude statistique des temps d''a'!B:AD, 0, ROW(A28))),"Closed")</f>
        <v>10.909090909090908</v>
      </c>
      <c r="Q29">
        <f>IFERROR(AVERAGEIF('Etude statistique des temps d''a'!A:A,"19h30",INDEX('Etude statistique des temps d''a'!B:AD, 0, ROW(A28))),"Closed")</f>
        <v>10</v>
      </c>
      <c r="R29">
        <f>IFERROR(AVERAGEIF('Etude statistique des temps d''a'!A:A,"20h30",INDEX('Etude statistique des temps d''a'!B:AD, 0, ROW(A28))),"Closed")</f>
        <v>7.5</v>
      </c>
      <c r="S29" t="str">
        <f>IFERROR(AVERAGEIF('Etude statistique des temps d''a'!A:A,"21h30",INDEX('Etude statistique des temps d''a'!B:AD, 0, ROW(A28))),"Closed")</f>
        <v>Closed</v>
      </c>
      <c r="T29" t="str">
        <f>IFERROR(AVERAGEIF('Etude statistique des temps d''a'!A:A,"22h",INDEX('Etude statistique des temps d''a'!B:AD, 0, ROW(A28))),"Closed")</f>
        <v>Closed</v>
      </c>
      <c r="U29" t="str">
        <f>IFERROR(AVERAGEIF('Etude statistique des temps d''a'!A:A,"22h30",INDEX('Etude statistique des temps d''a'!B:AD, 0, ROW(A28))),"Closed")</f>
        <v>Closed</v>
      </c>
      <c r="V29">
        <f>COUNTIF(INDEX('Etude statistique des temps d''a'!B:AD, 0, ROW(A28)),"Fermé") / COUNTA(INDEX('Etude statistique des temps d''a'!B:AD, 0, ROW(A28)))</f>
        <v>0.16363636363636364</v>
      </c>
      <c r="W29">
        <f>COUNTIFS('Etude statistique des temps d''a'!A:A,"8h30",INDEX('Etude statistique des temps d''a'!B:AD, 0, ROW(A28)),"Fermé") / COUNTIFS('Etude statistique des temps d''a'!A:A,"8h30",INDEX('Etude statistique des temps d''a'!B:AD, 0, ROW(A28)),"&lt;&gt;")</f>
        <v>1</v>
      </c>
      <c r="X29">
        <f>COUNTIFS('Etude statistique des temps d''a'!A:A,"9h30",INDEX('Etude statistique des temps d''a'!B:AD, 0, ROW(A28)),"Fermé") / COUNTIFS('Etude statistique des temps d''a'!A:A,"9h30",INDEX('Etude statistique des temps d''a'!B:AD, 0, ROW(A28)),"&lt;&gt;")</f>
        <v>7.6923076923076927E-2</v>
      </c>
      <c r="Y29">
        <f>COUNTIFS('Etude statistique des temps d''a'!A:A,"10h30",INDEX('Etude statistique des temps d''a'!B:AD, 0, ROW(A28)),"Fermé") / COUNTIFS('Etude statistique des temps d''a'!A:A,"10h30",INDEX('Etude statistique des temps d''a'!B:AD, 0, ROW(A28)),"&lt;&gt;")</f>
        <v>0</v>
      </c>
      <c r="Z29">
        <f>COUNTIFS('Etude statistique des temps d''a'!A:A,"11h30 (Parade!)",INDEX('Etude statistique des temps d''a'!B:AD, 0, ROW(A28)),"Fermé") / COUNTIFS('Etude statistique des temps d''a'!A:A,"11h30 (Parade!)",INDEX('Etude statistique des temps d''a'!B:AD, 0, ROW(A28)),"&lt;&gt;")</f>
        <v>0</v>
      </c>
      <c r="AA29">
        <f>COUNTIFS('Etude statistique des temps d''a'!A:A,"12h30",INDEX('Etude statistique des temps d''a'!B:AD, 0, ROW(A28)),"Fermé") / COUNTIFS('Etude statistique des temps d''a'!A:A,"12h30",INDEX('Etude statistique des temps d''a'!B:AD, 0, ROW(A28)),"&lt;&gt;")</f>
        <v>0</v>
      </c>
      <c r="AB29">
        <f>COUNTIFS('Etude statistique des temps d''a'!A:A,"13h30",INDEX('Etude statistique des temps d''a'!B:AD, 0, ROW(A28)),"Fermé") / COUNTIFS('Etude statistique des temps d''a'!A:A,"13h30",INDEX('Etude statistique des temps d''a'!B:AD, 0, ROW(A28)),"&lt;&gt;")</f>
        <v>0</v>
      </c>
      <c r="AC29">
        <f>COUNTIFS('Etude statistique des temps d''a'!A:A,"14h30",INDEX('Etude statistique des temps d''a'!B:AD, 0, ROW(A28)),"Fermé") / COUNTIFS('Etude statistique des temps d''a'!A:A,"14h30",INDEX('Etude statistique des temps d''a'!B:AD, 0, ROW(A28)),"&lt;&gt;")</f>
        <v>0</v>
      </c>
      <c r="AD29">
        <f>COUNTIFS('Etude statistique des temps d''a'!A:A,"15h30",INDEX('Etude statistique des temps d''a'!B:AD, 0, ROW(A28)),"Fermé") / COUNTIFS('Etude statistique des temps d''a'!A:A,"15h30",INDEX('Etude statistique des temps d''a'!B:AD, 0, ROW(A28)),"&lt;&gt;")</f>
        <v>0</v>
      </c>
      <c r="AE29">
        <f>COUNTIFS('Etude statistique des temps d''a'!A:A,"16h30",INDEX('Etude statistique des temps d''a'!B:AD, 0, ROW(A28)),"Fermé") / COUNTIFS('Etude statistique des temps d''a'!A:A,"16h30",INDEX('Etude statistique des temps d''a'!B:AD, 0, ROW(A28)),"&lt;&gt;")</f>
        <v>0</v>
      </c>
      <c r="AF29">
        <f>COUNTIFS('Etude statistique des temps d''a'!A:A,"17h30",INDEX('Etude statistique des temps d''a'!B:AD, 0, ROW(A28)),"Fermé") / COUNTIFS('Etude statistique des temps d''a'!A:A,"17h30",INDEX('Etude statistique des temps d''a'!B:AD, 0, ROW(A28)),"&lt;&gt;")</f>
        <v>0</v>
      </c>
      <c r="AG29">
        <f>COUNTIFS('Etude statistique des temps d''a'!A:A,"18h30",INDEX('Etude statistique des temps d''a'!B:AD, 0, ROW(A28)),"Fermé") / COUNTIFS('Etude statistique des temps d''a'!A:A,"18h30",INDEX('Etude statistique des temps d''a'!B:AD, 0, ROW(A28)),"&lt;&gt;")</f>
        <v>0</v>
      </c>
      <c r="AH29">
        <f>COUNTIFS('Etude statistique des temps d''a'!A:A,"19h30",INDEX('Etude statistique des temps d''a'!B:AD, 0, ROW(A28)),"Fermé") / COUNTIFS('Etude statistique des temps d''a'!A:A,"19h30",INDEX('Etude statistique des temps d''a'!B:AD, 0, ROW(A28)),"&lt;&gt;")</f>
        <v>0</v>
      </c>
      <c r="AI29">
        <f>COUNTIFS('Etude statistique des temps d''a'!A:A,"20h30",INDEX('Etude statistique des temps d''a'!B:AD, 0, ROW(A28)),"Fermé") / COUNTIFS('Etude statistique des temps d''a'!A:A,"20h30",INDEX('Etude statistique des temps d''a'!B:AD, 0, ROW(A28)),"&lt;&gt;")</f>
        <v>0</v>
      </c>
      <c r="AJ29">
        <f>COUNTIFS('Etude statistique des temps d''a'!A:A,"21h30",INDEX('Etude statistique des temps d''a'!B:AD, 0, ROW(A28)),"Fermé") / COUNTIFS('Etude statistique des temps d''a'!A:A,"21h30",INDEX('Etude statistique des temps d''a'!B:AD, 0, ROW(A28)),"&lt;&gt;")</f>
        <v>1</v>
      </c>
      <c r="AK29">
        <f>COUNTIFS('Etude statistique des temps d''a'!A:A,"22h",INDEX('Etude statistique des temps d''a'!B:AD, 0, ROW(A28)),"Fermé") / COUNTIFS('Etude statistique des temps d''a'!A:A,"22h",INDEX('Etude statistique des temps d''a'!B:AD, 0, ROW(A28)),"&lt;&gt;")</f>
        <v>1</v>
      </c>
      <c r="AL29">
        <f>COUNTIFS('Etude statistique des temps d''a'!A:A,"22h30",INDEX('Etude statistique des temps d''a'!B:AD, 0, ROW(A28)),"Fermé") / COUNTIFS('Etude statistique des temps d''a'!A:A,"22h30",INDEX('Etude statistique des temps d''a'!B:AD, 0, ROW(A28)),"&lt;&gt;")</f>
        <v>1</v>
      </c>
    </row>
    <row r="30" spans="1:38" x14ac:dyDescent="0.3">
      <c r="A30" t="s">
        <v>36</v>
      </c>
      <c r="B30" t="s">
        <v>38</v>
      </c>
      <c r="C30" t="s">
        <v>99</v>
      </c>
      <c r="D30" t="s">
        <v>100</v>
      </c>
      <c r="E30">
        <f t="shared" si="0"/>
        <v>39.779616217116214</v>
      </c>
      <c r="F30" t="str">
        <f>IFERROR(AVERAGEIF('Etude statistique des temps d''a'!A:A,"8h30",'Etude statistique des temps d''a'!AD:AD),"Closed")</f>
        <v>Closed</v>
      </c>
      <c r="G30">
        <f>IFERROR(AVERAGEIF('Etude statistique des temps d''a'!A:A,"9h30",INDEX('Etude statistique des temps d''a'!B:AD, 0, ROW(A29))),"Closed")</f>
        <v>27.307692307692307</v>
      </c>
      <c r="H30">
        <f>IFERROR(AVERAGEIF('Etude statistique des temps d''a'!A:A,"10h30",INDEX('Etude statistique des temps d''a'!B:AD, 0, ROW(A29))),"Closed")</f>
        <v>41.25</v>
      </c>
      <c r="I30">
        <f>IFERROR(AVERAGEIF('Etude statistique des temps d''a'!A:A,"11h30 (Parade!)",INDEX('Etude statistique des temps d''a'!B:AD, 0, ROW(A29))),"Closed")</f>
        <v>47.5</v>
      </c>
      <c r="J30">
        <f>IFERROR(AVERAGEIF('Etude statistique des temps d''a'!A:A,"12h30",INDEX('Etude statistique des temps d''a'!B:AD, 0, ROW(A29))),"Closed")</f>
        <v>48.636363636363633</v>
      </c>
      <c r="K30">
        <f>IFERROR(AVERAGEIF('Etude statistique des temps d''a'!A:A,"13h30",INDEX('Etude statistique des temps d''a'!B:AD, 0, ROW(A29))),"Closed")</f>
        <v>44.230769230769234</v>
      </c>
      <c r="L30">
        <f>IFERROR(AVERAGEIF('Etude statistique des temps d''a'!A:A,"14h30",INDEX('Etude statistique des temps d''a'!B:AD, 0, ROW(A29))),"Closed")</f>
        <v>43.846153846153847</v>
      </c>
      <c r="M30">
        <f>IFERROR(AVERAGEIF('Etude statistique des temps d''a'!A:A,"15h30",INDEX('Etude statistique des temps d''a'!B:AD, 0, ROW(A29))),"Closed")</f>
        <v>42.5</v>
      </c>
      <c r="N30">
        <f>IFERROR(AVERAGEIF('Etude statistique des temps d''a'!A:A,"16h30",INDEX('Etude statistique des temps d''a'!B:AD, 0, ROW(A29))),"Closed")</f>
        <v>40.357142857142854</v>
      </c>
      <c r="O30">
        <f>IFERROR(AVERAGEIF('Etude statistique des temps d''a'!A:A,"17h30",INDEX('Etude statistique des temps d''a'!B:AD, 0, ROW(A29))),"Closed")</f>
        <v>39</v>
      </c>
      <c r="P30">
        <f>IFERROR(AVERAGEIF('Etude statistique des temps d''a'!A:A,"18h30",INDEX('Etude statistique des temps d''a'!B:AD, 0, ROW(A29))),"Closed")</f>
        <v>37.727272727272727</v>
      </c>
      <c r="Q30">
        <f>IFERROR(AVERAGEIF('Etude statistique des temps d''a'!A:A,"19h30",INDEX('Etude statistique des temps d''a'!B:AD, 0, ROW(A29))),"Closed")</f>
        <v>33.333333333333336</v>
      </c>
      <c r="R30">
        <f>IFERROR(AVERAGEIF('Etude statistique des temps d''a'!A:A,"20h30",INDEX('Etude statistique des temps d''a'!B:AD, 0, ROW(A29))),"Closed")</f>
        <v>31.666666666666668</v>
      </c>
      <c r="S30" t="str">
        <f>IFERROR(AVERAGEIF('Etude statistique des temps d''a'!A:A,"21h30",INDEX('Etude statistique des temps d''a'!B:AD, 0, ROW(A29))),"Closed")</f>
        <v>Closed</v>
      </c>
      <c r="T30" t="str">
        <f>IFERROR(AVERAGEIF('Etude statistique des temps d''a'!A:A,"22h",INDEX('Etude statistique des temps d''a'!B:AD, 0, ROW(A29))),"Closed")</f>
        <v>Closed</v>
      </c>
      <c r="U30" t="str">
        <f>IFERROR(AVERAGEIF('Etude statistique des temps d''a'!A:A,"22h30",INDEX('Etude statistique des temps d''a'!B:AD, 0, ROW(A29))),"Closed")</f>
        <v>Closed</v>
      </c>
      <c r="V30">
        <f>COUNTIF(INDEX('Etude statistique des temps d''a'!B:AD, 0, ROW(A29)),"Fermé") / COUNTA(INDEX('Etude statistique des temps d''a'!B:AD, 0, ROW(A29)))</f>
        <v>0.16363636363636364</v>
      </c>
      <c r="W30">
        <f>COUNTIFS('Etude statistique des temps d''a'!A:A,"8h30",INDEX('Etude statistique des temps d''a'!B:AD, 0, ROW(A29)),"Fermé") / COUNTIFS('Etude statistique des temps d''a'!A:A,"8h30",INDEX('Etude statistique des temps d''a'!B:AD, 0, ROW(A29)),"&lt;&gt;")</f>
        <v>1</v>
      </c>
      <c r="X30">
        <f>COUNTIFS('Etude statistique des temps d''a'!A:A,"9h30",INDEX('Etude statistique des temps d''a'!B:AD, 0, ROW(A29)),"Fermé") / COUNTIFS('Etude statistique des temps d''a'!A:A,"9h30",INDEX('Etude statistique des temps d''a'!B:AD, 0, ROW(A29)),"&lt;&gt;")</f>
        <v>0</v>
      </c>
      <c r="Y30">
        <f>COUNTIFS('Etude statistique des temps d''a'!A:A,"10h30",INDEX('Etude statistique des temps d''a'!B:AD, 0, ROW(A29)),"Fermé") / COUNTIFS('Etude statistique des temps d''a'!A:A,"10h30",INDEX('Etude statistique des temps d''a'!B:AD, 0, ROW(A29)),"&lt;&gt;")</f>
        <v>0</v>
      </c>
      <c r="Z30">
        <f>COUNTIFS('Etude statistique des temps d''a'!A:A,"11h30 (Parade!)",INDEX('Etude statistique des temps d''a'!B:AD, 0, ROW(A29)),"Fermé") / COUNTIFS('Etude statistique des temps d''a'!A:A,"11h30 (Parade!)",INDEX('Etude statistique des temps d''a'!B:AD, 0, ROW(A29)),"&lt;&gt;")</f>
        <v>0</v>
      </c>
      <c r="AA30">
        <f>COUNTIFS('Etude statistique des temps d''a'!A:A,"12h30",INDEX('Etude statistique des temps d''a'!B:AD, 0, ROW(A29)),"Fermé") / COUNTIFS('Etude statistique des temps d''a'!A:A,"12h30",INDEX('Etude statistique des temps d''a'!B:AD, 0, ROW(A29)),"&lt;&gt;")</f>
        <v>8.3333333333333329E-2</v>
      </c>
      <c r="AB30">
        <f>COUNTIFS('Etude statistique des temps d''a'!A:A,"13h30",INDEX('Etude statistique des temps d''a'!B:AD, 0, ROW(A29)),"Fermé") / COUNTIFS('Etude statistique des temps d''a'!A:A,"13h30",INDEX('Etude statistique des temps d''a'!B:AD, 0, ROW(A29)),"&lt;&gt;")</f>
        <v>0</v>
      </c>
      <c r="AC30">
        <f>COUNTIFS('Etude statistique des temps d''a'!A:A,"14h30",INDEX('Etude statistique des temps d''a'!B:AD, 0, ROW(A29)),"Fermé") / COUNTIFS('Etude statistique des temps d''a'!A:A,"14h30",INDEX('Etude statistique des temps d''a'!B:AD, 0, ROW(A29)),"&lt;&gt;")</f>
        <v>0</v>
      </c>
      <c r="AD30">
        <f>COUNTIFS('Etude statistique des temps d''a'!A:A,"15h30",INDEX('Etude statistique des temps d''a'!B:AD, 0, ROW(A29)),"Fermé") / COUNTIFS('Etude statistique des temps d''a'!A:A,"15h30",INDEX('Etude statistique des temps d''a'!B:AD, 0, ROW(A29)),"&lt;&gt;")</f>
        <v>0</v>
      </c>
      <c r="AE30">
        <f>COUNTIFS('Etude statistique des temps d''a'!A:A,"16h30",INDEX('Etude statistique des temps d''a'!B:AD, 0, ROW(A29)),"Fermé") / COUNTIFS('Etude statistique des temps d''a'!A:A,"16h30",INDEX('Etude statistique des temps d''a'!B:AD, 0, ROW(A29)),"&lt;&gt;")</f>
        <v>0</v>
      </c>
      <c r="AF30">
        <f>COUNTIFS('Etude statistique des temps d''a'!A:A,"17h30",INDEX('Etude statistique des temps d''a'!B:AD, 0, ROW(A29)),"Fermé") / COUNTIFS('Etude statistique des temps d''a'!A:A,"17h30",INDEX('Etude statistique des temps d''a'!B:AD, 0, ROW(A29)),"&lt;&gt;")</f>
        <v>0</v>
      </c>
      <c r="AG30">
        <f>COUNTIFS('Etude statistique des temps d''a'!A:A,"18h30",INDEX('Etude statistique des temps d''a'!B:AD, 0, ROW(A29)),"Fermé") / COUNTIFS('Etude statistique des temps d''a'!A:A,"18h30",INDEX('Etude statistique des temps d''a'!B:AD, 0, ROW(A29)),"&lt;&gt;")</f>
        <v>0</v>
      </c>
      <c r="AH30">
        <f>COUNTIFS('Etude statistique des temps d''a'!A:A,"19h30",INDEX('Etude statistique des temps d''a'!B:AD, 0, ROW(A29)),"Fermé") / COUNTIFS('Etude statistique des temps d''a'!A:A,"19h30",INDEX('Etude statistique des temps d''a'!B:AD, 0, ROW(A29)),"&lt;&gt;")</f>
        <v>0</v>
      </c>
      <c r="AI30">
        <f>COUNTIFS('Etude statistique des temps d''a'!A:A,"20h30",INDEX('Etude statistique des temps d''a'!B:AD, 0, ROW(A29)),"Fermé") / COUNTIFS('Etude statistique des temps d''a'!A:A,"20h30",INDEX('Etude statistique des temps d''a'!B:AD, 0, ROW(A29)),"&lt;&gt;")</f>
        <v>0</v>
      </c>
      <c r="AJ30">
        <f>COUNTIFS('Etude statistique des temps d''a'!A:A,"21h30",INDEX('Etude statistique des temps d''a'!B:AD, 0, ROW(A29)),"Fermé") / COUNTIFS('Etude statistique des temps d''a'!A:A,"21h30",INDEX('Etude statistique des temps d''a'!B:AD, 0, ROW(A29)),"&lt;&gt;")</f>
        <v>1</v>
      </c>
      <c r="AK30">
        <f>COUNTIFS('Etude statistique des temps d''a'!A:A,"22h",INDEX('Etude statistique des temps d''a'!B:AD, 0, ROW(A29)),"Fermé") / COUNTIFS('Etude statistique des temps d''a'!A:A,"22h",INDEX('Etude statistique des temps d''a'!B:AD, 0, ROW(A29)),"&lt;&gt;")</f>
        <v>1</v>
      </c>
      <c r="AL30">
        <f>COUNTIFS('Etude statistique des temps d''a'!A:A,"22h30",INDEX('Etude statistique des temps d''a'!B:AD, 0, ROW(A29)),"Fermé") / COUNTIFS('Etude statistique des temps d''a'!A:A,"22h30",INDEX('Etude statistique des temps d''a'!B:AD, 0, ROW(A29)),"&lt;&gt;")</f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0"/>
  <sheetViews>
    <sheetView topLeftCell="D1" workbookViewId="0">
      <selection activeCell="E2" sqref="E2"/>
    </sheetView>
  </sheetViews>
  <sheetFormatPr defaultRowHeight="14.4" x14ac:dyDescent="0.3"/>
  <cols>
    <col min="1" max="3" width="8.88671875" customWidth="1"/>
    <col min="4" max="4" width="18.88671875" customWidth="1"/>
    <col min="5" max="5" width="8.21875" customWidth="1"/>
    <col min="6" max="6" width="7.6640625" customWidth="1"/>
  </cols>
  <sheetData>
    <row r="1" spans="1:38" x14ac:dyDescent="0.3">
      <c r="A1" t="s">
        <v>37</v>
      </c>
      <c r="B1" t="s">
        <v>39</v>
      </c>
      <c r="C1" t="s">
        <v>41</v>
      </c>
      <c r="D1" t="s">
        <v>42</v>
      </c>
      <c r="E1" t="s">
        <v>165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132</v>
      </c>
      <c r="W1" t="s">
        <v>150</v>
      </c>
      <c r="X1" t="s">
        <v>133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164</v>
      </c>
      <c r="AL1" t="s">
        <v>163</v>
      </c>
    </row>
    <row r="2" spans="1:38" x14ac:dyDescent="0.3">
      <c r="A2" t="s">
        <v>0</v>
      </c>
      <c r="B2" t="s">
        <v>40</v>
      </c>
      <c r="C2" t="s">
        <v>43</v>
      </c>
      <c r="D2" t="s">
        <v>44</v>
      </c>
      <c r="E2">
        <f>AVERAGE(F2:U2)</f>
        <v>22.976190476190478</v>
      </c>
      <c r="F2" t="str">
        <f>IFERROR(AVERAGEIFS(INDEX('Etude statistique des temps d''a'!B:AD,0,ROW(A1)),'Etude statistique des temps d''a'!A:A,"8h30",'Etude statistique des temps d''a'!AF:AF,1),"Closed")</f>
        <v>Closed</v>
      </c>
      <c r="G2">
        <f>IFERROR(AVERAGEIFS(INDEX('Etude statistique des temps d''a'!B:AD,0,ROW(A1)),'Etude statistique des temps d''a'!A:A,"9h30",'Etude statistique des temps d''a'!AF:AF,1),"Closed")</f>
        <v>6.666666666666667</v>
      </c>
      <c r="H2">
        <f>IFERROR(AVERAGEIFS(INDEX('Etude statistique des temps d''a'!B:AD,0,ROW(A1)),'Etude statistique des temps d''a'!A:A,"10h30",'Etude statistique des temps d''a'!AF:AF,1),"Closed")</f>
        <v>10</v>
      </c>
      <c r="I2">
        <f>IFERROR(AVERAGEIFS(INDEX('Etude statistique des temps d''a'!B:AD,0,ROW(A1)),'Etude statistique des temps d''a'!A:A,"11h30 (Parade!)",'Etude statistique des temps d''a'!AF:AF,1),"Closed")</f>
        <v>30</v>
      </c>
      <c r="J2">
        <f>IFERROR(AVERAGEIFS(INDEX('Etude statistique des temps d''a'!B:AD,0,ROW(A1)),'Etude statistique des temps d''a'!A:A,"12h30",'Etude statistique des temps d''a'!AF:AF,1),"Closed")</f>
        <v>22.5</v>
      </c>
      <c r="K2">
        <f>IFERROR(AVERAGEIFS(INDEX('Etude statistique des temps d''a'!B:AD,0,ROW(A1)),'Etude statistique des temps d''a'!A:A,"13h30",'Etude statistique des temps d''a'!AF:AF,1),"Closed")</f>
        <v>30</v>
      </c>
      <c r="L2">
        <f>IFERROR(AVERAGEIFS(INDEX('Etude statistique des temps d''a'!B:AD,0,ROW(A1)),'Etude statistique des temps d''a'!A:A,"14h30",'Etude statistique des temps d''a'!AF:AF,1),"Closed")</f>
        <v>42.5</v>
      </c>
      <c r="M2">
        <f>IFERROR(AVERAGEIFS(INDEX('Etude statistique des temps d''a'!B:AD,0,ROW(A1)),'Etude statistique des temps d''a'!A:A,"15h30",'Etude statistique des temps d''a'!AF:AF,1),"Closed")</f>
        <v>25</v>
      </c>
      <c r="N2">
        <f>IFERROR(AVERAGEIFS(INDEX('Etude statistique des temps d''a'!B:AD,0,ROW(A1)),'Etude statistique des temps d''a'!A:A,"16h30",'Etude statistique des temps d''a'!AF:AF,1),"Closed")</f>
        <v>45</v>
      </c>
      <c r="O2">
        <f>IFERROR(AVERAGEIFS(INDEX('Etude statistique des temps d''a'!B:AD,0,ROW(A1)),'Etude statistique des temps d''a'!A:A,"17h30",'Etude statistique des temps d''a'!AF:AF,1),"Closed")</f>
        <v>35</v>
      </c>
      <c r="P2">
        <f>IFERROR(AVERAGEIFS(INDEX('Etude statistique des temps d''a'!B:AD,0,ROW(A1)),'Etude statistique des temps d''a'!A:A,"18h30",'Etude statistique des temps d''a'!AF:AF,1),"Closed")</f>
        <v>40</v>
      </c>
      <c r="Q2" t="str">
        <f>IFERROR(AVERAGEIFS(INDEX('Etude statistique des temps d''a'!B:AD,0,ROW(A1)),'Etude statistique des temps d''a'!A:A,"19h30",'Etude statistique des temps d''a'!AF:AF,1),"Closed")</f>
        <v>Closed</v>
      </c>
      <c r="R2">
        <f>IFERROR(AVERAGEIFS(INDEX('Etude statistique des temps d''a'!B:AD,0,ROW(A1)),'Etude statistique des temps d''a'!A:A,"20h30",'Etude statistique des temps d''a'!AF:AF,1),"Closed")</f>
        <v>15</v>
      </c>
      <c r="S2">
        <f>IFERROR(AVERAGEIFS(INDEX('Etude statistique des temps d''a'!B:AD,0,ROW(A1)),'Etude statistique des temps d''a'!A:A,"21h30",'Etude statistique des temps d''a'!AF:AF,1),"Closed")</f>
        <v>10</v>
      </c>
      <c r="T2">
        <f>IFERROR(AVERAGEIFS(INDEX('Etude statistique des temps d''a'!B:AD,0,ROW(A1)),'Etude statistique des temps d''a'!A:A,"22h",'Etude statistique des temps d''a'!AF:AF,1),"Closed")</f>
        <v>5</v>
      </c>
      <c r="U2">
        <f>IFERROR(AVERAGEIFS(INDEX('Etude statistique des temps d''a'!B:AD,0,ROW(A1)),'Etude statistique des temps d''a'!A:A,"22h30",'Etude statistique des temps d''a'!AF:AF,1),"Closed")</f>
        <v>5</v>
      </c>
      <c r="V2">
        <f>COUNTIFS('Etude statistique des temps d''a'!AF:AF,1,INDEX('Etude statistique des temps d''a'!B:AD, 0, ROW(A1)),"Fermé") / COUNTIFS('Etude statistique des temps d''a'!AF:AF,1,INDEX('Etude statistique des temps d''a'!B:AD, 0, ROW(A1)),"&lt;&gt;")</f>
        <v>0.25925925925925924</v>
      </c>
      <c r="W2">
        <f>COUNTIFS('Etude statistique des temps d''a'!AF:AF,1,'Etude statistique des temps d''a'!A:A,"8h30",INDEX('Etude statistique des temps d''a'!B:AD, 0, ROW(A1)),"Fermé") / COUNTIFS('Etude statistique des temps d''a'!AF:AF,1,'Etude statistique des temps d''a'!A:A,"8h30",INDEX('Etude statistique des temps d''a'!B:AD, 0, ROW(A1)),"&lt;&gt;")</f>
        <v>1</v>
      </c>
      <c r="X2">
        <f>COUNTIFS('Etude statistique des temps d''a'!AF:AF,1,'Etude statistique des temps d''a'!A:A,"9h30",INDEX('Etude statistique des temps d''a'!B:AD, 0, ROW(A1)),"Fermé") / COUNTIFS('Etude statistique des temps d''a'!AF:AF,1,'Etude statistique des temps d''a'!A:A,"9h30",INDEX('Etude statistique des temps d''a'!B:AD, 0, ROW(A1)),"&lt;&gt;")</f>
        <v>0</v>
      </c>
      <c r="Y2">
        <f>COUNTIFS('Etude statistique des temps d''a'!AF:AF,1,'Etude statistique des temps d''a'!A:A,"10h30",INDEX('Etude statistique des temps d''a'!B:AD, 0, ROW(A1)),"Fermé") / COUNTIFS('Etude statistique des temps d''a'!AF:AF,1,'Etude statistique des temps d''a'!A:A,"10h30",INDEX('Etude statistique des temps d''a'!B:AD, 0, ROW(A1)),"&lt;&gt;")</f>
        <v>0</v>
      </c>
      <c r="Z2">
        <f>COUNTIFS('Etude statistique des temps d''a'!AF:AF,1,'Etude statistique des temps d''a'!A:A,"11h30 (Parade!)",INDEX('Etude statistique des temps d''a'!B:AD, 0, ROW(A1)),"Fermé") / COUNTIFS('Etude statistique des temps d''a'!AF:AF,1,'Etude statistique des temps d''a'!A:A,"11h30 (Parade!)",INDEX('Etude statistique des temps d''a'!B:AD, 0, ROW(A1)),"&lt;&gt;")</f>
        <v>0.66666666666666663</v>
      </c>
      <c r="AA2">
        <f>COUNTIFS('Etude statistique des temps d''a'!AF:AF,1,'Etude statistique des temps d''a'!A:A,"12h30",INDEX('Etude statistique des temps d''a'!B:AD, 0, ROW(A1)),"Fermé") / COUNTIFS('Etude statistique des temps d''a'!AF:AF,1,'Etude statistique des temps d''a'!A:A,"12h30",INDEX('Etude statistique des temps d''a'!B:AD, 0, ROW(A1)),"&lt;&gt;")</f>
        <v>0</v>
      </c>
      <c r="AB2">
        <f>COUNTIFS('Etude statistique des temps d''a'!AF:AF,1,'Etude statistique des temps d''a'!A:A,"13h30",INDEX('Etude statistique des temps d''a'!B:AD, 0, ROW(A1)),"Fermé") / COUNTIFS('Etude statistique des temps d''a'!AF:AF,1,'Etude statistique des temps d''a'!A:A,"13h30",INDEX('Etude statistique des temps d''a'!B:AD, 0, ROW(A1)),"&lt;&gt;")</f>
        <v>0.5</v>
      </c>
      <c r="AC2">
        <f>COUNTIFS('Etude statistique des temps d''a'!AF:AF,1,'Etude statistique des temps d''a'!A:A,"14h30",INDEX('Etude statistique des temps d''a'!B:AD, 0, ROW(A1)),"Fermé") / COUNTIFS('Etude statistique des temps d''a'!AF:AF,1,'Etude statistique des temps d''a'!A:A,"14h30",INDEX('Etude statistique des temps d''a'!B:AD, 0, ROW(A1)),"&lt;&gt;")</f>
        <v>0</v>
      </c>
      <c r="AD2">
        <f>COUNTIFS('Etude statistique des temps d''a'!AF:AF,1,'Etude statistique des temps d''a'!A:A,"15h30",INDEX('Etude statistique des temps d''a'!B:AD, 0, ROW(A1)),"Fermé") / COUNTIFS('Etude statistique des temps d''a'!AF:AF,1,'Etude statistique des temps d''a'!A:A,"15h30",INDEX('Etude statistique des temps d''a'!B:AD, 0, ROW(A1)),"&lt;&gt;")</f>
        <v>0</v>
      </c>
      <c r="AE2">
        <f>COUNTIFS('Etude statistique des temps d''a'!AF:AF,1,'Etude statistique des temps d''a'!A:A,"16h30",INDEX('Etude statistique des temps d''a'!B:AD, 0, ROW(A1)),"Fermé") / COUNTIFS('Etude statistique des temps d''a'!AF:AF,1,'Etude statistique des temps d''a'!A:A,"16h30",INDEX('Etude statistique des temps d''a'!B:AD, 0, ROW(A1)),"&lt;&gt;")</f>
        <v>0</v>
      </c>
      <c r="AF2">
        <f>COUNTIFS('Etude statistique des temps d''a'!AF:AF,1,'Etude statistique des temps d''a'!A:A,"17h30",INDEX('Etude statistique des temps d''a'!B:AD, 0, ROW(A1)),"Fermé") / COUNTIFS('Etude statistique des temps d''a'!AF:AF,1,'Etude statistique des temps d''a'!A:A,"17h30",INDEX('Etude statistique des temps d''a'!B:AD, 0, ROW(A1)),"&lt;&gt;")</f>
        <v>0</v>
      </c>
      <c r="AG2">
        <f>COUNTIFS('Etude statistique des temps d''a'!AF:AF,1,'Etude statistique des temps d''a'!A:A,"18h30",INDEX('Etude statistique des temps d''a'!B:AD, 0, ROW(A1)),"Fermé") / COUNTIFS('Etude statistique des temps d''a'!AF:AF,1,'Etude statistique des temps d''a'!A:A,"18h30",INDEX('Etude statistique des temps d''a'!B:AD, 0, ROW(A1)),"&lt;&gt;")</f>
        <v>0.5</v>
      </c>
      <c r="AH2">
        <f>COUNTIFS('Etude statistique des temps d''a'!AF:AF,1,'Etude statistique des temps d''a'!A:A,"19h30",INDEX('Etude statistique des temps d''a'!B:AD, 0, ROW(A1)),"Fermé") / COUNTIFS('Etude statistique des temps d''a'!AF:AF,1,'Etude statistique des temps d''a'!A:A,"19h30",INDEX('Etude statistique des temps d''a'!B:AD, 0, ROW(A1)),"&lt;&gt;")</f>
        <v>1</v>
      </c>
      <c r="AI2">
        <f>COUNTIFS('Etude statistique des temps d''a'!AF:AF,1,'Etude statistique des temps d''a'!A:A,"20h30",INDEX('Etude statistique des temps d''a'!B:AD, 0, ROW(A1)),"Fermé") / COUNTIFS('Etude statistique des temps d''a'!AF:AF,1,'Etude statistique des temps d''a'!A:A,"20h30",INDEX('Etude statistique des temps d''a'!B:AD, 0, ROW(A1)),"&lt;&gt;")</f>
        <v>0</v>
      </c>
      <c r="AJ2">
        <f>COUNTIFS('Etude statistique des temps d''a'!AF:AF,1,'Etude statistique des temps d''a'!A:A,"21h30",INDEX('Etude statistique des temps d''a'!B:AD, 0, ROW(A1)),"Fermé") / COUNTIFS('Etude statistique des temps d''a'!AF:AF,1,'Etude statistique des temps d''a'!A:A,"21h30",INDEX('Etude statistique des temps d''a'!B:AD, 0, ROW(A1)),"&lt;&gt;")</f>
        <v>0</v>
      </c>
      <c r="AK2">
        <f>COUNTIFS('Etude statistique des temps d''a'!AF:AF,1,'Etude statistique des temps d''a'!A:A,"22h",INDEX('Etude statistique des temps d''a'!B:AD, 0, ROW(A1)),"Fermé") / COUNTIFS('Etude statistique des temps d''a'!AF:AF,1,'Etude statistique des temps d''a'!A:A,"22h",INDEX('Etude statistique des temps d''a'!B:AD, 0, ROW(A1)),"&lt;&gt;")</f>
        <v>0</v>
      </c>
      <c r="AL2">
        <f>COUNTIFS('Etude statistique des temps d''a'!AF:AF,1,'Etude statistique des temps d''a'!A:A,"22h30",INDEX('Etude statistique des temps d''a'!B:AD, 0, ROW(A1)),"Fermé") / COUNTIFS('Etude statistique des temps d''a'!AF:AF,1,'Etude statistique des temps d''a'!A:A,"22h30",INDEX('Etude statistique des temps d''a'!B:AD, 0, ROW(A1)),"&lt;&gt;")</f>
        <v>0</v>
      </c>
    </row>
    <row r="3" spans="1:38" x14ac:dyDescent="0.3">
      <c r="A3" t="s">
        <v>19</v>
      </c>
      <c r="B3" t="s">
        <v>40</v>
      </c>
      <c r="C3" t="s">
        <v>45</v>
      </c>
      <c r="D3" t="s">
        <v>46</v>
      </c>
      <c r="E3">
        <f t="shared" ref="E3:E30" si="0">AVERAGE(F3:U3)</f>
        <v>18.388888888888889</v>
      </c>
      <c r="F3" t="str">
        <f>IFERROR(AVERAGEIFS(INDEX('Etude statistique des temps d''a'!B:AD,0,ROW(A2)),'Etude statistique des temps d''a'!A:A,"8h30",'Etude statistique des temps d''a'!AF:AF,1),"Closed")</f>
        <v>Closed</v>
      </c>
      <c r="G3">
        <f>IFERROR(AVERAGEIFS(INDEX('Etude statistique des temps d''a'!B:AD,0,ROW(A2)),'Etude statistique des temps d''a'!A:A,"9h30",'Etude statistique des temps d''a'!AF:AF,1),"Closed")</f>
        <v>5</v>
      </c>
      <c r="H3">
        <f>IFERROR(AVERAGEIFS(INDEX('Etude statistique des temps d''a'!B:AD,0,ROW(A2)),'Etude statistique des temps d''a'!A:A,"10h30",'Etude statistique des temps d''a'!AF:AF,1),"Closed")</f>
        <v>10</v>
      </c>
      <c r="I3">
        <f>IFERROR(AVERAGEIFS(INDEX('Etude statistique des temps d''a'!B:AD,0,ROW(A2)),'Etude statistique des temps d''a'!A:A,"11h30 (Parade!)",'Etude statistique des temps d''a'!AF:AF,1),"Closed")</f>
        <v>18.333333333333332</v>
      </c>
      <c r="J3">
        <f>IFERROR(AVERAGEIFS(INDEX('Etude statistique des temps d''a'!B:AD,0,ROW(A2)),'Etude statistique des temps d''a'!A:A,"12h30",'Etude statistique des temps d''a'!AF:AF,1),"Closed")</f>
        <v>30</v>
      </c>
      <c r="K3">
        <f>IFERROR(AVERAGEIFS(INDEX('Etude statistique des temps d''a'!B:AD,0,ROW(A2)),'Etude statistique des temps d''a'!A:A,"13h30",'Etude statistique des temps d''a'!AF:AF,1),"Closed")</f>
        <v>22.5</v>
      </c>
      <c r="L3">
        <f>IFERROR(AVERAGEIFS(INDEX('Etude statistique des temps d''a'!B:AD,0,ROW(A2)),'Etude statistique des temps d''a'!A:A,"14h30",'Etude statistique des temps d''a'!AF:AF,1),"Closed")</f>
        <v>22.5</v>
      </c>
      <c r="M3">
        <f>IFERROR(AVERAGEIFS(INDEX('Etude statistique des temps d''a'!B:AD,0,ROW(A2)),'Etude statistique des temps d''a'!A:A,"15h30",'Etude statistique des temps d''a'!AF:AF,1),"Closed")</f>
        <v>27.5</v>
      </c>
      <c r="N3">
        <f>IFERROR(AVERAGEIFS(INDEX('Etude statistique des temps d''a'!B:AD,0,ROW(A2)),'Etude statistique des temps d''a'!A:A,"16h30",'Etude statistique des temps d''a'!AF:AF,1),"Closed")</f>
        <v>32.5</v>
      </c>
      <c r="O3">
        <f>IFERROR(AVERAGEIFS(INDEX('Etude statistique des temps d''a'!B:AD,0,ROW(A2)),'Etude statistique des temps d''a'!A:A,"17h30",'Etude statistique des temps d''a'!AF:AF,1),"Closed")</f>
        <v>25</v>
      </c>
      <c r="P3">
        <f>IFERROR(AVERAGEIFS(INDEX('Etude statistique des temps d''a'!B:AD,0,ROW(A2)),'Etude statistique des temps d''a'!A:A,"18h30",'Etude statistique des temps d''a'!AF:AF,1),"Closed")</f>
        <v>17.5</v>
      </c>
      <c r="Q3">
        <f>IFERROR(AVERAGEIFS(INDEX('Etude statistique des temps d''a'!B:AD,0,ROW(A2)),'Etude statistique des temps d''a'!A:A,"19h30",'Etude statistique des temps d''a'!AF:AF,1),"Closed")</f>
        <v>5</v>
      </c>
      <c r="R3">
        <f>IFERROR(AVERAGEIFS(INDEX('Etude statistique des temps d''a'!B:AD,0,ROW(A2)),'Etude statistique des temps d''a'!A:A,"20h30",'Etude statistique des temps d''a'!AF:AF,1),"Closed")</f>
        <v>10</v>
      </c>
      <c r="S3">
        <f>IFERROR(AVERAGEIFS(INDEX('Etude statistique des temps d''a'!B:AD,0,ROW(A2)),'Etude statistique des temps d''a'!A:A,"21h30",'Etude statistique des temps d''a'!AF:AF,1),"Closed")</f>
        <v>15</v>
      </c>
      <c r="T3">
        <f>IFERROR(AVERAGEIFS(INDEX('Etude statistique des temps d''a'!B:AD,0,ROW(A2)),'Etude statistique des temps d''a'!A:A,"22h",'Etude statistique des temps d''a'!AF:AF,1),"Closed")</f>
        <v>30</v>
      </c>
      <c r="U3">
        <f>IFERROR(AVERAGEIFS(INDEX('Etude statistique des temps d''a'!B:AD,0,ROW(A2)),'Etude statistique des temps d''a'!A:A,"22h30",'Etude statistique des temps d''a'!AF:AF,1),"Closed")</f>
        <v>5</v>
      </c>
      <c r="V3">
        <f>COUNTIFS('Etude statistique des temps d''a'!AF:AF,1,INDEX('Etude statistique des temps d''a'!B:AD, 0, ROW(A2)),"Fermé") / COUNTIFS('Etude statistique des temps d''a'!AF:AF,1,INDEX('Etude statistique des temps d''a'!B:AD, 0, ROW(A2)),"&lt;&gt;")</f>
        <v>0.1111111111111111</v>
      </c>
      <c r="W3">
        <f>COUNTIFS('Etude statistique des temps d''a'!AF:AF,1,'Etude statistique des temps d''a'!A:A,"8h30",INDEX('Etude statistique des temps d''a'!B:AD, 0, ROW(A2)),"Fermé") / COUNTIFS('Etude statistique des temps d''a'!AF:AF,1,'Etude statistique des temps d''a'!A:A,"8h30",INDEX('Etude statistique des temps d''a'!B:AD, 0, ROW(A2)),"&lt;&gt;")</f>
        <v>1</v>
      </c>
      <c r="X3">
        <f>COUNTIFS('Etude statistique des temps d''a'!AF:AF,1,'Etude statistique des temps d''a'!A:A,"9h30",INDEX('Etude statistique des temps d''a'!B:AD, 0, ROW(A2)),"Fermé") / COUNTIFS('Etude statistique des temps d''a'!AF:AF,1,'Etude statistique des temps d''a'!A:A,"9h30",INDEX('Etude statistique des temps d''a'!B:AD, 0, ROW(A2)),"&lt;&gt;")</f>
        <v>0.33333333333333331</v>
      </c>
      <c r="Y3">
        <f>COUNTIFS('Etude statistique des temps d''a'!AF:AF,1,'Etude statistique des temps d''a'!A:A,"10h30",INDEX('Etude statistique des temps d''a'!B:AD, 0, ROW(A2)),"Fermé") / COUNTIFS('Etude statistique des temps d''a'!AF:AF,1,'Etude statistique des temps d''a'!A:A,"10h30",INDEX('Etude statistique des temps d''a'!B:AD, 0, ROW(A2)),"&lt;&gt;")</f>
        <v>0</v>
      </c>
      <c r="Z3">
        <f>COUNTIFS('Etude statistique des temps d''a'!AF:AF,1,'Etude statistique des temps d''a'!A:A,"11h30 (Parade!)",INDEX('Etude statistique des temps d''a'!B:AD, 0, ROW(A2)),"Fermé") / COUNTIFS('Etude statistique des temps d''a'!AF:AF,1,'Etude statistique des temps d''a'!A:A,"11h30 (Parade!)",INDEX('Etude statistique des temps d''a'!B:AD, 0, ROW(A2)),"&lt;&gt;")</f>
        <v>0</v>
      </c>
      <c r="AA3">
        <f>COUNTIFS('Etude statistique des temps d''a'!AF:AF,1,'Etude statistique des temps d''a'!A:A,"12h30",INDEX('Etude statistique des temps d''a'!B:AD, 0, ROW(A2)),"Fermé") / COUNTIFS('Etude statistique des temps d''a'!AF:AF,1,'Etude statistique des temps d''a'!A:A,"12h30",INDEX('Etude statistique des temps d''a'!B:AD, 0, ROW(A2)),"&lt;&gt;")</f>
        <v>0</v>
      </c>
      <c r="AB3">
        <f>COUNTIFS('Etude statistique des temps d''a'!AF:AF,1,'Etude statistique des temps d''a'!A:A,"13h30",INDEX('Etude statistique des temps d''a'!B:AD, 0, ROW(A2)),"Fermé") / COUNTIFS('Etude statistique des temps d''a'!AF:AF,1,'Etude statistique des temps d''a'!A:A,"13h30",INDEX('Etude statistique des temps d''a'!B:AD, 0, ROW(A2)),"&lt;&gt;")</f>
        <v>0</v>
      </c>
      <c r="AC3">
        <f>COUNTIFS('Etude statistique des temps d''a'!AF:AF,1,'Etude statistique des temps d''a'!A:A,"14h30",INDEX('Etude statistique des temps d''a'!B:AD, 0, ROW(A2)),"Fermé") / COUNTIFS('Etude statistique des temps d''a'!AF:AF,1,'Etude statistique des temps d''a'!A:A,"14h30",INDEX('Etude statistique des temps d''a'!B:AD, 0, ROW(A2)),"&lt;&gt;")</f>
        <v>0</v>
      </c>
      <c r="AD3">
        <f>COUNTIFS('Etude statistique des temps d''a'!AF:AF,1,'Etude statistique des temps d''a'!A:A,"15h30",INDEX('Etude statistique des temps d''a'!B:AD, 0, ROW(A2)),"Fermé") / COUNTIFS('Etude statistique des temps d''a'!AF:AF,1,'Etude statistique des temps d''a'!A:A,"15h30",INDEX('Etude statistique des temps d''a'!B:AD, 0, ROW(A2)),"&lt;&gt;")</f>
        <v>0</v>
      </c>
      <c r="AE3">
        <f>COUNTIFS('Etude statistique des temps d''a'!AF:AF,1,'Etude statistique des temps d''a'!A:A,"16h30",INDEX('Etude statistique des temps d''a'!B:AD, 0, ROW(A2)),"Fermé") / COUNTIFS('Etude statistique des temps d''a'!AF:AF,1,'Etude statistique des temps d''a'!A:A,"16h30",INDEX('Etude statistique des temps d''a'!B:AD, 0, ROW(A2)),"&lt;&gt;")</f>
        <v>0</v>
      </c>
      <c r="AF3">
        <f>COUNTIFS('Etude statistique des temps d''a'!AF:AF,1,'Etude statistique des temps d''a'!A:A,"17h30",INDEX('Etude statistique des temps d''a'!B:AD, 0, ROW(A2)),"Fermé") / COUNTIFS('Etude statistique des temps d''a'!AF:AF,1,'Etude statistique des temps d''a'!A:A,"17h30",INDEX('Etude statistique des temps d''a'!B:AD, 0, ROW(A2)),"&lt;&gt;")</f>
        <v>0</v>
      </c>
      <c r="AG3">
        <f>COUNTIFS('Etude statistique des temps d''a'!AF:AF,1,'Etude statistique des temps d''a'!A:A,"18h30",INDEX('Etude statistique des temps d''a'!B:AD, 0, ROW(A2)),"Fermé") / COUNTIFS('Etude statistique des temps d''a'!AF:AF,1,'Etude statistique des temps d''a'!A:A,"18h30",INDEX('Etude statistique des temps d''a'!B:AD, 0, ROW(A2)),"&lt;&gt;")</f>
        <v>0</v>
      </c>
      <c r="AH3">
        <f>COUNTIFS('Etude statistique des temps d''a'!AF:AF,1,'Etude statistique des temps d''a'!A:A,"19h30",INDEX('Etude statistique des temps d''a'!B:AD, 0, ROW(A2)),"Fermé") / COUNTIFS('Etude statistique des temps d''a'!AF:AF,1,'Etude statistique des temps d''a'!A:A,"19h30",INDEX('Etude statistique des temps d''a'!B:AD, 0, ROW(A2)),"&lt;&gt;")</f>
        <v>0</v>
      </c>
      <c r="AI3">
        <f>COUNTIFS('Etude statistique des temps d''a'!AF:AF,1,'Etude statistique des temps d''a'!A:A,"20h30",INDEX('Etude statistique des temps d''a'!B:AD, 0, ROW(A2)),"Fermé") / COUNTIFS('Etude statistique des temps d''a'!AF:AF,1,'Etude statistique des temps d''a'!A:A,"20h30",INDEX('Etude statistique des temps d''a'!B:AD, 0, ROW(A2)),"&lt;&gt;")</f>
        <v>0</v>
      </c>
      <c r="AJ3">
        <f>COUNTIFS('Etude statistique des temps d''a'!AF:AF,1,'Etude statistique des temps d''a'!A:A,"21h30",INDEX('Etude statistique des temps d''a'!B:AD, 0, ROW(A2)),"Fermé") / COUNTIFS('Etude statistique des temps d''a'!AF:AF,1,'Etude statistique des temps d''a'!A:A,"21h30",INDEX('Etude statistique des temps d''a'!B:AD, 0, ROW(A2)),"&lt;&gt;")</f>
        <v>0</v>
      </c>
      <c r="AK3">
        <f>COUNTIFS('Etude statistique des temps d''a'!AF:AF,1,'Etude statistique des temps d''a'!A:A,"22h",INDEX('Etude statistique des temps d''a'!B:AD, 0, ROW(A2)),"Fermé") / COUNTIFS('Etude statistique des temps d''a'!AF:AF,1,'Etude statistique des temps d''a'!A:A,"22h",INDEX('Etude statistique des temps d''a'!B:AD, 0, ROW(A2)),"&lt;&gt;")</f>
        <v>0</v>
      </c>
      <c r="AL3">
        <f>COUNTIFS('Etude statistique des temps d''a'!AF:AF,1,'Etude statistique des temps d''a'!A:A,"22h30",INDEX('Etude statistique des temps d''a'!B:AD, 0, ROW(A2)),"Fermé") / COUNTIFS('Etude statistique des temps d''a'!AF:AF,1,'Etude statistique des temps d''a'!A:A,"22h30",INDEX('Etude statistique des temps d''a'!B:AD, 0, ROW(A2)),"&lt;&gt;")</f>
        <v>0</v>
      </c>
    </row>
    <row r="4" spans="1:38" x14ac:dyDescent="0.3">
      <c r="A4" t="s">
        <v>2</v>
      </c>
      <c r="B4" t="s">
        <v>40</v>
      </c>
      <c r="C4" t="s">
        <v>47</v>
      </c>
      <c r="D4" t="s">
        <v>48</v>
      </c>
      <c r="E4">
        <f t="shared" si="0"/>
        <v>15.320512820512819</v>
      </c>
      <c r="F4" t="str">
        <f>IFERROR(AVERAGEIFS(INDEX('Etude statistique des temps d''a'!B:AD,0,ROW(A3)),'Etude statistique des temps d''a'!A:A,"8h30",'Etude statistique des temps d''a'!AF:AF,1),"Closed")</f>
        <v>Closed</v>
      </c>
      <c r="G4">
        <f>IFERROR(AVERAGEIFS(INDEX('Etude statistique des temps d''a'!B:AD,0,ROW(A3)),'Etude statistique des temps d''a'!A:A,"9h30",'Etude statistique des temps d''a'!AF:AF,1),"Closed")</f>
        <v>5</v>
      </c>
      <c r="H4">
        <f>IFERROR(AVERAGEIFS(INDEX('Etude statistique des temps d''a'!B:AD,0,ROW(A3)),'Etude statistique des temps d''a'!A:A,"10h30",'Etude statistique des temps d''a'!AF:AF,1),"Closed")</f>
        <v>10</v>
      </c>
      <c r="I4">
        <f>IFERROR(AVERAGEIFS(INDEX('Etude statistique des temps d''a'!B:AD,0,ROW(A3)),'Etude statistique des temps d''a'!A:A,"11h30 (Parade!)",'Etude statistique des temps d''a'!AF:AF,1),"Closed")</f>
        <v>11.666666666666666</v>
      </c>
      <c r="J4">
        <f>IFERROR(AVERAGEIFS(INDEX('Etude statistique des temps d''a'!B:AD,0,ROW(A3)),'Etude statistique des temps d''a'!A:A,"12h30",'Etude statistique des temps d''a'!AF:AF,1),"Closed")</f>
        <v>32.5</v>
      </c>
      <c r="K4">
        <f>IFERROR(AVERAGEIFS(INDEX('Etude statistique des temps d''a'!B:AD,0,ROW(A3)),'Etude statistique des temps d''a'!A:A,"13h30",'Etude statistique des temps d''a'!AF:AF,1),"Closed")</f>
        <v>25</v>
      </c>
      <c r="L4">
        <f>IFERROR(AVERAGEIFS(INDEX('Etude statistique des temps d''a'!B:AD,0,ROW(A3)),'Etude statistique des temps d''a'!A:A,"14h30",'Etude statistique des temps d''a'!AF:AF,1),"Closed")</f>
        <v>20</v>
      </c>
      <c r="M4">
        <f>IFERROR(AVERAGEIFS(INDEX('Etude statistique des temps d''a'!B:AD,0,ROW(A3)),'Etude statistique des temps d''a'!A:A,"15h30",'Etude statistique des temps d''a'!AF:AF,1),"Closed")</f>
        <v>20</v>
      </c>
      <c r="N4">
        <f>IFERROR(AVERAGEIFS(INDEX('Etude statistique des temps d''a'!B:AD,0,ROW(A3)),'Etude statistique des temps d''a'!A:A,"16h30",'Etude statistique des temps d''a'!AF:AF,1),"Closed")</f>
        <v>17.5</v>
      </c>
      <c r="O4">
        <f>IFERROR(AVERAGEIFS(INDEX('Etude statistique des temps d''a'!B:AD,0,ROW(A3)),'Etude statistique des temps d''a'!A:A,"17h30",'Etude statistique des temps d''a'!AF:AF,1),"Closed")</f>
        <v>10</v>
      </c>
      <c r="P4">
        <f>IFERROR(AVERAGEIFS(INDEX('Etude statistique des temps d''a'!B:AD,0,ROW(A3)),'Etude statistique des temps d''a'!A:A,"18h30",'Etude statistique des temps d''a'!AF:AF,1),"Closed")</f>
        <v>12.5</v>
      </c>
      <c r="Q4">
        <f>IFERROR(AVERAGEIFS(INDEX('Etude statistique des temps d''a'!B:AD,0,ROW(A3)),'Etude statistique des temps d''a'!A:A,"19h30",'Etude statistique des temps d''a'!AF:AF,1),"Closed")</f>
        <v>20</v>
      </c>
      <c r="R4">
        <f>IFERROR(AVERAGEIFS(INDEX('Etude statistique des temps d''a'!B:AD,0,ROW(A3)),'Etude statistique des temps d''a'!A:A,"20h30",'Etude statistique des temps d''a'!AF:AF,1),"Closed")</f>
        <v>10</v>
      </c>
      <c r="S4">
        <f>IFERROR(AVERAGEIFS(INDEX('Etude statistique des temps d''a'!B:AD,0,ROW(A3)),'Etude statistique des temps d''a'!A:A,"21h30",'Etude statistique des temps d''a'!AF:AF,1),"Closed")</f>
        <v>5</v>
      </c>
      <c r="T4" t="str">
        <f>IFERROR(AVERAGEIFS(INDEX('Etude statistique des temps d''a'!B:AD,0,ROW(A3)),'Etude statistique des temps d''a'!A:A,"22h",'Etude statistique des temps d''a'!AF:AF,1),"Closed")</f>
        <v>Closed</v>
      </c>
      <c r="U4" t="str">
        <f>IFERROR(AVERAGEIFS(INDEX('Etude statistique des temps d''a'!B:AD,0,ROW(A3)),'Etude statistique des temps d''a'!A:A,"22h30",'Etude statistique des temps d''a'!AF:AF,1),"Closed")</f>
        <v>Closed</v>
      </c>
      <c r="V4">
        <f>COUNTIFS('Etude statistique des temps d''a'!AF:AF,1,INDEX('Etude statistique des temps d''a'!B:AD, 0, ROW(A3)),"Fermé") / COUNTIFS('Etude statistique des temps d''a'!AF:AF,1,INDEX('Etude statistique des temps d''a'!B:AD, 0, ROW(A3)),"&lt;&gt;")</f>
        <v>0.14814814814814814</v>
      </c>
      <c r="W4">
        <f>COUNTIFS('Etude statistique des temps d''a'!AF:AF,1,'Etude statistique des temps d''a'!A:A,"8h30",INDEX('Etude statistique des temps d''a'!B:AD, 0, ROW(A3)),"Fermé") / COUNTIFS('Etude statistique des temps d''a'!AF:AF,1,'Etude statistique des temps d''a'!A:A,"8h30",INDEX('Etude statistique des temps d''a'!B:AD, 0, ROW(A3)),"&lt;&gt;")</f>
        <v>1</v>
      </c>
      <c r="X4">
        <f>COUNTIFS('Etude statistique des temps d''a'!AF:AF,1,'Etude statistique des temps d''a'!A:A,"9h30",INDEX('Etude statistique des temps d''a'!B:AD, 0, ROW(A3)),"Fermé") / COUNTIFS('Etude statistique des temps d''a'!AF:AF,1,'Etude statistique des temps d''a'!A:A,"9h30",INDEX('Etude statistique des temps d''a'!B:AD, 0, ROW(A3)),"&lt;&gt;")</f>
        <v>0</v>
      </c>
      <c r="Y4">
        <f>COUNTIFS('Etude statistique des temps d''a'!AF:AF,1,'Etude statistique des temps d''a'!A:A,"10h30",INDEX('Etude statistique des temps d''a'!B:AD, 0, ROW(A3)),"Fermé") / COUNTIFS('Etude statistique des temps d''a'!AF:AF,1,'Etude statistique des temps d''a'!A:A,"10h30",INDEX('Etude statistique des temps d''a'!B:AD, 0, ROW(A3)),"&lt;&gt;")</f>
        <v>0</v>
      </c>
      <c r="Z4">
        <f>COUNTIFS('Etude statistique des temps d''a'!AF:AF,1,'Etude statistique des temps d''a'!A:A,"11h30 (Parade!)",INDEX('Etude statistique des temps d''a'!B:AD, 0, ROW(A3)),"Fermé") / COUNTIFS('Etude statistique des temps d''a'!AF:AF,1,'Etude statistique des temps d''a'!A:A,"11h30 (Parade!)",INDEX('Etude statistique des temps d''a'!B:AD, 0, ROW(A3)),"&lt;&gt;")</f>
        <v>0</v>
      </c>
      <c r="AA4">
        <f>COUNTIFS('Etude statistique des temps d''a'!AF:AF,1,'Etude statistique des temps d''a'!A:A,"12h30",INDEX('Etude statistique des temps d''a'!B:AD, 0, ROW(A3)),"Fermé") / COUNTIFS('Etude statistique des temps d''a'!AF:AF,1,'Etude statistique des temps d''a'!A:A,"12h30",INDEX('Etude statistique des temps d''a'!B:AD, 0, ROW(A3)),"&lt;&gt;")</f>
        <v>0</v>
      </c>
      <c r="AB4">
        <f>COUNTIFS('Etude statistique des temps d''a'!AF:AF,1,'Etude statistique des temps d''a'!A:A,"13h30",INDEX('Etude statistique des temps d''a'!B:AD, 0, ROW(A3)),"Fermé") / COUNTIFS('Etude statistique des temps d''a'!AF:AF,1,'Etude statistique des temps d''a'!A:A,"13h30",INDEX('Etude statistique des temps d''a'!B:AD, 0, ROW(A3)),"&lt;&gt;")</f>
        <v>0</v>
      </c>
      <c r="AC4">
        <f>COUNTIFS('Etude statistique des temps d''a'!AF:AF,1,'Etude statistique des temps d''a'!A:A,"14h30",INDEX('Etude statistique des temps d''a'!B:AD, 0, ROW(A3)),"Fermé") / COUNTIFS('Etude statistique des temps d''a'!AF:AF,1,'Etude statistique des temps d''a'!A:A,"14h30",INDEX('Etude statistique des temps d''a'!B:AD, 0, ROW(A3)),"&lt;&gt;")</f>
        <v>0</v>
      </c>
      <c r="AD4">
        <f>COUNTIFS('Etude statistique des temps d''a'!AF:AF,1,'Etude statistique des temps d''a'!A:A,"15h30",INDEX('Etude statistique des temps d''a'!B:AD, 0, ROW(A3)),"Fermé") / COUNTIFS('Etude statistique des temps d''a'!AF:AF,1,'Etude statistique des temps d''a'!A:A,"15h30",INDEX('Etude statistique des temps d''a'!B:AD, 0, ROW(A3)),"&lt;&gt;")</f>
        <v>0</v>
      </c>
      <c r="AE4">
        <f>COUNTIFS('Etude statistique des temps d''a'!AF:AF,1,'Etude statistique des temps d''a'!A:A,"16h30",INDEX('Etude statistique des temps d''a'!B:AD, 0, ROW(A3)),"Fermé") / COUNTIFS('Etude statistique des temps d''a'!AF:AF,1,'Etude statistique des temps d''a'!A:A,"16h30",INDEX('Etude statistique des temps d''a'!B:AD, 0, ROW(A3)),"&lt;&gt;")</f>
        <v>0</v>
      </c>
      <c r="AF4">
        <f>COUNTIFS('Etude statistique des temps d''a'!AF:AF,1,'Etude statistique des temps d''a'!A:A,"17h30",INDEX('Etude statistique des temps d''a'!B:AD, 0, ROW(A3)),"Fermé") / COUNTIFS('Etude statistique des temps d''a'!AF:AF,1,'Etude statistique des temps d''a'!A:A,"17h30",INDEX('Etude statistique des temps d''a'!B:AD, 0, ROW(A3)),"&lt;&gt;")</f>
        <v>0</v>
      </c>
      <c r="AG4">
        <f>COUNTIFS('Etude statistique des temps d''a'!AF:AF,1,'Etude statistique des temps d''a'!A:A,"18h30",INDEX('Etude statistique des temps d''a'!B:AD, 0, ROW(A3)),"Fermé") / COUNTIFS('Etude statistique des temps d''a'!AF:AF,1,'Etude statistique des temps d''a'!A:A,"18h30",INDEX('Etude statistique des temps d''a'!B:AD, 0, ROW(A3)),"&lt;&gt;")</f>
        <v>0</v>
      </c>
      <c r="AH4">
        <f>COUNTIFS('Etude statistique des temps d''a'!AF:AF,1,'Etude statistique des temps d''a'!A:A,"19h30",INDEX('Etude statistique des temps d''a'!B:AD, 0, ROW(A3)),"Fermé") / COUNTIFS('Etude statistique des temps d''a'!AF:AF,1,'Etude statistique des temps d''a'!A:A,"19h30",INDEX('Etude statistique des temps d''a'!B:AD, 0, ROW(A3)),"&lt;&gt;")</f>
        <v>0</v>
      </c>
      <c r="AI4">
        <f>COUNTIFS('Etude statistique des temps d''a'!AF:AF,1,'Etude statistique des temps d''a'!A:A,"20h30",INDEX('Etude statistique des temps d''a'!B:AD, 0, ROW(A3)),"Fermé") / COUNTIFS('Etude statistique des temps d''a'!AF:AF,1,'Etude statistique des temps d''a'!A:A,"20h30",INDEX('Etude statistique des temps d''a'!B:AD, 0, ROW(A3)),"&lt;&gt;")</f>
        <v>0</v>
      </c>
      <c r="AJ4">
        <f>COUNTIFS('Etude statistique des temps d''a'!AF:AF,1,'Etude statistique des temps d''a'!A:A,"21h30",INDEX('Etude statistique des temps d''a'!B:AD, 0, ROW(A3)),"Fermé") / COUNTIFS('Etude statistique des temps d''a'!AF:AF,1,'Etude statistique des temps d''a'!A:A,"21h30",INDEX('Etude statistique des temps d''a'!B:AD, 0, ROW(A3)),"&lt;&gt;")</f>
        <v>0</v>
      </c>
      <c r="AK4">
        <f>COUNTIFS('Etude statistique des temps d''a'!AF:AF,1,'Etude statistique des temps d''a'!A:A,"22h",INDEX('Etude statistique des temps d''a'!B:AD, 0, ROW(A3)),"Fermé") / COUNTIFS('Etude statistique des temps d''a'!AF:AF,1,'Etude statistique des temps d''a'!A:A,"22h",INDEX('Etude statistique des temps d''a'!B:AD, 0, ROW(A3)),"&lt;&gt;")</f>
        <v>1</v>
      </c>
      <c r="AL4">
        <f>COUNTIFS('Etude statistique des temps d''a'!AF:AF,1,'Etude statistique des temps d''a'!A:A,"22h30",INDEX('Etude statistique des temps d''a'!B:AD, 0, ROW(A3)),"Fermé") / COUNTIFS('Etude statistique des temps d''a'!AF:AF,1,'Etude statistique des temps d''a'!A:A,"22h30",INDEX('Etude statistique des temps d''a'!B:AD, 0, ROW(A3)),"&lt;&gt;")</f>
        <v>1</v>
      </c>
    </row>
    <row r="5" spans="1:38" x14ac:dyDescent="0.3">
      <c r="A5" t="s">
        <v>20</v>
      </c>
      <c r="B5" t="s">
        <v>40</v>
      </c>
      <c r="C5" t="s">
        <v>49</v>
      </c>
      <c r="D5" t="s">
        <v>50</v>
      </c>
      <c r="E5">
        <f t="shared" si="0"/>
        <v>26.055555555555554</v>
      </c>
      <c r="F5">
        <f>IFERROR(AVERAGEIFS(INDEX('Etude statistique des temps d''a'!B:AD,0,ROW(A4)),'Etude statistique des temps d''a'!A:A,"8h30",'Etude statistique des temps d''a'!AF:AF,1),"Closed")</f>
        <v>5</v>
      </c>
      <c r="G5">
        <f>IFERROR(AVERAGEIFS(INDEX('Etude statistique des temps d''a'!B:AD,0,ROW(A4)),'Etude statistique des temps d''a'!A:A,"9h30",'Etude statistique des temps d''a'!AF:AF,1),"Closed")</f>
        <v>15</v>
      </c>
      <c r="H5">
        <f>IFERROR(AVERAGEIFS(INDEX('Etude statistique des temps d''a'!B:AD,0,ROW(A4)),'Etude statistique des temps d''a'!A:A,"10h30",'Etude statistique des temps d''a'!AF:AF,1),"Closed")</f>
        <v>25</v>
      </c>
      <c r="I5">
        <f>IFERROR(AVERAGEIFS(INDEX('Etude statistique des temps d''a'!B:AD,0,ROW(A4)),'Etude statistique des temps d''a'!A:A,"11h30 (Parade!)",'Etude statistique des temps d''a'!AF:AF,1),"Closed")</f>
        <v>28.333333333333332</v>
      </c>
      <c r="J5">
        <f>IFERROR(AVERAGEIFS(INDEX('Etude statistique des temps d''a'!B:AD,0,ROW(A4)),'Etude statistique des temps d''a'!A:A,"12h30",'Etude statistique des temps d''a'!AF:AF,1),"Closed")</f>
        <v>45</v>
      </c>
      <c r="K5">
        <f>IFERROR(AVERAGEIFS(INDEX('Etude statistique des temps d''a'!B:AD,0,ROW(A4)),'Etude statistique des temps d''a'!A:A,"13h30",'Etude statistique des temps d''a'!AF:AF,1),"Closed")</f>
        <v>32.5</v>
      </c>
      <c r="L5">
        <f>IFERROR(AVERAGEIFS(INDEX('Etude statistique des temps d''a'!B:AD,0,ROW(A4)),'Etude statistique des temps d''a'!A:A,"14h30",'Etude statistique des temps d''a'!AF:AF,1),"Closed")</f>
        <v>35</v>
      </c>
      <c r="M5">
        <f>IFERROR(AVERAGEIFS(INDEX('Etude statistique des temps d''a'!B:AD,0,ROW(A4)),'Etude statistique des temps d''a'!A:A,"15h30",'Etude statistique des temps d''a'!AF:AF,1),"Closed")</f>
        <v>42.5</v>
      </c>
      <c r="N5">
        <f>IFERROR(AVERAGEIFS(INDEX('Etude statistique des temps d''a'!B:AD,0,ROW(A4)),'Etude statistique des temps d''a'!A:A,"16h30",'Etude statistique des temps d''a'!AF:AF,1),"Closed")</f>
        <v>30</v>
      </c>
      <c r="O5">
        <f>IFERROR(AVERAGEIFS(INDEX('Etude statistique des temps d''a'!B:AD,0,ROW(A4)),'Etude statistique des temps d''a'!A:A,"17h30",'Etude statistique des temps d''a'!AF:AF,1),"Closed")</f>
        <v>25</v>
      </c>
      <c r="P5">
        <f>IFERROR(AVERAGEIFS(INDEX('Etude statistique des temps d''a'!B:AD,0,ROW(A4)),'Etude statistique des temps d''a'!A:A,"18h30",'Etude statistique des temps d''a'!AF:AF,1),"Closed")</f>
        <v>32.5</v>
      </c>
      <c r="Q5">
        <f>IFERROR(AVERAGEIFS(INDEX('Etude statistique des temps d''a'!B:AD,0,ROW(A4)),'Etude statistique des temps d''a'!A:A,"19h30",'Etude statistique des temps d''a'!AF:AF,1),"Closed")</f>
        <v>15</v>
      </c>
      <c r="R5">
        <f>IFERROR(AVERAGEIFS(INDEX('Etude statistique des temps d''a'!B:AD,0,ROW(A4)),'Etude statistique des temps d''a'!A:A,"20h30",'Etude statistique des temps d''a'!AF:AF,1),"Closed")</f>
        <v>25</v>
      </c>
      <c r="S5">
        <f>IFERROR(AVERAGEIFS(INDEX('Etude statistique des temps d''a'!B:AD,0,ROW(A4)),'Etude statistique des temps d''a'!A:A,"21h30",'Etude statistique des temps d''a'!AF:AF,1),"Closed")</f>
        <v>25</v>
      </c>
      <c r="T5" t="str">
        <f>IFERROR(AVERAGEIFS(INDEX('Etude statistique des temps d''a'!B:AD,0,ROW(A4)),'Etude statistique des temps d''a'!A:A,"22h",'Etude statistique des temps d''a'!AF:AF,1),"Closed")</f>
        <v>Closed</v>
      </c>
      <c r="U5">
        <f>IFERROR(AVERAGEIFS(INDEX('Etude statistique des temps d''a'!B:AD,0,ROW(A4)),'Etude statistique des temps d''a'!A:A,"22h30",'Etude statistique des temps d''a'!AF:AF,1),"Closed")</f>
        <v>10</v>
      </c>
      <c r="V5">
        <f>COUNTIFS('Etude statistique des temps d''a'!AF:AF,1,INDEX('Etude statistique des temps d''a'!B:AD, 0, ROW(A4)),"Fermé") / COUNTIFS('Etude statistique des temps d''a'!AF:AF,1,INDEX('Etude statistique des temps d''a'!B:AD, 0, ROW(A4)),"&lt;&gt;")</f>
        <v>3.7037037037037035E-2</v>
      </c>
      <c r="W5">
        <f>COUNTIFS('Etude statistique des temps d''a'!AF:AF,1,'Etude statistique des temps d''a'!A:A,"8h30",INDEX('Etude statistique des temps d''a'!B:AD, 0, ROW(A4)),"Fermé") / COUNTIFS('Etude statistique des temps d''a'!AF:AF,1,'Etude statistique des temps d''a'!A:A,"8h30",INDEX('Etude statistique des temps d''a'!B:AD, 0, ROW(A4)),"&lt;&gt;")</f>
        <v>0</v>
      </c>
      <c r="X5">
        <f>COUNTIFS('Etude statistique des temps d''a'!AF:AF,1,'Etude statistique des temps d''a'!A:A,"9h30",INDEX('Etude statistique des temps d''a'!B:AD, 0, ROW(A4)),"Fermé") / COUNTIFS('Etude statistique des temps d''a'!AF:AF,1,'Etude statistique des temps d''a'!A:A,"9h30",INDEX('Etude statistique des temps d''a'!B:AD, 0, ROW(A4)),"&lt;&gt;")</f>
        <v>0</v>
      </c>
      <c r="Y5">
        <f>COUNTIFS('Etude statistique des temps d''a'!AF:AF,1,'Etude statistique des temps d''a'!A:A,"10h30",INDEX('Etude statistique des temps d''a'!B:AD, 0, ROW(A4)),"Fermé") / COUNTIFS('Etude statistique des temps d''a'!AF:AF,1,'Etude statistique des temps d''a'!A:A,"10h30",INDEX('Etude statistique des temps d''a'!B:AD, 0, ROW(A4)),"&lt;&gt;")</f>
        <v>0</v>
      </c>
      <c r="Z5">
        <f>COUNTIFS('Etude statistique des temps d''a'!AF:AF,1,'Etude statistique des temps d''a'!A:A,"11h30 (Parade!)",INDEX('Etude statistique des temps d''a'!B:AD, 0, ROW(A4)),"Fermé") / COUNTIFS('Etude statistique des temps d''a'!AF:AF,1,'Etude statistique des temps d''a'!A:A,"11h30 (Parade!)",INDEX('Etude statistique des temps d''a'!B:AD, 0, ROW(A4)),"&lt;&gt;")</f>
        <v>0</v>
      </c>
      <c r="AA5">
        <f>COUNTIFS('Etude statistique des temps d''a'!AF:AF,1,'Etude statistique des temps d''a'!A:A,"12h30",INDEX('Etude statistique des temps d''a'!B:AD, 0, ROW(A4)),"Fermé") / COUNTIFS('Etude statistique des temps d''a'!AF:AF,1,'Etude statistique des temps d''a'!A:A,"12h30",INDEX('Etude statistique des temps d''a'!B:AD, 0, ROW(A4)),"&lt;&gt;")</f>
        <v>0</v>
      </c>
      <c r="AB5">
        <f>COUNTIFS('Etude statistique des temps d''a'!AF:AF,1,'Etude statistique des temps d''a'!A:A,"13h30",INDEX('Etude statistique des temps d''a'!B:AD, 0, ROW(A4)),"Fermé") / COUNTIFS('Etude statistique des temps d''a'!AF:AF,1,'Etude statistique des temps d''a'!A:A,"13h30",INDEX('Etude statistique des temps d''a'!B:AD, 0, ROW(A4)),"&lt;&gt;")</f>
        <v>0</v>
      </c>
      <c r="AC5">
        <f>COUNTIFS('Etude statistique des temps d''a'!AF:AF,1,'Etude statistique des temps d''a'!A:A,"14h30",INDEX('Etude statistique des temps d''a'!B:AD, 0, ROW(A4)),"Fermé") / COUNTIFS('Etude statistique des temps d''a'!AF:AF,1,'Etude statistique des temps d''a'!A:A,"14h30",INDEX('Etude statistique des temps d''a'!B:AD, 0, ROW(A4)),"&lt;&gt;")</f>
        <v>0</v>
      </c>
      <c r="AD5">
        <f>COUNTIFS('Etude statistique des temps d''a'!AF:AF,1,'Etude statistique des temps d''a'!A:A,"15h30",INDEX('Etude statistique des temps d''a'!B:AD, 0, ROW(A4)),"Fermé") / COUNTIFS('Etude statistique des temps d''a'!AF:AF,1,'Etude statistique des temps d''a'!A:A,"15h30",INDEX('Etude statistique des temps d''a'!B:AD, 0, ROW(A4)),"&lt;&gt;")</f>
        <v>0</v>
      </c>
      <c r="AE5">
        <f>COUNTIFS('Etude statistique des temps d''a'!AF:AF,1,'Etude statistique des temps d''a'!A:A,"16h30",INDEX('Etude statistique des temps d''a'!B:AD, 0, ROW(A4)),"Fermé") / COUNTIFS('Etude statistique des temps d''a'!AF:AF,1,'Etude statistique des temps d''a'!A:A,"16h30",INDEX('Etude statistique des temps d''a'!B:AD, 0, ROW(A4)),"&lt;&gt;")</f>
        <v>0</v>
      </c>
      <c r="AF5">
        <f>COUNTIFS('Etude statistique des temps d''a'!AF:AF,1,'Etude statistique des temps d''a'!A:A,"17h30",INDEX('Etude statistique des temps d''a'!B:AD, 0, ROW(A4)),"Fermé") / COUNTIFS('Etude statistique des temps d''a'!AF:AF,1,'Etude statistique des temps d''a'!A:A,"17h30",INDEX('Etude statistique des temps d''a'!B:AD, 0, ROW(A4)),"&lt;&gt;")</f>
        <v>0</v>
      </c>
      <c r="AG5">
        <f>COUNTIFS('Etude statistique des temps d''a'!AF:AF,1,'Etude statistique des temps d''a'!A:A,"18h30",INDEX('Etude statistique des temps d''a'!B:AD, 0, ROW(A4)),"Fermé") / COUNTIFS('Etude statistique des temps d''a'!AF:AF,1,'Etude statistique des temps d''a'!A:A,"18h30",INDEX('Etude statistique des temps d''a'!B:AD, 0, ROW(A4)),"&lt;&gt;")</f>
        <v>0</v>
      </c>
      <c r="AH5">
        <f>COUNTIFS('Etude statistique des temps d''a'!AF:AF,1,'Etude statistique des temps d''a'!A:A,"19h30",INDEX('Etude statistique des temps d''a'!B:AD, 0, ROW(A4)),"Fermé") / COUNTIFS('Etude statistique des temps d''a'!AF:AF,1,'Etude statistique des temps d''a'!A:A,"19h30",INDEX('Etude statistique des temps d''a'!B:AD, 0, ROW(A4)),"&lt;&gt;")</f>
        <v>0</v>
      </c>
      <c r="AI5">
        <f>COUNTIFS('Etude statistique des temps d''a'!AF:AF,1,'Etude statistique des temps d''a'!A:A,"20h30",INDEX('Etude statistique des temps d''a'!B:AD, 0, ROW(A4)),"Fermé") / COUNTIFS('Etude statistique des temps d''a'!AF:AF,1,'Etude statistique des temps d''a'!A:A,"20h30",INDEX('Etude statistique des temps d''a'!B:AD, 0, ROW(A4)),"&lt;&gt;")</f>
        <v>0</v>
      </c>
      <c r="AJ5">
        <f>COUNTIFS('Etude statistique des temps d''a'!AF:AF,1,'Etude statistique des temps d''a'!A:A,"21h30",INDEX('Etude statistique des temps d''a'!B:AD, 0, ROW(A4)),"Fermé") / COUNTIFS('Etude statistique des temps d''a'!AF:AF,1,'Etude statistique des temps d''a'!A:A,"21h30",INDEX('Etude statistique des temps d''a'!B:AD, 0, ROW(A4)),"&lt;&gt;")</f>
        <v>0</v>
      </c>
      <c r="AK5">
        <f>COUNTIFS('Etude statistique des temps d''a'!AF:AF,1,'Etude statistique des temps d''a'!A:A,"22h",INDEX('Etude statistique des temps d''a'!B:AD, 0, ROW(A4)),"Fermé") / COUNTIFS('Etude statistique des temps d''a'!AF:AF,1,'Etude statistique des temps d''a'!A:A,"22h",INDEX('Etude statistique des temps d''a'!B:AD, 0, ROW(A4)),"&lt;&gt;")</f>
        <v>1</v>
      </c>
      <c r="AL5">
        <f>COUNTIFS('Etude statistique des temps d''a'!AF:AF,1,'Etude statistique des temps d''a'!A:A,"22h30",INDEX('Etude statistique des temps d''a'!B:AD, 0, ROW(A4)),"Fermé") / COUNTIFS('Etude statistique des temps d''a'!AF:AF,1,'Etude statistique des temps d''a'!A:A,"22h30",INDEX('Etude statistique des temps d''a'!B:AD, 0, ROW(A4)),"&lt;&gt;")</f>
        <v>0</v>
      </c>
    </row>
    <row r="6" spans="1:38" x14ac:dyDescent="0.3">
      <c r="A6" t="s">
        <v>4</v>
      </c>
      <c r="B6" t="s">
        <v>40</v>
      </c>
      <c r="C6" t="s">
        <v>51</v>
      </c>
      <c r="D6" t="s">
        <v>52</v>
      </c>
      <c r="E6">
        <f t="shared" si="0"/>
        <v>5</v>
      </c>
      <c r="F6" t="str">
        <f>IFERROR(AVERAGEIFS(INDEX('Etude statistique des temps d''a'!B:AD,0,ROW(A5)),'Etude statistique des temps d''a'!A:A,"8h30",'Etude statistique des temps d''a'!AF:AF,1),"Closed")</f>
        <v>Closed</v>
      </c>
      <c r="G6">
        <f>IFERROR(AVERAGEIFS(INDEX('Etude statistique des temps d''a'!B:AD,0,ROW(A5)),'Etude statistique des temps d''a'!A:A,"9h30",'Etude statistique des temps d''a'!AF:AF,1),"Closed")</f>
        <v>5</v>
      </c>
      <c r="H6">
        <f>IFERROR(AVERAGEIFS(INDEX('Etude statistique des temps d''a'!B:AD,0,ROW(A5)),'Etude statistique des temps d''a'!A:A,"10h30",'Etude statistique des temps d''a'!AF:AF,1),"Closed")</f>
        <v>5</v>
      </c>
      <c r="I6">
        <f>IFERROR(AVERAGEIFS(INDEX('Etude statistique des temps d''a'!B:AD,0,ROW(A5)),'Etude statistique des temps d''a'!A:A,"11h30 (Parade!)",'Etude statistique des temps d''a'!AF:AF,1),"Closed")</f>
        <v>5</v>
      </c>
      <c r="J6">
        <f>IFERROR(AVERAGEIFS(INDEX('Etude statistique des temps d''a'!B:AD,0,ROW(A5)),'Etude statistique des temps d''a'!A:A,"12h30",'Etude statistique des temps d''a'!AF:AF,1),"Closed")</f>
        <v>5</v>
      </c>
      <c r="K6">
        <f>IFERROR(AVERAGEIFS(INDEX('Etude statistique des temps d''a'!B:AD,0,ROW(A5)),'Etude statistique des temps d''a'!A:A,"13h30",'Etude statistique des temps d''a'!AF:AF,1),"Closed")</f>
        <v>5</v>
      </c>
      <c r="L6">
        <f>IFERROR(AVERAGEIFS(INDEX('Etude statistique des temps d''a'!B:AD,0,ROW(A5)),'Etude statistique des temps d''a'!A:A,"14h30",'Etude statistique des temps d''a'!AF:AF,1),"Closed")</f>
        <v>5</v>
      </c>
      <c r="M6">
        <f>IFERROR(AVERAGEIFS(INDEX('Etude statistique des temps d''a'!B:AD,0,ROW(A5)),'Etude statistique des temps d''a'!A:A,"15h30",'Etude statistique des temps d''a'!AF:AF,1),"Closed")</f>
        <v>5</v>
      </c>
      <c r="N6">
        <f>IFERROR(AVERAGEIFS(INDEX('Etude statistique des temps d''a'!B:AD,0,ROW(A5)),'Etude statistique des temps d''a'!A:A,"16h30",'Etude statistique des temps d''a'!AF:AF,1),"Closed")</f>
        <v>5</v>
      </c>
      <c r="O6">
        <f>IFERROR(AVERAGEIFS(INDEX('Etude statistique des temps d''a'!B:AD,0,ROW(A5)),'Etude statistique des temps d''a'!A:A,"17h30",'Etude statistique des temps d''a'!AF:AF,1),"Closed")</f>
        <v>5</v>
      </c>
      <c r="P6">
        <f>IFERROR(AVERAGEIFS(INDEX('Etude statistique des temps d''a'!B:AD,0,ROW(A5)),'Etude statistique des temps d''a'!A:A,"18h30",'Etude statistique des temps d''a'!AF:AF,1),"Closed")</f>
        <v>5</v>
      </c>
      <c r="Q6">
        <f>IFERROR(AVERAGEIFS(INDEX('Etude statistique des temps d''a'!B:AD,0,ROW(A5)),'Etude statistique des temps d''a'!A:A,"19h30",'Etude statistique des temps d''a'!AF:AF,1),"Closed")</f>
        <v>5</v>
      </c>
      <c r="R6">
        <f>IFERROR(AVERAGEIFS(INDEX('Etude statistique des temps d''a'!B:AD,0,ROW(A5)),'Etude statistique des temps d''a'!A:A,"20h30",'Etude statistique des temps d''a'!AF:AF,1),"Closed")</f>
        <v>5</v>
      </c>
      <c r="S6" t="str">
        <f>IFERROR(AVERAGEIFS(INDEX('Etude statistique des temps d''a'!B:AD,0,ROW(A5)),'Etude statistique des temps d''a'!A:A,"21h30",'Etude statistique des temps d''a'!AF:AF,1),"Closed")</f>
        <v>Closed</v>
      </c>
      <c r="T6" t="str">
        <f>IFERROR(AVERAGEIFS(INDEX('Etude statistique des temps d''a'!B:AD,0,ROW(A5)),'Etude statistique des temps d''a'!A:A,"22h",'Etude statistique des temps d''a'!AF:AF,1),"Closed")</f>
        <v>Closed</v>
      </c>
      <c r="U6" t="str">
        <f>IFERROR(AVERAGEIFS(INDEX('Etude statistique des temps d''a'!B:AD,0,ROW(A5)),'Etude statistique des temps d''a'!A:A,"22h30",'Etude statistique des temps d''a'!AF:AF,1),"Closed")</f>
        <v>Closed</v>
      </c>
      <c r="V6">
        <f>COUNTIFS('Etude statistique des temps d''a'!AF:AF,1,INDEX('Etude statistique des temps d''a'!B:AD, 0, ROW(A5)),"Fermé") / COUNTIFS('Etude statistique des temps d''a'!AF:AF,1,INDEX('Etude statistique des temps d''a'!B:AD, 0, ROW(A5)),"&lt;&gt;")</f>
        <v>0.22222222222222221</v>
      </c>
      <c r="W6">
        <f>COUNTIFS('Etude statistique des temps d''a'!AF:AF,1,'Etude statistique des temps d''a'!A:A,"8h30",INDEX('Etude statistique des temps d''a'!B:AD, 0, ROW(A5)),"Fermé") / COUNTIFS('Etude statistique des temps d''a'!AF:AF,1,'Etude statistique des temps d''a'!A:A,"8h30",INDEX('Etude statistique des temps d''a'!B:AD, 0, ROW(A5)),"&lt;&gt;")</f>
        <v>1</v>
      </c>
      <c r="X6">
        <f>COUNTIFS('Etude statistique des temps d''a'!AF:AF,1,'Etude statistique des temps d''a'!A:A,"9h30",INDEX('Etude statistique des temps d''a'!B:AD, 0, ROW(A5)),"Fermé") / COUNTIFS('Etude statistique des temps d''a'!AF:AF,1,'Etude statistique des temps d''a'!A:A,"9h30",INDEX('Etude statistique des temps d''a'!B:AD, 0, ROW(A5)),"&lt;&gt;")</f>
        <v>0.33333333333333331</v>
      </c>
      <c r="Y6">
        <f>COUNTIFS('Etude statistique des temps d''a'!AF:AF,1,'Etude statistique des temps d''a'!A:A,"10h30",INDEX('Etude statistique des temps d''a'!B:AD, 0, ROW(A5)),"Fermé") / COUNTIFS('Etude statistique des temps d''a'!AF:AF,1,'Etude statistique des temps d''a'!A:A,"10h30",INDEX('Etude statistique des temps d''a'!B:AD, 0, ROW(A5)),"&lt;&gt;")</f>
        <v>0</v>
      </c>
      <c r="Z6">
        <f>COUNTIFS('Etude statistique des temps d''a'!AF:AF,1,'Etude statistique des temps d''a'!A:A,"11h30 (Parade!)",INDEX('Etude statistique des temps d''a'!B:AD, 0, ROW(A5)),"Fermé") / COUNTIFS('Etude statistique des temps d''a'!AF:AF,1,'Etude statistique des temps d''a'!A:A,"11h30 (Parade!)",INDEX('Etude statistique des temps d''a'!B:AD, 0, ROW(A5)),"&lt;&gt;")</f>
        <v>0</v>
      </c>
      <c r="AA6">
        <f>COUNTIFS('Etude statistique des temps d''a'!AF:AF,1,'Etude statistique des temps d''a'!A:A,"12h30",INDEX('Etude statistique des temps d''a'!B:AD, 0, ROW(A5)),"Fermé") / COUNTIFS('Etude statistique des temps d''a'!AF:AF,1,'Etude statistique des temps d''a'!A:A,"12h30",INDEX('Etude statistique des temps d''a'!B:AD, 0, ROW(A5)),"&lt;&gt;")</f>
        <v>0</v>
      </c>
      <c r="AB6">
        <f>COUNTIFS('Etude statistique des temps d''a'!AF:AF,1,'Etude statistique des temps d''a'!A:A,"13h30",INDEX('Etude statistique des temps d''a'!B:AD, 0, ROW(A5)),"Fermé") / COUNTIFS('Etude statistique des temps d''a'!AF:AF,1,'Etude statistique des temps d''a'!A:A,"13h30",INDEX('Etude statistique des temps d''a'!B:AD, 0, ROW(A5)),"&lt;&gt;")</f>
        <v>0</v>
      </c>
      <c r="AC6">
        <f>COUNTIFS('Etude statistique des temps d''a'!AF:AF,1,'Etude statistique des temps d''a'!A:A,"14h30",INDEX('Etude statistique des temps d''a'!B:AD, 0, ROW(A5)),"Fermé") / COUNTIFS('Etude statistique des temps d''a'!AF:AF,1,'Etude statistique des temps d''a'!A:A,"14h30",INDEX('Etude statistique des temps d''a'!B:AD, 0, ROW(A5)),"&lt;&gt;")</f>
        <v>0</v>
      </c>
      <c r="AD6">
        <f>COUNTIFS('Etude statistique des temps d''a'!AF:AF,1,'Etude statistique des temps d''a'!A:A,"15h30",INDEX('Etude statistique des temps d''a'!B:AD, 0, ROW(A5)),"Fermé") / COUNTIFS('Etude statistique des temps d''a'!AF:AF,1,'Etude statistique des temps d''a'!A:A,"15h30",INDEX('Etude statistique des temps d''a'!B:AD, 0, ROW(A5)),"&lt;&gt;")</f>
        <v>0</v>
      </c>
      <c r="AE6">
        <f>COUNTIFS('Etude statistique des temps d''a'!AF:AF,1,'Etude statistique des temps d''a'!A:A,"16h30",INDEX('Etude statistique des temps d''a'!B:AD, 0, ROW(A5)),"Fermé") / COUNTIFS('Etude statistique des temps d''a'!AF:AF,1,'Etude statistique des temps d''a'!A:A,"16h30",INDEX('Etude statistique des temps d''a'!B:AD, 0, ROW(A5)),"&lt;&gt;")</f>
        <v>0</v>
      </c>
      <c r="AF6">
        <f>COUNTIFS('Etude statistique des temps d''a'!AF:AF,1,'Etude statistique des temps d''a'!A:A,"17h30",INDEX('Etude statistique des temps d''a'!B:AD, 0, ROW(A5)),"Fermé") / COUNTIFS('Etude statistique des temps d''a'!AF:AF,1,'Etude statistique des temps d''a'!A:A,"17h30",INDEX('Etude statistique des temps d''a'!B:AD, 0, ROW(A5)),"&lt;&gt;")</f>
        <v>0</v>
      </c>
      <c r="AG6">
        <f>COUNTIFS('Etude statistique des temps d''a'!AF:AF,1,'Etude statistique des temps d''a'!A:A,"18h30",INDEX('Etude statistique des temps d''a'!B:AD, 0, ROW(A5)),"Fermé") / COUNTIFS('Etude statistique des temps d''a'!AF:AF,1,'Etude statistique des temps d''a'!A:A,"18h30",INDEX('Etude statistique des temps d''a'!B:AD, 0, ROW(A5)),"&lt;&gt;")</f>
        <v>0</v>
      </c>
      <c r="AH6">
        <f>COUNTIFS('Etude statistique des temps d''a'!AF:AF,1,'Etude statistique des temps d''a'!A:A,"19h30",INDEX('Etude statistique des temps d''a'!B:AD, 0, ROW(A5)),"Fermé") / COUNTIFS('Etude statistique des temps d''a'!AF:AF,1,'Etude statistique des temps d''a'!A:A,"19h30",INDEX('Etude statistique des temps d''a'!B:AD, 0, ROW(A5)),"&lt;&gt;")</f>
        <v>0</v>
      </c>
      <c r="AI6">
        <f>COUNTIFS('Etude statistique des temps d''a'!AF:AF,1,'Etude statistique des temps d''a'!A:A,"20h30",INDEX('Etude statistique des temps d''a'!B:AD, 0, ROW(A5)),"Fermé") / COUNTIFS('Etude statistique des temps d''a'!AF:AF,1,'Etude statistique des temps d''a'!A:A,"20h30",INDEX('Etude statistique des temps d''a'!B:AD, 0, ROW(A5)),"&lt;&gt;")</f>
        <v>0</v>
      </c>
      <c r="AJ6">
        <f>COUNTIFS('Etude statistique des temps d''a'!AF:AF,1,'Etude statistique des temps d''a'!A:A,"21h30",INDEX('Etude statistique des temps d''a'!B:AD, 0, ROW(A5)),"Fermé") / COUNTIFS('Etude statistique des temps d''a'!AF:AF,1,'Etude statistique des temps d''a'!A:A,"21h30",INDEX('Etude statistique des temps d''a'!B:AD, 0, ROW(A5)),"&lt;&gt;")</f>
        <v>1</v>
      </c>
      <c r="AK6">
        <f>COUNTIFS('Etude statistique des temps d''a'!AF:AF,1,'Etude statistique des temps d''a'!A:A,"22h",INDEX('Etude statistique des temps d''a'!B:AD, 0, ROW(A5)),"Fermé") / COUNTIFS('Etude statistique des temps d''a'!AF:AF,1,'Etude statistique des temps d''a'!A:A,"22h",INDEX('Etude statistique des temps d''a'!B:AD, 0, ROW(A5)),"&lt;&gt;")</f>
        <v>1</v>
      </c>
      <c r="AL6">
        <f>COUNTIFS('Etude statistique des temps d''a'!AF:AF,1,'Etude statistique des temps d''a'!A:A,"22h30",INDEX('Etude statistique des temps d''a'!B:AD, 0, ROW(A5)),"Fermé") / COUNTIFS('Etude statistique des temps d''a'!AF:AF,1,'Etude statistique des temps d''a'!A:A,"22h30",INDEX('Etude statistique des temps d''a'!B:AD, 0, ROW(A5)),"&lt;&gt;")</f>
        <v>1</v>
      </c>
    </row>
    <row r="7" spans="1:38" x14ac:dyDescent="0.3">
      <c r="A7" t="s">
        <v>5</v>
      </c>
      <c r="B7" t="s">
        <v>40</v>
      </c>
      <c r="C7" t="s">
        <v>53</v>
      </c>
      <c r="D7" t="s">
        <v>54</v>
      </c>
      <c r="E7">
        <f t="shared" si="0"/>
        <v>56.666666666666664</v>
      </c>
      <c r="F7">
        <f>IFERROR(AVERAGEIFS(INDEX('Etude statistique des temps d''a'!B:AD,0,ROW(A6)),'Etude statistique des temps d''a'!A:A,"8h30",'Etude statistique des temps d''a'!AF:AF,1),"Closed")</f>
        <v>5</v>
      </c>
      <c r="G7">
        <f>IFERROR(AVERAGEIFS(INDEX('Etude statistique des temps d''a'!B:AD,0,ROW(A6)),'Etude statistique des temps d''a'!A:A,"9h30",'Etude statistique des temps d''a'!AF:AF,1),"Closed")</f>
        <v>51.666666666666664</v>
      </c>
      <c r="H7">
        <f>IFERROR(AVERAGEIFS(INDEX('Etude statistique des temps d''a'!B:AD,0,ROW(A6)),'Etude statistique des temps d''a'!A:A,"10h30",'Etude statistique des temps d''a'!AF:AF,1),"Closed")</f>
        <v>50</v>
      </c>
      <c r="I7">
        <f>IFERROR(AVERAGEIFS(INDEX('Etude statistique des temps d''a'!B:AD,0,ROW(A6)),'Etude statistique des temps d''a'!A:A,"11h30 (Parade!)",'Etude statistique des temps d''a'!AF:AF,1),"Closed")</f>
        <v>71.666666666666671</v>
      </c>
      <c r="J7">
        <f>IFERROR(AVERAGEIFS(INDEX('Etude statistique des temps d''a'!B:AD,0,ROW(A6)),'Etude statistique des temps d''a'!A:A,"12h30",'Etude statistique des temps d''a'!AF:AF,1),"Closed")</f>
        <v>82.5</v>
      </c>
      <c r="K7">
        <f>IFERROR(AVERAGEIFS(INDEX('Etude statistique des temps d''a'!B:AD,0,ROW(A6)),'Etude statistique des temps d''a'!A:A,"13h30",'Etude statistique des temps d''a'!AF:AF,1),"Closed")</f>
        <v>62.5</v>
      </c>
      <c r="L7">
        <f>IFERROR(AVERAGEIFS(INDEX('Etude statistique des temps d''a'!B:AD,0,ROW(A6)),'Etude statistique des temps d''a'!A:A,"14h30",'Etude statistique des temps d''a'!AF:AF,1),"Closed")</f>
        <v>62.5</v>
      </c>
      <c r="M7">
        <f>IFERROR(AVERAGEIFS(INDEX('Etude statistique des temps d''a'!B:AD,0,ROW(A6)),'Etude statistique des temps d''a'!A:A,"15h30",'Etude statistique des temps d''a'!AF:AF,1),"Closed")</f>
        <v>65</v>
      </c>
      <c r="N7">
        <f>IFERROR(AVERAGEIFS(INDEX('Etude statistique des temps d''a'!B:AD,0,ROW(A6)),'Etude statistique des temps d''a'!A:A,"16h30",'Etude statistique des temps d''a'!AF:AF,1),"Closed")</f>
        <v>65</v>
      </c>
      <c r="O7">
        <f>IFERROR(AVERAGEIFS(INDEX('Etude statistique des temps d''a'!B:AD,0,ROW(A6)),'Etude statistique des temps d''a'!A:A,"17h30",'Etude statistique des temps d''a'!AF:AF,1),"Closed")</f>
        <v>65</v>
      </c>
      <c r="P7">
        <f>IFERROR(AVERAGEIFS(INDEX('Etude statistique des temps d''a'!B:AD,0,ROW(A6)),'Etude statistique des temps d''a'!A:A,"18h30",'Etude statistique des temps d''a'!AF:AF,1),"Closed")</f>
        <v>57.5</v>
      </c>
      <c r="Q7">
        <f>IFERROR(AVERAGEIFS(INDEX('Etude statistique des temps d''a'!B:AD,0,ROW(A6)),'Etude statistique des temps d''a'!A:A,"19h30",'Etude statistique des temps d''a'!AF:AF,1),"Closed")</f>
        <v>55</v>
      </c>
      <c r="R7">
        <f>IFERROR(AVERAGEIFS(INDEX('Etude statistique des temps d''a'!B:AD,0,ROW(A6)),'Etude statistique des temps d''a'!A:A,"20h30",'Etude statistique des temps d''a'!AF:AF,1),"Closed")</f>
        <v>55</v>
      </c>
      <c r="S7">
        <f>IFERROR(AVERAGEIFS(INDEX('Etude statistique des temps d''a'!B:AD,0,ROW(A6)),'Etude statistique des temps d''a'!A:A,"21h30",'Etude statistique des temps d''a'!AF:AF,1),"Closed")</f>
        <v>45</v>
      </c>
      <c r="T7" t="str">
        <f>IFERROR(AVERAGEIFS(INDEX('Etude statistique des temps d''a'!B:AD,0,ROW(A6)),'Etude statistique des temps d''a'!A:A,"22h",'Etude statistique des temps d''a'!AF:AF,1),"Closed")</f>
        <v>Closed</v>
      </c>
      <c r="U7" t="str">
        <f>IFERROR(AVERAGEIFS(INDEX('Etude statistique des temps d''a'!B:AD,0,ROW(A6)),'Etude statistique des temps d''a'!A:A,"22h30",'Etude statistique des temps d''a'!AF:AF,1),"Closed")</f>
        <v>Closed</v>
      </c>
      <c r="V7">
        <f>COUNTIFS('Etude statistique des temps d''a'!AF:AF,1,INDEX('Etude statistique des temps d''a'!B:AD, 0, ROW(A6)),"Fermé") / COUNTIFS('Etude statistique des temps d''a'!AF:AF,1,INDEX('Etude statistique des temps d''a'!B:AD, 0, ROW(A6)),"&lt;&gt;")</f>
        <v>7.407407407407407E-2</v>
      </c>
      <c r="W7">
        <f>COUNTIFS('Etude statistique des temps d''a'!AF:AF,1,'Etude statistique des temps d''a'!A:A,"8h30",INDEX('Etude statistique des temps d''a'!B:AD, 0, ROW(A6)),"Fermé") / COUNTIFS('Etude statistique des temps d''a'!AF:AF,1,'Etude statistique des temps d''a'!A:A,"8h30",INDEX('Etude statistique des temps d''a'!B:AD, 0, ROW(A6)),"&lt;&gt;")</f>
        <v>0</v>
      </c>
      <c r="X7">
        <f>COUNTIFS('Etude statistique des temps d''a'!AF:AF,1,'Etude statistique des temps d''a'!A:A,"9h30",INDEX('Etude statistique des temps d''a'!B:AD, 0, ROW(A6)),"Fermé") / COUNTIFS('Etude statistique des temps d''a'!AF:AF,1,'Etude statistique des temps d''a'!A:A,"9h30",INDEX('Etude statistique des temps d''a'!B:AD, 0, ROW(A6)),"&lt;&gt;")</f>
        <v>0</v>
      </c>
      <c r="Y7">
        <f>COUNTIFS('Etude statistique des temps d''a'!AF:AF,1,'Etude statistique des temps d''a'!A:A,"10h30",INDEX('Etude statistique des temps d''a'!B:AD, 0, ROW(A6)),"Fermé") / COUNTIFS('Etude statistique des temps d''a'!AF:AF,1,'Etude statistique des temps d''a'!A:A,"10h30",INDEX('Etude statistique des temps d''a'!B:AD, 0, ROW(A6)),"&lt;&gt;")</f>
        <v>0</v>
      </c>
      <c r="Z7">
        <f>COUNTIFS('Etude statistique des temps d''a'!AF:AF,1,'Etude statistique des temps d''a'!A:A,"11h30 (Parade!)",INDEX('Etude statistique des temps d''a'!B:AD, 0, ROW(A6)),"Fermé") / COUNTIFS('Etude statistique des temps d''a'!AF:AF,1,'Etude statistique des temps d''a'!A:A,"11h30 (Parade!)",INDEX('Etude statistique des temps d''a'!B:AD, 0, ROW(A6)),"&lt;&gt;")</f>
        <v>0</v>
      </c>
      <c r="AA7">
        <f>COUNTIFS('Etude statistique des temps d''a'!AF:AF,1,'Etude statistique des temps d''a'!A:A,"12h30",INDEX('Etude statistique des temps d''a'!B:AD, 0, ROW(A6)),"Fermé") / COUNTIFS('Etude statistique des temps d''a'!AF:AF,1,'Etude statistique des temps d''a'!A:A,"12h30",INDEX('Etude statistique des temps d''a'!B:AD, 0, ROW(A6)),"&lt;&gt;")</f>
        <v>0</v>
      </c>
      <c r="AB7">
        <f>COUNTIFS('Etude statistique des temps d''a'!AF:AF,1,'Etude statistique des temps d''a'!A:A,"13h30",INDEX('Etude statistique des temps d''a'!B:AD, 0, ROW(A6)),"Fermé") / COUNTIFS('Etude statistique des temps d''a'!AF:AF,1,'Etude statistique des temps d''a'!A:A,"13h30",INDEX('Etude statistique des temps d''a'!B:AD, 0, ROW(A6)),"&lt;&gt;")</f>
        <v>0</v>
      </c>
      <c r="AC7">
        <f>COUNTIFS('Etude statistique des temps d''a'!AF:AF,1,'Etude statistique des temps d''a'!A:A,"14h30",INDEX('Etude statistique des temps d''a'!B:AD, 0, ROW(A6)),"Fermé") / COUNTIFS('Etude statistique des temps d''a'!AF:AF,1,'Etude statistique des temps d''a'!A:A,"14h30",INDEX('Etude statistique des temps d''a'!B:AD, 0, ROW(A6)),"&lt;&gt;")</f>
        <v>0</v>
      </c>
      <c r="AD7">
        <f>COUNTIFS('Etude statistique des temps d''a'!AF:AF,1,'Etude statistique des temps d''a'!A:A,"15h30",INDEX('Etude statistique des temps d''a'!B:AD, 0, ROW(A6)),"Fermé") / COUNTIFS('Etude statistique des temps d''a'!AF:AF,1,'Etude statistique des temps d''a'!A:A,"15h30",INDEX('Etude statistique des temps d''a'!B:AD, 0, ROW(A6)),"&lt;&gt;")</f>
        <v>0</v>
      </c>
      <c r="AE7">
        <f>COUNTIFS('Etude statistique des temps d''a'!AF:AF,1,'Etude statistique des temps d''a'!A:A,"16h30",INDEX('Etude statistique des temps d''a'!B:AD, 0, ROW(A6)),"Fermé") / COUNTIFS('Etude statistique des temps d''a'!AF:AF,1,'Etude statistique des temps d''a'!A:A,"16h30",INDEX('Etude statistique des temps d''a'!B:AD, 0, ROW(A6)),"&lt;&gt;")</f>
        <v>0</v>
      </c>
      <c r="AF7">
        <f>COUNTIFS('Etude statistique des temps d''a'!AF:AF,1,'Etude statistique des temps d''a'!A:A,"17h30",INDEX('Etude statistique des temps d''a'!B:AD, 0, ROW(A6)),"Fermé") / COUNTIFS('Etude statistique des temps d''a'!AF:AF,1,'Etude statistique des temps d''a'!A:A,"17h30",INDEX('Etude statistique des temps d''a'!B:AD, 0, ROW(A6)),"&lt;&gt;")</f>
        <v>0</v>
      </c>
      <c r="AG7">
        <f>COUNTIFS('Etude statistique des temps d''a'!AF:AF,1,'Etude statistique des temps d''a'!A:A,"18h30",INDEX('Etude statistique des temps d''a'!B:AD, 0, ROW(A6)),"Fermé") / COUNTIFS('Etude statistique des temps d''a'!AF:AF,1,'Etude statistique des temps d''a'!A:A,"18h30",INDEX('Etude statistique des temps d''a'!B:AD, 0, ROW(A6)),"&lt;&gt;")</f>
        <v>0</v>
      </c>
      <c r="AH7">
        <f>COUNTIFS('Etude statistique des temps d''a'!AF:AF,1,'Etude statistique des temps d''a'!A:A,"19h30",INDEX('Etude statistique des temps d''a'!B:AD, 0, ROW(A6)),"Fermé") / COUNTIFS('Etude statistique des temps d''a'!AF:AF,1,'Etude statistique des temps d''a'!A:A,"19h30",INDEX('Etude statistique des temps d''a'!B:AD, 0, ROW(A6)),"&lt;&gt;")</f>
        <v>0</v>
      </c>
      <c r="AI7">
        <f>COUNTIFS('Etude statistique des temps d''a'!AF:AF,1,'Etude statistique des temps d''a'!A:A,"20h30",INDEX('Etude statistique des temps d''a'!B:AD, 0, ROW(A6)),"Fermé") / COUNTIFS('Etude statistique des temps d''a'!AF:AF,1,'Etude statistique des temps d''a'!A:A,"20h30",INDEX('Etude statistique des temps d''a'!B:AD, 0, ROW(A6)),"&lt;&gt;")</f>
        <v>0</v>
      </c>
      <c r="AJ7">
        <f>COUNTIFS('Etude statistique des temps d''a'!AF:AF,1,'Etude statistique des temps d''a'!A:A,"21h30",INDEX('Etude statistique des temps d''a'!B:AD, 0, ROW(A6)),"Fermé") / COUNTIFS('Etude statistique des temps d''a'!AF:AF,1,'Etude statistique des temps d''a'!A:A,"21h30",INDEX('Etude statistique des temps d''a'!B:AD, 0, ROW(A6)),"&lt;&gt;")</f>
        <v>0</v>
      </c>
      <c r="AK7">
        <f>COUNTIFS('Etude statistique des temps d''a'!AF:AF,1,'Etude statistique des temps d''a'!A:A,"22h",INDEX('Etude statistique des temps d''a'!B:AD, 0, ROW(A6)),"Fermé") / COUNTIFS('Etude statistique des temps d''a'!AF:AF,1,'Etude statistique des temps d''a'!A:A,"22h",INDEX('Etude statistique des temps d''a'!B:AD, 0, ROW(A6)),"&lt;&gt;")</f>
        <v>1</v>
      </c>
      <c r="AL7">
        <f>COUNTIFS('Etude statistique des temps d''a'!AF:AF,1,'Etude statistique des temps d''a'!A:A,"22h30",INDEX('Etude statistique des temps d''a'!B:AD, 0, ROW(A6)),"Fermé") / COUNTIFS('Etude statistique des temps d''a'!AF:AF,1,'Etude statistique des temps d''a'!A:A,"22h30",INDEX('Etude statistique des temps d''a'!B:AD, 0, ROW(A6)),"&lt;&gt;")</f>
        <v>1</v>
      </c>
    </row>
    <row r="8" spans="1:38" x14ac:dyDescent="0.3">
      <c r="A8" t="s">
        <v>6</v>
      </c>
      <c r="B8" t="s">
        <v>40</v>
      </c>
      <c r="C8" t="s">
        <v>55</v>
      </c>
      <c r="D8" t="s">
        <v>56</v>
      </c>
      <c r="E8">
        <f t="shared" si="0"/>
        <v>15.555555555555555</v>
      </c>
      <c r="F8" t="str">
        <f>IFERROR(AVERAGEIFS(INDEX('Etude statistique des temps d''a'!B:AD,0,ROW(A7)),'Etude statistique des temps d''a'!A:A,"8h30",'Etude statistique des temps d''a'!AF:AF,1),"Closed")</f>
        <v>Closed</v>
      </c>
      <c r="G8">
        <f>IFERROR(AVERAGEIFS(INDEX('Etude statistique des temps d''a'!B:AD,0,ROW(A7)),'Etude statistique des temps d''a'!A:A,"9h30",'Etude statistique des temps d''a'!AF:AF,1),"Closed")</f>
        <v>5</v>
      </c>
      <c r="H8">
        <f>IFERROR(AVERAGEIFS(INDEX('Etude statistique des temps d''a'!B:AD,0,ROW(A7)),'Etude statistique des temps d''a'!A:A,"10h30",'Etude statistique des temps d''a'!AF:AF,1),"Closed")</f>
        <v>10</v>
      </c>
      <c r="I8">
        <f>IFERROR(AVERAGEIFS(INDEX('Etude statistique des temps d''a'!B:AD,0,ROW(A7)),'Etude statistique des temps d''a'!A:A,"11h30 (Parade!)",'Etude statistique des temps d''a'!AF:AF,1),"Closed")</f>
        <v>13.333333333333334</v>
      </c>
      <c r="J8">
        <f>IFERROR(AVERAGEIFS(INDEX('Etude statistique des temps d''a'!B:AD,0,ROW(A7)),'Etude statistique des temps d''a'!A:A,"12h30",'Etude statistique des temps d''a'!AF:AF,1),"Closed")</f>
        <v>17.5</v>
      </c>
      <c r="K8">
        <f>IFERROR(AVERAGEIFS(INDEX('Etude statistique des temps d''a'!B:AD,0,ROW(A7)),'Etude statistique des temps d''a'!A:A,"13h30",'Etude statistique des temps d''a'!AF:AF,1),"Closed")</f>
        <v>20</v>
      </c>
      <c r="L8">
        <f>IFERROR(AVERAGEIFS(INDEX('Etude statistique des temps d''a'!B:AD,0,ROW(A7)),'Etude statistique des temps d''a'!A:A,"14h30",'Etude statistique des temps d''a'!AF:AF,1),"Closed")</f>
        <v>35</v>
      </c>
      <c r="M8">
        <f>IFERROR(AVERAGEIFS(INDEX('Etude statistique des temps d''a'!B:AD,0,ROW(A7)),'Etude statistique des temps d''a'!A:A,"15h30",'Etude statistique des temps d''a'!AF:AF,1),"Closed")</f>
        <v>37.5</v>
      </c>
      <c r="N8">
        <f>IFERROR(AVERAGEIFS(INDEX('Etude statistique des temps d''a'!B:AD,0,ROW(A7)),'Etude statistique des temps d''a'!A:A,"16h30",'Etude statistique des temps d''a'!AF:AF,1),"Closed")</f>
        <v>20</v>
      </c>
      <c r="O8">
        <f>IFERROR(AVERAGEIFS(INDEX('Etude statistique des temps d''a'!B:AD,0,ROW(A7)),'Etude statistique des temps d''a'!A:A,"17h30",'Etude statistique des temps d''a'!AF:AF,1),"Closed")</f>
        <v>20</v>
      </c>
      <c r="P8">
        <f>IFERROR(AVERAGEIFS(INDEX('Etude statistique des temps d''a'!B:AD,0,ROW(A7)),'Etude statistique des temps d''a'!A:A,"18h30",'Etude statistique des temps d''a'!AF:AF,1),"Closed")</f>
        <v>20</v>
      </c>
      <c r="Q8">
        <f>IFERROR(AVERAGEIFS(INDEX('Etude statistique des temps d''a'!B:AD,0,ROW(A7)),'Etude statistique des temps d''a'!A:A,"19h30",'Etude statistique des temps d''a'!AF:AF,1),"Closed")</f>
        <v>5</v>
      </c>
      <c r="R8">
        <f>IFERROR(AVERAGEIFS(INDEX('Etude statistique des temps d''a'!B:AD,0,ROW(A7)),'Etude statistique des temps d''a'!A:A,"20h30",'Etude statistique des temps d''a'!AF:AF,1),"Closed")</f>
        <v>15</v>
      </c>
      <c r="S8">
        <f>IFERROR(AVERAGEIFS(INDEX('Etude statistique des temps d''a'!B:AD,0,ROW(A7)),'Etude statistique des temps d''a'!A:A,"21h30",'Etude statistique des temps d''a'!AF:AF,1),"Closed")</f>
        <v>5</v>
      </c>
      <c r="T8">
        <f>IFERROR(AVERAGEIFS(INDEX('Etude statistique des temps d''a'!B:AD,0,ROW(A7)),'Etude statistique des temps d''a'!A:A,"22h",'Etude statistique des temps d''a'!AF:AF,1),"Closed")</f>
        <v>5</v>
      </c>
      <c r="U8">
        <f>IFERROR(AVERAGEIFS(INDEX('Etude statistique des temps d''a'!B:AD,0,ROW(A7)),'Etude statistique des temps d''a'!A:A,"22h30",'Etude statistique des temps d''a'!AF:AF,1),"Closed")</f>
        <v>5</v>
      </c>
      <c r="V8">
        <f>COUNTIFS('Etude statistique des temps d''a'!AF:AF,1,INDEX('Etude statistique des temps d''a'!B:AD, 0, ROW(A7)),"Fermé") / COUNTIFS('Etude statistique des temps d''a'!AF:AF,1,INDEX('Etude statistique des temps d''a'!B:AD, 0, ROW(A7)),"&lt;&gt;")</f>
        <v>0.1111111111111111</v>
      </c>
      <c r="W8">
        <f>COUNTIFS('Etude statistique des temps d''a'!AF:AF,1,'Etude statistique des temps d''a'!A:A,"8h30",INDEX('Etude statistique des temps d''a'!B:AD, 0, ROW(A7)),"Fermé") / COUNTIFS('Etude statistique des temps d''a'!AF:AF,1,'Etude statistique des temps d''a'!A:A,"8h30",INDEX('Etude statistique des temps d''a'!B:AD, 0, ROW(A7)),"&lt;&gt;")</f>
        <v>1</v>
      </c>
      <c r="X8">
        <f>COUNTIFS('Etude statistique des temps d''a'!AF:AF,1,'Etude statistique des temps d''a'!A:A,"9h30",INDEX('Etude statistique des temps d''a'!B:AD, 0, ROW(A7)),"Fermé") / COUNTIFS('Etude statistique des temps d''a'!AF:AF,1,'Etude statistique des temps d''a'!A:A,"9h30",INDEX('Etude statistique des temps d''a'!B:AD, 0, ROW(A7)),"&lt;&gt;")</f>
        <v>0.33333333333333331</v>
      </c>
      <c r="Y8">
        <f>COUNTIFS('Etude statistique des temps d''a'!AF:AF,1,'Etude statistique des temps d''a'!A:A,"10h30",INDEX('Etude statistique des temps d''a'!B:AD, 0, ROW(A7)),"Fermé") / COUNTIFS('Etude statistique des temps d''a'!AF:AF,1,'Etude statistique des temps d''a'!A:A,"10h30",INDEX('Etude statistique des temps d''a'!B:AD, 0, ROW(A7)),"&lt;&gt;")</f>
        <v>0</v>
      </c>
      <c r="Z8">
        <f>COUNTIFS('Etude statistique des temps d''a'!AF:AF,1,'Etude statistique des temps d''a'!A:A,"11h30 (Parade!)",INDEX('Etude statistique des temps d''a'!B:AD, 0, ROW(A7)),"Fermé") / COUNTIFS('Etude statistique des temps d''a'!AF:AF,1,'Etude statistique des temps d''a'!A:A,"11h30 (Parade!)",INDEX('Etude statistique des temps d''a'!B:AD, 0, ROW(A7)),"&lt;&gt;")</f>
        <v>0</v>
      </c>
      <c r="AA8">
        <f>COUNTIFS('Etude statistique des temps d''a'!AF:AF,1,'Etude statistique des temps d''a'!A:A,"12h30",INDEX('Etude statistique des temps d''a'!B:AD, 0, ROW(A7)),"Fermé") / COUNTIFS('Etude statistique des temps d''a'!AF:AF,1,'Etude statistique des temps d''a'!A:A,"12h30",INDEX('Etude statistique des temps d''a'!B:AD, 0, ROW(A7)),"&lt;&gt;")</f>
        <v>0</v>
      </c>
      <c r="AB8">
        <f>COUNTIFS('Etude statistique des temps d''a'!AF:AF,1,'Etude statistique des temps d''a'!A:A,"13h30",INDEX('Etude statistique des temps d''a'!B:AD, 0, ROW(A7)),"Fermé") / COUNTIFS('Etude statistique des temps d''a'!AF:AF,1,'Etude statistique des temps d''a'!A:A,"13h30",INDEX('Etude statistique des temps d''a'!B:AD, 0, ROW(A7)),"&lt;&gt;")</f>
        <v>0</v>
      </c>
      <c r="AC8">
        <f>COUNTIFS('Etude statistique des temps d''a'!AF:AF,1,'Etude statistique des temps d''a'!A:A,"14h30",INDEX('Etude statistique des temps d''a'!B:AD, 0, ROW(A7)),"Fermé") / COUNTIFS('Etude statistique des temps d''a'!AF:AF,1,'Etude statistique des temps d''a'!A:A,"14h30",INDEX('Etude statistique des temps d''a'!B:AD, 0, ROW(A7)),"&lt;&gt;")</f>
        <v>0</v>
      </c>
      <c r="AD8">
        <f>COUNTIFS('Etude statistique des temps d''a'!AF:AF,1,'Etude statistique des temps d''a'!A:A,"15h30",INDEX('Etude statistique des temps d''a'!B:AD, 0, ROW(A7)),"Fermé") / COUNTIFS('Etude statistique des temps d''a'!AF:AF,1,'Etude statistique des temps d''a'!A:A,"15h30",INDEX('Etude statistique des temps d''a'!B:AD, 0, ROW(A7)),"&lt;&gt;")</f>
        <v>0</v>
      </c>
      <c r="AE8">
        <f>COUNTIFS('Etude statistique des temps d''a'!AF:AF,1,'Etude statistique des temps d''a'!A:A,"16h30",INDEX('Etude statistique des temps d''a'!B:AD, 0, ROW(A7)),"Fermé") / COUNTIFS('Etude statistique des temps d''a'!AF:AF,1,'Etude statistique des temps d''a'!A:A,"16h30",INDEX('Etude statistique des temps d''a'!B:AD, 0, ROW(A7)),"&lt;&gt;")</f>
        <v>0</v>
      </c>
      <c r="AF8">
        <f>COUNTIFS('Etude statistique des temps d''a'!AF:AF,1,'Etude statistique des temps d''a'!A:A,"17h30",INDEX('Etude statistique des temps d''a'!B:AD, 0, ROW(A7)),"Fermé") / COUNTIFS('Etude statistique des temps d''a'!AF:AF,1,'Etude statistique des temps d''a'!A:A,"17h30",INDEX('Etude statistique des temps d''a'!B:AD, 0, ROW(A7)),"&lt;&gt;")</f>
        <v>0</v>
      </c>
      <c r="AG8">
        <f>COUNTIFS('Etude statistique des temps d''a'!AF:AF,1,'Etude statistique des temps d''a'!A:A,"18h30",INDEX('Etude statistique des temps d''a'!B:AD, 0, ROW(A7)),"Fermé") / COUNTIFS('Etude statistique des temps d''a'!AF:AF,1,'Etude statistique des temps d''a'!A:A,"18h30",INDEX('Etude statistique des temps d''a'!B:AD, 0, ROW(A7)),"&lt;&gt;")</f>
        <v>0</v>
      </c>
      <c r="AH8">
        <f>COUNTIFS('Etude statistique des temps d''a'!AF:AF,1,'Etude statistique des temps d''a'!A:A,"19h30",INDEX('Etude statistique des temps d''a'!B:AD, 0, ROW(A7)),"Fermé") / COUNTIFS('Etude statistique des temps d''a'!AF:AF,1,'Etude statistique des temps d''a'!A:A,"19h30",INDEX('Etude statistique des temps d''a'!B:AD, 0, ROW(A7)),"&lt;&gt;")</f>
        <v>0</v>
      </c>
      <c r="AI8">
        <f>COUNTIFS('Etude statistique des temps d''a'!AF:AF,1,'Etude statistique des temps d''a'!A:A,"20h30",INDEX('Etude statistique des temps d''a'!B:AD, 0, ROW(A7)),"Fermé") / COUNTIFS('Etude statistique des temps d''a'!AF:AF,1,'Etude statistique des temps d''a'!A:A,"20h30",INDEX('Etude statistique des temps d''a'!B:AD, 0, ROW(A7)),"&lt;&gt;")</f>
        <v>0</v>
      </c>
      <c r="AJ8">
        <f>COUNTIFS('Etude statistique des temps d''a'!AF:AF,1,'Etude statistique des temps d''a'!A:A,"21h30",INDEX('Etude statistique des temps d''a'!B:AD, 0, ROW(A7)),"Fermé") / COUNTIFS('Etude statistique des temps d''a'!AF:AF,1,'Etude statistique des temps d''a'!A:A,"21h30",INDEX('Etude statistique des temps d''a'!B:AD, 0, ROW(A7)),"&lt;&gt;")</f>
        <v>0</v>
      </c>
      <c r="AK8">
        <f>COUNTIFS('Etude statistique des temps d''a'!AF:AF,1,'Etude statistique des temps d''a'!A:A,"22h",INDEX('Etude statistique des temps d''a'!B:AD, 0, ROW(A7)),"Fermé") / COUNTIFS('Etude statistique des temps d''a'!AF:AF,1,'Etude statistique des temps d''a'!A:A,"22h",INDEX('Etude statistique des temps d''a'!B:AD, 0, ROW(A7)),"&lt;&gt;")</f>
        <v>0</v>
      </c>
      <c r="AL8">
        <f>COUNTIFS('Etude statistique des temps d''a'!AF:AF,1,'Etude statistique des temps d''a'!A:A,"22h30",INDEX('Etude statistique des temps d''a'!B:AD, 0, ROW(A7)),"Fermé") / COUNTIFS('Etude statistique des temps d''a'!AF:AF,1,'Etude statistique des temps d''a'!A:A,"22h30",INDEX('Etude statistique des temps d''a'!B:AD, 0, ROW(A7)),"&lt;&gt;")</f>
        <v>0</v>
      </c>
    </row>
    <row r="9" spans="1:38" x14ac:dyDescent="0.3">
      <c r="A9" t="s">
        <v>7</v>
      </c>
      <c r="B9" t="s">
        <v>40</v>
      </c>
      <c r="C9" t="s">
        <v>57</v>
      </c>
      <c r="D9" t="s">
        <v>58</v>
      </c>
      <c r="E9">
        <f t="shared" si="0"/>
        <v>55</v>
      </c>
      <c r="F9">
        <f>IFERROR(AVERAGEIFS(INDEX('Etude statistique des temps d''a'!B:AD,0,ROW(A8)),'Etude statistique des temps d''a'!A:A,"8h30",'Etude statistique des temps d''a'!AF:AF,1),"Closed")</f>
        <v>0</v>
      </c>
      <c r="G9">
        <f>IFERROR(AVERAGEIFS(INDEX('Etude statistique des temps d''a'!B:AD,0,ROW(A8)),'Etude statistique des temps d''a'!A:A,"9h30",'Etude statistique des temps d''a'!AF:AF,1),"Closed")</f>
        <v>27.5</v>
      </c>
      <c r="H9">
        <f>IFERROR(AVERAGEIFS(INDEX('Etude statistique des temps d''a'!B:AD,0,ROW(A8)),'Etude statistique des temps d''a'!A:A,"10h30",'Etude statistique des temps d''a'!AF:AF,1),"Closed")</f>
        <v>40</v>
      </c>
      <c r="I9">
        <f>IFERROR(AVERAGEIFS(INDEX('Etude statistique des temps d''a'!B:AD,0,ROW(A8)),'Etude statistique des temps d''a'!A:A,"11h30 (Parade!)",'Etude statistique des temps d''a'!AF:AF,1),"Closed")</f>
        <v>40</v>
      </c>
      <c r="J9">
        <f>IFERROR(AVERAGEIFS(INDEX('Etude statistique des temps d''a'!B:AD,0,ROW(A8)),'Etude statistique des temps d''a'!A:A,"12h30",'Etude statistique des temps d''a'!AF:AF,1),"Closed")</f>
        <v>62.5</v>
      </c>
      <c r="K9">
        <f>IFERROR(AVERAGEIFS(INDEX('Etude statistique des temps d''a'!B:AD,0,ROW(A8)),'Etude statistique des temps d''a'!A:A,"13h30",'Etude statistique des temps d''a'!AF:AF,1),"Closed")</f>
        <v>60</v>
      </c>
      <c r="L9">
        <f>IFERROR(AVERAGEIFS(INDEX('Etude statistique des temps d''a'!B:AD,0,ROW(A8)),'Etude statistique des temps d''a'!A:A,"14h30",'Etude statistique des temps d''a'!AF:AF,1),"Closed")</f>
        <v>82.5</v>
      </c>
      <c r="M9">
        <f>IFERROR(AVERAGEIFS(INDEX('Etude statistique des temps d''a'!B:AD,0,ROW(A8)),'Etude statistique des temps d''a'!A:A,"15h30",'Etude statistique des temps d''a'!AF:AF,1),"Closed")</f>
        <v>100</v>
      </c>
      <c r="N9">
        <f>IFERROR(AVERAGEIFS(INDEX('Etude statistique des temps d''a'!B:AD,0,ROW(A8)),'Etude statistique des temps d''a'!A:A,"16h30",'Etude statistique des temps d''a'!AF:AF,1),"Closed")</f>
        <v>105</v>
      </c>
      <c r="O9">
        <f>IFERROR(AVERAGEIFS(INDEX('Etude statistique des temps d''a'!B:AD,0,ROW(A8)),'Etude statistique des temps d''a'!A:A,"17h30",'Etude statistique des temps d''a'!AF:AF,1),"Closed")</f>
        <v>70</v>
      </c>
      <c r="P9">
        <f>IFERROR(AVERAGEIFS(INDEX('Etude statistique des temps d''a'!B:AD,0,ROW(A8)),'Etude statistique des temps d''a'!A:A,"18h30",'Etude statistique des temps d''a'!AF:AF,1),"Closed")</f>
        <v>67.5</v>
      </c>
      <c r="Q9">
        <f>IFERROR(AVERAGEIFS(INDEX('Etude statistique des temps d''a'!B:AD,0,ROW(A8)),'Etude statistique des temps d''a'!A:A,"19h30",'Etude statistique des temps d''a'!AF:AF,1),"Closed")</f>
        <v>45</v>
      </c>
      <c r="R9">
        <f>IFERROR(AVERAGEIFS(INDEX('Etude statistique des temps d''a'!B:AD,0,ROW(A8)),'Etude statistique des temps d''a'!A:A,"20h30",'Etude statistique des temps d''a'!AF:AF,1),"Closed")</f>
        <v>75</v>
      </c>
      <c r="S9">
        <f>IFERROR(AVERAGEIFS(INDEX('Etude statistique des temps d''a'!B:AD,0,ROW(A8)),'Etude statistique des temps d''a'!A:A,"21h30",'Etude statistique des temps d''a'!AF:AF,1),"Closed")</f>
        <v>55</v>
      </c>
      <c r="T9">
        <f>IFERROR(AVERAGEIFS(INDEX('Etude statistique des temps d''a'!B:AD,0,ROW(A8)),'Etude statistique des temps d''a'!A:A,"22h",'Etude statistique des temps d''a'!AF:AF,1),"Closed")</f>
        <v>30</v>
      </c>
      <c r="U9">
        <f>IFERROR(AVERAGEIFS(INDEX('Etude statistique des temps d''a'!B:AD,0,ROW(A8)),'Etude statistique des temps d''a'!A:A,"22h30",'Etude statistique des temps d''a'!AF:AF,1),"Closed")</f>
        <v>20</v>
      </c>
      <c r="V9">
        <f>COUNTIFS('Etude statistique des temps d''a'!AF:AF,1,INDEX('Etude statistique des temps d''a'!B:AD, 0, ROW(A8)),"Fermé") / COUNTIFS('Etude statistique des temps d''a'!AF:AF,1,INDEX('Etude statistique des temps d''a'!B:AD, 0, ROW(A8)),"&lt;&gt;")</f>
        <v>0.18518518518518517</v>
      </c>
      <c r="W9">
        <f>COUNTIFS('Etude statistique des temps d''a'!AF:AF,1,'Etude statistique des temps d''a'!A:A,"8h30",INDEX('Etude statistique des temps d''a'!B:AD, 0, ROW(A8)),"Fermé") / COUNTIFS('Etude statistique des temps d''a'!AF:AF,1,'Etude statistique des temps d''a'!A:A,"8h30",INDEX('Etude statistique des temps d''a'!B:AD, 0, ROW(A8)),"&lt;&gt;")</f>
        <v>0.5</v>
      </c>
      <c r="X9">
        <f>COUNTIFS('Etude statistique des temps d''a'!AF:AF,1,'Etude statistique des temps d''a'!A:A,"9h30",INDEX('Etude statistique des temps d''a'!B:AD, 0, ROW(A8)),"Fermé") / COUNTIFS('Etude statistique des temps d''a'!AF:AF,1,'Etude statistique des temps d''a'!A:A,"9h30",INDEX('Etude statistique des temps d''a'!B:AD, 0, ROW(A8)),"&lt;&gt;")</f>
        <v>0.33333333333333331</v>
      </c>
      <c r="Y9">
        <f>COUNTIFS('Etude statistique des temps d''a'!AF:AF,1,'Etude statistique des temps d''a'!A:A,"10h30",INDEX('Etude statistique des temps d''a'!B:AD, 0, ROW(A8)),"Fermé") / COUNTIFS('Etude statistique des temps d''a'!AF:AF,1,'Etude statistique des temps d''a'!A:A,"10h30",INDEX('Etude statistique des temps d''a'!B:AD, 0, ROW(A8)),"&lt;&gt;")</f>
        <v>0</v>
      </c>
      <c r="Z9">
        <f>COUNTIFS('Etude statistique des temps d''a'!AF:AF,1,'Etude statistique des temps d''a'!A:A,"11h30 (Parade!)",INDEX('Etude statistique des temps d''a'!B:AD, 0, ROW(A8)),"Fermé") / COUNTIFS('Etude statistique des temps d''a'!AF:AF,1,'Etude statistique des temps d''a'!A:A,"11h30 (Parade!)",INDEX('Etude statistique des temps d''a'!B:AD, 0, ROW(A8)),"&lt;&gt;")</f>
        <v>0.66666666666666663</v>
      </c>
      <c r="AA9">
        <f>COUNTIFS('Etude statistique des temps d''a'!AF:AF,1,'Etude statistique des temps d''a'!A:A,"12h30",INDEX('Etude statistique des temps d''a'!B:AD, 0, ROW(A8)),"Fermé") / COUNTIFS('Etude statistique des temps d''a'!AF:AF,1,'Etude statistique des temps d''a'!A:A,"12h30",INDEX('Etude statistique des temps d''a'!B:AD, 0, ROW(A8)),"&lt;&gt;")</f>
        <v>0</v>
      </c>
      <c r="AB9">
        <f>COUNTIFS('Etude statistique des temps d''a'!AF:AF,1,'Etude statistique des temps d''a'!A:A,"13h30",INDEX('Etude statistique des temps d''a'!B:AD, 0, ROW(A8)),"Fermé") / COUNTIFS('Etude statistique des temps d''a'!AF:AF,1,'Etude statistique des temps d''a'!A:A,"13h30",INDEX('Etude statistique des temps d''a'!B:AD, 0, ROW(A8)),"&lt;&gt;")</f>
        <v>0</v>
      </c>
      <c r="AC9">
        <f>COUNTIFS('Etude statistique des temps d''a'!AF:AF,1,'Etude statistique des temps d''a'!A:A,"14h30",INDEX('Etude statistique des temps d''a'!B:AD, 0, ROW(A8)),"Fermé") / COUNTIFS('Etude statistique des temps d''a'!AF:AF,1,'Etude statistique des temps d''a'!A:A,"14h30",INDEX('Etude statistique des temps d''a'!B:AD, 0, ROW(A8)),"&lt;&gt;")</f>
        <v>0</v>
      </c>
      <c r="AD9">
        <f>COUNTIFS('Etude statistique des temps d''a'!AF:AF,1,'Etude statistique des temps d''a'!A:A,"15h30",INDEX('Etude statistique des temps d''a'!B:AD, 0, ROW(A8)),"Fermé") / COUNTIFS('Etude statistique des temps d''a'!AF:AF,1,'Etude statistique des temps d''a'!A:A,"15h30",INDEX('Etude statistique des temps d''a'!B:AD, 0, ROW(A8)),"&lt;&gt;")</f>
        <v>0.5</v>
      </c>
      <c r="AE9">
        <f>COUNTIFS('Etude statistique des temps d''a'!AF:AF,1,'Etude statistique des temps d''a'!A:A,"16h30",INDEX('Etude statistique des temps d''a'!B:AD, 0, ROW(A8)),"Fermé") / COUNTIFS('Etude statistique des temps d''a'!AF:AF,1,'Etude statistique des temps d''a'!A:A,"16h30",INDEX('Etude statistique des temps d''a'!B:AD, 0, ROW(A8)),"&lt;&gt;")</f>
        <v>0</v>
      </c>
      <c r="AF9">
        <f>COUNTIFS('Etude statistique des temps d''a'!AF:AF,1,'Etude statistique des temps d''a'!A:A,"17h30",INDEX('Etude statistique des temps d''a'!B:AD, 0, ROW(A8)),"Fermé") / COUNTIFS('Etude statistique des temps d''a'!AF:AF,1,'Etude statistique des temps d''a'!A:A,"17h30",INDEX('Etude statistique des temps d''a'!B:AD, 0, ROW(A8)),"&lt;&gt;")</f>
        <v>0</v>
      </c>
      <c r="AG9">
        <f>COUNTIFS('Etude statistique des temps d''a'!AF:AF,1,'Etude statistique des temps d''a'!A:A,"18h30",INDEX('Etude statistique des temps d''a'!B:AD, 0, ROW(A8)),"Fermé") / COUNTIFS('Etude statistique des temps d''a'!AF:AF,1,'Etude statistique des temps d''a'!A:A,"18h30",INDEX('Etude statistique des temps d''a'!B:AD, 0, ROW(A8)),"&lt;&gt;")</f>
        <v>0</v>
      </c>
      <c r="AH9">
        <f>COUNTIFS('Etude statistique des temps d''a'!AF:AF,1,'Etude statistique des temps d''a'!A:A,"19h30",INDEX('Etude statistique des temps d''a'!B:AD, 0, ROW(A8)),"Fermé") / COUNTIFS('Etude statistique des temps d''a'!AF:AF,1,'Etude statistique des temps d''a'!A:A,"19h30",INDEX('Etude statistique des temps d''a'!B:AD, 0, ROW(A8)),"&lt;&gt;")</f>
        <v>0</v>
      </c>
      <c r="AI9">
        <f>COUNTIFS('Etude statistique des temps d''a'!AF:AF,1,'Etude statistique des temps d''a'!A:A,"20h30",INDEX('Etude statistique des temps d''a'!B:AD, 0, ROW(A8)),"Fermé") / COUNTIFS('Etude statistique des temps d''a'!AF:AF,1,'Etude statistique des temps d''a'!A:A,"20h30",INDEX('Etude statistique des temps d''a'!B:AD, 0, ROW(A8)),"&lt;&gt;")</f>
        <v>0</v>
      </c>
      <c r="AJ9">
        <f>COUNTIFS('Etude statistique des temps d''a'!AF:AF,1,'Etude statistique des temps d''a'!A:A,"21h30",INDEX('Etude statistique des temps d''a'!B:AD, 0, ROW(A8)),"Fermé") / COUNTIFS('Etude statistique des temps d''a'!AF:AF,1,'Etude statistique des temps d''a'!A:A,"21h30",INDEX('Etude statistique des temps d''a'!B:AD, 0, ROW(A8)),"&lt;&gt;")</f>
        <v>0</v>
      </c>
      <c r="AK9">
        <f>COUNTIFS('Etude statistique des temps d''a'!AF:AF,1,'Etude statistique des temps d''a'!A:A,"22h",INDEX('Etude statistique des temps d''a'!B:AD, 0, ROW(A8)),"Fermé") / COUNTIFS('Etude statistique des temps d''a'!AF:AF,1,'Etude statistique des temps d''a'!A:A,"22h",INDEX('Etude statistique des temps d''a'!B:AD, 0, ROW(A8)),"&lt;&gt;")</f>
        <v>0</v>
      </c>
      <c r="AL9">
        <f>COUNTIFS('Etude statistique des temps d''a'!AF:AF,1,'Etude statistique des temps d''a'!A:A,"22h30",INDEX('Etude statistique des temps d''a'!B:AD, 0, ROW(A8)),"Fermé") / COUNTIFS('Etude statistique des temps d''a'!AF:AF,1,'Etude statistique des temps d''a'!A:A,"22h30",INDEX('Etude statistique des temps d''a'!B:AD, 0, ROW(A8)),"&lt;&gt;")</f>
        <v>0</v>
      </c>
    </row>
    <row r="10" spans="1:38" x14ac:dyDescent="0.3">
      <c r="A10" t="s">
        <v>21</v>
      </c>
      <c r="B10" t="s">
        <v>40</v>
      </c>
      <c r="C10" t="s">
        <v>59</v>
      </c>
      <c r="D10" t="s">
        <v>60</v>
      </c>
      <c r="E10">
        <f t="shared" si="0"/>
        <v>20.388888888888893</v>
      </c>
      <c r="F10" t="str">
        <f>IFERROR(AVERAGEIFS(INDEX('Etude statistique des temps d''a'!B:AD,0,ROW(A9)),'Etude statistique des temps d''a'!A:A,"8h30",'Etude statistique des temps d''a'!AF:AF,1),"Closed")</f>
        <v>Closed</v>
      </c>
      <c r="G10">
        <f>IFERROR(AVERAGEIFS(INDEX('Etude statistique des temps d''a'!B:AD,0,ROW(A9)),'Etude statistique des temps d''a'!A:A,"9h30",'Etude statistique des temps d''a'!AF:AF,1),"Closed")</f>
        <v>5</v>
      </c>
      <c r="H10">
        <f>IFERROR(AVERAGEIFS(INDEX('Etude statistique des temps d''a'!B:AD,0,ROW(A9)),'Etude statistique des temps d''a'!A:A,"10h30",'Etude statistique des temps d''a'!AF:AF,1),"Closed")</f>
        <v>20</v>
      </c>
      <c r="I10">
        <f>IFERROR(AVERAGEIFS(INDEX('Etude statistique des temps d''a'!B:AD,0,ROW(A9)),'Etude statistique des temps d''a'!A:A,"11h30 (Parade!)",'Etude statistique des temps d''a'!AF:AF,1),"Closed")</f>
        <v>43.333333333333336</v>
      </c>
      <c r="J10">
        <f>IFERROR(AVERAGEIFS(INDEX('Etude statistique des temps d''a'!B:AD,0,ROW(A9)),'Etude statistique des temps d''a'!A:A,"12h30",'Etude statistique des temps d''a'!AF:AF,1),"Closed")</f>
        <v>27.5</v>
      </c>
      <c r="K10">
        <f>IFERROR(AVERAGEIFS(INDEX('Etude statistique des temps d''a'!B:AD,0,ROW(A9)),'Etude statistique des temps d''a'!A:A,"13h30",'Etude statistique des temps d''a'!AF:AF,1),"Closed")</f>
        <v>27.5</v>
      </c>
      <c r="L10">
        <f>IFERROR(AVERAGEIFS(INDEX('Etude statistique des temps d''a'!B:AD,0,ROW(A9)),'Etude statistique des temps d''a'!A:A,"14h30",'Etude statistique des temps d''a'!AF:AF,1),"Closed")</f>
        <v>27.5</v>
      </c>
      <c r="M10">
        <f>IFERROR(AVERAGEIFS(INDEX('Etude statistique des temps d''a'!B:AD,0,ROW(A9)),'Etude statistique des temps d''a'!A:A,"15h30",'Etude statistique des temps d''a'!AF:AF,1),"Closed")</f>
        <v>35</v>
      </c>
      <c r="N10">
        <f>IFERROR(AVERAGEIFS(INDEX('Etude statistique des temps d''a'!B:AD,0,ROW(A9)),'Etude statistique des temps d''a'!A:A,"16h30",'Etude statistique des temps d''a'!AF:AF,1),"Closed")</f>
        <v>35</v>
      </c>
      <c r="O10">
        <f>IFERROR(AVERAGEIFS(INDEX('Etude statistique des temps d''a'!B:AD,0,ROW(A9)),'Etude statistique des temps d''a'!A:A,"17h30",'Etude statistique des temps d''a'!AF:AF,1),"Closed")</f>
        <v>15</v>
      </c>
      <c r="P10">
        <f>IFERROR(AVERAGEIFS(INDEX('Etude statistique des temps d''a'!B:AD,0,ROW(A9)),'Etude statistique des temps d''a'!A:A,"18h30",'Etude statistique des temps d''a'!AF:AF,1),"Closed")</f>
        <v>25</v>
      </c>
      <c r="Q10">
        <f>IFERROR(AVERAGEIFS(INDEX('Etude statistique des temps d''a'!B:AD,0,ROW(A9)),'Etude statistique des temps d''a'!A:A,"19h30",'Etude statistique des temps d''a'!AF:AF,1),"Closed")</f>
        <v>5</v>
      </c>
      <c r="R10">
        <f>IFERROR(AVERAGEIFS(INDEX('Etude statistique des temps d''a'!B:AD,0,ROW(A9)),'Etude statistique des temps d''a'!A:A,"20h30",'Etude statistique des temps d''a'!AF:AF,1),"Closed")</f>
        <v>20</v>
      </c>
      <c r="S10">
        <f>IFERROR(AVERAGEIFS(INDEX('Etude statistique des temps d''a'!B:AD,0,ROW(A9)),'Etude statistique des temps d''a'!A:A,"21h30",'Etude statistique des temps d''a'!AF:AF,1),"Closed")</f>
        <v>5</v>
      </c>
      <c r="T10">
        <f>IFERROR(AVERAGEIFS(INDEX('Etude statistique des temps d''a'!B:AD,0,ROW(A9)),'Etude statistique des temps d''a'!A:A,"22h",'Etude statistique des temps d''a'!AF:AF,1),"Closed")</f>
        <v>10</v>
      </c>
      <c r="U10">
        <f>IFERROR(AVERAGEIFS(INDEX('Etude statistique des temps d''a'!B:AD,0,ROW(A9)),'Etude statistique des temps d''a'!A:A,"22h30",'Etude statistique des temps d''a'!AF:AF,1),"Closed")</f>
        <v>5</v>
      </c>
      <c r="V10">
        <f>COUNTIFS('Etude statistique des temps d''a'!AF:AF,1,INDEX('Etude statistique des temps d''a'!B:AD, 0, ROW(A9)),"Fermé") / COUNTIFS('Etude statistique des temps d''a'!AF:AF,1,INDEX('Etude statistique des temps d''a'!B:AD, 0, ROW(A9)),"&lt;&gt;")</f>
        <v>0.1111111111111111</v>
      </c>
      <c r="W10">
        <f>COUNTIFS('Etude statistique des temps d''a'!AF:AF,1,'Etude statistique des temps d''a'!A:A,"8h30",INDEX('Etude statistique des temps d''a'!B:AD, 0, ROW(A9)),"Fermé") / COUNTIFS('Etude statistique des temps d''a'!AF:AF,1,'Etude statistique des temps d''a'!A:A,"8h30",INDEX('Etude statistique des temps d''a'!B:AD, 0, ROW(A9)),"&lt;&gt;")</f>
        <v>1</v>
      </c>
      <c r="X10">
        <f>COUNTIFS('Etude statistique des temps d''a'!AF:AF,1,'Etude statistique des temps d''a'!A:A,"9h30",INDEX('Etude statistique des temps d''a'!B:AD, 0, ROW(A9)),"Fermé") / COUNTIFS('Etude statistique des temps d''a'!AF:AF,1,'Etude statistique des temps d''a'!A:A,"9h30",INDEX('Etude statistique des temps d''a'!B:AD, 0, ROW(A9)),"&lt;&gt;")</f>
        <v>0</v>
      </c>
      <c r="Y10">
        <f>COUNTIFS('Etude statistique des temps d''a'!AF:AF,1,'Etude statistique des temps d''a'!A:A,"10h30",INDEX('Etude statistique des temps d''a'!B:AD, 0, ROW(A9)),"Fermé") / COUNTIFS('Etude statistique des temps d''a'!AF:AF,1,'Etude statistique des temps d''a'!A:A,"10h30",INDEX('Etude statistique des temps d''a'!B:AD, 0, ROW(A9)),"&lt;&gt;")</f>
        <v>0</v>
      </c>
      <c r="Z10">
        <f>COUNTIFS('Etude statistique des temps d''a'!AF:AF,1,'Etude statistique des temps d''a'!A:A,"11h30 (Parade!)",INDEX('Etude statistique des temps d''a'!B:AD, 0, ROW(A9)),"Fermé") / COUNTIFS('Etude statistique des temps d''a'!AF:AF,1,'Etude statistique des temps d''a'!A:A,"11h30 (Parade!)",INDEX('Etude statistique des temps d''a'!B:AD, 0, ROW(A9)),"&lt;&gt;")</f>
        <v>0</v>
      </c>
      <c r="AA10">
        <f>COUNTIFS('Etude statistique des temps d''a'!AF:AF,1,'Etude statistique des temps d''a'!A:A,"12h30",INDEX('Etude statistique des temps d''a'!B:AD, 0, ROW(A9)),"Fermé") / COUNTIFS('Etude statistique des temps d''a'!AF:AF,1,'Etude statistique des temps d''a'!A:A,"12h30",INDEX('Etude statistique des temps d''a'!B:AD, 0, ROW(A9)),"&lt;&gt;")</f>
        <v>0</v>
      </c>
      <c r="AB10">
        <f>COUNTIFS('Etude statistique des temps d''a'!AF:AF,1,'Etude statistique des temps d''a'!A:A,"13h30",INDEX('Etude statistique des temps d''a'!B:AD, 0, ROW(A9)),"Fermé") / COUNTIFS('Etude statistique des temps d''a'!AF:AF,1,'Etude statistique des temps d''a'!A:A,"13h30",INDEX('Etude statistique des temps d''a'!B:AD, 0, ROW(A9)),"&lt;&gt;")</f>
        <v>0</v>
      </c>
      <c r="AC10">
        <f>COUNTIFS('Etude statistique des temps d''a'!AF:AF,1,'Etude statistique des temps d''a'!A:A,"14h30",INDEX('Etude statistique des temps d''a'!B:AD, 0, ROW(A9)),"Fermé") / COUNTIFS('Etude statistique des temps d''a'!AF:AF,1,'Etude statistique des temps d''a'!A:A,"14h30",INDEX('Etude statistique des temps d''a'!B:AD, 0, ROW(A9)),"&lt;&gt;")</f>
        <v>0</v>
      </c>
      <c r="AD10">
        <f>COUNTIFS('Etude statistique des temps d''a'!AF:AF,1,'Etude statistique des temps d''a'!A:A,"15h30",INDEX('Etude statistique des temps d''a'!B:AD, 0, ROW(A9)),"Fermé") / COUNTIFS('Etude statistique des temps d''a'!AF:AF,1,'Etude statistique des temps d''a'!A:A,"15h30",INDEX('Etude statistique des temps d''a'!B:AD, 0, ROW(A9)),"&lt;&gt;")</f>
        <v>0</v>
      </c>
      <c r="AE10">
        <f>COUNTIFS('Etude statistique des temps d''a'!AF:AF,1,'Etude statistique des temps d''a'!A:A,"16h30",INDEX('Etude statistique des temps d''a'!B:AD, 0, ROW(A9)),"Fermé") / COUNTIFS('Etude statistique des temps d''a'!AF:AF,1,'Etude statistique des temps d''a'!A:A,"16h30",INDEX('Etude statistique des temps d''a'!B:AD, 0, ROW(A9)),"&lt;&gt;")</f>
        <v>0.5</v>
      </c>
      <c r="AF10">
        <f>COUNTIFS('Etude statistique des temps d''a'!AF:AF,1,'Etude statistique des temps d''a'!A:A,"17h30",INDEX('Etude statistique des temps d''a'!B:AD, 0, ROW(A9)),"Fermé") / COUNTIFS('Etude statistique des temps d''a'!AF:AF,1,'Etude statistique des temps d''a'!A:A,"17h30",INDEX('Etude statistique des temps d''a'!B:AD, 0, ROW(A9)),"&lt;&gt;")</f>
        <v>0</v>
      </c>
      <c r="AG10">
        <f>COUNTIFS('Etude statistique des temps d''a'!AF:AF,1,'Etude statistique des temps d''a'!A:A,"18h30",INDEX('Etude statistique des temps d''a'!B:AD, 0, ROW(A9)),"Fermé") / COUNTIFS('Etude statistique des temps d''a'!AF:AF,1,'Etude statistique des temps d''a'!A:A,"18h30",INDEX('Etude statistique des temps d''a'!B:AD, 0, ROW(A9)),"&lt;&gt;")</f>
        <v>0</v>
      </c>
      <c r="AH10">
        <f>COUNTIFS('Etude statistique des temps d''a'!AF:AF,1,'Etude statistique des temps d''a'!A:A,"19h30",INDEX('Etude statistique des temps d''a'!B:AD, 0, ROW(A9)),"Fermé") / COUNTIFS('Etude statistique des temps d''a'!AF:AF,1,'Etude statistique des temps d''a'!A:A,"19h30",INDEX('Etude statistique des temps d''a'!B:AD, 0, ROW(A9)),"&lt;&gt;")</f>
        <v>0</v>
      </c>
      <c r="AI10">
        <f>COUNTIFS('Etude statistique des temps d''a'!AF:AF,1,'Etude statistique des temps d''a'!A:A,"20h30",INDEX('Etude statistique des temps d''a'!B:AD, 0, ROW(A9)),"Fermé") / COUNTIFS('Etude statistique des temps d''a'!AF:AF,1,'Etude statistique des temps d''a'!A:A,"20h30",INDEX('Etude statistique des temps d''a'!B:AD, 0, ROW(A9)),"&lt;&gt;")</f>
        <v>0</v>
      </c>
      <c r="AJ10">
        <f>COUNTIFS('Etude statistique des temps d''a'!AF:AF,1,'Etude statistique des temps d''a'!A:A,"21h30",INDEX('Etude statistique des temps d''a'!B:AD, 0, ROW(A9)),"Fermé") / COUNTIFS('Etude statistique des temps d''a'!AF:AF,1,'Etude statistique des temps d''a'!A:A,"21h30",INDEX('Etude statistique des temps d''a'!B:AD, 0, ROW(A9)),"&lt;&gt;")</f>
        <v>0</v>
      </c>
      <c r="AK10">
        <f>COUNTIFS('Etude statistique des temps d''a'!AF:AF,1,'Etude statistique des temps d''a'!A:A,"22h",INDEX('Etude statistique des temps d''a'!B:AD, 0, ROW(A9)),"Fermé") / COUNTIFS('Etude statistique des temps d''a'!AF:AF,1,'Etude statistique des temps d''a'!A:A,"22h",INDEX('Etude statistique des temps d''a'!B:AD, 0, ROW(A9)),"&lt;&gt;")</f>
        <v>0</v>
      </c>
      <c r="AL10">
        <f>COUNTIFS('Etude statistique des temps d''a'!AF:AF,1,'Etude statistique des temps d''a'!A:A,"22h30",INDEX('Etude statistique des temps d''a'!B:AD, 0, ROW(A9)),"Fermé") / COUNTIFS('Etude statistique des temps d''a'!AF:AF,1,'Etude statistique des temps d''a'!A:A,"22h30",INDEX('Etude statistique des temps d''a'!B:AD, 0, ROW(A9)),"&lt;&gt;")</f>
        <v>0</v>
      </c>
    </row>
    <row r="11" spans="1:38" x14ac:dyDescent="0.3">
      <c r="A11" t="s">
        <v>9</v>
      </c>
      <c r="B11" t="s">
        <v>40</v>
      </c>
      <c r="C11" t="s">
        <v>61</v>
      </c>
      <c r="D11" t="s">
        <v>62</v>
      </c>
      <c r="E11">
        <f t="shared" si="0"/>
        <v>10.833333333333334</v>
      </c>
      <c r="F11" t="str">
        <f>IFERROR(AVERAGEIFS(INDEX('Etude statistique des temps d''a'!B:AD,0,ROW(A10)),'Etude statistique des temps d''a'!A:A,"8h30",'Etude statistique des temps d''a'!AF:AF,1),"Closed")</f>
        <v>Closed</v>
      </c>
      <c r="G11">
        <f>IFERROR(AVERAGEIFS(INDEX('Etude statistique des temps d''a'!B:AD,0,ROW(A10)),'Etude statistique des temps d''a'!A:A,"9h30",'Etude statistique des temps d''a'!AF:AF,1),"Closed")</f>
        <v>5</v>
      </c>
      <c r="H11">
        <f>IFERROR(AVERAGEIFS(INDEX('Etude statistique des temps d''a'!B:AD,0,ROW(A10)),'Etude statistique des temps d''a'!A:A,"10h30",'Etude statistique des temps d''a'!AF:AF,1),"Closed")</f>
        <v>10</v>
      </c>
      <c r="I11">
        <f>IFERROR(AVERAGEIFS(INDEX('Etude statistique des temps d''a'!B:AD,0,ROW(A10)),'Etude statistique des temps d''a'!A:A,"11h30 (Parade!)",'Etude statistique des temps d''a'!AF:AF,1),"Closed")</f>
        <v>13.333333333333334</v>
      </c>
      <c r="J11">
        <f>IFERROR(AVERAGEIFS(INDEX('Etude statistique des temps d''a'!B:AD,0,ROW(A10)),'Etude statistique des temps d''a'!A:A,"12h30",'Etude statistique des temps d''a'!AF:AF,1),"Closed")</f>
        <v>15</v>
      </c>
      <c r="K11">
        <f>IFERROR(AVERAGEIFS(INDEX('Etude statistique des temps d''a'!B:AD,0,ROW(A10)),'Etude statistique des temps d''a'!A:A,"13h30",'Etude statistique des temps d''a'!AF:AF,1),"Closed")</f>
        <v>15</v>
      </c>
      <c r="L11">
        <f>IFERROR(AVERAGEIFS(INDEX('Etude statistique des temps d''a'!B:AD,0,ROW(A10)),'Etude statistique des temps d''a'!A:A,"14h30",'Etude statistique des temps d''a'!AF:AF,1),"Closed")</f>
        <v>12.5</v>
      </c>
      <c r="M11">
        <f>IFERROR(AVERAGEIFS(INDEX('Etude statistique des temps d''a'!B:AD,0,ROW(A10)),'Etude statistique des temps d''a'!A:A,"15h30",'Etude statistique des temps d''a'!AF:AF,1),"Closed")</f>
        <v>17.5</v>
      </c>
      <c r="N11">
        <f>IFERROR(AVERAGEIFS(INDEX('Etude statistique des temps d''a'!B:AD,0,ROW(A10)),'Etude statistique des temps d''a'!A:A,"16h30",'Etude statistique des temps d''a'!AF:AF,1),"Closed")</f>
        <v>15</v>
      </c>
      <c r="O11">
        <f>IFERROR(AVERAGEIFS(INDEX('Etude statistique des temps d''a'!B:AD,0,ROW(A10)),'Etude statistique des temps d''a'!A:A,"17h30",'Etude statistique des temps d''a'!AF:AF,1),"Closed")</f>
        <v>5</v>
      </c>
      <c r="P11">
        <f>IFERROR(AVERAGEIFS(INDEX('Etude statistique des temps d''a'!B:AD,0,ROW(A10)),'Etude statistique des temps d''a'!A:A,"18h30",'Etude statistique des temps d''a'!AF:AF,1),"Closed")</f>
        <v>7.5</v>
      </c>
      <c r="Q11">
        <f>IFERROR(AVERAGEIFS(INDEX('Etude statistique des temps d''a'!B:AD,0,ROW(A10)),'Etude statistique des temps d''a'!A:A,"19h30",'Etude statistique des temps d''a'!AF:AF,1),"Closed")</f>
        <v>10</v>
      </c>
      <c r="R11">
        <f>IFERROR(AVERAGEIFS(INDEX('Etude statistique des temps d''a'!B:AD,0,ROW(A10)),'Etude statistique des temps d''a'!A:A,"20h30",'Etude statistique des temps d''a'!AF:AF,1),"Closed")</f>
        <v>5</v>
      </c>
      <c r="S11">
        <f>IFERROR(AVERAGEIFS(INDEX('Etude statistique des temps d''a'!B:AD,0,ROW(A10)),'Etude statistique des temps d''a'!A:A,"21h30",'Etude statistique des temps d''a'!AF:AF,1),"Closed")</f>
        <v>10</v>
      </c>
      <c r="T11" t="str">
        <f>IFERROR(AVERAGEIFS(INDEX('Etude statistique des temps d''a'!B:AD,0,ROW(A10)),'Etude statistique des temps d''a'!A:A,"22h",'Etude statistique des temps d''a'!AF:AF,1),"Closed")</f>
        <v>Closed</v>
      </c>
      <c r="U11" t="str">
        <f>IFERROR(AVERAGEIFS(INDEX('Etude statistique des temps d''a'!B:AD,0,ROW(A10)),'Etude statistique des temps d''a'!A:A,"22h30",'Etude statistique des temps d''a'!AF:AF,1),"Closed")</f>
        <v>Closed</v>
      </c>
      <c r="V11">
        <f>COUNTIFS('Etude statistique des temps d''a'!AF:AF,1,INDEX('Etude statistique des temps d''a'!B:AD, 0, ROW(A10)),"Fermé") / COUNTIFS('Etude statistique des temps d''a'!AF:AF,1,INDEX('Etude statistique des temps d''a'!B:AD, 0, ROW(A10)),"&lt;&gt;")</f>
        <v>0.14814814814814814</v>
      </c>
      <c r="W11">
        <f>COUNTIFS('Etude statistique des temps d''a'!AF:AF,1,'Etude statistique des temps d''a'!A:A,"8h30",INDEX('Etude statistique des temps d''a'!B:AD, 0, ROW(A10)),"Fermé") / COUNTIFS('Etude statistique des temps d''a'!AF:AF,1,'Etude statistique des temps d''a'!A:A,"8h30",INDEX('Etude statistique des temps d''a'!B:AD, 0, ROW(A10)),"&lt;&gt;")</f>
        <v>1</v>
      </c>
      <c r="X11">
        <f>COUNTIFS('Etude statistique des temps d''a'!AF:AF,1,'Etude statistique des temps d''a'!A:A,"9h30",INDEX('Etude statistique des temps d''a'!B:AD, 0, ROW(A10)),"Fermé") / COUNTIFS('Etude statistique des temps d''a'!AF:AF,1,'Etude statistique des temps d''a'!A:A,"9h30",INDEX('Etude statistique des temps d''a'!B:AD, 0, ROW(A10)),"&lt;&gt;")</f>
        <v>0</v>
      </c>
      <c r="Y11">
        <f>COUNTIFS('Etude statistique des temps d''a'!AF:AF,1,'Etude statistique des temps d''a'!A:A,"10h30",INDEX('Etude statistique des temps d''a'!B:AD, 0, ROW(A10)),"Fermé") / COUNTIFS('Etude statistique des temps d''a'!AF:AF,1,'Etude statistique des temps d''a'!A:A,"10h30",INDEX('Etude statistique des temps d''a'!B:AD, 0, ROW(A10)),"&lt;&gt;")</f>
        <v>0</v>
      </c>
      <c r="Z11">
        <f>COUNTIFS('Etude statistique des temps d''a'!AF:AF,1,'Etude statistique des temps d''a'!A:A,"11h30 (Parade!)",INDEX('Etude statistique des temps d''a'!B:AD, 0, ROW(A10)),"Fermé") / COUNTIFS('Etude statistique des temps d''a'!AF:AF,1,'Etude statistique des temps d''a'!A:A,"11h30 (Parade!)",INDEX('Etude statistique des temps d''a'!B:AD, 0, ROW(A10)),"&lt;&gt;")</f>
        <v>0</v>
      </c>
      <c r="AA11">
        <f>COUNTIFS('Etude statistique des temps d''a'!AF:AF,1,'Etude statistique des temps d''a'!A:A,"12h30",INDEX('Etude statistique des temps d''a'!B:AD, 0, ROW(A10)),"Fermé") / COUNTIFS('Etude statistique des temps d''a'!AF:AF,1,'Etude statistique des temps d''a'!A:A,"12h30",INDEX('Etude statistique des temps d''a'!B:AD, 0, ROW(A10)),"&lt;&gt;")</f>
        <v>0</v>
      </c>
      <c r="AB11">
        <f>COUNTIFS('Etude statistique des temps d''a'!AF:AF,1,'Etude statistique des temps d''a'!A:A,"13h30",INDEX('Etude statistique des temps d''a'!B:AD, 0, ROW(A10)),"Fermé") / COUNTIFS('Etude statistique des temps d''a'!AF:AF,1,'Etude statistique des temps d''a'!A:A,"13h30",INDEX('Etude statistique des temps d''a'!B:AD, 0, ROW(A10)),"&lt;&gt;")</f>
        <v>0</v>
      </c>
      <c r="AC11">
        <f>COUNTIFS('Etude statistique des temps d''a'!AF:AF,1,'Etude statistique des temps d''a'!A:A,"14h30",INDEX('Etude statistique des temps d''a'!B:AD, 0, ROW(A10)),"Fermé") / COUNTIFS('Etude statistique des temps d''a'!AF:AF,1,'Etude statistique des temps d''a'!A:A,"14h30",INDEX('Etude statistique des temps d''a'!B:AD, 0, ROW(A10)),"&lt;&gt;")</f>
        <v>0</v>
      </c>
      <c r="AD11">
        <f>COUNTIFS('Etude statistique des temps d''a'!AF:AF,1,'Etude statistique des temps d''a'!A:A,"15h30",INDEX('Etude statistique des temps d''a'!B:AD, 0, ROW(A10)),"Fermé") / COUNTIFS('Etude statistique des temps d''a'!AF:AF,1,'Etude statistique des temps d''a'!A:A,"15h30",INDEX('Etude statistique des temps d''a'!B:AD, 0, ROW(A10)),"&lt;&gt;")</f>
        <v>0</v>
      </c>
      <c r="AE11">
        <f>COUNTIFS('Etude statistique des temps d''a'!AF:AF,1,'Etude statistique des temps d''a'!A:A,"16h30",INDEX('Etude statistique des temps d''a'!B:AD, 0, ROW(A10)),"Fermé") / COUNTIFS('Etude statistique des temps d''a'!AF:AF,1,'Etude statistique des temps d''a'!A:A,"16h30",INDEX('Etude statistique des temps d''a'!B:AD, 0, ROW(A10)),"&lt;&gt;")</f>
        <v>0</v>
      </c>
      <c r="AF11">
        <f>COUNTIFS('Etude statistique des temps d''a'!AF:AF,1,'Etude statistique des temps d''a'!A:A,"17h30",INDEX('Etude statistique des temps d''a'!B:AD, 0, ROW(A10)),"Fermé") / COUNTIFS('Etude statistique des temps d''a'!AF:AF,1,'Etude statistique des temps d''a'!A:A,"17h30",INDEX('Etude statistique des temps d''a'!B:AD, 0, ROW(A10)),"&lt;&gt;")</f>
        <v>0</v>
      </c>
      <c r="AG11">
        <f>COUNTIFS('Etude statistique des temps d''a'!AF:AF,1,'Etude statistique des temps d''a'!A:A,"18h30",INDEX('Etude statistique des temps d''a'!B:AD, 0, ROW(A10)),"Fermé") / COUNTIFS('Etude statistique des temps d''a'!AF:AF,1,'Etude statistique des temps d''a'!A:A,"18h30",INDEX('Etude statistique des temps d''a'!B:AD, 0, ROW(A10)),"&lt;&gt;")</f>
        <v>0</v>
      </c>
      <c r="AH11">
        <f>COUNTIFS('Etude statistique des temps d''a'!AF:AF,1,'Etude statistique des temps d''a'!A:A,"19h30",INDEX('Etude statistique des temps d''a'!B:AD, 0, ROW(A10)),"Fermé") / COUNTIFS('Etude statistique des temps d''a'!AF:AF,1,'Etude statistique des temps d''a'!A:A,"19h30",INDEX('Etude statistique des temps d''a'!B:AD, 0, ROW(A10)),"&lt;&gt;")</f>
        <v>0</v>
      </c>
      <c r="AI11">
        <f>COUNTIFS('Etude statistique des temps d''a'!AF:AF,1,'Etude statistique des temps d''a'!A:A,"20h30",INDEX('Etude statistique des temps d''a'!B:AD, 0, ROW(A10)),"Fermé") / COUNTIFS('Etude statistique des temps d''a'!AF:AF,1,'Etude statistique des temps d''a'!A:A,"20h30",INDEX('Etude statistique des temps d''a'!B:AD, 0, ROW(A10)),"&lt;&gt;")</f>
        <v>0</v>
      </c>
      <c r="AJ11">
        <f>COUNTIFS('Etude statistique des temps d''a'!AF:AF,1,'Etude statistique des temps d''a'!A:A,"21h30",INDEX('Etude statistique des temps d''a'!B:AD, 0, ROW(A10)),"Fermé") / COUNTIFS('Etude statistique des temps d''a'!AF:AF,1,'Etude statistique des temps d''a'!A:A,"21h30",INDEX('Etude statistique des temps d''a'!B:AD, 0, ROW(A10)),"&lt;&gt;")</f>
        <v>0</v>
      </c>
      <c r="AK11">
        <f>COUNTIFS('Etude statistique des temps d''a'!AF:AF,1,'Etude statistique des temps d''a'!A:A,"22h",INDEX('Etude statistique des temps d''a'!B:AD, 0, ROW(A10)),"Fermé") / COUNTIFS('Etude statistique des temps d''a'!AF:AF,1,'Etude statistique des temps d''a'!A:A,"22h",INDEX('Etude statistique des temps d''a'!B:AD, 0, ROW(A10)),"&lt;&gt;")</f>
        <v>1</v>
      </c>
      <c r="AL11">
        <f>COUNTIFS('Etude statistique des temps d''a'!AF:AF,1,'Etude statistique des temps d''a'!A:A,"22h30",INDEX('Etude statistique des temps d''a'!B:AD, 0, ROW(A10)),"Fermé") / COUNTIFS('Etude statistique des temps d''a'!AF:AF,1,'Etude statistique des temps d''a'!A:A,"22h30",INDEX('Etude statistique des temps d''a'!B:AD, 0, ROW(A10)),"&lt;&gt;")</f>
        <v>1</v>
      </c>
    </row>
    <row r="12" spans="1:38" x14ac:dyDescent="0.3">
      <c r="A12" t="s">
        <v>10</v>
      </c>
      <c r="B12" t="s">
        <v>40</v>
      </c>
      <c r="C12" t="s">
        <v>63</v>
      </c>
      <c r="D12" t="s">
        <v>64</v>
      </c>
      <c r="E12">
        <f t="shared" si="0"/>
        <v>8.8888888888888893</v>
      </c>
      <c r="F12" t="str">
        <f>IFERROR(AVERAGEIFS(INDEX('Etude statistique des temps d''a'!B:AD,0,ROW(A11)),'Etude statistique des temps d''a'!A:A,"8h30",'Etude statistique des temps d''a'!AF:AF,1),"Closed")</f>
        <v>Closed</v>
      </c>
      <c r="G12">
        <f>IFERROR(AVERAGEIFS(INDEX('Etude statistique des temps d''a'!B:AD,0,ROW(A11)),'Etude statistique des temps d''a'!A:A,"9h30",'Etude statistique des temps d''a'!AF:AF,1),"Closed")</f>
        <v>5</v>
      </c>
      <c r="H12">
        <f>IFERROR(AVERAGEIFS(INDEX('Etude statistique des temps d''a'!B:AD,0,ROW(A11)),'Etude statistique des temps d''a'!A:A,"10h30",'Etude statistique des temps d''a'!AF:AF,1),"Closed")</f>
        <v>10</v>
      </c>
      <c r="I12">
        <f>IFERROR(AVERAGEIFS(INDEX('Etude statistique des temps d''a'!B:AD,0,ROW(A11)),'Etude statistique des temps d''a'!A:A,"11h30 (Parade!)",'Etude statistique des temps d''a'!AF:AF,1),"Closed")</f>
        <v>6.666666666666667</v>
      </c>
      <c r="J12">
        <f>IFERROR(AVERAGEIFS(INDEX('Etude statistique des temps d''a'!B:AD,0,ROW(A11)),'Etude statistique des temps d''a'!A:A,"12h30",'Etude statistique des temps d''a'!AF:AF,1),"Closed")</f>
        <v>15</v>
      </c>
      <c r="K12">
        <f>IFERROR(AVERAGEIFS(INDEX('Etude statistique des temps d''a'!B:AD,0,ROW(A11)),'Etude statistique des temps d''a'!A:A,"13h30",'Etude statistique des temps d''a'!AF:AF,1),"Closed")</f>
        <v>15</v>
      </c>
      <c r="L12">
        <f>IFERROR(AVERAGEIFS(INDEX('Etude statistique des temps d''a'!B:AD,0,ROW(A11)),'Etude statistique des temps d''a'!A:A,"14h30",'Etude statistique des temps d''a'!AF:AF,1),"Closed")</f>
        <v>10</v>
      </c>
      <c r="M12">
        <f>IFERROR(AVERAGEIFS(INDEX('Etude statistique des temps d''a'!B:AD,0,ROW(A11)),'Etude statistique des temps d''a'!A:A,"15h30",'Etude statistique des temps d''a'!AF:AF,1),"Closed")</f>
        <v>12.5</v>
      </c>
      <c r="N12">
        <f>IFERROR(AVERAGEIFS(INDEX('Etude statistique des temps d''a'!B:AD,0,ROW(A11)),'Etude statistique des temps d''a'!A:A,"16h30",'Etude statistique des temps d''a'!AF:AF,1),"Closed")</f>
        <v>12.5</v>
      </c>
      <c r="O12">
        <f>IFERROR(AVERAGEIFS(INDEX('Etude statistique des temps d''a'!B:AD,0,ROW(A11)),'Etude statistique des temps d''a'!A:A,"17h30",'Etude statistique des temps d''a'!AF:AF,1),"Closed")</f>
        <v>5</v>
      </c>
      <c r="P12">
        <f>IFERROR(AVERAGEIFS(INDEX('Etude statistique des temps d''a'!B:AD,0,ROW(A11)),'Etude statistique des temps d''a'!A:A,"18h30",'Etude statistique des temps d''a'!AF:AF,1),"Closed")</f>
        <v>5</v>
      </c>
      <c r="Q12">
        <f>IFERROR(AVERAGEIFS(INDEX('Etude statistique des temps d''a'!B:AD,0,ROW(A11)),'Etude statistique des temps d''a'!A:A,"19h30",'Etude statistique des temps d''a'!AF:AF,1),"Closed")</f>
        <v>5</v>
      </c>
      <c r="R12">
        <f>IFERROR(AVERAGEIFS(INDEX('Etude statistique des temps d''a'!B:AD,0,ROW(A11)),'Etude statistique des temps d''a'!A:A,"20h30",'Etude statistique des temps d''a'!AF:AF,1),"Closed")</f>
        <v>5</v>
      </c>
      <c r="S12" t="str">
        <f>IFERROR(AVERAGEIFS(INDEX('Etude statistique des temps d''a'!B:AD,0,ROW(A11)),'Etude statistique des temps d''a'!A:A,"21h30",'Etude statistique des temps d''a'!AF:AF,1),"Closed")</f>
        <v>Closed</v>
      </c>
      <c r="T12" t="str">
        <f>IFERROR(AVERAGEIFS(INDEX('Etude statistique des temps d''a'!B:AD,0,ROW(A11)),'Etude statistique des temps d''a'!A:A,"22h",'Etude statistique des temps d''a'!AF:AF,1),"Closed")</f>
        <v>Closed</v>
      </c>
      <c r="U12" t="str">
        <f>IFERROR(AVERAGEIFS(INDEX('Etude statistique des temps d''a'!B:AD,0,ROW(A11)),'Etude statistique des temps d''a'!A:A,"22h30",'Etude statistique des temps d''a'!AF:AF,1),"Closed")</f>
        <v>Closed</v>
      </c>
      <c r="V12">
        <f>COUNTIFS('Etude statistique des temps d''a'!AF:AF,1,INDEX('Etude statistique des temps d''a'!B:AD, 0, ROW(A11)),"Fermé") / COUNTIFS('Etude statistique des temps d''a'!AF:AF,1,INDEX('Etude statistique des temps d''a'!B:AD, 0, ROW(A11)),"&lt;&gt;")</f>
        <v>0.18518518518518517</v>
      </c>
      <c r="W12">
        <f>COUNTIFS('Etude statistique des temps d''a'!AF:AF,1,'Etude statistique des temps d''a'!A:A,"8h30",INDEX('Etude statistique des temps d''a'!B:AD, 0, ROW(A11)),"Fermé") / COUNTIFS('Etude statistique des temps d''a'!AF:AF,1,'Etude statistique des temps d''a'!A:A,"8h30",INDEX('Etude statistique des temps d''a'!B:AD, 0, ROW(A11)),"&lt;&gt;")</f>
        <v>1</v>
      </c>
      <c r="X12">
        <f>COUNTIFS('Etude statistique des temps d''a'!AF:AF,1,'Etude statistique des temps d''a'!A:A,"9h30",INDEX('Etude statistique des temps d''a'!B:AD, 0, ROW(A11)),"Fermé") / COUNTIFS('Etude statistique des temps d''a'!AF:AF,1,'Etude statistique des temps d''a'!A:A,"9h30",INDEX('Etude statistique des temps d''a'!B:AD, 0, ROW(A11)),"&lt;&gt;")</f>
        <v>0</v>
      </c>
      <c r="Y12">
        <f>COUNTIFS('Etude statistique des temps d''a'!AF:AF,1,'Etude statistique des temps d''a'!A:A,"10h30",INDEX('Etude statistique des temps d''a'!B:AD, 0, ROW(A11)),"Fermé") / COUNTIFS('Etude statistique des temps d''a'!AF:AF,1,'Etude statistique des temps d''a'!A:A,"10h30",INDEX('Etude statistique des temps d''a'!B:AD, 0, ROW(A11)),"&lt;&gt;")</f>
        <v>0</v>
      </c>
      <c r="Z12">
        <f>COUNTIFS('Etude statistique des temps d''a'!AF:AF,1,'Etude statistique des temps d''a'!A:A,"11h30 (Parade!)",INDEX('Etude statistique des temps d''a'!B:AD, 0, ROW(A11)),"Fermé") / COUNTIFS('Etude statistique des temps d''a'!AF:AF,1,'Etude statistique des temps d''a'!A:A,"11h30 (Parade!)",INDEX('Etude statistique des temps d''a'!B:AD, 0, ROW(A11)),"&lt;&gt;")</f>
        <v>0</v>
      </c>
      <c r="AA12">
        <f>COUNTIFS('Etude statistique des temps d''a'!AF:AF,1,'Etude statistique des temps d''a'!A:A,"12h30",INDEX('Etude statistique des temps d''a'!B:AD, 0, ROW(A11)),"Fermé") / COUNTIFS('Etude statistique des temps d''a'!AF:AF,1,'Etude statistique des temps d''a'!A:A,"12h30",INDEX('Etude statistique des temps d''a'!B:AD, 0, ROW(A11)),"&lt;&gt;")</f>
        <v>0</v>
      </c>
      <c r="AB12">
        <f>COUNTIFS('Etude statistique des temps d''a'!AF:AF,1,'Etude statistique des temps d''a'!A:A,"13h30",INDEX('Etude statistique des temps d''a'!B:AD, 0, ROW(A11)),"Fermé") / COUNTIFS('Etude statistique des temps d''a'!AF:AF,1,'Etude statistique des temps d''a'!A:A,"13h30",INDEX('Etude statistique des temps d''a'!B:AD, 0, ROW(A11)),"&lt;&gt;")</f>
        <v>0</v>
      </c>
      <c r="AC12">
        <f>COUNTIFS('Etude statistique des temps d''a'!AF:AF,1,'Etude statistique des temps d''a'!A:A,"14h30",INDEX('Etude statistique des temps d''a'!B:AD, 0, ROW(A11)),"Fermé") / COUNTIFS('Etude statistique des temps d''a'!AF:AF,1,'Etude statistique des temps d''a'!A:A,"14h30",INDEX('Etude statistique des temps d''a'!B:AD, 0, ROW(A11)),"&lt;&gt;")</f>
        <v>0</v>
      </c>
      <c r="AD12">
        <f>COUNTIFS('Etude statistique des temps d''a'!AF:AF,1,'Etude statistique des temps d''a'!A:A,"15h30",INDEX('Etude statistique des temps d''a'!B:AD, 0, ROW(A11)),"Fermé") / COUNTIFS('Etude statistique des temps d''a'!AF:AF,1,'Etude statistique des temps d''a'!A:A,"15h30",INDEX('Etude statistique des temps d''a'!B:AD, 0, ROW(A11)),"&lt;&gt;")</f>
        <v>0</v>
      </c>
      <c r="AE12">
        <f>COUNTIFS('Etude statistique des temps d''a'!AF:AF,1,'Etude statistique des temps d''a'!A:A,"16h30",INDEX('Etude statistique des temps d''a'!B:AD, 0, ROW(A11)),"Fermé") / COUNTIFS('Etude statistique des temps d''a'!AF:AF,1,'Etude statistique des temps d''a'!A:A,"16h30",INDEX('Etude statistique des temps d''a'!B:AD, 0, ROW(A11)),"&lt;&gt;")</f>
        <v>0</v>
      </c>
      <c r="AF12">
        <f>COUNTIFS('Etude statistique des temps d''a'!AF:AF,1,'Etude statistique des temps d''a'!A:A,"17h30",INDEX('Etude statistique des temps d''a'!B:AD, 0, ROW(A11)),"Fermé") / COUNTIFS('Etude statistique des temps d''a'!AF:AF,1,'Etude statistique des temps d''a'!A:A,"17h30",INDEX('Etude statistique des temps d''a'!B:AD, 0, ROW(A11)),"&lt;&gt;")</f>
        <v>0</v>
      </c>
      <c r="AG12">
        <f>COUNTIFS('Etude statistique des temps d''a'!AF:AF,1,'Etude statistique des temps d''a'!A:A,"18h30",INDEX('Etude statistique des temps d''a'!B:AD, 0, ROW(A11)),"Fermé") / COUNTIFS('Etude statistique des temps d''a'!AF:AF,1,'Etude statistique des temps d''a'!A:A,"18h30",INDEX('Etude statistique des temps d''a'!B:AD, 0, ROW(A11)),"&lt;&gt;")</f>
        <v>0</v>
      </c>
      <c r="AH12">
        <f>COUNTIFS('Etude statistique des temps d''a'!AF:AF,1,'Etude statistique des temps d''a'!A:A,"19h30",INDEX('Etude statistique des temps d''a'!B:AD, 0, ROW(A11)),"Fermé") / COUNTIFS('Etude statistique des temps d''a'!AF:AF,1,'Etude statistique des temps d''a'!A:A,"19h30",INDEX('Etude statistique des temps d''a'!B:AD, 0, ROW(A11)),"&lt;&gt;")</f>
        <v>0</v>
      </c>
      <c r="AI12">
        <f>COUNTIFS('Etude statistique des temps d''a'!AF:AF,1,'Etude statistique des temps d''a'!A:A,"20h30",INDEX('Etude statistique des temps d''a'!B:AD, 0, ROW(A11)),"Fermé") / COUNTIFS('Etude statistique des temps d''a'!AF:AF,1,'Etude statistique des temps d''a'!A:A,"20h30",INDEX('Etude statistique des temps d''a'!B:AD, 0, ROW(A11)),"&lt;&gt;")</f>
        <v>0</v>
      </c>
      <c r="AJ12">
        <f>COUNTIFS('Etude statistique des temps d''a'!AF:AF,1,'Etude statistique des temps d''a'!A:A,"21h30",INDEX('Etude statistique des temps d''a'!B:AD, 0, ROW(A11)),"Fermé") / COUNTIFS('Etude statistique des temps d''a'!AF:AF,1,'Etude statistique des temps d''a'!A:A,"21h30",INDEX('Etude statistique des temps d''a'!B:AD, 0, ROW(A11)),"&lt;&gt;")</f>
        <v>1</v>
      </c>
      <c r="AK12">
        <f>COUNTIFS('Etude statistique des temps d''a'!AF:AF,1,'Etude statistique des temps d''a'!A:A,"22h",INDEX('Etude statistique des temps d''a'!B:AD, 0, ROW(A11)),"Fermé") / COUNTIFS('Etude statistique des temps d''a'!AF:AF,1,'Etude statistique des temps d''a'!A:A,"22h",INDEX('Etude statistique des temps d''a'!B:AD, 0, ROW(A11)),"&lt;&gt;")</f>
        <v>1</v>
      </c>
      <c r="AL12">
        <f>COUNTIFS('Etude statistique des temps d''a'!AF:AF,1,'Etude statistique des temps d''a'!A:A,"22h30",INDEX('Etude statistique des temps d''a'!B:AD, 0, ROW(A11)),"Fermé") / COUNTIFS('Etude statistique des temps d''a'!AF:AF,1,'Etude statistique des temps d''a'!A:A,"22h30",INDEX('Etude statistique des temps d''a'!B:AD, 0, ROW(A11)),"&lt;&gt;")</f>
        <v>1</v>
      </c>
    </row>
    <row r="13" spans="1:38" x14ac:dyDescent="0.3">
      <c r="A13" t="s">
        <v>11</v>
      </c>
      <c r="B13" t="s">
        <v>40</v>
      </c>
      <c r="C13" t="s">
        <v>65</v>
      </c>
      <c r="D13" t="s">
        <v>66</v>
      </c>
      <c r="E13">
        <f t="shared" si="0"/>
        <v>17.348484848484848</v>
      </c>
      <c r="F13" t="str">
        <f>IFERROR(AVERAGEIFS(INDEX('Etude statistique des temps d''a'!B:AD,0,ROW(A12)),'Etude statistique des temps d''a'!A:A,"8h30",'Etude statistique des temps d''a'!AF:AF,1),"Closed")</f>
        <v>Closed</v>
      </c>
      <c r="G13">
        <f>IFERROR(AVERAGEIFS(INDEX('Etude statistique des temps d''a'!B:AD,0,ROW(A12)),'Etude statistique des temps d''a'!A:A,"9h30",'Etude statistique des temps d''a'!AF:AF,1),"Closed")</f>
        <v>5</v>
      </c>
      <c r="H13" t="str">
        <f>IFERROR(AVERAGEIFS(INDEX('Etude statistique des temps d''a'!B:AD,0,ROW(A12)),'Etude statistique des temps d''a'!A:A,"10h30",'Etude statistique des temps d''a'!AF:AF,1),"Closed")</f>
        <v>Closed</v>
      </c>
      <c r="I13">
        <f>IFERROR(AVERAGEIFS(INDEX('Etude statistique des temps d''a'!B:AD,0,ROW(A12)),'Etude statistique des temps d''a'!A:A,"11h30 (Parade!)",'Etude statistique des temps d''a'!AF:AF,1),"Closed")</f>
        <v>18.333333333333332</v>
      </c>
      <c r="J13">
        <f>IFERROR(AVERAGEIFS(INDEX('Etude statistique des temps d''a'!B:AD,0,ROW(A12)),'Etude statistique des temps d''a'!A:A,"12h30",'Etude statistique des temps d''a'!AF:AF,1),"Closed")</f>
        <v>25</v>
      </c>
      <c r="K13">
        <f>IFERROR(AVERAGEIFS(INDEX('Etude statistique des temps d''a'!B:AD,0,ROW(A12)),'Etude statistique des temps d''a'!A:A,"13h30",'Etude statistique des temps d''a'!AF:AF,1),"Closed")</f>
        <v>27.5</v>
      </c>
      <c r="L13">
        <f>IFERROR(AVERAGEIFS(INDEX('Etude statistique des temps d''a'!B:AD,0,ROW(A12)),'Etude statistique des temps d''a'!A:A,"14h30",'Etude statistique des temps d''a'!AF:AF,1),"Closed")</f>
        <v>22.5</v>
      </c>
      <c r="M13">
        <f>IFERROR(AVERAGEIFS(INDEX('Etude statistique des temps d''a'!B:AD,0,ROW(A12)),'Etude statistique des temps d''a'!A:A,"15h30",'Etude statistique des temps d''a'!AF:AF,1),"Closed")</f>
        <v>25</v>
      </c>
      <c r="N13">
        <f>IFERROR(AVERAGEIFS(INDEX('Etude statistique des temps d''a'!B:AD,0,ROW(A12)),'Etude statistique des temps d''a'!A:A,"16h30",'Etude statistique des temps d''a'!AF:AF,1),"Closed")</f>
        <v>22.5</v>
      </c>
      <c r="O13">
        <f>IFERROR(AVERAGEIFS(INDEX('Etude statistique des temps d''a'!B:AD,0,ROW(A12)),'Etude statistique des temps d''a'!A:A,"17h30",'Etude statistique des temps d''a'!AF:AF,1),"Closed")</f>
        <v>15</v>
      </c>
      <c r="P13">
        <f>IFERROR(AVERAGEIFS(INDEX('Etude statistique des temps d''a'!B:AD,0,ROW(A12)),'Etude statistique des temps d''a'!A:A,"18h30",'Etude statistique des temps d''a'!AF:AF,1),"Closed")</f>
        <v>15</v>
      </c>
      <c r="Q13">
        <f>IFERROR(AVERAGEIFS(INDEX('Etude statistique des temps d''a'!B:AD,0,ROW(A12)),'Etude statistique des temps d''a'!A:A,"19h30",'Etude statistique des temps d''a'!AF:AF,1),"Closed")</f>
        <v>10</v>
      </c>
      <c r="R13">
        <f>IFERROR(AVERAGEIFS(INDEX('Etude statistique des temps d''a'!B:AD,0,ROW(A12)),'Etude statistique des temps d''a'!A:A,"20h30",'Etude statistique des temps d''a'!AF:AF,1),"Closed")</f>
        <v>5</v>
      </c>
      <c r="S13" t="str">
        <f>IFERROR(AVERAGEIFS(INDEX('Etude statistique des temps d''a'!B:AD,0,ROW(A12)),'Etude statistique des temps d''a'!A:A,"21h30",'Etude statistique des temps d''a'!AF:AF,1),"Closed")</f>
        <v>Closed</v>
      </c>
      <c r="T13" t="str">
        <f>IFERROR(AVERAGEIFS(INDEX('Etude statistique des temps d''a'!B:AD,0,ROW(A12)),'Etude statistique des temps d''a'!A:A,"22h",'Etude statistique des temps d''a'!AF:AF,1),"Closed")</f>
        <v>Closed</v>
      </c>
      <c r="U13" t="str">
        <f>IFERROR(AVERAGEIFS(INDEX('Etude statistique des temps d''a'!B:AD,0,ROW(A12)),'Etude statistique des temps d''a'!A:A,"22h30",'Etude statistique des temps d''a'!AF:AF,1),"Closed")</f>
        <v>Closed</v>
      </c>
      <c r="V13">
        <f>COUNTIFS('Etude statistique des temps d''a'!AF:AF,1,INDEX('Etude statistique des temps d''a'!B:AD, 0, ROW(A12)),"Fermé") / COUNTIFS('Etude statistique des temps d''a'!AF:AF,1,INDEX('Etude statistique des temps d''a'!B:AD, 0, ROW(A12)),"&lt;&gt;")</f>
        <v>0.22222222222222221</v>
      </c>
      <c r="W13">
        <f>COUNTIFS('Etude statistique des temps d''a'!AF:AF,1,'Etude statistique des temps d''a'!A:A,"8h30",INDEX('Etude statistique des temps d''a'!B:AD, 0, ROW(A12)),"Fermé") / COUNTIFS('Etude statistique des temps d''a'!AF:AF,1,'Etude statistique des temps d''a'!A:A,"8h30",INDEX('Etude statistique des temps d''a'!B:AD, 0, ROW(A12)),"&lt;&gt;")</f>
        <v>1</v>
      </c>
      <c r="X13">
        <f>COUNTIFS('Etude statistique des temps d''a'!AF:AF,1,'Etude statistique des temps d''a'!A:A,"9h30",INDEX('Etude statistique des temps d''a'!B:AD, 0, ROW(A12)),"Fermé") / COUNTIFS('Etude statistique des temps d''a'!AF:AF,1,'Etude statistique des temps d''a'!A:A,"9h30",INDEX('Etude statistique des temps d''a'!B:AD, 0, ROW(A12)),"&lt;&gt;")</f>
        <v>0</v>
      </c>
      <c r="Y13">
        <f>COUNTIFS('Etude statistique des temps d''a'!AF:AF,1,'Etude statistique des temps d''a'!A:A,"10h30",INDEX('Etude statistique des temps d''a'!B:AD, 0, ROW(A12)),"Fermé") / COUNTIFS('Etude statistique des temps d''a'!AF:AF,1,'Etude statistique des temps d''a'!A:A,"10h30",INDEX('Etude statistique des temps d''a'!B:AD, 0, ROW(A12)),"&lt;&gt;")</f>
        <v>1</v>
      </c>
      <c r="Z13">
        <f>COUNTIFS('Etude statistique des temps d''a'!AF:AF,1,'Etude statistique des temps d''a'!A:A,"11h30 (Parade!)",INDEX('Etude statistique des temps d''a'!B:AD, 0, ROW(A12)),"Fermé") / COUNTIFS('Etude statistique des temps d''a'!AF:AF,1,'Etude statistique des temps d''a'!A:A,"11h30 (Parade!)",INDEX('Etude statistique des temps d''a'!B:AD, 0, ROW(A12)),"&lt;&gt;")</f>
        <v>0</v>
      </c>
      <c r="AA13">
        <f>COUNTIFS('Etude statistique des temps d''a'!AF:AF,1,'Etude statistique des temps d''a'!A:A,"12h30",INDEX('Etude statistique des temps d''a'!B:AD, 0, ROW(A12)),"Fermé") / COUNTIFS('Etude statistique des temps d''a'!AF:AF,1,'Etude statistique des temps d''a'!A:A,"12h30",INDEX('Etude statistique des temps d''a'!B:AD, 0, ROW(A12)),"&lt;&gt;")</f>
        <v>0</v>
      </c>
      <c r="AB13">
        <f>COUNTIFS('Etude statistique des temps d''a'!AF:AF,1,'Etude statistique des temps d''a'!A:A,"13h30",INDEX('Etude statistique des temps d''a'!B:AD, 0, ROW(A12)),"Fermé") / COUNTIFS('Etude statistique des temps d''a'!AF:AF,1,'Etude statistique des temps d''a'!A:A,"13h30",INDEX('Etude statistique des temps d''a'!B:AD, 0, ROW(A12)),"&lt;&gt;")</f>
        <v>0</v>
      </c>
      <c r="AC13">
        <f>COUNTIFS('Etude statistique des temps d''a'!AF:AF,1,'Etude statistique des temps d''a'!A:A,"14h30",INDEX('Etude statistique des temps d''a'!B:AD, 0, ROW(A12)),"Fermé") / COUNTIFS('Etude statistique des temps d''a'!AF:AF,1,'Etude statistique des temps d''a'!A:A,"14h30",INDEX('Etude statistique des temps d''a'!B:AD, 0, ROW(A12)),"&lt;&gt;")</f>
        <v>0</v>
      </c>
      <c r="AD13">
        <f>COUNTIFS('Etude statistique des temps d''a'!AF:AF,1,'Etude statistique des temps d''a'!A:A,"15h30",INDEX('Etude statistique des temps d''a'!B:AD, 0, ROW(A12)),"Fermé") / COUNTIFS('Etude statistique des temps d''a'!AF:AF,1,'Etude statistique des temps d''a'!A:A,"15h30",INDEX('Etude statistique des temps d''a'!B:AD, 0, ROW(A12)),"&lt;&gt;")</f>
        <v>0</v>
      </c>
      <c r="AE13">
        <f>COUNTIFS('Etude statistique des temps d''a'!AF:AF,1,'Etude statistique des temps d''a'!A:A,"16h30",INDEX('Etude statistique des temps d''a'!B:AD, 0, ROW(A12)),"Fermé") / COUNTIFS('Etude statistique des temps d''a'!AF:AF,1,'Etude statistique des temps d''a'!A:A,"16h30",INDEX('Etude statistique des temps d''a'!B:AD, 0, ROW(A12)),"&lt;&gt;")</f>
        <v>0</v>
      </c>
      <c r="AF13">
        <f>COUNTIFS('Etude statistique des temps d''a'!AF:AF,1,'Etude statistique des temps d''a'!A:A,"17h30",INDEX('Etude statistique des temps d''a'!B:AD, 0, ROW(A12)),"Fermé") / COUNTIFS('Etude statistique des temps d''a'!AF:AF,1,'Etude statistique des temps d''a'!A:A,"17h30",INDEX('Etude statistique des temps d''a'!B:AD, 0, ROW(A12)),"&lt;&gt;")</f>
        <v>0</v>
      </c>
      <c r="AG13">
        <f>COUNTIFS('Etude statistique des temps d''a'!AF:AF,1,'Etude statistique des temps d''a'!A:A,"18h30",INDEX('Etude statistique des temps d''a'!B:AD, 0, ROW(A12)),"Fermé") / COUNTIFS('Etude statistique des temps d''a'!AF:AF,1,'Etude statistique des temps d''a'!A:A,"18h30",INDEX('Etude statistique des temps d''a'!B:AD, 0, ROW(A12)),"&lt;&gt;")</f>
        <v>0</v>
      </c>
      <c r="AH13">
        <f>COUNTIFS('Etude statistique des temps d''a'!AF:AF,1,'Etude statistique des temps d''a'!A:A,"19h30",INDEX('Etude statistique des temps d''a'!B:AD, 0, ROW(A12)),"Fermé") / COUNTIFS('Etude statistique des temps d''a'!AF:AF,1,'Etude statistique des temps d''a'!A:A,"19h30",INDEX('Etude statistique des temps d''a'!B:AD, 0, ROW(A12)),"&lt;&gt;")</f>
        <v>0</v>
      </c>
      <c r="AI13">
        <f>COUNTIFS('Etude statistique des temps d''a'!AF:AF,1,'Etude statistique des temps d''a'!A:A,"20h30",INDEX('Etude statistique des temps d''a'!B:AD, 0, ROW(A12)),"Fermé") / COUNTIFS('Etude statistique des temps d''a'!AF:AF,1,'Etude statistique des temps d''a'!A:A,"20h30",INDEX('Etude statistique des temps d''a'!B:AD, 0, ROW(A12)),"&lt;&gt;")</f>
        <v>0</v>
      </c>
      <c r="AJ13">
        <f>COUNTIFS('Etude statistique des temps d''a'!AF:AF,1,'Etude statistique des temps d''a'!A:A,"21h30",INDEX('Etude statistique des temps d''a'!B:AD, 0, ROW(A12)),"Fermé") / COUNTIFS('Etude statistique des temps d''a'!AF:AF,1,'Etude statistique des temps d''a'!A:A,"21h30",INDEX('Etude statistique des temps d''a'!B:AD, 0, ROW(A12)),"&lt;&gt;")</f>
        <v>1</v>
      </c>
      <c r="AK13">
        <f>COUNTIFS('Etude statistique des temps d''a'!AF:AF,1,'Etude statistique des temps d''a'!A:A,"22h",INDEX('Etude statistique des temps d''a'!B:AD, 0, ROW(A12)),"Fermé") / COUNTIFS('Etude statistique des temps d''a'!AF:AF,1,'Etude statistique des temps d''a'!A:A,"22h",INDEX('Etude statistique des temps d''a'!B:AD, 0, ROW(A12)),"&lt;&gt;")</f>
        <v>1</v>
      </c>
      <c r="AL13">
        <f>COUNTIFS('Etude statistique des temps d''a'!AF:AF,1,'Etude statistique des temps d''a'!A:A,"22h30",INDEX('Etude statistique des temps d''a'!B:AD, 0, ROW(A12)),"Fermé") / COUNTIFS('Etude statistique des temps d''a'!AF:AF,1,'Etude statistique des temps d''a'!A:A,"22h30",INDEX('Etude statistique des temps d''a'!B:AD, 0, ROW(A12)),"&lt;&gt;")</f>
        <v>1</v>
      </c>
    </row>
    <row r="14" spans="1:38" x14ac:dyDescent="0.3">
      <c r="A14" t="s">
        <v>22</v>
      </c>
      <c r="B14" t="s">
        <v>40</v>
      </c>
      <c r="C14" t="s">
        <v>67</v>
      </c>
      <c r="D14" t="s">
        <v>68</v>
      </c>
      <c r="E14">
        <f t="shared" si="0"/>
        <v>5</v>
      </c>
      <c r="F14" t="str">
        <f>IFERROR(AVERAGEIFS(INDEX('Etude statistique des temps d''a'!B:AD,0,ROW(A13)),'Etude statistique des temps d''a'!A:A,"8h30",'Etude statistique des temps d''a'!AF:AF,1),"Closed")</f>
        <v>Closed</v>
      </c>
      <c r="G14">
        <f>IFERROR(AVERAGEIFS(INDEX('Etude statistique des temps d''a'!B:AD,0,ROW(A13)),'Etude statistique des temps d''a'!A:A,"9h30",'Etude statistique des temps d''a'!AF:AF,1),"Closed")</f>
        <v>5</v>
      </c>
      <c r="H14">
        <f>IFERROR(AVERAGEIFS(INDEX('Etude statistique des temps d''a'!B:AD,0,ROW(A13)),'Etude statistique des temps d''a'!A:A,"10h30",'Etude statistique des temps d''a'!AF:AF,1),"Closed")</f>
        <v>5</v>
      </c>
      <c r="I14">
        <f>IFERROR(AVERAGEIFS(INDEX('Etude statistique des temps d''a'!B:AD,0,ROW(A13)),'Etude statistique des temps d''a'!A:A,"11h30 (Parade!)",'Etude statistique des temps d''a'!AF:AF,1),"Closed")</f>
        <v>5</v>
      </c>
      <c r="J14">
        <f>IFERROR(AVERAGEIFS(INDEX('Etude statistique des temps d''a'!B:AD,0,ROW(A13)),'Etude statistique des temps d''a'!A:A,"12h30",'Etude statistique des temps d''a'!AF:AF,1),"Closed")</f>
        <v>5</v>
      </c>
      <c r="K14">
        <f>IFERROR(AVERAGEIFS(INDEX('Etude statistique des temps d''a'!B:AD,0,ROW(A13)),'Etude statistique des temps d''a'!A:A,"13h30",'Etude statistique des temps d''a'!AF:AF,1),"Closed")</f>
        <v>5</v>
      </c>
      <c r="L14">
        <f>IFERROR(AVERAGEIFS(INDEX('Etude statistique des temps d''a'!B:AD,0,ROW(A13)),'Etude statistique des temps d''a'!A:A,"14h30",'Etude statistique des temps d''a'!AF:AF,1),"Closed")</f>
        <v>5</v>
      </c>
      <c r="M14">
        <f>IFERROR(AVERAGEIFS(INDEX('Etude statistique des temps d''a'!B:AD,0,ROW(A13)),'Etude statistique des temps d''a'!A:A,"15h30",'Etude statistique des temps d''a'!AF:AF,1),"Closed")</f>
        <v>5</v>
      </c>
      <c r="N14">
        <f>IFERROR(AVERAGEIFS(INDEX('Etude statistique des temps d''a'!B:AD,0,ROW(A13)),'Etude statistique des temps d''a'!A:A,"16h30",'Etude statistique des temps d''a'!AF:AF,1),"Closed")</f>
        <v>5</v>
      </c>
      <c r="O14">
        <f>IFERROR(AVERAGEIFS(INDEX('Etude statistique des temps d''a'!B:AD,0,ROW(A13)),'Etude statistique des temps d''a'!A:A,"17h30",'Etude statistique des temps d''a'!AF:AF,1),"Closed")</f>
        <v>5</v>
      </c>
      <c r="P14">
        <f>IFERROR(AVERAGEIFS(INDEX('Etude statistique des temps d''a'!B:AD,0,ROW(A13)),'Etude statistique des temps d''a'!A:A,"18h30",'Etude statistique des temps d''a'!AF:AF,1),"Closed")</f>
        <v>5</v>
      </c>
      <c r="Q14">
        <f>IFERROR(AVERAGEIFS(INDEX('Etude statistique des temps d''a'!B:AD,0,ROW(A13)),'Etude statistique des temps d''a'!A:A,"19h30",'Etude statistique des temps d''a'!AF:AF,1),"Closed")</f>
        <v>5</v>
      </c>
      <c r="R14">
        <f>IFERROR(AVERAGEIFS(INDEX('Etude statistique des temps d''a'!B:AD,0,ROW(A13)),'Etude statistique des temps d''a'!A:A,"20h30",'Etude statistique des temps d''a'!AF:AF,1),"Closed")</f>
        <v>5</v>
      </c>
      <c r="S14">
        <f>IFERROR(AVERAGEIFS(INDEX('Etude statistique des temps d''a'!B:AD,0,ROW(A13)),'Etude statistique des temps d''a'!A:A,"21h30",'Etude statistique des temps d''a'!AF:AF,1),"Closed")</f>
        <v>5</v>
      </c>
      <c r="T14">
        <f>IFERROR(AVERAGEIFS(INDEX('Etude statistique des temps d''a'!B:AD,0,ROW(A13)),'Etude statistique des temps d''a'!A:A,"22h",'Etude statistique des temps d''a'!AF:AF,1),"Closed")</f>
        <v>5</v>
      </c>
      <c r="U14">
        <f>IFERROR(AVERAGEIFS(INDEX('Etude statistique des temps d''a'!B:AD,0,ROW(A13)),'Etude statistique des temps d''a'!A:A,"22h30",'Etude statistique des temps d''a'!AF:AF,1),"Closed")</f>
        <v>5</v>
      </c>
      <c r="V14">
        <f>COUNTIFS('Etude statistique des temps d''a'!AF:AF,1,INDEX('Etude statistique des temps d''a'!B:AD, 0, ROW(A13)),"Fermé") / COUNTIFS('Etude statistique des temps d''a'!AF:AF,1,INDEX('Etude statistique des temps d''a'!B:AD, 0, ROW(A13)),"&lt;&gt;")</f>
        <v>7.407407407407407E-2</v>
      </c>
      <c r="W14">
        <f>COUNTIFS('Etude statistique des temps d''a'!AF:AF,1,'Etude statistique des temps d''a'!A:A,"8h30",INDEX('Etude statistique des temps d''a'!B:AD, 0, ROW(A13)),"Fermé") / COUNTIFS('Etude statistique des temps d''a'!AF:AF,1,'Etude statistique des temps d''a'!A:A,"8h30",INDEX('Etude statistique des temps d''a'!B:AD, 0, ROW(A13)),"&lt;&gt;")</f>
        <v>1</v>
      </c>
      <c r="X14">
        <f>COUNTIFS('Etude statistique des temps d''a'!AF:AF,1,'Etude statistique des temps d''a'!A:A,"9h30",INDEX('Etude statistique des temps d''a'!B:AD, 0, ROW(A13)),"Fermé") / COUNTIFS('Etude statistique des temps d''a'!AF:AF,1,'Etude statistique des temps d''a'!A:A,"9h30",INDEX('Etude statistique des temps d''a'!B:AD, 0, ROW(A13)),"&lt;&gt;")</f>
        <v>0</v>
      </c>
      <c r="Y14">
        <f>COUNTIFS('Etude statistique des temps d''a'!AF:AF,1,'Etude statistique des temps d''a'!A:A,"10h30",INDEX('Etude statistique des temps d''a'!B:AD, 0, ROW(A13)),"Fermé") / COUNTIFS('Etude statistique des temps d''a'!AF:AF,1,'Etude statistique des temps d''a'!A:A,"10h30",INDEX('Etude statistique des temps d''a'!B:AD, 0, ROW(A13)),"&lt;&gt;")</f>
        <v>0</v>
      </c>
      <c r="Z14">
        <f>COUNTIFS('Etude statistique des temps d''a'!AF:AF,1,'Etude statistique des temps d''a'!A:A,"11h30 (Parade!)",INDEX('Etude statistique des temps d''a'!B:AD, 0, ROW(A13)),"Fermé") / COUNTIFS('Etude statistique des temps d''a'!AF:AF,1,'Etude statistique des temps d''a'!A:A,"11h30 (Parade!)",INDEX('Etude statistique des temps d''a'!B:AD, 0, ROW(A13)),"&lt;&gt;")</f>
        <v>0</v>
      </c>
      <c r="AA14">
        <f>COUNTIFS('Etude statistique des temps d''a'!AF:AF,1,'Etude statistique des temps d''a'!A:A,"12h30",INDEX('Etude statistique des temps d''a'!B:AD, 0, ROW(A13)),"Fermé") / COUNTIFS('Etude statistique des temps d''a'!AF:AF,1,'Etude statistique des temps d''a'!A:A,"12h30",INDEX('Etude statistique des temps d''a'!B:AD, 0, ROW(A13)),"&lt;&gt;")</f>
        <v>0</v>
      </c>
      <c r="AB14">
        <f>COUNTIFS('Etude statistique des temps d''a'!AF:AF,1,'Etude statistique des temps d''a'!A:A,"13h30",INDEX('Etude statistique des temps d''a'!B:AD, 0, ROW(A13)),"Fermé") / COUNTIFS('Etude statistique des temps d''a'!AF:AF,1,'Etude statistique des temps d''a'!A:A,"13h30",INDEX('Etude statistique des temps d''a'!B:AD, 0, ROW(A13)),"&lt;&gt;")</f>
        <v>0</v>
      </c>
      <c r="AC14">
        <f>COUNTIFS('Etude statistique des temps d''a'!AF:AF,1,'Etude statistique des temps d''a'!A:A,"14h30",INDEX('Etude statistique des temps d''a'!B:AD, 0, ROW(A13)),"Fermé") / COUNTIFS('Etude statistique des temps d''a'!AF:AF,1,'Etude statistique des temps d''a'!A:A,"14h30",INDEX('Etude statistique des temps d''a'!B:AD, 0, ROW(A13)),"&lt;&gt;")</f>
        <v>0</v>
      </c>
      <c r="AD14">
        <f>COUNTIFS('Etude statistique des temps d''a'!AF:AF,1,'Etude statistique des temps d''a'!A:A,"15h30",INDEX('Etude statistique des temps d''a'!B:AD, 0, ROW(A13)),"Fermé") / COUNTIFS('Etude statistique des temps d''a'!AF:AF,1,'Etude statistique des temps d''a'!A:A,"15h30",INDEX('Etude statistique des temps d''a'!B:AD, 0, ROW(A13)),"&lt;&gt;")</f>
        <v>0</v>
      </c>
      <c r="AE14">
        <f>COUNTIFS('Etude statistique des temps d''a'!AF:AF,1,'Etude statistique des temps d''a'!A:A,"16h30",INDEX('Etude statistique des temps d''a'!B:AD, 0, ROW(A13)),"Fermé") / COUNTIFS('Etude statistique des temps d''a'!AF:AF,1,'Etude statistique des temps d''a'!A:A,"16h30",INDEX('Etude statistique des temps d''a'!B:AD, 0, ROW(A13)),"&lt;&gt;")</f>
        <v>0</v>
      </c>
      <c r="AF14">
        <f>COUNTIFS('Etude statistique des temps d''a'!AF:AF,1,'Etude statistique des temps d''a'!A:A,"17h30",INDEX('Etude statistique des temps d''a'!B:AD, 0, ROW(A13)),"Fermé") / COUNTIFS('Etude statistique des temps d''a'!AF:AF,1,'Etude statistique des temps d''a'!A:A,"17h30",INDEX('Etude statistique des temps d''a'!B:AD, 0, ROW(A13)),"&lt;&gt;")</f>
        <v>0</v>
      </c>
      <c r="AG14">
        <f>COUNTIFS('Etude statistique des temps d''a'!AF:AF,1,'Etude statistique des temps d''a'!A:A,"18h30",INDEX('Etude statistique des temps d''a'!B:AD, 0, ROW(A13)),"Fermé") / COUNTIFS('Etude statistique des temps d''a'!AF:AF,1,'Etude statistique des temps d''a'!A:A,"18h30",INDEX('Etude statistique des temps d''a'!B:AD, 0, ROW(A13)),"&lt;&gt;")</f>
        <v>0</v>
      </c>
      <c r="AH14">
        <f>COUNTIFS('Etude statistique des temps d''a'!AF:AF,1,'Etude statistique des temps d''a'!A:A,"19h30",INDEX('Etude statistique des temps d''a'!B:AD, 0, ROW(A13)),"Fermé") / COUNTIFS('Etude statistique des temps d''a'!AF:AF,1,'Etude statistique des temps d''a'!A:A,"19h30",INDEX('Etude statistique des temps d''a'!B:AD, 0, ROW(A13)),"&lt;&gt;")</f>
        <v>0</v>
      </c>
      <c r="AI14">
        <f>COUNTIFS('Etude statistique des temps d''a'!AF:AF,1,'Etude statistique des temps d''a'!A:A,"20h30",INDEX('Etude statistique des temps d''a'!B:AD, 0, ROW(A13)),"Fermé") / COUNTIFS('Etude statistique des temps d''a'!AF:AF,1,'Etude statistique des temps d''a'!A:A,"20h30",INDEX('Etude statistique des temps d''a'!B:AD, 0, ROW(A13)),"&lt;&gt;")</f>
        <v>0</v>
      </c>
      <c r="AJ14">
        <f>COUNTIFS('Etude statistique des temps d''a'!AF:AF,1,'Etude statistique des temps d''a'!A:A,"21h30",INDEX('Etude statistique des temps d''a'!B:AD, 0, ROW(A13)),"Fermé") / COUNTIFS('Etude statistique des temps d''a'!AF:AF,1,'Etude statistique des temps d''a'!A:A,"21h30",INDEX('Etude statistique des temps d''a'!B:AD, 0, ROW(A13)),"&lt;&gt;")</f>
        <v>0</v>
      </c>
      <c r="AK14">
        <f>COUNTIFS('Etude statistique des temps d''a'!AF:AF,1,'Etude statistique des temps d''a'!A:A,"22h",INDEX('Etude statistique des temps d''a'!B:AD, 0, ROW(A13)),"Fermé") / COUNTIFS('Etude statistique des temps d''a'!AF:AF,1,'Etude statistique des temps d''a'!A:A,"22h",INDEX('Etude statistique des temps d''a'!B:AD, 0, ROW(A13)),"&lt;&gt;")</f>
        <v>0</v>
      </c>
      <c r="AL14">
        <f>COUNTIFS('Etude statistique des temps d''a'!AF:AF,1,'Etude statistique des temps d''a'!A:A,"22h30",INDEX('Etude statistique des temps d''a'!B:AD, 0, ROW(A13)),"Fermé") / COUNTIFS('Etude statistique des temps d''a'!AF:AF,1,'Etude statistique des temps d''a'!A:A,"22h30",INDEX('Etude statistique des temps d''a'!B:AD, 0, ROW(A13)),"&lt;&gt;")</f>
        <v>0</v>
      </c>
    </row>
    <row r="15" spans="1:38" x14ac:dyDescent="0.3">
      <c r="A15" t="s">
        <v>13</v>
      </c>
      <c r="B15" t="s">
        <v>40</v>
      </c>
      <c r="C15" t="s">
        <v>69</v>
      </c>
      <c r="D15" t="s">
        <v>70</v>
      </c>
      <c r="E15">
        <f t="shared" si="0"/>
        <v>13.846153846153847</v>
      </c>
      <c r="F15" t="str">
        <f>IFERROR(AVERAGEIFS(INDEX('Etude statistique des temps d''a'!B:AD,0,ROW(A14)),'Etude statistique des temps d''a'!A:A,"8h30",'Etude statistique des temps d''a'!AF:AF,1),"Closed")</f>
        <v>Closed</v>
      </c>
      <c r="G15">
        <f>IFERROR(AVERAGEIFS(INDEX('Etude statistique des temps d''a'!B:AD,0,ROW(A14)),'Etude statistique des temps d''a'!A:A,"9h30",'Etude statistique des temps d''a'!AF:AF,1),"Closed")</f>
        <v>5</v>
      </c>
      <c r="H15">
        <f>IFERROR(AVERAGEIFS(INDEX('Etude statistique des temps d''a'!B:AD,0,ROW(A14)),'Etude statistique des temps d''a'!A:A,"10h30",'Etude statistique des temps d''a'!AF:AF,1),"Closed")</f>
        <v>10</v>
      </c>
      <c r="I15">
        <f>IFERROR(AVERAGEIFS(INDEX('Etude statistique des temps d''a'!B:AD,0,ROW(A14)),'Etude statistique des temps d''a'!A:A,"11h30 (Parade!)",'Etude statistique des temps d''a'!AF:AF,1),"Closed")</f>
        <v>10</v>
      </c>
      <c r="J15">
        <f>IFERROR(AVERAGEIFS(INDEX('Etude statistique des temps d''a'!B:AD,0,ROW(A14)),'Etude statistique des temps d''a'!A:A,"12h30",'Etude statistique des temps d''a'!AF:AF,1),"Closed")</f>
        <v>12.5</v>
      </c>
      <c r="K15">
        <f>IFERROR(AVERAGEIFS(INDEX('Etude statistique des temps d''a'!B:AD,0,ROW(A14)),'Etude statistique des temps d''a'!A:A,"13h30",'Etude statistique des temps d''a'!AF:AF,1),"Closed")</f>
        <v>17.5</v>
      </c>
      <c r="L15">
        <f>IFERROR(AVERAGEIFS(INDEX('Etude statistique des temps d''a'!B:AD,0,ROW(A14)),'Etude statistique des temps d''a'!A:A,"14h30",'Etude statistique des temps d''a'!AF:AF,1),"Closed")</f>
        <v>22.5</v>
      </c>
      <c r="M15">
        <f>IFERROR(AVERAGEIFS(INDEX('Etude statistique des temps d''a'!B:AD,0,ROW(A14)),'Etude statistique des temps d''a'!A:A,"15h30",'Etude statistique des temps d''a'!AF:AF,1),"Closed")</f>
        <v>20</v>
      </c>
      <c r="N15">
        <f>IFERROR(AVERAGEIFS(INDEX('Etude statistique des temps d''a'!B:AD,0,ROW(A14)),'Etude statistique des temps d''a'!A:A,"16h30",'Etude statistique des temps d''a'!AF:AF,1),"Closed")</f>
        <v>15</v>
      </c>
      <c r="O15">
        <f>IFERROR(AVERAGEIFS(INDEX('Etude statistique des temps d''a'!B:AD,0,ROW(A14)),'Etude statistique des temps d''a'!A:A,"17h30",'Etude statistique des temps d''a'!AF:AF,1),"Closed")</f>
        <v>15</v>
      </c>
      <c r="P15">
        <f>IFERROR(AVERAGEIFS(INDEX('Etude statistique des temps d''a'!B:AD,0,ROW(A14)),'Etude statistique des temps d''a'!A:A,"18h30",'Etude statistique des temps d''a'!AF:AF,1),"Closed")</f>
        <v>12.5</v>
      </c>
      <c r="Q15">
        <f>IFERROR(AVERAGEIFS(INDEX('Etude statistique des temps d''a'!B:AD,0,ROW(A14)),'Etude statistique des temps d''a'!A:A,"19h30",'Etude statistique des temps d''a'!AF:AF,1),"Closed")</f>
        <v>10</v>
      </c>
      <c r="R15">
        <f>IFERROR(AVERAGEIFS(INDEX('Etude statistique des temps d''a'!B:AD,0,ROW(A14)),'Etude statistique des temps d''a'!A:A,"20h30",'Etude statistique des temps d''a'!AF:AF,1),"Closed")</f>
        <v>15</v>
      </c>
      <c r="S15">
        <f>IFERROR(AVERAGEIFS(INDEX('Etude statistique des temps d''a'!B:AD,0,ROW(A14)),'Etude statistique des temps d''a'!A:A,"21h30",'Etude statistique des temps d''a'!AF:AF,1),"Closed")</f>
        <v>15</v>
      </c>
      <c r="T15" t="str">
        <f>IFERROR(AVERAGEIFS(INDEX('Etude statistique des temps d''a'!B:AD,0,ROW(A14)),'Etude statistique des temps d''a'!A:A,"22h",'Etude statistique des temps d''a'!AF:AF,1),"Closed")</f>
        <v>Closed</v>
      </c>
      <c r="U15" t="str">
        <f>IFERROR(AVERAGEIFS(INDEX('Etude statistique des temps d''a'!B:AD,0,ROW(A14)),'Etude statistique des temps d''a'!A:A,"22h30",'Etude statistique des temps d''a'!AF:AF,1),"Closed")</f>
        <v>Closed</v>
      </c>
      <c r="V15">
        <f>COUNTIFS('Etude statistique des temps d''a'!AF:AF,1,INDEX('Etude statistique des temps d''a'!B:AD, 0, ROW(A14)),"Fermé") / COUNTIFS('Etude statistique des temps d''a'!AF:AF,1,INDEX('Etude statistique des temps d''a'!B:AD, 0, ROW(A14)),"&lt;&gt;")</f>
        <v>0.14814814814814814</v>
      </c>
      <c r="W15">
        <f>COUNTIFS('Etude statistique des temps d''a'!AF:AF,1,'Etude statistique des temps d''a'!A:A,"8h30",INDEX('Etude statistique des temps d''a'!B:AD, 0, ROW(A14)),"Fermé") / COUNTIFS('Etude statistique des temps d''a'!AF:AF,1,'Etude statistique des temps d''a'!A:A,"8h30",INDEX('Etude statistique des temps d''a'!B:AD, 0, ROW(A14)),"&lt;&gt;")</f>
        <v>1</v>
      </c>
      <c r="X15">
        <f>COUNTIFS('Etude statistique des temps d''a'!AF:AF,1,'Etude statistique des temps d''a'!A:A,"9h30",INDEX('Etude statistique des temps d''a'!B:AD, 0, ROW(A14)),"Fermé") / COUNTIFS('Etude statistique des temps d''a'!AF:AF,1,'Etude statistique des temps d''a'!A:A,"9h30",INDEX('Etude statistique des temps d''a'!B:AD, 0, ROW(A14)),"&lt;&gt;")</f>
        <v>0</v>
      </c>
      <c r="Y15">
        <f>COUNTIFS('Etude statistique des temps d''a'!AF:AF,1,'Etude statistique des temps d''a'!A:A,"10h30",INDEX('Etude statistique des temps d''a'!B:AD, 0, ROW(A14)),"Fermé") / COUNTIFS('Etude statistique des temps d''a'!AF:AF,1,'Etude statistique des temps d''a'!A:A,"10h30",INDEX('Etude statistique des temps d''a'!B:AD, 0, ROW(A14)),"&lt;&gt;")</f>
        <v>0</v>
      </c>
      <c r="Z15">
        <f>COUNTIFS('Etude statistique des temps d''a'!AF:AF,1,'Etude statistique des temps d''a'!A:A,"11h30 (Parade!)",INDEX('Etude statistique des temps d''a'!B:AD, 0, ROW(A14)),"Fermé") / COUNTIFS('Etude statistique des temps d''a'!AF:AF,1,'Etude statistique des temps d''a'!A:A,"11h30 (Parade!)",INDEX('Etude statistique des temps d''a'!B:AD, 0, ROW(A14)),"&lt;&gt;")</f>
        <v>0</v>
      </c>
      <c r="AA15">
        <f>COUNTIFS('Etude statistique des temps d''a'!AF:AF,1,'Etude statistique des temps d''a'!A:A,"12h30",INDEX('Etude statistique des temps d''a'!B:AD, 0, ROW(A14)),"Fermé") / COUNTIFS('Etude statistique des temps d''a'!AF:AF,1,'Etude statistique des temps d''a'!A:A,"12h30",INDEX('Etude statistique des temps d''a'!B:AD, 0, ROW(A14)),"&lt;&gt;")</f>
        <v>0</v>
      </c>
      <c r="AB15">
        <f>COUNTIFS('Etude statistique des temps d''a'!AF:AF,1,'Etude statistique des temps d''a'!A:A,"13h30",INDEX('Etude statistique des temps d''a'!B:AD, 0, ROW(A14)),"Fermé") / COUNTIFS('Etude statistique des temps d''a'!AF:AF,1,'Etude statistique des temps d''a'!A:A,"13h30",INDEX('Etude statistique des temps d''a'!B:AD, 0, ROW(A14)),"&lt;&gt;")</f>
        <v>0</v>
      </c>
      <c r="AC15">
        <f>COUNTIFS('Etude statistique des temps d''a'!AF:AF,1,'Etude statistique des temps d''a'!A:A,"14h30",INDEX('Etude statistique des temps d''a'!B:AD, 0, ROW(A14)),"Fermé") / COUNTIFS('Etude statistique des temps d''a'!AF:AF,1,'Etude statistique des temps d''a'!A:A,"14h30",INDEX('Etude statistique des temps d''a'!B:AD, 0, ROW(A14)),"&lt;&gt;")</f>
        <v>0</v>
      </c>
      <c r="AD15">
        <f>COUNTIFS('Etude statistique des temps d''a'!AF:AF,1,'Etude statistique des temps d''a'!A:A,"15h30",INDEX('Etude statistique des temps d''a'!B:AD, 0, ROW(A14)),"Fermé") / COUNTIFS('Etude statistique des temps d''a'!AF:AF,1,'Etude statistique des temps d''a'!A:A,"15h30",INDEX('Etude statistique des temps d''a'!B:AD, 0, ROW(A14)),"&lt;&gt;")</f>
        <v>0</v>
      </c>
      <c r="AE15">
        <f>COUNTIFS('Etude statistique des temps d''a'!AF:AF,1,'Etude statistique des temps d''a'!A:A,"16h30",INDEX('Etude statistique des temps d''a'!B:AD, 0, ROW(A14)),"Fermé") / COUNTIFS('Etude statistique des temps d''a'!AF:AF,1,'Etude statistique des temps d''a'!A:A,"16h30",INDEX('Etude statistique des temps d''a'!B:AD, 0, ROW(A14)),"&lt;&gt;")</f>
        <v>0</v>
      </c>
      <c r="AF15">
        <f>COUNTIFS('Etude statistique des temps d''a'!AF:AF,1,'Etude statistique des temps d''a'!A:A,"17h30",INDEX('Etude statistique des temps d''a'!B:AD, 0, ROW(A14)),"Fermé") / COUNTIFS('Etude statistique des temps d''a'!AF:AF,1,'Etude statistique des temps d''a'!A:A,"17h30",INDEX('Etude statistique des temps d''a'!B:AD, 0, ROW(A14)),"&lt;&gt;")</f>
        <v>0</v>
      </c>
      <c r="AG15">
        <f>COUNTIFS('Etude statistique des temps d''a'!AF:AF,1,'Etude statistique des temps d''a'!A:A,"18h30",INDEX('Etude statistique des temps d''a'!B:AD, 0, ROW(A14)),"Fermé") / COUNTIFS('Etude statistique des temps d''a'!AF:AF,1,'Etude statistique des temps d''a'!A:A,"18h30",INDEX('Etude statistique des temps d''a'!B:AD, 0, ROW(A14)),"&lt;&gt;")</f>
        <v>0</v>
      </c>
      <c r="AH15">
        <f>COUNTIFS('Etude statistique des temps d''a'!AF:AF,1,'Etude statistique des temps d''a'!A:A,"19h30",INDEX('Etude statistique des temps d''a'!B:AD, 0, ROW(A14)),"Fermé") / COUNTIFS('Etude statistique des temps d''a'!AF:AF,1,'Etude statistique des temps d''a'!A:A,"19h30",INDEX('Etude statistique des temps d''a'!B:AD, 0, ROW(A14)),"&lt;&gt;")</f>
        <v>0</v>
      </c>
      <c r="AI15">
        <f>COUNTIFS('Etude statistique des temps d''a'!AF:AF,1,'Etude statistique des temps d''a'!A:A,"20h30",INDEX('Etude statistique des temps d''a'!B:AD, 0, ROW(A14)),"Fermé") / COUNTIFS('Etude statistique des temps d''a'!AF:AF,1,'Etude statistique des temps d''a'!A:A,"20h30",INDEX('Etude statistique des temps d''a'!B:AD, 0, ROW(A14)),"&lt;&gt;")</f>
        <v>0</v>
      </c>
      <c r="AJ15">
        <f>COUNTIFS('Etude statistique des temps d''a'!AF:AF,1,'Etude statistique des temps d''a'!A:A,"21h30",INDEX('Etude statistique des temps d''a'!B:AD, 0, ROW(A14)),"Fermé") / COUNTIFS('Etude statistique des temps d''a'!AF:AF,1,'Etude statistique des temps d''a'!A:A,"21h30",INDEX('Etude statistique des temps d''a'!B:AD, 0, ROW(A14)),"&lt;&gt;")</f>
        <v>0</v>
      </c>
      <c r="AK15">
        <f>COUNTIFS('Etude statistique des temps d''a'!AF:AF,1,'Etude statistique des temps d''a'!A:A,"22h",INDEX('Etude statistique des temps d''a'!B:AD, 0, ROW(A14)),"Fermé") / COUNTIFS('Etude statistique des temps d''a'!AF:AF,1,'Etude statistique des temps d''a'!A:A,"22h",INDEX('Etude statistique des temps d''a'!B:AD, 0, ROW(A14)),"&lt;&gt;")</f>
        <v>1</v>
      </c>
      <c r="AL15">
        <f>COUNTIFS('Etude statistique des temps d''a'!AF:AF,1,'Etude statistique des temps d''a'!A:A,"22h30",INDEX('Etude statistique des temps d''a'!B:AD, 0, ROW(A14)),"Fermé") / COUNTIFS('Etude statistique des temps d''a'!AF:AF,1,'Etude statistique des temps d''a'!A:A,"22h30",INDEX('Etude statistique des temps d''a'!B:AD, 0, ROW(A14)),"&lt;&gt;")</f>
        <v>1</v>
      </c>
    </row>
    <row r="16" spans="1:38" x14ac:dyDescent="0.3">
      <c r="A16" t="s">
        <v>14</v>
      </c>
      <c r="B16" t="s">
        <v>40</v>
      </c>
      <c r="C16" t="s">
        <v>71</v>
      </c>
      <c r="D16" t="s">
        <v>72</v>
      </c>
      <c r="E16">
        <f t="shared" si="0"/>
        <v>58.722222222222221</v>
      </c>
      <c r="F16" t="str">
        <f>IFERROR(AVERAGEIFS(INDEX('Etude statistique des temps d''a'!B:AD,0,ROW(A15)),'Etude statistique des temps d''a'!A:A,"8h30",'Etude statistique des temps d''a'!AF:AF,1),"Closed")</f>
        <v>Closed</v>
      </c>
      <c r="G16">
        <f>IFERROR(AVERAGEIFS(INDEX('Etude statistique des temps d''a'!B:AD,0,ROW(A15)),'Etude statistique des temps d''a'!A:A,"9h30",'Etude statistique des temps d''a'!AF:AF,1),"Closed")</f>
        <v>31.666666666666668</v>
      </c>
      <c r="H16">
        <f>IFERROR(AVERAGEIFS(INDEX('Etude statistique des temps d''a'!B:AD,0,ROW(A15)),'Etude statistique des temps d''a'!A:A,"10h30",'Etude statistique des temps d''a'!AF:AF,1),"Closed")</f>
        <v>40</v>
      </c>
      <c r="I16">
        <f>IFERROR(AVERAGEIFS(INDEX('Etude statistique des temps d''a'!B:AD,0,ROW(A15)),'Etude statistique des temps d''a'!A:A,"11h30 (Parade!)",'Etude statistique des temps d''a'!AF:AF,1),"Closed")</f>
        <v>36.666666666666664</v>
      </c>
      <c r="J16">
        <f>IFERROR(AVERAGEIFS(INDEX('Etude statistique des temps d''a'!B:AD,0,ROW(A15)),'Etude statistique des temps d''a'!A:A,"12h30",'Etude statistique des temps d''a'!AF:AF,1),"Closed")</f>
        <v>52.5</v>
      </c>
      <c r="K16">
        <f>IFERROR(AVERAGEIFS(INDEX('Etude statistique des temps d''a'!B:AD,0,ROW(A15)),'Etude statistique des temps d''a'!A:A,"13h30",'Etude statistique des temps d''a'!AF:AF,1),"Closed")</f>
        <v>45</v>
      </c>
      <c r="L16">
        <f>IFERROR(AVERAGEIFS(INDEX('Etude statistique des temps d''a'!B:AD,0,ROW(A15)),'Etude statistique des temps d''a'!A:A,"14h30",'Etude statistique des temps d''a'!AF:AF,1),"Closed")</f>
        <v>70</v>
      </c>
      <c r="M16">
        <f>IFERROR(AVERAGEIFS(INDEX('Etude statistique des temps d''a'!B:AD,0,ROW(A15)),'Etude statistique des temps d''a'!A:A,"15h30",'Etude statistique des temps d''a'!AF:AF,1),"Closed")</f>
        <v>120</v>
      </c>
      <c r="N16">
        <f>IFERROR(AVERAGEIFS(INDEX('Etude statistique des temps d''a'!B:AD,0,ROW(A15)),'Etude statistique des temps d''a'!A:A,"16h30",'Etude statistique des temps d''a'!AF:AF,1),"Closed")</f>
        <v>105</v>
      </c>
      <c r="O16">
        <f>IFERROR(AVERAGEIFS(INDEX('Etude statistique des temps d''a'!B:AD,0,ROW(A15)),'Etude statistique des temps d''a'!A:A,"17h30",'Etude statistique des temps d''a'!AF:AF,1),"Closed")</f>
        <v>45</v>
      </c>
      <c r="P16">
        <f>IFERROR(AVERAGEIFS(INDEX('Etude statistique des temps d''a'!B:AD,0,ROW(A15)),'Etude statistique des temps d''a'!A:A,"18h30",'Etude statistique des temps d''a'!AF:AF,1),"Closed")</f>
        <v>60</v>
      </c>
      <c r="Q16">
        <f>IFERROR(AVERAGEIFS(INDEX('Etude statistique des temps d''a'!B:AD,0,ROW(A15)),'Etude statistique des temps d''a'!A:A,"19h30",'Etude statistique des temps d''a'!AF:AF,1),"Closed")</f>
        <v>35</v>
      </c>
      <c r="R16">
        <f>IFERROR(AVERAGEIFS(INDEX('Etude statistique des temps d''a'!B:AD,0,ROW(A15)),'Etude statistique des temps d''a'!A:A,"20h30",'Etude statistique des temps d''a'!AF:AF,1),"Closed")</f>
        <v>100</v>
      </c>
      <c r="S16">
        <f>IFERROR(AVERAGEIFS(INDEX('Etude statistique des temps d''a'!B:AD,0,ROW(A15)),'Etude statistique des temps d''a'!A:A,"21h30",'Etude statistique des temps d''a'!AF:AF,1),"Closed")</f>
        <v>65</v>
      </c>
      <c r="T16">
        <f>IFERROR(AVERAGEIFS(INDEX('Etude statistique des temps d''a'!B:AD,0,ROW(A15)),'Etude statistique des temps d''a'!A:A,"22h",'Etude statistique des temps d''a'!AF:AF,1),"Closed")</f>
        <v>55</v>
      </c>
      <c r="U16">
        <f>IFERROR(AVERAGEIFS(INDEX('Etude statistique des temps d''a'!B:AD,0,ROW(A15)),'Etude statistique des temps d''a'!A:A,"22h30",'Etude statistique des temps d''a'!AF:AF,1),"Closed")</f>
        <v>20</v>
      </c>
      <c r="V16">
        <f>COUNTIFS('Etude statistique des temps d''a'!AF:AF,1,INDEX('Etude statistique des temps d''a'!B:AD, 0, ROW(A15)),"Fermé") / COUNTIFS('Etude statistique des temps d''a'!AF:AF,1,INDEX('Etude statistique des temps d''a'!B:AD, 0, ROW(A15)),"&lt;&gt;")</f>
        <v>0.1111111111111111</v>
      </c>
      <c r="W16">
        <f>COUNTIFS('Etude statistique des temps d''a'!AF:AF,1,'Etude statistique des temps d''a'!A:A,"8h30",INDEX('Etude statistique des temps d''a'!B:AD, 0, ROW(A15)),"Fermé") / COUNTIFS('Etude statistique des temps d''a'!AF:AF,1,'Etude statistique des temps d''a'!A:A,"8h30",INDEX('Etude statistique des temps d''a'!B:AD, 0, ROW(A15)),"&lt;&gt;")</f>
        <v>1</v>
      </c>
      <c r="X16">
        <f>COUNTIFS('Etude statistique des temps d''a'!AF:AF,1,'Etude statistique des temps d''a'!A:A,"9h30",INDEX('Etude statistique des temps d''a'!B:AD, 0, ROW(A15)),"Fermé") / COUNTIFS('Etude statistique des temps d''a'!AF:AF,1,'Etude statistique des temps d''a'!A:A,"9h30",INDEX('Etude statistique des temps d''a'!B:AD, 0, ROW(A15)),"&lt;&gt;")</f>
        <v>0</v>
      </c>
      <c r="Y16">
        <f>COUNTIFS('Etude statistique des temps d''a'!AF:AF,1,'Etude statistique des temps d''a'!A:A,"10h30",INDEX('Etude statistique des temps d''a'!B:AD, 0, ROW(A15)),"Fermé") / COUNTIFS('Etude statistique des temps d''a'!AF:AF,1,'Etude statistique des temps d''a'!A:A,"10h30",INDEX('Etude statistique des temps d''a'!B:AD, 0, ROW(A15)),"&lt;&gt;")</f>
        <v>0</v>
      </c>
      <c r="Z16">
        <f>COUNTIFS('Etude statistique des temps d''a'!AF:AF,1,'Etude statistique des temps d''a'!A:A,"11h30 (Parade!)",INDEX('Etude statistique des temps d''a'!B:AD, 0, ROW(A15)),"Fermé") / COUNTIFS('Etude statistique des temps d''a'!AF:AF,1,'Etude statistique des temps d''a'!A:A,"11h30 (Parade!)",INDEX('Etude statistique des temps d''a'!B:AD, 0, ROW(A15)),"&lt;&gt;")</f>
        <v>0</v>
      </c>
      <c r="AA16">
        <f>COUNTIFS('Etude statistique des temps d''a'!AF:AF,1,'Etude statistique des temps d''a'!A:A,"12h30",INDEX('Etude statistique des temps d''a'!B:AD, 0, ROW(A15)),"Fermé") / COUNTIFS('Etude statistique des temps d''a'!AF:AF,1,'Etude statistique des temps d''a'!A:A,"12h30",INDEX('Etude statistique des temps d''a'!B:AD, 0, ROW(A15)),"&lt;&gt;")</f>
        <v>0</v>
      </c>
      <c r="AB16">
        <f>COUNTIFS('Etude statistique des temps d''a'!AF:AF,1,'Etude statistique des temps d''a'!A:A,"13h30",INDEX('Etude statistique des temps d''a'!B:AD, 0, ROW(A15)),"Fermé") / COUNTIFS('Etude statistique des temps d''a'!AF:AF,1,'Etude statistique des temps d''a'!A:A,"13h30",INDEX('Etude statistique des temps d''a'!B:AD, 0, ROW(A15)),"&lt;&gt;")</f>
        <v>0</v>
      </c>
      <c r="AC16">
        <f>COUNTIFS('Etude statistique des temps d''a'!AF:AF,1,'Etude statistique des temps d''a'!A:A,"14h30",INDEX('Etude statistique des temps d''a'!B:AD, 0, ROW(A15)),"Fermé") / COUNTIFS('Etude statistique des temps d''a'!AF:AF,1,'Etude statistique des temps d''a'!A:A,"14h30",INDEX('Etude statistique des temps d''a'!B:AD, 0, ROW(A15)),"&lt;&gt;")</f>
        <v>0</v>
      </c>
      <c r="AD16">
        <f>COUNTIFS('Etude statistique des temps d''a'!AF:AF,1,'Etude statistique des temps d''a'!A:A,"15h30",INDEX('Etude statistique des temps d''a'!B:AD, 0, ROW(A15)),"Fermé") / COUNTIFS('Etude statistique des temps d''a'!AF:AF,1,'Etude statistique des temps d''a'!A:A,"15h30",INDEX('Etude statistique des temps d''a'!B:AD, 0, ROW(A15)),"&lt;&gt;")</f>
        <v>0.5</v>
      </c>
      <c r="AE16">
        <f>COUNTIFS('Etude statistique des temps d''a'!AF:AF,1,'Etude statistique des temps d''a'!A:A,"16h30",INDEX('Etude statistique des temps d''a'!B:AD, 0, ROW(A15)),"Fermé") / COUNTIFS('Etude statistique des temps d''a'!AF:AF,1,'Etude statistique des temps d''a'!A:A,"16h30",INDEX('Etude statistique des temps d''a'!B:AD, 0, ROW(A15)),"&lt;&gt;")</f>
        <v>0</v>
      </c>
      <c r="AF16">
        <f>COUNTIFS('Etude statistique des temps d''a'!AF:AF,1,'Etude statistique des temps d''a'!A:A,"17h30",INDEX('Etude statistique des temps d''a'!B:AD, 0, ROW(A15)),"Fermé") / COUNTIFS('Etude statistique des temps d''a'!AF:AF,1,'Etude statistique des temps d''a'!A:A,"17h30",INDEX('Etude statistique des temps d''a'!B:AD, 0, ROW(A15)),"&lt;&gt;")</f>
        <v>0</v>
      </c>
      <c r="AG16">
        <f>COUNTIFS('Etude statistique des temps d''a'!AF:AF,1,'Etude statistique des temps d''a'!A:A,"18h30",INDEX('Etude statistique des temps d''a'!B:AD, 0, ROW(A15)),"Fermé") / COUNTIFS('Etude statistique des temps d''a'!AF:AF,1,'Etude statistique des temps d''a'!A:A,"18h30",INDEX('Etude statistique des temps d''a'!B:AD, 0, ROW(A15)),"&lt;&gt;")</f>
        <v>0</v>
      </c>
      <c r="AH16">
        <f>COUNTIFS('Etude statistique des temps d''a'!AF:AF,1,'Etude statistique des temps d''a'!A:A,"19h30",INDEX('Etude statistique des temps d''a'!B:AD, 0, ROW(A15)),"Fermé") / COUNTIFS('Etude statistique des temps d''a'!AF:AF,1,'Etude statistique des temps d''a'!A:A,"19h30",INDEX('Etude statistique des temps d''a'!B:AD, 0, ROW(A15)),"&lt;&gt;")</f>
        <v>0</v>
      </c>
      <c r="AI16">
        <f>COUNTIFS('Etude statistique des temps d''a'!AF:AF,1,'Etude statistique des temps d''a'!A:A,"20h30",INDEX('Etude statistique des temps d''a'!B:AD, 0, ROW(A15)),"Fermé") / COUNTIFS('Etude statistique des temps d''a'!AF:AF,1,'Etude statistique des temps d''a'!A:A,"20h30",INDEX('Etude statistique des temps d''a'!B:AD, 0, ROW(A15)),"&lt;&gt;")</f>
        <v>0</v>
      </c>
      <c r="AJ16">
        <f>COUNTIFS('Etude statistique des temps d''a'!AF:AF,1,'Etude statistique des temps d''a'!A:A,"21h30",INDEX('Etude statistique des temps d''a'!B:AD, 0, ROW(A15)),"Fermé") / COUNTIFS('Etude statistique des temps d''a'!AF:AF,1,'Etude statistique des temps d''a'!A:A,"21h30",INDEX('Etude statistique des temps d''a'!B:AD, 0, ROW(A15)),"&lt;&gt;")</f>
        <v>0</v>
      </c>
      <c r="AK16">
        <f>COUNTIFS('Etude statistique des temps d''a'!AF:AF,1,'Etude statistique des temps d''a'!A:A,"22h",INDEX('Etude statistique des temps d''a'!B:AD, 0, ROW(A15)),"Fermé") / COUNTIFS('Etude statistique des temps d''a'!AF:AF,1,'Etude statistique des temps d''a'!A:A,"22h",INDEX('Etude statistique des temps d''a'!B:AD, 0, ROW(A15)),"&lt;&gt;")</f>
        <v>0</v>
      </c>
      <c r="AL16">
        <f>COUNTIFS('Etude statistique des temps d''a'!AF:AF,1,'Etude statistique des temps d''a'!A:A,"22h30",INDEX('Etude statistique des temps d''a'!B:AD, 0, ROW(A15)),"Fermé") / COUNTIFS('Etude statistique des temps d''a'!AF:AF,1,'Etude statistique des temps d''a'!A:A,"22h30",INDEX('Etude statistique des temps d''a'!B:AD, 0, ROW(A15)),"&lt;&gt;")</f>
        <v>0</v>
      </c>
    </row>
    <row r="17" spans="1:38" x14ac:dyDescent="0.3">
      <c r="A17" t="s">
        <v>23</v>
      </c>
      <c r="B17" t="s">
        <v>40</v>
      </c>
      <c r="C17" t="s">
        <v>73</v>
      </c>
      <c r="D17" t="s">
        <v>74</v>
      </c>
      <c r="E17">
        <f t="shared" si="0"/>
        <v>21.319444444444443</v>
      </c>
      <c r="F17" t="str">
        <f>IFERROR(AVERAGEIFS(INDEX('Etude statistique des temps d''a'!B:AD,0,ROW(A16)),'Etude statistique des temps d''a'!A:A,"8h30",'Etude statistique des temps d''a'!AF:AF,1),"Closed")</f>
        <v>Closed</v>
      </c>
      <c r="G17">
        <f>IFERROR(AVERAGEIFS(INDEX('Etude statistique des temps d''a'!B:AD,0,ROW(A16)),'Etude statistique des temps d''a'!A:A,"9h30",'Etude statistique des temps d''a'!AF:AF,1),"Closed")</f>
        <v>5</v>
      </c>
      <c r="H17">
        <f>IFERROR(AVERAGEIFS(INDEX('Etude statistique des temps d''a'!B:AD,0,ROW(A16)),'Etude statistique des temps d''a'!A:A,"10h30",'Etude statistique des temps d''a'!AF:AF,1),"Closed")</f>
        <v>25</v>
      </c>
      <c r="I17">
        <f>IFERROR(AVERAGEIFS(INDEX('Etude statistique des temps d''a'!B:AD,0,ROW(A16)),'Etude statistique des temps d''a'!A:A,"11h30 (Parade!)",'Etude statistique des temps d''a'!AF:AF,1),"Closed")</f>
        <v>23.333333333333332</v>
      </c>
      <c r="J17">
        <f>IFERROR(AVERAGEIFS(INDEX('Etude statistique des temps d''a'!B:AD,0,ROW(A16)),'Etude statistique des temps d''a'!A:A,"12h30",'Etude statistique des temps d''a'!AF:AF,1),"Closed")</f>
        <v>30</v>
      </c>
      <c r="K17">
        <f>IFERROR(AVERAGEIFS(INDEX('Etude statistique des temps d''a'!B:AD,0,ROW(A16)),'Etude statistique des temps d''a'!A:A,"13h30",'Etude statistique des temps d''a'!AF:AF,1),"Closed")</f>
        <v>22.5</v>
      </c>
      <c r="L17">
        <f>IFERROR(AVERAGEIFS(INDEX('Etude statistique des temps d''a'!B:AD,0,ROW(A16)),'Etude statistique des temps d''a'!A:A,"14h30",'Etude statistique des temps d''a'!AF:AF,1),"Closed")</f>
        <v>25</v>
      </c>
      <c r="M17">
        <f>IFERROR(AVERAGEIFS(INDEX('Etude statistique des temps d''a'!B:AD,0,ROW(A16)),'Etude statistique des temps d''a'!A:A,"15h30",'Etude statistique des temps d''a'!AF:AF,1),"Closed")</f>
        <v>20</v>
      </c>
      <c r="N17">
        <f>IFERROR(AVERAGEIFS(INDEX('Etude statistique des temps d''a'!B:AD,0,ROW(A16)),'Etude statistique des temps d''a'!A:A,"16h30",'Etude statistique des temps d''a'!AF:AF,1),"Closed")</f>
        <v>20</v>
      </c>
      <c r="O17">
        <f>IFERROR(AVERAGEIFS(INDEX('Etude statistique des temps d''a'!B:AD,0,ROW(A16)),'Etude statistique des temps d''a'!A:A,"17h30",'Etude statistique des temps d''a'!AF:AF,1),"Closed")</f>
        <v>20</v>
      </c>
      <c r="P17">
        <f>IFERROR(AVERAGEIFS(INDEX('Etude statistique des temps d''a'!B:AD,0,ROW(A16)),'Etude statistique des temps d''a'!A:A,"18h30",'Etude statistique des temps d''a'!AF:AF,1),"Closed")</f>
        <v>25</v>
      </c>
      <c r="Q17">
        <f>IFERROR(AVERAGEIFS(INDEX('Etude statistique des temps d''a'!B:AD,0,ROW(A16)),'Etude statistique des temps d''a'!A:A,"19h30",'Etude statistique des temps d''a'!AF:AF,1),"Closed")</f>
        <v>25</v>
      </c>
      <c r="R17">
        <f>IFERROR(AVERAGEIFS(INDEX('Etude statistique des temps d''a'!B:AD,0,ROW(A16)),'Etude statistique des temps d''a'!A:A,"20h30",'Etude statistique des temps d''a'!AF:AF,1),"Closed")</f>
        <v>15</v>
      </c>
      <c r="S17" t="str">
        <f>IFERROR(AVERAGEIFS(INDEX('Etude statistique des temps d''a'!B:AD,0,ROW(A16)),'Etude statistique des temps d''a'!A:A,"21h30",'Etude statistique des temps d''a'!AF:AF,1),"Closed")</f>
        <v>Closed</v>
      </c>
      <c r="T17" t="str">
        <f>IFERROR(AVERAGEIFS(INDEX('Etude statistique des temps d''a'!B:AD,0,ROW(A16)),'Etude statistique des temps d''a'!A:A,"22h",'Etude statistique des temps d''a'!AF:AF,1),"Closed")</f>
        <v>Closed</v>
      </c>
      <c r="U17" t="str">
        <f>IFERROR(AVERAGEIFS(INDEX('Etude statistique des temps d''a'!B:AD,0,ROW(A16)),'Etude statistique des temps d''a'!A:A,"22h30",'Etude statistique des temps d''a'!AF:AF,1),"Closed")</f>
        <v>Closed</v>
      </c>
      <c r="V17">
        <f>COUNTIFS('Etude statistique des temps d''a'!AF:AF,1,INDEX('Etude statistique des temps d''a'!B:AD, 0, ROW(A16)),"Fermé") / COUNTIFS('Etude statistique des temps d''a'!AF:AF,1,INDEX('Etude statistique des temps d''a'!B:AD, 0, ROW(A16)),"&lt;&gt;")</f>
        <v>0.18518518518518517</v>
      </c>
      <c r="W17">
        <f>COUNTIFS('Etude statistique des temps d''a'!AF:AF,1,'Etude statistique des temps d''a'!A:A,"8h30",INDEX('Etude statistique des temps d''a'!B:AD, 0, ROW(A16)),"Fermé") / COUNTIFS('Etude statistique des temps d''a'!AF:AF,1,'Etude statistique des temps d''a'!A:A,"8h30",INDEX('Etude statistique des temps d''a'!B:AD, 0, ROW(A16)),"&lt;&gt;")</f>
        <v>1</v>
      </c>
      <c r="X17">
        <f>COUNTIFS('Etude statistique des temps d''a'!AF:AF,1,'Etude statistique des temps d''a'!A:A,"9h30",INDEX('Etude statistique des temps d''a'!B:AD, 0, ROW(A16)),"Fermé") / COUNTIFS('Etude statistique des temps d''a'!AF:AF,1,'Etude statistique des temps d''a'!A:A,"9h30",INDEX('Etude statistique des temps d''a'!B:AD, 0, ROW(A16)),"&lt;&gt;")</f>
        <v>0</v>
      </c>
      <c r="Y17">
        <f>COUNTIFS('Etude statistique des temps d''a'!AF:AF,1,'Etude statistique des temps d''a'!A:A,"10h30",INDEX('Etude statistique des temps d''a'!B:AD, 0, ROW(A16)),"Fermé") / COUNTIFS('Etude statistique des temps d''a'!AF:AF,1,'Etude statistique des temps d''a'!A:A,"10h30",INDEX('Etude statistique des temps d''a'!B:AD, 0, ROW(A16)),"&lt;&gt;")</f>
        <v>0</v>
      </c>
      <c r="Z17">
        <f>COUNTIFS('Etude statistique des temps d''a'!AF:AF,1,'Etude statistique des temps d''a'!A:A,"11h30 (Parade!)",INDEX('Etude statistique des temps d''a'!B:AD, 0, ROW(A16)),"Fermé") / COUNTIFS('Etude statistique des temps d''a'!AF:AF,1,'Etude statistique des temps d''a'!A:A,"11h30 (Parade!)",INDEX('Etude statistique des temps d''a'!B:AD, 0, ROW(A16)),"&lt;&gt;")</f>
        <v>0</v>
      </c>
      <c r="AA17">
        <f>COUNTIFS('Etude statistique des temps d''a'!AF:AF,1,'Etude statistique des temps d''a'!A:A,"12h30",INDEX('Etude statistique des temps d''a'!B:AD, 0, ROW(A16)),"Fermé") / COUNTIFS('Etude statistique des temps d''a'!AF:AF,1,'Etude statistique des temps d''a'!A:A,"12h30",INDEX('Etude statistique des temps d''a'!B:AD, 0, ROW(A16)),"&lt;&gt;")</f>
        <v>0</v>
      </c>
      <c r="AB17">
        <f>COUNTIFS('Etude statistique des temps d''a'!AF:AF,1,'Etude statistique des temps d''a'!A:A,"13h30",INDEX('Etude statistique des temps d''a'!B:AD, 0, ROW(A16)),"Fermé") / COUNTIFS('Etude statistique des temps d''a'!AF:AF,1,'Etude statistique des temps d''a'!A:A,"13h30",INDEX('Etude statistique des temps d''a'!B:AD, 0, ROW(A16)),"&lt;&gt;")</f>
        <v>0</v>
      </c>
      <c r="AC17">
        <f>COUNTIFS('Etude statistique des temps d''a'!AF:AF,1,'Etude statistique des temps d''a'!A:A,"14h30",INDEX('Etude statistique des temps d''a'!B:AD, 0, ROW(A16)),"Fermé") / COUNTIFS('Etude statistique des temps d''a'!AF:AF,1,'Etude statistique des temps d''a'!A:A,"14h30",INDEX('Etude statistique des temps d''a'!B:AD, 0, ROW(A16)),"&lt;&gt;")</f>
        <v>0</v>
      </c>
      <c r="AD17">
        <f>COUNTIFS('Etude statistique des temps d''a'!AF:AF,1,'Etude statistique des temps d''a'!A:A,"15h30",INDEX('Etude statistique des temps d''a'!B:AD, 0, ROW(A16)),"Fermé") / COUNTIFS('Etude statistique des temps d''a'!AF:AF,1,'Etude statistique des temps d''a'!A:A,"15h30",INDEX('Etude statistique des temps d''a'!B:AD, 0, ROW(A16)),"&lt;&gt;")</f>
        <v>0</v>
      </c>
      <c r="AE17">
        <f>COUNTIFS('Etude statistique des temps d''a'!AF:AF,1,'Etude statistique des temps d''a'!A:A,"16h30",INDEX('Etude statistique des temps d''a'!B:AD, 0, ROW(A16)),"Fermé") / COUNTIFS('Etude statistique des temps d''a'!AF:AF,1,'Etude statistique des temps d''a'!A:A,"16h30",INDEX('Etude statistique des temps d''a'!B:AD, 0, ROW(A16)),"&lt;&gt;")</f>
        <v>0</v>
      </c>
      <c r="AF17">
        <f>COUNTIFS('Etude statistique des temps d''a'!AF:AF,1,'Etude statistique des temps d''a'!A:A,"17h30",INDEX('Etude statistique des temps d''a'!B:AD, 0, ROW(A16)),"Fermé") / COUNTIFS('Etude statistique des temps d''a'!AF:AF,1,'Etude statistique des temps d''a'!A:A,"17h30",INDEX('Etude statistique des temps d''a'!B:AD, 0, ROW(A16)),"&lt;&gt;")</f>
        <v>0</v>
      </c>
      <c r="AG17">
        <f>COUNTIFS('Etude statistique des temps d''a'!AF:AF,1,'Etude statistique des temps d''a'!A:A,"18h30",INDEX('Etude statistique des temps d''a'!B:AD, 0, ROW(A16)),"Fermé") / COUNTIFS('Etude statistique des temps d''a'!AF:AF,1,'Etude statistique des temps d''a'!A:A,"18h30",INDEX('Etude statistique des temps d''a'!B:AD, 0, ROW(A16)),"&lt;&gt;")</f>
        <v>0</v>
      </c>
      <c r="AH17">
        <f>COUNTIFS('Etude statistique des temps d''a'!AF:AF,1,'Etude statistique des temps d''a'!A:A,"19h30",INDEX('Etude statistique des temps d''a'!B:AD, 0, ROW(A16)),"Fermé") / COUNTIFS('Etude statistique des temps d''a'!AF:AF,1,'Etude statistique des temps d''a'!A:A,"19h30",INDEX('Etude statistique des temps d''a'!B:AD, 0, ROW(A16)),"&lt;&gt;")</f>
        <v>0</v>
      </c>
      <c r="AI17">
        <f>COUNTIFS('Etude statistique des temps d''a'!AF:AF,1,'Etude statistique des temps d''a'!A:A,"20h30",INDEX('Etude statistique des temps d''a'!B:AD, 0, ROW(A16)),"Fermé") / COUNTIFS('Etude statistique des temps d''a'!AF:AF,1,'Etude statistique des temps d''a'!A:A,"20h30",INDEX('Etude statistique des temps d''a'!B:AD, 0, ROW(A16)),"&lt;&gt;")</f>
        <v>0</v>
      </c>
      <c r="AJ17">
        <f>COUNTIFS('Etude statistique des temps d''a'!AF:AF,1,'Etude statistique des temps d''a'!A:A,"21h30",INDEX('Etude statistique des temps d''a'!B:AD, 0, ROW(A16)),"Fermé") / COUNTIFS('Etude statistique des temps d''a'!AF:AF,1,'Etude statistique des temps d''a'!A:A,"21h30",INDEX('Etude statistique des temps d''a'!B:AD, 0, ROW(A16)),"&lt;&gt;")</f>
        <v>1</v>
      </c>
      <c r="AK17">
        <f>COUNTIFS('Etude statistique des temps d''a'!AF:AF,1,'Etude statistique des temps d''a'!A:A,"22h",INDEX('Etude statistique des temps d''a'!B:AD, 0, ROW(A16)),"Fermé") / COUNTIFS('Etude statistique des temps d''a'!AF:AF,1,'Etude statistique des temps d''a'!A:A,"22h",INDEX('Etude statistique des temps d''a'!B:AD, 0, ROW(A16)),"&lt;&gt;")</f>
        <v>1</v>
      </c>
      <c r="AL17">
        <f>COUNTIFS('Etude statistique des temps d''a'!AF:AF,1,'Etude statistique des temps d''a'!A:A,"22h30",INDEX('Etude statistique des temps d''a'!B:AD, 0, ROW(A16)),"Fermé") / COUNTIFS('Etude statistique des temps d''a'!AF:AF,1,'Etude statistique des temps d''a'!A:A,"22h30",INDEX('Etude statistique des temps d''a'!B:AD, 0, ROW(A16)),"&lt;&gt;")</f>
        <v>1</v>
      </c>
    </row>
    <row r="18" spans="1:38" x14ac:dyDescent="0.3">
      <c r="A18" t="s">
        <v>24</v>
      </c>
      <c r="B18" t="s">
        <v>40</v>
      </c>
      <c r="C18" t="s">
        <v>75</v>
      </c>
      <c r="D18" t="s">
        <v>76</v>
      </c>
      <c r="E18">
        <f t="shared" si="0"/>
        <v>37.692307692307693</v>
      </c>
      <c r="F18">
        <f>IFERROR(AVERAGEIFS(INDEX('Etude statistique des temps d''a'!B:AD,0,ROW(A17)),'Etude statistique des temps d''a'!A:A,"8h30",'Etude statistique des temps d''a'!AF:AF,1),"Closed")</f>
        <v>5</v>
      </c>
      <c r="G18">
        <f>IFERROR(AVERAGEIFS(INDEX('Etude statistique des temps d''a'!B:AD,0,ROW(A17)),'Etude statistique des temps d''a'!A:A,"9h30",'Etude statistique des temps d''a'!AF:AF,1),"Closed")</f>
        <v>40</v>
      </c>
      <c r="H18">
        <f>IFERROR(AVERAGEIFS(INDEX('Etude statistique des temps d''a'!B:AD,0,ROW(A17)),'Etude statistique des temps d''a'!A:A,"10h30",'Etude statistique des temps d''a'!AF:AF,1),"Closed")</f>
        <v>35</v>
      </c>
      <c r="I18">
        <f>IFERROR(AVERAGEIFS(INDEX('Etude statistique des temps d''a'!B:AD,0,ROW(A17)),'Etude statistique des temps d''a'!A:A,"11h30 (Parade!)",'Etude statistique des temps d''a'!AF:AF,1),"Closed")</f>
        <v>45</v>
      </c>
      <c r="J18">
        <f>IFERROR(AVERAGEIFS(INDEX('Etude statistique des temps d''a'!B:AD,0,ROW(A17)),'Etude statistique des temps d''a'!A:A,"12h30",'Etude statistique des temps d''a'!AF:AF,1),"Closed")</f>
        <v>47.5</v>
      </c>
      <c r="K18">
        <f>IFERROR(AVERAGEIFS(INDEX('Etude statistique des temps d''a'!B:AD,0,ROW(A17)),'Etude statistique des temps d''a'!A:A,"13h30",'Etude statistique des temps d''a'!AF:AF,1),"Closed")</f>
        <v>45</v>
      </c>
      <c r="L18">
        <f>IFERROR(AVERAGEIFS(INDEX('Etude statistique des temps d''a'!B:AD,0,ROW(A17)),'Etude statistique des temps d''a'!A:A,"14h30",'Etude statistique des temps d''a'!AF:AF,1),"Closed")</f>
        <v>47.5</v>
      </c>
      <c r="M18">
        <f>IFERROR(AVERAGEIFS(INDEX('Etude statistique des temps d''a'!B:AD,0,ROW(A17)),'Etude statistique des temps d''a'!A:A,"15h30",'Etude statistique des temps d''a'!AF:AF,1),"Closed")</f>
        <v>57.5</v>
      </c>
      <c r="N18">
        <f>IFERROR(AVERAGEIFS(INDEX('Etude statistique des temps d''a'!B:AD,0,ROW(A17)),'Etude statistique des temps d''a'!A:A,"16h30",'Etude statistique des temps d''a'!AF:AF,1),"Closed")</f>
        <v>32.5</v>
      </c>
      <c r="O18">
        <f>IFERROR(AVERAGEIFS(INDEX('Etude statistique des temps d''a'!B:AD,0,ROW(A17)),'Etude statistique des temps d''a'!A:A,"17h30",'Etude statistique des temps d''a'!AF:AF,1),"Closed")</f>
        <v>40</v>
      </c>
      <c r="P18">
        <f>IFERROR(AVERAGEIFS(INDEX('Etude statistique des temps d''a'!B:AD,0,ROW(A17)),'Etude statistique des temps d''a'!A:A,"18h30",'Etude statistique des temps d''a'!AF:AF,1),"Closed")</f>
        <v>35</v>
      </c>
      <c r="Q18">
        <f>IFERROR(AVERAGEIFS(INDEX('Etude statistique des temps d''a'!B:AD,0,ROW(A17)),'Etude statistique des temps d''a'!A:A,"19h30",'Etude statistique des temps d''a'!AF:AF,1),"Closed")</f>
        <v>20</v>
      </c>
      <c r="R18">
        <f>IFERROR(AVERAGEIFS(INDEX('Etude statistique des temps d''a'!B:AD,0,ROW(A17)),'Etude statistique des temps d''a'!A:A,"20h30",'Etude statistique des temps d''a'!AF:AF,1),"Closed")</f>
        <v>40</v>
      </c>
      <c r="S18" t="str">
        <f>IFERROR(AVERAGEIFS(INDEX('Etude statistique des temps d''a'!B:AD,0,ROW(A17)),'Etude statistique des temps d''a'!A:A,"21h30",'Etude statistique des temps d''a'!AF:AF,1),"Closed")</f>
        <v>Closed</v>
      </c>
      <c r="T18" t="str">
        <f>IFERROR(AVERAGEIFS(INDEX('Etude statistique des temps d''a'!B:AD,0,ROW(A17)),'Etude statistique des temps d''a'!A:A,"22h",'Etude statistique des temps d''a'!AF:AF,1),"Closed")</f>
        <v>Closed</v>
      </c>
      <c r="U18" t="str">
        <f>IFERROR(AVERAGEIFS(INDEX('Etude statistique des temps d''a'!B:AD,0,ROW(A17)),'Etude statistique des temps d''a'!A:A,"22h30",'Etude statistique des temps d''a'!AF:AF,1),"Closed")</f>
        <v>Closed</v>
      </c>
      <c r="V18">
        <f>COUNTIFS('Etude statistique des temps d''a'!AF:AF,1,INDEX('Etude statistique des temps d''a'!B:AD, 0, ROW(A17)),"Fermé") / COUNTIFS('Etude statistique des temps d''a'!AF:AF,1,INDEX('Etude statistique des temps d''a'!B:AD, 0, ROW(A17)),"&lt;&gt;")</f>
        <v>0.1111111111111111</v>
      </c>
      <c r="W18">
        <f>COUNTIFS('Etude statistique des temps d''a'!AF:AF,1,'Etude statistique des temps d''a'!A:A,"8h30",INDEX('Etude statistique des temps d''a'!B:AD, 0, ROW(A17)),"Fermé") / COUNTIFS('Etude statistique des temps d''a'!AF:AF,1,'Etude statistique des temps d''a'!A:A,"8h30",INDEX('Etude statistique des temps d''a'!B:AD, 0, ROW(A17)),"&lt;&gt;")</f>
        <v>0</v>
      </c>
      <c r="X18">
        <f>COUNTIFS('Etude statistique des temps d''a'!AF:AF,1,'Etude statistique des temps d''a'!A:A,"9h30",INDEX('Etude statistique des temps d''a'!B:AD, 0, ROW(A17)),"Fermé") / COUNTIFS('Etude statistique des temps d''a'!AF:AF,1,'Etude statistique des temps d''a'!A:A,"9h30",INDEX('Etude statistique des temps d''a'!B:AD, 0, ROW(A17)),"&lt;&gt;")</f>
        <v>0</v>
      </c>
      <c r="Y18">
        <f>COUNTIFS('Etude statistique des temps d''a'!AF:AF,1,'Etude statistique des temps d''a'!A:A,"10h30",INDEX('Etude statistique des temps d''a'!B:AD, 0, ROW(A17)),"Fermé") / COUNTIFS('Etude statistique des temps d''a'!AF:AF,1,'Etude statistique des temps d''a'!A:A,"10h30",INDEX('Etude statistique des temps d''a'!B:AD, 0, ROW(A17)),"&lt;&gt;")</f>
        <v>0</v>
      </c>
      <c r="Z18">
        <f>COUNTIFS('Etude statistique des temps d''a'!AF:AF,1,'Etude statistique des temps d''a'!A:A,"11h30 (Parade!)",INDEX('Etude statistique des temps d''a'!B:AD, 0, ROW(A17)),"Fermé") / COUNTIFS('Etude statistique des temps d''a'!AF:AF,1,'Etude statistique des temps d''a'!A:A,"11h30 (Parade!)",INDEX('Etude statistique des temps d''a'!B:AD, 0, ROW(A17)),"&lt;&gt;")</f>
        <v>0</v>
      </c>
      <c r="AA18">
        <f>COUNTIFS('Etude statistique des temps d''a'!AF:AF,1,'Etude statistique des temps d''a'!A:A,"12h30",INDEX('Etude statistique des temps d''a'!B:AD, 0, ROW(A17)),"Fermé") / COUNTIFS('Etude statistique des temps d''a'!AF:AF,1,'Etude statistique des temps d''a'!A:A,"12h30",INDEX('Etude statistique des temps d''a'!B:AD, 0, ROW(A17)),"&lt;&gt;")</f>
        <v>0</v>
      </c>
      <c r="AB18">
        <f>COUNTIFS('Etude statistique des temps d''a'!AF:AF,1,'Etude statistique des temps d''a'!A:A,"13h30",INDEX('Etude statistique des temps d''a'!B:AD, 0, ROW(A17)),"Fermé") / COUNTIFS('Etude statistique des temps d''a'!AF:AF,1,'Etude statistique des temps d''a'!A:A,"13h30",INDEX('Etude statistique des temps d''a'!B:AD, 0, ROW(A17)),"&lt;&gt;")</f>
        <v>0</v>
      </c>
      <c r="AC18">
        <f>COUNTIFS('Etude statistique des temps d''a'!AF:AF,1,'Etude statistique des temps d''a'!A:A,"14h30",INDEX('Etude statistique des temps d''a'!B:AD, 0, ROW(A17)),"Fermé") / COUNTIFS('Etude statistique des temps d''a'!AF:AF,1,'Etude statistique des temps d''a'!A:A,"14h30",INDEX('Etude statistique des temps d''a'!B:AD, 0, ROW(A17)),"&lt;&gt;")</f>
        <v>0</v>
      </c>
      <c r="AD18">
        <f>COUNTIFS('Etude statistique des temps d''a'!AF:AF,1,'Etude statistique des temps d''a'!A:A,"15h30",INDEX('Etude statistique des temps d''a'!B:AD, 0, ROW(A17)),"Fermé") / COUNTIFS('Etude statistique des temps d''a'!AF:AF,1,'Etude statistique des temps d''a'!A:A,"15h30",INDEX('Etude statistique des temps d''a'!B:AD, 0, ROW(A17)),"&lt;&gt;")</f>
        <v>0</v>
      </c>
      <c r="AE18">
        <f>COUNTIFS('Etude statistique des temps d''a'!AF:AF,1,'Etude statistique des temps d''a'!A:A,"16h30",INDEX('Etude statistique des temps d''a'!B:AD, 0, ROW(A17)),"Fermé") / COUNTIFS('Etude statistique des temps d''a'!AF:AF,1,'Etude statistique des temps d''a'!A:A,"16h30",INDEX('Etude statistique des temps d''a'!B:AD, 0, ROW(A17)),"&lt;&gt;")</f>
        <v>0</v>
      </c>
      <c r="AF18">
        <f>COUNTIFS('Etude statistique des temps d''a'!AF:AF,1,'Etude statistique des temps d''a'!A:A,"17h30",INDEX('Etude statistique des temps d''a'!B:AD, 0, ROW(A17)),"Fermé") / COUNTIFS('Etude statistique des temps d''a'!AF:AF,1,'Etude statistique des temps d''a'!A:A,"17h30",INDEX('Etude statistique des temps d''a'!B:AD, 0, ROW(A17)),"&lt;&gt;")</f>
        <v>0</v>
      </c>
      <c r="AG18">
        <f>COUNTIFS('Etude statistique des temps d''a'!AF:AF,1,'Etude statistique des temps d''a'!A:A,"18h30",INDEX('Etude statistique des temps d''a'!B:AD, 0, ROW(A17)),"Fermé") / COUNTIFS('Etude statistique des temps d''a'!AF:AF,1,'Etude statistique des temps d''a'!A:A,"18h30",INDEX('Etude statistique des temps d''a'!B:AD, 0, ROW(A17)),"&lt;&gt;")</f>
        <v>0</v>
      </c>
      <c r="AH18">
        <f>COUNTIFS('Etude statistique des temps d''a'!AF:AF,1,'Etude statistique des temps d''a'!A:A,"19h30",INDEX('Etude statistique des temps d''a'!B:AD, 0, ROW(A17)),"Fermé") / COUNTIFS('Etude statistique des temps d''a'!AF:AF,1,'Etude statistique des temps d''a'!A:A,"19h30",INDEX('Etude statistique des temps d''a'!B:AD, 0, ROW(A17)),"&lt;&gt;")</f>
        <v>0</v>
      </c>
      <c r="AI18">
        <f>COUNTIFS('Etude statistique des temps d''a'!AF:AF,1,'Etude statistique des temps d''a'!A:A,"20h30",INDEX('Etude statistique des temps d''a'!B:AD, 0, ROW(A17)),"Fermé") / COUNTIFS('Etude statistique des temps d''a'!AF:AF,1,'Etude statistique des temps d''a'!A:A,"20h30",INDEX('Etude statistique des temps d''a'!B:AD, 0, ROW(A17)),"&lt;&gt;")</f>
        <v>0</v>
      </c>
      <c r="AJ18">
        <f>COUNTIFS('Etude statistique des temps d''a'!AF:AF,1,'Etude statistique des temps d''a'!A:A,"21h30",INDEX('Etude statistique des temps d''a'!B:AD, 0, ROW(A17)),"Fermé") / COUNTIFS('Etude statistique des temps d''a'!AF:AF,1,'Etude statistique des temps d''a'!A:A,"21h30",INDEX('Etude statistique des temps d''a'!B:AD, 0, ROW(A17)),"&lt;&gt;")</f>
        <v>1</v>
      </c>
      <c r="AK18">
        <f>COUNTIFS('Etude statistique des temps d''a'!AF:AF,1,'Etude statistique des temps d''a'!A:A,"22h",INDEX('Etude statistique des temps d''a'!B:AD, 0, ROW(A17)),"Fermé") / COUNTIFS('Etude statistique des temps d''a'!AF:AF,1,'Etude statistique des temps d''a'!A:A,"22h",INDEX('Etude statistique des temps d''a'!B:AD, 0, ROW(A17)),"&lt;&gt;")</f>
        <v>1</v>
      </c>
      <c r="AL18">
        <f>COUNTIFS('Etude statistique des temps d''a'!AF:AF,1,'Etude statistique des temps d''a'!A:A,"22h30",INDEX('Etude statistique des temps d''a'!B:AD, 0, ROW(A17)),"Fermé") / COUNTIFS('Etude statistique des temps d''a'!AF:AF,1,'Etude statistique des temps d''a'!A:A,"22h30",INDEX('Etude statistique des temps d''a'!B:AD, 0, ROW(A17)),"&lt;&gt;")</f>
        <v>1</v>
      </c>
    </row>
    <row r="19" spans="1:38" x14ac:dyDescent="0.3">
      <c r="A19" t="s">
        <v>25</v>
      </c>
      <c r="B19" t="s">
        <v>40</v>
      </c>
      <c r="C19" t="s">
        <v>77</v>
      </c>
      <c r="D19" t="s">
        <v>78</v>
      </c>
      <c r="E19">
        <f t="shared" si="0"/>
        <v>23.076923076923077</v>
      </c>
      <c r="F19" t="str">
        <f>IFERROR(AVERAGEIFS(INDEX('Etude statistique des temps d''a'!B:AD,0,ROW(A18)),'Etude statistique des temps d''a'!A:A,"8h30",'Etude statistique des temps d''a'!AF:AF,1),"Closed")</f>
        <v>Closed</v>
      </c>
      <c r="G19">
        <f>IFERROR(AVERAGEIFS(INDEX('Etude statistique des temps d''a'!B:AD,0,ROW(A18)),'Etude statistique des temps d''a'!A:A,"9h30",'Etude statistique des temps d''a'!AF:AF,1),"Closed")</f>
        <v>5</v>
      </c>
      <c r="H19">
        <f>IFERROR(AVERAGEIFS(INDEX('Etude statistique des temps d''a'!B:AD,0,ROW(A18)),'Etude statistique des temps d''a'!A:A,"10h30",'Etude statistique des temps d''a'!AF:AF,1),"Closed")</f>
        <v>15</v>
      </c>
      <c r="I19">
        <f>IFERROR(AVERAGEIFS(INDEX('Etude statistique des temps d''a'!B:AD,0,ROW(A18)),'Etude statistique des temps d''a'!A:A,"11h30 (Parade!)",'Etude statistique des temps d''a'!AF:AF,1),"Closed")</f>
        <v>25</v>
      </c>
      <c r="J19">
        <f>IFERROR(AVERAGEIFS(INDEX('Etude statistique des temps d''a'!B:AD,0,ROW(A18)),'Etude statistique des temps d''a'!A:A,"12h30",'Etude statistique des temps d''a'!AF:AF,1),"Closed")</f>
        <v>32.5</v>
      </c>
      <c r="K19">
        <f>IFERROR(AVERAGEIFS(INDEX('Etude statistique des temps d''a'!B:AD,0,ROW(A18)),'Etude statistique des temps d''a'!A:A,"13h30",'Etude statistique des temps d''a'!AF:AF,1),"Closed")</f>
        <v>27.5</v>
      </c>
      <c r="L19">
        <f>IFERROR(AVERAGEIFS(INDEX('Etude statistique des temps d''a'!B:AD,0,ROW(A18)),'Etude statistique des temps d''a'!A:A,"14h30",'Etude statistique des temps d''a'!AF:AF,1),"Closed")</f>
        <v>22.5</v>
      </c>
      <c r="M19">
        <f>IFERROR(AVERAGEIFS(INDEX('Etude statistique des temps d''a'!B:AD,0,ROW(A18)),'Etude statistique des temps d''a'!A:A,"15h30",'Etude statistique des temps d''a'!AF:AF,1),"Closed")</f>
        <v>25</v>
      </c>
      <c r="N19">
        <f>IFERROR(AVERAGEIFS(INDEX('Etude statistique des temps d''a'!B:AD,0,ROW(A18)),'Etude statistique des temps d''a'!A:A,"16h30",'Etude statistique des temps d''a'!AF:AF,1),"Closed")</f>
        <v>27.5</v>
      </c>
      <c r="O19">
        <f>IFERROR(AVERAGEIFS(INDEX('Etude statistique des temps d''a'!B:AD,0,ROW(A18)),'Etude statistique des temps d''a'!A:A,"17h30",'Etude statistique des temps d''a'!AF:AF,1),"Closed")</f>
        <v>30</v>
      </c>
      <c r="P19">
        <f>IFERROR(AVERAGEIFS(INDEX('Etude statistique des temps d''a'!B:AD,0,ROW(A18)),'Etude statistique des temps d''a'!A:A,"18h30",'Etude statistique des temps d''a'!AF:AF,1),"Closed")</f>
        <v>25</v>
      </c>
      <c r="Q19">
        <f>IFERROR(AVERAGEIFS(INDEX('Etude statistique des temps d''a'!B:AD,0,ROW(A18)),'Etude statistique des temps d''a'!A:A,"19h30",'Etude statistique des temps d''a'!AF:AF,1),"Closed")</f>
        <v>25</v>
      </c>
      <c r="R19">
        <f>IFERROR(AVERAGEIFS(INDEX('Etude statistique des temps d''a'!B:AD,0,ROW(A18)),'Etude statistique des temps d''a'!A:A,"20h30",'Etude statistique des temps d''a'!AF:AF,1),"Closed")</f>
        <v>25</v>
      </c>
      <c r="S19">
        <f>IFERROR(AVERAGEIFS(INDEX('Etude statistique des temps d''a'!B:AD,0,ROW(A18)),'Etude statistique des temps d''a'!A:A,"21h30",'Etude statistique des temps d''a'!AF:AF,1),"Closed")</f>
        <v>15</v>
      </c>
      <c r="T19" t="str">
        <f>IFERROR(AVERAGEIFS(INDEX('Etude statistique des temps d''a'!B:AD,0,ROW(A18)),'Etude statistique des temps d''a'!A:A,"22h",'Etude statistique des temps d''a'!AF:AF,1),"Closed")</f>
        <v>Closed</v>
      </c>
      <c r="U19" t="str">
        <f>IFERROR(AVERAGEIFS(INDEX('Etude statistique des temps d''a'!B:AD,0,ROW(A18)),'Etude statistique des temps d''a'!A:A,"22h30",'Etude statistique des temps d''a'!AF:AF,1),"Closed")</f>
        <v>Closed</v>
      </c>
      <c r="V19">
        <f>COUNTIFS('Etude statistique des temps d''a'!AF:AF,1,INDEX('Etude statistique des temps d''a'!B:AD, 0, ROW(A18)),"Fermé") / COUNTIFS('Etude statistique des temps d''a'!AF:AF,1,INDEX('Etude statistique des temps d''a'!B:AD, 0, ROW(A18)),"&lt;&gt;")</f>
        <v>0.18518518518518517</v>
      </c>
      <c r="W19">
        <f>COUNTIFS('Etude statistique des temps d''a'!AF:AF,1,'Etude statistique des temps d''a'!A:A,"8h30",INDEX('Etude statistique des temps d''a'!B:AD, 0, ROW(A18)),"Fermé") / COUNTIFS('Etude statistique des temps d''a'!AF:AF,1,'Etude statistique des temps d''a'!A:A,"8h30",INDEX('Etude statistique des temps d''a'!B:AD, 0, ROW(A18)),"&lt;&gt;")</f>
        <v>1</v>
      </c>
      <c r="X19">
        <f>COUNTIFS('Etude statistique des temps d''a'!AF:AF,1,'Etude statistique des temps d''a'!A:A,"9h30",INDEX('Etude statistique des temps d''a'!B:AD, 0, ROW(A18)),"Fermé") / COUNTIFS('Etude statistique des temps d''a'!AF:AF,1,'Etude statistique des temps d''a'!A:A,"9h30",INDEX('Etude statistique des temps d''a'!B:AD, 0, ROW(A18)),"&lt;&gt;")</f>
        <v>0</v>
      </c>
      <c r="Y19">
        <f>COUNTIFS('Etude statistique des temps d''a'!AF:AF,1,'Etude statistique des temps d''a'!A:A,"10h30",INDEX('Etude statistique des temps d''a'!B:AD, 0, ROW(A18)),"Fermé") / COUNTIFS('Etude statistique des temps d''a'!AF:AF,1,'Etude statistique des temps d''a'!A:A,"10h30",INDEX('Etude statistique des temps d''a'!B:AD, 0, ROW(A18)),"&lt;&gt;")</f>
        <v>0</v>
      </c>
      <c r="Z19">
        <f>COUNTIFS('Etude statistique des temps d''a'!AF:AF,1,'Etude statistique des temps d''a'!A:A,"11h30 (Parade!)",INDEX('Etude statistique des temps d''a'!B:AD, 0, ROW(A18)),"Fermé") / COUNTIFS('Etude statistique des temps d''a'!AF:AF,1,'Etude statistique des temps d''a'!A:A,"11h30 (Parade!)",INDEX('Etude statistique des temps d''a'!B:AD, 0, ROW(A18)),"&lt;&gt;")</f>
        <v>0.33333333333333331</v>
      </c>
      <c r="AA19">
        <f>COUNTIFS('Etude statistique des temps d''a'!AF:AF,1,'Etude statistique des temps d''a'!A:A,"12h30",INDEX('Etude statistique des temps d''a'!B:AD, 0, ROW(A18)),"Fermé") / COUNTIFS('Etude statistique des temps d''a'!AF:AF,1,'Etude statistique des temps d''a'!A:A,"12h30",INDEX('Etude statistique des temps d''a'!B:AD, 0, ROW(A18)),"&lt;&gt;")</f>
        <v>0</v>
      </c>
      <c r="AB19">
        <f>COUNTIFS('Etude statistique des temps d''a'!AF:AF,1,'Etude statistique des temps d''a'!A:A,"13h30",INDEX('Etude statistique des temps d''a'!B:AD, 0, ROW(A18)),"Fermé") / COUNTIFS('Etude statistique des temps d''a'!AF:AF,1,'Etude statistique des temps d''a'!A:A,"13h30",INDEX('Etude statistique des temps d''a'!B:AD, 0, ROW(A18)),"&lt;&gt;")</f>
        <v>0</v>
      </c>
      <c r="AC19">
        <f>COUNTIFS('Etude statistique des temps d''a'!AF:AF,1,'Etude statistique des temps d''a'!A:A,"14h30",INDEX('Etude statistique des temps d''a'!B:AD, 0, ROW(A18)),"Fermé") / COUNTIFS('Etude statistique des temps d''a'!AF:AF,1,'Etude statistique des temps d''a'!A:A,"14h30",INDEX('Etude statistique des temps d''a'!B:AD, 0, ROW(A18)),"&lt;&gt;")</f>
        <v>0</v>
      </c>
      <c r="AD19">
        <f>COUNTIFS('Etude statistique des temps d''a'!AF:AF,1,'Etude statistique des temps d''a'!A:A,"15h30",INDEX('Etude statistique des temps d''a'!B:AD, 0, ROW(A18)),"Fermé") / COUNTIFS('Etude statistique des temps d''a'!AF:AF,1,'Etude statistique des temps d''a'!A:A,"15h30",INDEX('Etude statistique des temps d''a'!B:AD, 0, ROW(A18)),"&lt;&gt;")</f>
        <v>0</v>
      </c>
      <c r="AE19">
        <f>COUNTIFS('Etude statistique des temps d''a'!AF:AF,1,'Etude statistique des temps d''a'!A:A,"16h30",INDEX('Etude statistique des temps d''a'!B:AD, 0, ROW(A18)),"Fermé") / COUNTIFS('Etude statistique des temps d''a'!AF:AF,1,'Etude statistique des temps d''a'!A:A,"16h30",INDEX('Etude statistique des temps d''a'!B:AD, 0, ROW(A18)),"&lt;&gt;")</f>
        <v>0</v>
      </c>
      <c r="AF19">
        <f>COUNTIFS('Etude statistique des temps d''a'!AF:AF,1,'Etude statistique des temps d''a'!A:A,"17h30",INDEX('Etude statistique des temps d''a'!B:AD, 0, ROW(A18)),"Fermé") / COUNTIFS('Etude statistique des temps d''a'!AF:AF,1,'Etude statistique des temps d''a'!A:A,"17h30",INDEX('Etude statistique des temps d''a'!B:AD, 0, ROW(A18)),"&lt;&gt;")</f>
        <v>0</v>
      </c>
      <c r="AG19">
        <f>COUNTIFS('Etude statistique des temps d''a'!AF:AF,1,'Etude statistique des temps d''a'!A:A,"18h30",INDEX('Etude statistique des temps d''a'!B:AD, 0, ROW(A18)),"Fermé") / COUNTIFS('Etude statistique des temps d''a'!AF:AF,1,'Etude statistique des temps d''a'!A:A,"18h30",INDEX('Etude statistique des temps d''a'!B:AD, 0, ROW(A18)),"&lt;&gt;")</f>
        <v>0</v>
      </c>
      <c r="AH19">
        <f>COUNTIFS('Etude statistique des temps d''a'!AF:AF,1,'Etude statistique des temps d''a'!A:A,"19h30",INDEX('Etude statistique des temps d''a'!B:AD, 0, ROW(A18)),"Fermé") / COUNTIFS('Etude statistique des temps d''a'!AF:AF,1,'Etude statistique des temps d''a'!A:A,"19h30",INDEX('Etude statistique des temps d''a'!B:AD, 0, ROW(A18)),"&lt;&gt;")</f>
        <v>0</v>
      </c>
      <c r="AI19">
        <f>COUNTIFS('Etude statistique des temps d''a'!AF:AF,1,'Etude statistique des temps d''a'!A:A,"20h30",INDEX('Etude statistique des temps d''a'!B:AD, 0, ROW(A18)),"Fermé") / COUNTIFS('Etude statistique des temps d''a'!AF:AF,1,'Etude statistique des temps d''a'!A:A,"20h30",INDEX('Etude statistique des temps d''a'!B:AD, 0, ROW(A18)),"&lt;&gt;")</f>
        <v>0</v>
      </c>
      <c r="AJ19">
        <f>COUNTIFS('Etude statistique des temps d''a'!AF:AF,1,'Etude statistique des temps d''a'!A:A,"21h30",INDEX('Etude statistique des temps d''a'!B:AD, 0, ROW(A18)),"Fermé") / COUNTIFS('Etude statistique des temps d''a'!AF:AF,1,'Etude statistique des temps d''a'!A:A,"21h30",INDEX('Etude statistique des temps d''a'!B:AD, 0, ROW(A18)),"&lt;&gt;")</f>
        <v>0</v>
      </c>
      <c r="AK19">
        <f>COUNTIFS('Etude statistique des temps d''a'!AF:AF,1,'Etude statistique des temps d''a'!A:A,"22h",INDEX('Etude statistique des temps d''a'!B:AD, 0, ROW(A18)),"Fermé") / COUNTIFS('Etude statistique des temps d''a'!AF:AF,1,'Etude statistique des temps d''a'!A:A,"22h",INDEX('Etude statistique des temps d''a'!B:AD, 0, ROW(A18)),"&lt;&gt;")</f>
        <v>1</v>
      </c>
      <c r="AL19">
        <f>COUNTIFS('Etude statistique des temps d''a'!AF:AF,1,'Etude statistique des temps d''a'!A:A,"22h30",INDEX('Etude statistique des temps d''a'!B:AD, 0, ROW(A18)),"Fermé") / COUNTIFS('Etude statistique des temps d''a'!AF:AF,1,'Etude statistique des temps d''a'!A:A,"22h30",INDEX('Etude statistique des temps d''a'!B:AD, 0, ROW(A18)),"&lt;&gt;")</f>
        <v>1</v>
      </c>
    </row>
    <row r="20" spans="1:38" x14ac:dyDescent="0.3">
      <c r="A20" t="s">
        <v>26</v>
      </c>
      <c r="B20" t="s">
        <v>40</v>
      </c>
      <c r="C20" t="s">
        <v>79</v>
      </c>
      <c r="D20" t="s">
        <v>80</v>
      </c>
      <c r="E20">
        <f t="shared" si="0"/>
        <v>42.277777777777779</v>
      </c>
      <c r="F20" t="str">
        <f>IFERROR(AVERAGEIFS(INDEX('Etude statistique des temps d''a'!B:AD,0,ROW(A19)),'Etude statistique des temps d''a'!A:A,"8h30",'Etude statistique des temps d''a'!AF:AF,1),"Closed")</f>
        <v>Closed</v>
      </c>
      <c r="G20">
        <f>IFERROR(AVERAGEIFS(INDEX('Etude statistique des temps d''a'!B:AD,0,ROW(A19)),'Etude statistique des temps d''a'!A:A,"9h30",'Etude statistique des temps d''a'!AF:AF,1),"Closed")</f>
        <v>11.666666666666666</v>
      </c>
      <c r="H20">
        <f>IFERROR(AVERAGEIFS(INDEX('Etude statistique des temps d''a'!B:AD,0,ROW(A19)),'Etude statistique des temps d''a'!A:A,"10h30",'Etude statistique des temps d''a'!AF:AF,1),"Closed")</f>
        <v>50</v>
      </c>
      <c r="I20">
        <f>IFERROR(AVERAGEIFS(INDEX('Etude statistique des temps d''a'!B:AD,0,ROW(A19)),'Etude statistique des temps d''a'!A:A,"11h30 (Parade!)",'Etude statistique des temps d''a'!AF:AF,1),"Closed")</f>
        <v>45</v>
      </c>
      <c r="J20">
        <f>IFERROR(AVERAGEIFS(INDEX('Etude statistique des temps d''a'!B:AD,0,ROW(A19)),'Etude statistique des temps d''a'!A:A,"12h30",'Etude statistique des temps d''a'!AF:AF,1),"Closed")</f>
        <v>65</v>
      </c>
      <c r="K20">
        <f>IFERROR(AVERAGEIFS(INDEX('Etude statistique des temps d''a'!B:AD,0,ROW(A19)),'Etude statistique des temps d''a'!A:A,"13h30",'Etude statistique des temps d''a'!AF:AF,1),"Closed")</f>
        <v>52.5</v>
      </c>
      <c r="L20">
        <f>IFERROR(AVERAGEIFS(INDEX('Etude statistique des temps d''a'!B:AD,0,ROW(A19)),'Etude statistique des temps d''a'!A:A,"14h30",'Etude statistique des temps d''a'!AF:AF,1),"Closed")</f>
        <v>45</v>
      </c>
      <c r="M20">
        <f>IFERROR(AVERAGEIFS(INDEX('Etude statistique des temps d''a'!B:AD,0,ROW(A19)),'Etude statistique des temps d''a'!A:A,"15h30",'Etude statistique des temps d''a'!AF:AF,1),"Closed")</f>
        <v>52.5</v>
      </c>
      <c r="N20">
        <f>IFERROR(AVERAGEIFS(INDEX('Etude statistique des temps d''a'!B:AD,0,ROW(A19)),'Etude statistique des temps d''a'!A:A,"16h30",'Etude statistique des temps d''a'!AF:AF,1),"Closed")</f>
        <v>45</v>
      </c>
      <c r="O20">
        <f>IFERROR(AVERAGEIFS(INDEX('Etude statistique des temps d''a'!B:AD,0,ROW(A19)),'Etude statistique des temps d''a'!A:A,"17h30",'Etude statistique des temps d''a'!AF:AF,1),"Closed")</f>
        <v>45</v>
      </c>
      <c r="P20">
        <f>IFERROR(AVERAGEIFS(INDEX('Etude statistique des temps d''a'!B:AD,0,ROW(A19)),'Etude statistique des temps d''a'!A:A,"18h30",'Etude statistique des temps d''a'!AF:AF,1),"Closed")</f>
        <v>47.5</v>
      </c>
      <c r="Q20">
        <f>IFERROR(AVERAGEIFS(INDEX('Etude statistique des temps d''a'!B:AD,0,ROW(A19)),'Etude statistique des temps d''a'!A:A,"19h30",'Etude statistique des temps d''a'!AF:AF,1),"Closed")</f>
        <v>40</v>
      </c>
      <c r="R20">
        <f>IFERROR(AVERAGEIFS(INDEX('Etude statistique des temps d''a'!B:AD,0,ROW(A19)),'Etude statistique des temps d''a'!A:A,"20h30",'Etude statistique des temps d''a'!AF:AF,1),"Closed")</f>
        <v>45</v>
      </c>
      <c r="S20">
        <f>IFERROR(AVERAGEIFS(INDEX('Etude statistique des temps d''a'!B:AD,0,ROW(A19)),'Etude statistique des temps d''a'!A:A,"21h30",'Etude statistique des temps d''a'!AF:AF,1),"Closed")</f>
        <v>30</v>
      </c>
      <c r="T20">
        <f>IFERROR(AVERAGEIFS(INDEX('Etude statistique des temps d''a'!B:AD,0,ROW(A19)),'Etude statistique des temps d''a'!A:A,"22h",'Etude statistique des temps d''a'!AF:AF,1),"Closed")</f>
        <v>40</v>
      </c>
      <c r="U20">
        <f>IFERROR(AVERAGEIFS(INDEX('Etude statistique des temps d''a'!B:AD,0,ROW(A19)),'Etude statistique des temps d''a'!A:A,"22h30",'Etude statistique des temps d''a'!AF:AF,1),"Closed")</f>
        <v>20</v>
      </c>
      <c r="V20">
        <f>COUNTIFS('Etude statistique des temps d''a'!AF:AF,1,INDEX('Etude statistique des temps d''a'!B:AD, 0, ROW(A19)),"Fermé") / COUNTIFS('Etude statistique des temps d''a'!AF:AF,1,INDEX('Etude statistique des temps d''a'!B:AD, 0, ROW(A19)),"&lt;&gt;")</f>
        <v>7.407407407407407E-2</v>
      </c>
      <c r="W20">
        <f>COUNTIFS('Etude statistique des temps d''a'!AF:AF,1,'Etude statistique des temps d''a'!A:A,"8h30",INDEX('Etude statistique des temps d''a'!B:AD, 0, ROW(A19)),"Fermé") / COUNTIFS('Etude statistique des temps d''a'!AF:AF,1,'Etude statistique des temps d''a'!A:A,"8h30",INDEX('Etude statistique des temps d''a'!B:AD, 0, ROW(A19)),"&lt;&gt;")</f>
        <v>1</v>
      </c>
      <c r="X20">
        <f>COUNTIFS('Etude statistique des temps d''a'!AF:AF,1,'Etude statistique des temps d''a'!A:A,"9h30",INDEX('Etude statistique des temps d''a'!B:AD, 0, ROW(A19)),"Fermé") / COUNTIFS('Etude statistique des temps d''a'!AF:AF,1,'Etude statistique des temps d''a'!A:A,"9h30",INDEX('Etude statistique des temps d''a'!B:AD, 0, ROW(A19)),"&lt;&gt;")</f>
        <v>0</v>
      </c>
      <c r="Y20">
        <f>COUNTIFS('Etude statistique des temps d''a'!AF:AF,1,'Etude statistique des temps d''a'!A:A,"10h30",INDEX('Etude statistique des temps d''a'!B:AD, 0, ROW(A19)),"Fermé") / COUNTIFS('Etude statistique des temps d''a'!AF:AF,1,'Etude statistique des temps d''a'!A:A,"10h30",INDEX('Etude statistique des temps d''a'!B:AD, 0, ROW(A19)),"&lt;&gt;")</f>
        <v>0</v>
      </c>
      <c r="Z20">
        <f>COUNTIFS('Etude statistique des temps d''a'!AF:AF,1,'Etude statistique des temps d''a'!A:A,"11h30 (Parade!)",INDEX('Etude statistique des temps d''a'!B:AD, 0, ROW(A19)),"Fermé") / COUNTIFS('Etude statistique des temps d''a'!AF:AF,1,'Etude statistique des temps d''a'!A:A,"11h30 (Parade!)",INDEX('Etude statistique des temps d''a'!B:AD, 0, ROW(A19)),"&lt;&gt;")</f>
        <v>0</v>
      </c>
      <c r="AA20">
        <f>COUNTIFS('Etude statistique des temps d''a'!AF:AF,1,'Etude statistique des temps d''a'!A:A,"12h30",INDEX('Etude statistique des temps d''a'!B:AD, 0, ROW(A19)),"Fermé") / COUNTIFS('Etude statistique des temps d''a'!AF:AF,1,'Etude statistique des temps d''a'!A:A,"12h30",INDEX('Etude statistique des temps d''a'!B:AD, 0, ROW(A19)),"&lt;&gt;")</f>
        <v>0</v>
      </c>
      <c r="AB20">
        <f>COUNTIFS('Etude statistique des temps d''a'!AF:AF,1,'Etude statistique des temps d''a'!A:A,"13h30",INDEX('Etude statistique des temps d''a'!B:AD, 0, ROW(A19)),"Fermé") / COUNTIFS('Etude statistique des temps d''a'!AF:AF,1,'Etude statistique des temps d''a'!A:A,"13h30",INDEX('Etude statistique des temps d''a'!B:AD, 0, ROW(A19)),"&lt;&gt;")</f>
        <v>0</v>
      </c>
      <c r="AC20">
        <f>COUNTIFS('Etude statistique des temps d''a'!AF:AF,1,'Etude statistique des temps d''a'!A:A,"14h30",INDEX('Etude statistique des temps d''a'!B:AD, 0, ROW(A19)),"Fermé") / COUNTIFS('Etude statistique des temps d''a'!AF:AF,1,'Etude statistique des temps d''a'!A:A,"14h30",INDEX('Etude statistique des temps d''a'!B:AD, 0, ROW(A19)),"&lt;&gt;")</f>
        <v>0</v>
      </c>
      <c r="AD20">
        <f>COUNTIFS('Etude statistique des temps d''a'!AF:AF,1,'Etude statistique des temps d''a'!A:A,"15h30",INDEX('Etude statistique des temps d''a'!B:AD, 0, ROW(A19)),"Fermé") / COUNTIFS('Etude statistique des temps d''a'!AF:AF,1,'Etude statistique des temps d''a'!A:A,"15h30",INDEX('Etude statistique des temps d''a'!B:AD, 0, ROW(A19)),"&lt;&gt;")</f>
        <v>0</v>
      </c>
      <c r="AE20">
        <f>COUNTIFS('Etude statistique des temps d''a'!AF:AF,1,'Etude statistique des temps d''a'!A:A,"16h30",INDEX('Etude statistique des temps d''a'!B:AD, 0, ROW(A19)),"Fermé") / COUNTIFS('Etude statistique des temps d''a'!AF:AF,1,'Etude statistique des temps d''a'!A:A,"16h30",INDEX('Etude statistique des temps d''a'!B:AD, 0, ROW(A19)),"&lt;&gt;")</f>
        <v>0</v>
      </c>
      <c r="AF20">
        <f>COUNTIFS('Etude statistique des temps d''a'!AF:AF,1,'Etude statistique des temps d''a'!A:A,"17h30",INDEX('Etude statistique des temps d''a'!B:AD, 0, ROW(A19)),"Fermé") / COUNTIFS('Etude statistique des temps d''a'!AF:AF,1,'Etude statistique des temps d''a'!A:A,"17h30",INDEX('Etude statistique des temps d''a'!B:AD, 0, ROW(A19)),"&lt;&gt;")</f>
        <v>0</v>
      </c>
      <c r="AG20">
        <f>COUNTIFS('Etude statistique des temps d''a'!AF:AF,1,'Etude statistique des temps d''a'!A:A,"18h30",INDEX('Etude statistique des temps d''a'!B:AD, 0, ROW(A19)),"Fermé") / COUNTIFS('Etude statistique des temps d''a'!AF:AF,1,'Etude statistique des temps d''a'!A:A,"18h30",INDEX('Etude statistique des temps d''a'!B:AD, 0, ROW(A19)),"&lt;&gt;")</f>
        <v>0</v>
      </c>
      <c r="AH20">
        <f>COUNTIFS('Etude statistique des temps d''a'!AF:AF,1,'Etude statistique des temps d''a'!A:A,"19h30",INDEX('Etude statistique des temps d''a'!B:AD, 0, ROW(A19)),"Fermé") / COUNTIFS('Etude statistique des temps d''a'!AF:AF,1,'Etude statistique des temps d''a'!A:A,"19h30",INDEX('Etude statistique des temps d''a'!B:AD, 0, ROW(A19)),"&lt;&gt;")</f>
        <v>0</v>
      </c>
      <c r="AI20">
        <f>COUNTIFS('Etude statistique des temps d''a'!AF:AF,1,'Etude statistique des temps d''a'!A:A,"20h30",INDEX('Etude statistique des temps d''a'!B:AD, 0, ROW(A19)),"Fermé") / COUNTIFS('Etude statistique des temps d''a'!AF:AF,1,'Etude statistique des temps d''a'!A:A,"20h30",INDEX('Etude statistique des temps d''a'!B:AD, 0, ROW(A19)),"&lt;&gt;")</f>
        <v>0</v>
      </c>
      <c r="AJ20">
        <f>COUNTIFS('Etude statistique des temps d''a'!AF:AF,1,'Etude statistique des temps d''a'!A:A,"21h30",INDEX('Etude statistique des temps d''a'!B:AD, 0, ROW(A19)),"Fermé") / COUNTIFS('Etude statistique des temps d''a'!AF:AF,1,'Etude statistique des temps d''a'!A:A,"21h30",INDEX('Etude statistique des temps d''a'!B:AD, 0, ROW(A19)),"&lt;&gt;")</f>
        <v>0</v>
      </c>
      <c r="AK20">
        <f>COUNTIFS('Etude statistique des temps d''a'!AF:AF,1,'Etude statistique des temps d''a'!A:A,"22h",INDEX('Etude statistique des temps d''a'!B:AD, 0, ROW(A19)),"Fermé") / COUNTIFS('Etude statistique des temps d''a'!AF:AF,1,'Etude statistique des temps d''a'!A:A,"22h",INDEX('Etude statistique des temps d''a'!B:AD, 0, ROW(A19)),"&lt;&gt;")</f>
        <v>0</v>
      </c>
      <c r="AL20">
        <f>COUNTIFS('Etude statistique des temps d''a'!AF:AF,1,'Etude statistique des temps d''a'!A:A,"22h30",INDEX('Etude statistique des temps d''a'!B:AD, 0, ROW(A19)),"Fermé") / COUNTIFS('Etude statistique des temps d''a'!AF:AF,1,'Etude statistique des temps d''a'!A:A,"22h30",INDEX('Etude statistique des temps d''a'!B:AD, 0, ROW(A19)),"&lt;&gt;")</f>
        <v>0</v>
      </c>
    </row>
    <row r="21" spans="1:38" x14ac:dyDescent="0.3">
      <c r="A21" t="s">
        <v>27</v>
      </c>
      <c r="B21" t="s">
        <v>38</v>
      </c>
      <c r="C21" t="s">
        <v>81</v>
      </c>
      <c r="D21" t="s">
        <v>82</v>
      </c>
      <c r="E21">
        <f t="shared" si="0"/>
        <v>14.551282051282053</v>
      </c>
      <c r="F21">
        <f>IFERROR(AVERAGEIFS(INDEX('Etude statistique des temps d''a'!B:AD,0,ROW(A20)),'Etude statistique des temps d''a'!A:A,"8h30",'Etude statistique des temps d''a'!AF:AF,1),"Closed")</f>
        <v>0</v>
      </c>
      <c r="G21">
        <f>IFERROR(AVERAGEIFS(INDEX('Etude statistique des temps d''a'!B:AD,0,ROW(A20)),'Etude statistique des temps d''a'!A:A,"9h30",'Etude statistique des temps d''a'!AF:AF,1),"Closed")</f>
        <v>10</v>
      </c>
      <c r="H21">
        <f>IFERROR(AVERAGEIFS(INDEX('Etude statistique des temps d''a'!B:AD,0,ROW(A20)),'Etude statistique des temps d''a'!A:A,"10h30",'Etude statistique des temps d''a'!AF:AF,1),"Closed")</f>
        <v>10</v>
      </c>
      <c r="I21">
        <f>IFERROR(AVERAGEIFS(INDEX('Etude statistique des temps d''a'!B:AD,0,ROW(A20)),'Etude statistique des temps d''a'!A:A,"11h30 (Parade!)",'Etude statistique des temps d''a'!AF:AF,1),"Closed")</f>
        <v>21.666666666666668</v>
      </c>
      <c r="J21">
        <f>IFERROR(AVERAGEIFS(INDEX('Etude statistique des temps d''a'!B:AD,0,ROW(A20)),'Etude statistique des temps d''a'!A:A,"12h30",'Etude statistique des temps d''a'!AF:AF,1),"Closed")</f>
        <v>25</v>
      </c>
      <c r="K21">
        <f>IFERROR(AVERAGEIFS(INDEX('Etude statistique des temps d''a'!B:AD,0,ROW(A20)),'Etude statistique des temps d''a'!A:A,"13h30",'Etude statistique des temps d''a'!AF:AF,1),"Closed")</f>
        <v>20</v>
      </c>
      <c r="L21">
        <f>IFERROR(AVERAGEIFS(INDEX('Etude statistique des temps d''a'!B:AD,0,ROW(A20)),'Etude statistique des temps d''a'!A:A,"14h30",'Etude statistique des temps d''a'!AF:AF,1),"Closed")</f>
        <v>20</v>
      </c>
      <c r="M21">
        <f>IFERROR(AVERAGEIFS(INDEX('Etude statistique des temps d''a'!B:AD,0,ROW(A20)),'Etude statistique des temps d''a'!A:A,"15h30",'Etude statistique des temps d''a'!AF:AF,1),"Closed")</f>
        <v>20</v>
      </c>
      <c r="N21">
        <f>IFERROR(AVERAGEIFS(INDEX('Etude statistique des temps d''a'!B:AD,0,ROW(A20)),'Etude statistique des temps d''a'!A:A,"16h30",'Etude statistique des temps d''a'!AF:AF,1),"Closed")</f>
        <v>17.5</v>
      </c>
      <c r="O21">
        <f>IFERROR(AVERAGEIFS(INDEX('Etude statistique des temps d''a'!B:AD,0,ROW(A20)),'Etude statistique des temps d''a'!A:A,"17h30",'Etude statistique des temps d''a'!AF:AF,1),"Closed")</f>
        <v>10</v>
      </c>
      <c r="P21">
        <f>IFERROR(AVERAGEIFS(INDEX('Etude statistique des temps d''a'!B:AD,0,ROW(A20)),'Etude statistique des temps d''a'!A:A,"18h30",'Etude statistique des temps d''a'!AF:AF,1),"Closed")</f>
        <v>15</v>
      </c>
      <c r="Q21">
        <f>IFERROR(AVERAGEIFS(INDEX('Etude statistique des temps d''a'!B:AD,0,ROW(A20)),'Etude statistique des temps d''a'!A:A,"19h30",'Etude statistique des temps d''a'!AF:AF,1),"Closed")</f>
        <v>10</v>
      </c>
      <c r="R21">
        <f>IFERROR(AVERAGEIFS(INDEX('Etude statistique des temps d''a'!B:AD,0,ROW(A20)),'Etude statistique des temps d''a'!A:A,"20h30",'Etude statistique des temps d''a'!AF:AF,1),"Closed")</f>
        <v>10</v>
      </c>
      <c r="S21" t="str">
        <f>IFERROR(AVERAGEIFS(INDEX('Etude statistique des temps d''a'!B:AD,0,ROW(A20)),'Etude statistique des temps d''a'!A:A,"21h30",'Etude statistique des temps d''a'!AF:AF,1),"Closed")</f>
        <v>Closed</v>
      </c>
      <c r="T21" t="str">
        <f>IFERROR(AVERAGEIFS(INDEX('Etude statistique des temps d''a'!B:AD,0,ROW(A20)),'Etude statistique des temps d''a'!A:A,"22h",'Etude statistique des temps d''a'!AF:AF,1),"Closed")</f>
        <v>Closed</v>
      </c>
      <c r="U21" t="str">
        <f>IFERROR(AVERAGEIFS(INDEX('Etude statistique des temps d''a'!B:AD,0,ROW(A20)),'Etude statistique des temps d''a'!A:A,"22h30",'Etude statistique des temps d''a'!AF:AF,1),"Closed")</f>
        <v>Closed</v>
      </c>
      <c r="V21">
        <f>COUNTIFS('Etude statistique des temps d''a'!AF:AF,1,INDEX('Etude statistique des temps d''a'!B:AD, 0, ROW(A20)),"Fermé") / COUNTIFS('Etude statistique des temps d''a'!AF:AF,1,INDEX('Etude statistique des temps d''a'!B:AD, 0, ROW(A20)),"&lt;&gt;")</f>
        <v>0.14814814814814814</v>
      </c>
      <c r="W21">
        <f>COUNTIFS('Etude statistique des temps d''a'!AF:AF,1,'Etude statistique des temps d''a'!A:A,"8h30",INDEX('Etude statistique des temps d''a'!B:AD, 0, ROW(A20)),"Fermé") / COUNTIFS('Etude statistique des temps d''a'!AF:AF,1,'Etude statistique des temps d''a'!A:A,"8h30",INDEX('Etude statistique des temps d''a'!B:AD, 0, ROW(A20)),"&lt;&gt;")</f>
        <v>0.5</v>
      </c>
      <c r="X21">
        <f>COUNTIFS('Etude statistique des temps d''a'!AF:AF,1,'Etude statistique des temps d''a'!A:A,"9h30",INDEX('Etude statistique des temps d''a'!B:AD, 0, ROW(A20)),"Fermé") / COUNTIFS('Etude statistique des temps d''a'!AF:AF,1,'Etude statistique des temps d''a'!A:A,"9h30",INDEX('Etude statistique des temps d''a'!B:AD, 0, ROW(A20)),"&lt;&gt;")</f>
        <v>0</v>
      </c>
      <c r="Y21">
        <f>COUNTIFS('Etude statistique des temps d''a'!AF:AF,1,'Etude statistique des temps d''a'!A:A,"10h30",INDEX('Etude statistique des temps d''a'!B:AD, 0, ROW(A20)),"Fermé") / COUNTIFS('Etude statistique des temps d''a'!AF:AF,1,'Etude statistique des temps d''a'!A:A,"10h30",INDEX('Etude statistique des temps d''a'!B:AD, 0, ROW(A20)),"&lt;&gt;")</f>
        <v>0</v>
      </c>
      <c r="Z21">
        <f>COUNTIFS('Etude statistique des temps d''a'!AF:AF,1,'Etude statistique des temps d''a'!A:A,"11h30 (Parade!)",INDEX('Etude statistique des temps d''a'!B:AD, 0, ROW(A20)),"Fermé") / COUNTIFS('Etude statistique des temps d''a'!AF:AF,1,'Etude statistique des temps d''a'!A:A,"11h30 (Parade!)",INDEX('Etude statistique des temps d''a'!B:AD, 0, ROW(A20)),"&lt;&gt;")</f>
        <v>0</v>
      </c>
      <c r="AA21">
        <f>COUNTIFS('Etude statistique des temps d''a'!AF:AF,1,'Etude statistique des temps d''a'!A:A,"12h30",INDEX('Etude statistique des temps d''a'!B:AD, 0, ROW(A20)),"Fermé") / COUNTIFS('Etude statistique des temps d''a'!AF:AF,1,'Etude statistique des temps d''a'!A:A,"12h30",INDEX('Etude statistique des temps d''a'!B:AD, 0, ROW(A20)),"&lt;&gt;")</f>
        <v>0</v>
      </c>
      <c r="AB21">
        <f>COUNTIFS('Etude statistique des temps d''a'!AF:AF,1,'Etude statistique des temps d''a'!A:A,"13h30",INDEX('Etude statistique des temps d''a'!B:AD, 0, ROW(A20)),"Fermé") / COUNTIFS('Etude statistique des temps d''a'!AF:AF,1,'Etude statistique des temps d''a'!A:A,"13h30",INDEX('Etude statistique des temps d''a'!B:AD, 0, ROW(A20)),"&lt;&gt;")</f>
        <v>0</v>
      </c>
      <c r="AC21">
        <f>COUNTIFS('Etude statistique des temps d''a'!AF:AF,1,'Etude statistique des temps d''a'!A:A,"14h30",INDEX('Etude statistique des temps d''a'!B:AD, 0, ROW(A20)),"Fermé") / COUNTIFS('Etude statistique des temps d''a'!AF:AF,1,'Etude statistique des temps d''a'!A:A,"14h30",INDEX('Etude statistique des temps d''a'!B:AD, 0, ROW(A20)),"&lt;&gt;")</f>
        <v>0</v>
      </c>
      <c r="AD21">
        <f>COUNTIFS('Etude statistique des temps d''a'!AF:AF,1,'Etude statistique des temps d''a'!A:A,"15h30",INDEX('Etude statistique des temps d''a'!B:AD, 0, ROW(A20)),"Fermé") / COUNTIFS('Etude statistique des temps d''a'!AF:AF,1,'Etude statistique des temps d''a'!A:A,"15h30",INDEX('Etude statistique des temps d''a'!B:AD, 0, ROW(A20)),"&lt;&gt;")</f>
        <v>0</v>
      </c>
      <c r="AE21">
        <f>COUNTIFS('Etude statistique des temps d''a'!AF:AF,1,'Etude statistique des temps d''a'!A:A,"16h30",INDEX('Etude statistique des temps d''a'!B:AD, 0, ROW(A20)),"Fermé") / COUNTIFS('Etude statistique des temps d''a'!AF:AF,1,'Etude statistique des temps d''a'!A:A,"16h30",INDEX('Etude statistique des temps d''a'!B:AD, 0, ROW(A20)),"&lt;&gt;")</f>
        <v>0</v>
      </c>
      <c r="AF21">
        <f>COUNTIFS('Etude statistique des temps d''a'!AF:AF,1,'Etude statistique des temps d''a'!A:A,"17h30",INDEX('Etude statistique des temps d''a'!B:AD, 0, ROW(A20)),"Fermé") / COUNTIFS('Etude statistique des temps d''a'!AF:AF,1,'Etude statistique des temps d''a'!A:A,"17h30",INDEX('Etude statistique des temps d''a'!B:AD, 0, ROW(A20)),"&lt;&gt;")</f>
        <v>0</v>
      </c>
      <c r="AG21">
        <f>COUNTIFS('Etude statistique des temps d''a'!AF:AF,1,'Etude statistique des temps d''a'!A:A,"18h30",INDEX('Etude statistique des temps d''a'!B:AD, 0, ROW(A20)),"Fermé") / COUNTIFS('Etude statistique des temps d''a'!AF:AF,1,'Etude statistique des temps d''a'!A:A,"18h30",INDEX('Etude statistique des temps d''a'!B:AD, 0, ROW(A20)),"&lt;&gt;")</f>
        <v>0</v>
      </c>
      <c r="AH21">
        <f>COUNTIFS('Etude statistique des temps d''a'!AF:AF,1,'Etude statistique des temps d''a'!A:A,"19h30",INDEX('Etude statistique des temps d''a'!B:AD, 0, ROW(A20)),"Fermé") / COUNTIFS('Etude statistique des temps d''a'!AF:AF,1,'Etude statistique des temps d''a'!A:A,"19h30",INDEX('Etude statistique des temps d''a'!B:AD, 0, ROW(A20)),"&lt;&gt;")</f>
        <v>0</v>
      </c>
      <c r="AI21">
        <f>COUNTIFS('Etude statistique des temps d''a'!AF:AF,1,'Etude statistique des temps d''a'!A:A,"20h30",INDEX('Etude statistique des temps d''a'!B:AD, 0, ROW(A20)),"Fermé") / COUNTIFS('Etude statistique des temps d''a'!AF:AF,1,'Etude statistique des temps d''a'!A:A,"20h30",INDEX('Etude statistique des temps d''a'!B:AD, 0, ROW(A20)),"&lt;&gt;")</f>
        <v>0</v>
      </c>
      <c r="AJ21">
        <f>COUNTIFS('Etude statistique des temps d''a'!AF:AF,1,'Etude statistique des temps d''a'!A:A,"21h30",INDEX('Etude statistique des temps d''a'!B:AD, 0, ROW(A20)),"Fermé") / COUNTIFS('Etude statistique des temps d''a'!AF:AF,1,'Etude statistique des temps d''a'!A:A,"21h30",INDEX('Etude statistique des temps d''a'!B:AD, 0, ROW(A20)),"&lt;&gt;")</f>
        <v>1</v>
      </c>
      <c r="AK21">
        <f>COUNTIFS('Etude statistique des temps d''a'!AF:AF,1,'Etude statistique des temps d''a'!A:A,"22h",INDEX('Etude statistique des temps d''a'!B:AD, 0, ROW(A20)),"Fermé") / COUNTIFS('Etude statistique des temps d''a'!AF:AF,1,'Etude statistique des temps d''a'!A:A,"22h",INDEX('Etude statistique des temps d''a'!B:AD, 0, ROW(A20)),"&lt;&gt;")</f>
        <v>1</v>
      </c>
      <c r="AL21">
        <f>COUNTIFS('Etude statistique des temps d''a'!AF:AF,1,'Etude statistique des temps d''a'!A:A,"22h30",INDEX('Etude statistique des temps d''a'!B:AD, 0, ROW(A20)),"Fermé") / COUNTIFS('Etude statistique des temps d''a'!AF:AF,1,'Etude statistique des temps d''a'!A:A,"22h30",INDEX('Etude statistique des temps d''a'!B:AD, 0, ROW(A20)),"&lt;&gt;")</f>
        <v>1</v>
      </c>
    </row>
    <row r="22" spans="1:38" x14ac:dyDescent="0.3">
      <c r="A22" t="s">
        <v>28</v>
      </c>
      <c r="B22" t="s">
        <v>38</v>
      </c>
      <c r="C22" t="s">
        <v>83</v>
      </c>
      <c r="D22" t="s">
        <v>84</v>
      </c>
      <c r="E22">
        <f t="shared" si="0"/>
        <v>32.638888888888886</v>
      </c>
      <c r="F22">
        <f>IFERROR(AVERAGEIFS(INDEX('Etude statistique des temps d''a'!B:AD,0,ROW(A21)),'Etude statistique des temps d''a'!A:A,"8h30",'Etude statistique des temps d''a'!AF:AF,1),"Closed")</f>
        <v>5</v>
      </c>
      <c r="G22">
        <f>IFERROR(AVERAGEIFS(INDEX('Etude statistique des temps d''a'!B:AD,0,ROW(A21)),'Etude statistique des temps d''a'!A:A,"9h30",'Etude statistique des temps d''a'!AF:AF,1),"Closed")</f>
        <v>18.333333333333332</v>
      </c>
      <c r="H22">
        <f>IFERROR(AVERAGEIFS(INDEX('Etude statistique des temps d''a'!B:AD,0,ROW(A21)),'Etude statistique des temps d''a'!A:A,"10h30",'Etude statistique des temps d''a'!AF:AF,1),"Closed")</f>
        <v>30</v>
      </c>
      <c r="I22">
        <f>IFERROR(AVERAGEIFS(INDEX('Etude statistique des temps d''a'!B:AD,0,ROW(A21)),'Etude statistique des temps d''a'!A:A,"11h30 (Parade!)",'Etude statistique des temps d''a'!AF:AF,1),"Closed")</f>
        <v>43.333333333333336</v>
      </c>
      <c r="J22">
        <f>IFERROR(AVERAGEIFS(INDEX('Etude statistique des temps d''a'!B:AD,0,ROW(A21)),'Etude statistique des temps d''a'!A:A,"12h30",'Etude statistique des temps d''a'!AF:AF,1),"Closed")</f>
        <v>37.5</v>
      </c>
      <c r="K22">
        <f>IFERROR(AVERAGEIFS(INDEX('Etude statistique des temps d''a'!B:AD,0,ROW(A21)),'Etude statistique des temps d''a'!A:A,"13h30",'Etude statistique des temps d''a'!AF:AF,1),"Closed")</f>
        <v>47.5</v>
      </c>
      <c r="L22">
        <f>IFERROR(AVERAGEIFS(INDEX('Etude statistique des temps d''a'!B:AD,0,ROW(A21)),'Etude statistique des temps d''a'!A:A,"14h30",'Etude statistique des temps d''a'!AF:AF,1),"Closed")</f>
        <v>42.5</v>
      </c>
      <c r="M22">
        <f>IFERROR(AVERAGEIFS(INDEX('Etude statistique des temps d''a'!B:AD,0,ROW(A21)),'Etude statistique des temps d''a'!A:A,"15h30",'Etude statistique des temps d''a'!AF:AF,1),"Closed")</f>
        <v>30</v>
      </c>
      <c r="N22">
        <f>IFERROR(AVERAGEIFS(INDEX('Etude statistique des temps d''a'!B:AD,0,ROW(A21)),'Etude statistique des temps d''a'!A:A,"16h30",'Etude statistique des temps d''a'!AF:AF,1),"Closed")</f>
        <v>37.5</v>
      </c>
      <c r="O22">
        <f>IFERROR(AVERAGEIFS(INDEX('Etude statistique des temps d''a'!B:AD,0,ROW(A21)),'Etude statistique des temps d''a'!A:A,"17h30",'Etude statistique des temps d''a'!AF:AF,1),"Closed")</f>
        <v>35</v>
      </c>
      <c r="P22">
        <f>IFERROR(AVERAGEIFS(INDEX('Etude statistique des temps d''a'!B:AD,0,ROW(A21)),'Etude statistique des temps d''a'!A:A,"18h30",'Etude statistique des temps d''a'!AF:AF,1),"Closed")</f>
        <v>35</v>
      </c>
      <c r="Q22">
        <f>IFERROR(AVERAGEIFS(INDEX('Etude statistique des temps d''a'!B:AD,0,ROW(A21)),'Etude statistique des temps d''a'!A:A,"19h30",'Etude statistique des temps d''a'!AF:AF,1),"Closed")</f>
        <v>30</v>
      </c>
      <c r="R22" t="str">
        <f>IFERROR(AVERAGEIFS(INDEX('Etude statistique des temps d''a'!B:AD,0,ROW(A21)),'Etude statistique des temps d''a'!A:A,"20h30",'Etude statistique des temps d''a'!AF:AF,1),"Closed")</f>
        <v>Closed</v>
      </c>
      <c r="S22" t="str">
        <f>IFERROR(AVERAGEIFS(INDEX('Etude statistique des temps d''a'!B:AD,0,ROW(A21)),'Etude statistique des temps d''a'!A:A,"21h30",'Etude statistique des temps d''a'!AF:AF,1),"Closed")</f>
        <v>Closed</v>
      </c>
      <c r="T22" t="str">
        <f>IFERROR(AVERAGEIFS(INDEX('Etude statistique des temps d''a'!B:AD,0,ROW(A21)),'Etude statistique des temps d''a'!A:A,"22h",'Etude statistique des temps d''a'!AF:AF,1),"Closed")</f>
        <v>Closed</v>
      </c>
      <c r="U22" t="str">
        <f>IFERROR(AVERAGEIFS(INDEX('Etude statistique des temps d''a'!B:AD,0,ROW(A21)),'Etude statistique des temps d''a'!A:A,"22h30",'Etude statistique des temps d''a'!AF:AF,1),"Closed")</f>
        <v>Closed</v>
      </c>
      <c r="V22">
        <f>COUNTIFS('Etude statistique des temps d''a'!AF:AF,1,INDEX('Etude statistique des temps d''a'!B:AD, 0, ROW(A21)),"Fermé") / COUNTIFS('Etude statistique des temps d''a'!AF:AF,1,INDEX('Etude statistique des temps d''a'!B:AD, 0, ROW(A21)),"&lt;&gt;")</f>
        <v>0.18518518518518517</v>
      </c>
      <c r="W22">
        <f>COUNTIFS('Etude statistique des temps d''a'!AF:AF,1,'Etude statistique des temps d''a'!A:A,"8h30",INDEX('Etude statistique des temps d''a'!B:AD, 0, ROW(A21)),"Fermé") / COUNTIFS('Etude statistique des temps d''a'!AF:AF,1,'Etude statistique des temps d''a'!A:A,"8h30",INDEX('Etude statistique des temps d''a'!B:AD, 0, ROW(A21)),"&lt;&gt;")</f>
        <v>0</v>
      </c>
      <c r="X22">
        <f>COUNTIFS('Etude statistique des temps d''a'!AF:AF,1,'Etude statistique des temps d''a'!A:A,"9h30",INDEX('Etude statistique des temps d''a'!B:AD, 0, ROW(A21)),"Fermé") / COUNTIFS('Etude statistique des temps d''a'!AF:AF,1,'Etude statistique des temps d''a'!A:A,"9h30",INDEX('Etude statistique des temps d''a'!B:AD, 0, ROW(A21)),"&lt;&gt;")</f>
        <v>0</v>
      </c>
      <c r="Y22">
        <f>COUNTIFS('Etude statistique des temps d''a'!AF:AF,1,'Etude statistique des temps d''a'!A:A,"10h30",INDEX('Etude statistique des temps d''a'!B:AD, 0, ROW(A21)),"Fermé") / COUNTIFS('Etude statistique des temps d''a'!AF:AF,1,'Etude statistique des temps d''a'!A:A,"10h30",INDEX('Etude statistique des temps d''a'!B:AD, 0, ROW(A21)),"&lt;&gt;")</f>
        <v>0</v>
      </c>
      <c r="Z22">
        <f>COUNTIFS('Etude statistique des temps d''a'!AF:AF,1,'Etude statistique des temps d''a'!A:A,"11h30 (Parade!)",INDEX('Etude statistique des temps d''a'!B:AD, 0, ROW(A21)),"Fermé") / COUNTIFS('Etude statistique des temps d''a'!AF:AF,1,'Etude statistique des temps d''a'!A:A,"11h30 (Parade!)",INDEX('Etude statistique des temps d''a'!B:AD, 0, ROW(A21)),"&lt;&gt;")</f>
        <v>0</v>
      </c>
      <c r="AA22">
        <f>COUNTIFS('Etude statistique des temps d''a'!AF:AF,1,'Etude statistique des temps d''a'!A:A,"12h30",INDEX('Etude statistique des temps d''a'!B:AD, 0, ROW(A21)),"Fermé") / COUNTIFS('Etude statistique des temps d''a'!AF:AF,1,'Etude statistique des temps d''a'!A:A,"12h30",INDEX('Etude statistique des temps d''a'!B:AD, 0, ROW(A21)),"&lt;&gt;")</f>
        <v>0</v>
      </c>
      <c r="AB22">
        <f>COUNTIFS('Etude statistique des temps d''a'!AF:AF,1,'Etude statistique des temps d''a'!A:A,"13h30",INDEX('Etude statistique des temps d''a'!B:AD, 0, ROW(A21)),"Fermé") / COUNTIFS('Etude statistique des temps d''a'!AF:AF,1,'Etude statistique des temps d''a'!A:A,"13h30",INDEX('Etude statistique des temps d''a'!B:AD, 0, ROW(A21)),"&lt;&gt;")</f>
        <v>0</v>
      </c>
      <c r="AC22">
        <f>COUNTIFS('Etude statistique des temps d''a'!AF:AF,1,'Etude statistique des temps d''a'!A:A,"14h30",INDEX('Etude statistique des temps d''a'!B:AD, 0, ROW(A21)),"Fermé") / COUNTIFS('Etude statistique des temps d''a'!AF:AF,1,'Etude statistique des temps d''a'!A:A,"14h30",INDEX('Etude statistique des temps d''a'!B:AD, 0, ROW(A21)),"&lt;&gt;")</f>
        <v>0</v>
      </c>
      <c r="AD22">
        <f>COUNTIFS('Etude statistique des temps d''a'!AF:AF,1,'Etude statistique des temps d''a'!A:A,"15h30",INDEX('Etude statistique des temps d''a'!B:AD, 0, ROW(A21)),"Fermé") / COUNTIFS('Etude statistique des temps d''a'!AF:AF,1,'Etude statistique des temps d''a'!A:A,"15h30",INDEX('Etude statistique des temps d''a'!B:AD, 0, ROW(A21)),"&lt;&gt;")</f>
        <v>0</v>
      </c>
      <c r="AE22">
        <f>COUNTIFS('Etude statistique des temps d''a'!AF:AF,1,'Etude statistique des temps d''a'!A:A,"16h30",INDEX('Etude statistique des temps d''a'!B:AD, 0, ROW(A21)),"Fermé") / COUNTIFS('Etude statistique des temps d''a'!AF:AF,1,'Etude statistique des temps d''a'!A:A,"16h30",INDEX('Etude statistique des temps d''a'!B:AD, 0, ROW(A21)),"&lt;&gt;")</f>
        <v>0</v>
      </c>
      <c r="AF22">
        <f>COUNTIFS('Etude statistique des temps d''a'!AF:AF,1,'Etude statistique des temps d''a'!A:A,"17h30",INDEX('Etude statistique des temps d''a'!B:AD, 0, ROW(A21)),"Fermé") / COUNTIFS('Etude statistique des temps d''a'!AF:AF,1,'Etude statistique des temps d''a'!A:A,"17h30",INDEX('Etude statistique des temps d''a'!B:AD, 0, ROW(A21)),"&lt;&gt;")</f>
        <v>0</v>
      </c>
      <c r="AG22">
        <f>COUNTIFS('Etude statistique des temps d''a'!AF:AF,1,'Etude statistique des temps d''a'!A:A,"18h30",INDEX('Etude statistique des temps d''a'!B:AD, 0, ROW(A21)),"Fermé") / COUNTIFS('Etude statistique des temps d''a'!AF:AF,1,'Etude statistique des temps d''a'!A:A,"18h30",INDEX('Etude statistique des temps d''a'!B:AD, 0, ROW(A21)),"&lt;&gt;")</f>
        <v>0.5</v>
      </c>
      <c r="AH22">
        <f>COUNTIFS('Etude statistique des temps d''a'!AF:AF,1,'Etude statistique des temps d''a'!A:A,"19h30",INDEX('Etude statistique des temps d''a'!B:AD, 0, ROW(A21)),"Fermé") / COUNTIFS('Etude statistique des temps d''a'!AF:AF,1,'Etude statistique des temps d''a'!A:A,"19h30",INDEX('Etude statistique des temps d''a'!B:AD, 0, ROW(A21)),"&lt;&gt;")</f>
        <v>0</v>
      </c>
      <c r="AI22">
        <f>COUNTIFS('Etude statistique des temps d''a'!AF:AF,1,'Etude statistique des temps d''a'!A:A,"20h30",INDEX('Etude statistique des temps d''a'!B:AD, 0, ROW(A21)),"Fermé") / COUNTIFS('Etude statistique des temps d''a'!AF:AF,1,'Etude statistique des temps d''a'!A:A,"20h30",INDEX('Etude statistique des temps d''a'!B:AD, 0, ROW(A21)),"&lt;&gt;")</f>
        <v>1</v>
      </c>
      <c r="AJ22">
        <f>COUNTIFS('Etude statistique des temps d''a'!AF:AF,1,'Etude statistique des temps d''a'!A:A,"21h30",INDEX('Etude statistique des temps d''a'!B:AD, 0, ROW(A21)),"Fermé") / COUNTIFS('Etude statistique des temps d''a'!AF:AF,1,'Etude statistique des temps d''a'!A:A,"21h30",INDEX('Etude statistique des temps d''a'!B:AD, 0, ROW(A21)),"&lt;&gt;")</f>
        <v>1</v>
      </c>
      <c r="AK22">
        <f>COUNTIFS('Etude statistique des temps d''a'!AF:AF,1,'Etude statistique des temps d''a'!A:A,"22h",INDEX('Etude statistique des temps d''a'!B:AD, 0, ROW(A21)),"Fermé") / COUNTIFS('Etude statistique des temps d''a'!AF:AF,1,'Etude statistique des temps d''a'!A:A,"22h",INDEX('Etude statistique des temps d''a'!B:AD, 0, ROW(A21)),"&lt;&gt;")</f>
        <v>1</v>
      </c>
      <c r="AL22">
        <f>COUNTIFS('Etude statistique des temps d''a'!AF:AF,1,'Etude statistique des temps d''a'!A:A,"22h30",INDEX('Etude statistique des temps d''a'!B:AD, 0, ROW(A21)),"Fermé") / COUNTIFS('Etude statistique des temps d''a'!AF:AF,1,'Etude statistique des temps d''a'!A:A,"22h30",INDEX('Etude statistique des temps d''a'!B:AD, 0, ROW(A21)),"&lt;&gt;")</f>
        <v>1</v>
      </c>
    </row>
    <row r="23" spans="1:38" x14ac:dyDescent="0.3">
      <c r="A23" t="s">
        <v>29</v>
      </c>
      <c r="B23" t="s">
        <v>38</v>
      </c>
      <c r="C23" t="s">
        <v>85</v>
      </c>
      <c r="D23" t="s">
        <v>86</v>
      </c>
      <c r="E23">
        <f t="shared" si="0"/>
        <v>35.138888888888893</v>
      </c>
      <c r="F23">
        <f>IFERROR(AVERAGEIFS(INDEX('Etude statistique des temps d''a'!B:AD,0,ROW(A22)),'Etude statistique des temps d''a'!A:A,"8h30",'Etude statistique des temps d''a'!AF:AF,1),"Closed")</f>
        <v>5</v>
      </c>
      <c r="G23">
        <f>IFERROR(AVERAGEIFS(INDEX('Etude statistique des temps d''a'!B:AD,0,ROW(A22)),'Etude statistique des temps d''a'!A:A,"9h30",'Etude statistique des temps d''a'!AF:AF,1),"Closed")</f>
        <v>16.666666666666668</v>
      </c>
      <c r="H23">
        <f>IFERROR(AVERAGEIFS(INDEX('Etude statistique des temps d''a'!B:AD,0,ROW(A22)),'Etude statistique des temps d''a'!A:A,"10h30",'Etude statistique des temps d''a'!AF:AF,1),"Closed")</f>
        <v>45</v>
      </c>
      <c r="I23">
        <f>IFERROR(AVERAGEIFS(INDEX('Etude statistique des temps d''a'!B:AD,0,ROW(A22)),'Etude statistique des temps d''a'!A:A,"11h30 (Parade!)",'Etude statistique des temps d''a'!AF:AF,1),"Closed")</f>
        <v>45</v>
      </c>
      <c r="J23">
        <f>IFERROR(AVERAGEIFS(INDEX('Etude statistique des temps d''a'!B:AD,0,ROW(A22)),'Etude statistique des temps d''a'!A:A,"12h30",'Etude statistique des temps d''a'!AF:AF,1),"Closed")</f>
        <v>50</v>
      </c>
      <c r="K23">
        <f>IFERROR(AVERAGEIFS(INDEX('Etude statistique des temps d''a'!B:AD,0,ROW(A22)),'Etude statistique des temps d''a'!A:A,"13h30",'Etude statistique des temps d''a'!AF:AF,1),"Closed")</f>
        <v>37.5</v>
      </c>
      <c r="L23">
        <f>IFERROR(AVERAGEIFS(INDEX('Etude statistique des temps d''a'!B:AD,0,ROW(A22)),'Etude statistique des temps d''a'!A:A,"14h30",'Etude statistique des temps d''a'!AF:AF,1),"Closed")</f>
        <v>42.5</v>
      </c>
      <c r="M23">
        <f>IFERROR(AVERAGEIFS(INDEX('Etude statistique des temps d''a'!B:AD,0,ROW(A22)),'Etude statistique des temps d''a'!A:A,"15h30",'Etude statistique des temps d''a'!AF:AF,1),"Closed")</f>
        <v>42.5</v>
      </c>
      <c r="N23">
        <f>IFERROR(AVERAGEIFS(INDEX('Etude statistique des temps d''a'!B:AD,0,ROW(A22)),'Etude statistique des temps d''a'!A:A,"16h30",'Etude statistique des temps d''a'!AF:AF,1),"Closed")</f>
        <v>42.5</v>
      </c>
      <c r="O23">
        <f>IFERROR(AVERAGEIFS(INDEX('Etude statistique des temps d''a'!B:AD,0,ROW(A22)),'Etude statistique des temps d''a'!A:A,"17h30",'Etude statistique des temps d''a'!AF:AF,1),"Closed")</f>
        <v>30</v>
      </c>
      <c r="P23">
        <f>IFERROR(AVERAGEIFS(INDEX('Etude statistique des temps d''a'!B:AD,0,ROW(A22)),'Etude statistique des temps d''a'!A:A,"18h30",'Etude statistique des temps d''a'!AF:AF,1),"Closed")</f>
        <v>40</v>
      </c>
      <c r="Q23" t="str">
        <f>IFERROR(AVERAGEIFS(INDEX('Etude statistique des temps d''a'!B:AD,0,ROW(A22)),'Etude statistique des temps d''a'!A:A,"19h30",'Etude statistique des temps d''a'!AF:AF,1),"Closed")</f>
        <v>Closed</v>
      </c>
      <c r="R23">
        <f>IFERROR(AVERAGEIFS(INDEX('Etude statistique des temps d''a'!B:AD,0,ROW(A22)),'Etude statistique des temps d''a'!A:A,"20h30",'Etude statistique des temps d''a'!AF:AF,1),"Closed")</f>
        <v>25</v>
      </c>
      <c r="S23" t="str">
        <f>IFERROR(AVERAGEIFS(INDEX('Etude statistique des temps d''a'!B:AD,0,ROW(A22)),'Etude statistique des temps d''a'!A:A,"21h30",'Etude statistique des temps d''a'!AF:AF,1),"Closed")</f>
        <v>Closed</v>
      </c>
      <c r="T23" t="str">
        <f>IFERROR(AVERAGEIFS(INDEX('Etude statistique des temps d''a'!B:AD,0,ROW(A22)),'Etude statistique des temps d''a'!A:A,"22h",'Etude statistique des temps d''a'!AF:AF,1),"Closed")</f>
        <v>Closed</v>
      </c>
      <c r="U23" t="str">
        <f>IFERROR(AVERAGEIFS(INDEX('Etude statistique des temps d''a'!B:AD,0,ROW(A22)),'Etude statistique des temps d''a'!A:A,"22h30",'Etude statistique des temps d''a'!AF:AF,1),"Closed")</f>
        <v>Closed</v>
      </c>
      <c r="V23">
        <f>COUNTIFS('Etude statistique des temps d''a'!AF:AF,1,INDEX('Etude statistique des temps d''a'!B:AD, 0, ROW(A22)),"Fermé") / COUNTIFS('Etude statistique des temps d''a'!AF:AF,1,INDEX('Etude statistique des temps d''a'!B:AD, 0, ROW(A22)),"&lt;&gt;")</f>
        <v>0.14814814814814814</v>
      </c>
      <c r="W23">
        <f>COUNTIFS('Etude statistique des temps d''a'!AF:AF,1,'Etude statistique des temps d''a'!A:A,"8h30",INDEX('Etude statistique des temps d''a'!B:AD, 0, ROW(A22)),"Fermé") / COUNTIFS('Etude statistique des temps d''a'!AF:AF,1,'Etude statistique des temps d''a'!A:A,"8h30",INDEX('Etude statistique des temps d''a'!B:AD, 0, ROW(A22)),"&lt;&gt;")</f>
        <v>0</v>
      </c>
      <c r="X23">
        <f>COUNTIFS('Etude statistique des temps d''a'!AF:AF,1,'Etude statistique des temps d''a'!A:A,"9h30",INDEX('Etude statistique des temps d''a'!B:AD, 0, ROW(A22)),"Fermé") / COUNTIFS('Etude statistique des temps d''a'!AF:AF,1,'Etude statistique des temps d''a'!A:A,"9h30",INDEX('Etude statistique des temps d''a'!B:AD, 0, ROW(A22)),"&lt;&gt;")</f>
        <v>0</v>
      </c>
      <c r="Y23">
        <f>COUNTIFS('Etude statistique des temps d''a'!AF:AF,1,'Etude statistique des temps d''a'!A:A,"10h30",INDEX('Etude statistique des temps d''a'!B:AD, 0, ROW(A22)),"Fermé") / COUNTIFS('Etude statistique des temps d''a'!AF:AF,1,'Etude statistique des temps d''a'!A:A,"10h30",INDEX('Etude statistique des temps d''a'!B:AD, 0, ROW(A22)),"&lt;&gt;")</f>
        <v>0</v>
      </c>
      <c r="Z23">
        <f>COUNTIFS('Etude statistique des temps d''a'!AF:AF,1,'Etude statistique des temps d''a'!A:A,"11h30 (Parade!)",INDEX('Etude statistique des temps d''a'!B:AD, 0, ROW(A22)),"Fermé") / COUNTIFS('Etude statistique des temps d''a'!AF:AF,1,'Etude statistique des temps d''a'!A:A,"11h30 (Parade!)",INDEX('Etude statistique des temps d''a'!B:AD, 0, ROW(A22)),"&lt;&gt;")</f>
        <v>0</v>
      </c>
      <c r="AA23">
        <f>COUNTIFS('Etude statistique des temps d''a'!AF:AF,1,'Etude statistique des temps d''a'!A:A,"12h30",INDEX('Etude statistique des temps d''a'!B:AD, 0, ROW(A22)),"Fermé") / COUNTIFS('Etude statistique des temps d''a'!AF:AF,1,'Etude statistique des temps d''a'!A:A,"12h30",INDEX('Etude statistique des temps d''a'!B:AD, 0, ROW(A22)),"&lt;&gt;")</f>
        <v>0</v>
      </c>
      <c r="AB23">
        <f>COUNTIFS('Etude statistique des temps d''a'!AF:AF,1,'Etude statistique des temps d''a'!A:A,"13h30",INDEX('Etude statistique des temps d''a'!B:AD, 0, ROW(A22)),"Fermé") / COUNTIFS('Etude statistique des temps d''a'!AF:AF,1,'Etude statistique des temps d''a'!A:A,"13h30",INDEX('Etude statistique des temps d''a'!B:AD, 0, ROW(A22)),"&lt;&gt;")</f>
        <v>0</v>
      </c>
      <c r="AC23">
        <f>COUNTIFS('Etude statistique des temps d''a'!AF:AF,1,'Etude statistique des temps d''a'!A:A,"14h30",INDEX('Etude statistique des temps d''a'!B:AD, 0, ROW(A22)),"Fermé") / COUNTIFS('Etude statistique des temps d''a'!AF:AF,1,'Etude statistique des temps d''a'!A:A,"14h30",INDEX('Etude statistique des temps d''a'!B:AD, 0, ROW(A22)),"&lt;&gt;")</f>
        <v>0</v>
      </c>
      <c r="AD23">
        <f>COUNTIFS('Etude statistique des temps d''a'!AF:AF,1,'Etude statistique des temps d''a'!A:A,"15h30",INDEX('Etude statistique des temps d''a'!B:AD, 0, ROW(A22)),"Fermé") / COUNTIFS('Etude statistique des temps d''a'!AF:AF,1,'Etude statistique des temps d''a'!A:A,"15h30",INDEX('Etude statistique des temps d''a'!B:AD, 0, ROW(A22)),"&lt;&gt;")</f>
        <v>0</v>
      </c>
      <c r="AE23">
        <f>COUNTIFS('Etude statistique des temps d''a'!AF:AF,1,'Etude statistique des temps d''a'!A:A,"16h30",INDEX('Etude statistique des temps d''a'!B:AD, 0, ROW(A22)),"Fermé") / COUNTIFS('Etude statistique des temps d''a'!AF:AF,1,'Etude statistique des temps d''a'!A:A,"16h30",INDEX('Etude statistique des temps d''a'!B:AD, 0, ROW(A22)),"&lt;&gt;")</f>
        <v>0</v>
      </c>
      <c r="AF23">
        <f>COUNTIFS('Etude statistique des temps d''a'!AF:AF,1,'Etude statistique des temps d''a'!A:A,"17h30",INDEX('Etude statistique des temps d''a'!B:AD, 0, ROW(A22)),"Fermé") / COUNTIFS('Etude statistique des temps d''a'!AF:AF,1,'Etude statistique des temps d''a'!A:A,"17h30",INDEX('Etude statistique des temps d''a'!B:AD, 0, ROW(A22)),"&lt;&gt;")</f>
        <v>0</v>
      </c>
      <c r="AG23">
        <f>COUNTIFS('Etude statistique des temps d''a'!AF:AF,1,'Etude statistique des temps d''a'!A:A,"18h30",INDEX('Etude statistique des temps d''a'!B:AD, 0, ROW(A22)),"Fermé") / COUNTIFS('Etude statistique des temps d''a'!AF:AF,1,'Etude statistique des temps d''a'!A:A,"18h30",INDEX('Etude statistique des temps d''a'!B:AD, 0, ROW(A22)),"&lt;&gt;")</f>
        <v>0</v>
      </c>
      <c r="AH23">
        <f>COUNTIFS('Etude statistique des temps d''a'!AF:AF,1,'Etude statistique des temps d''a'!A:A,"19h30",INDEX('Etude statistique des temps d''a'!B:AD, 0, ROW(A22)),"Fermé") / COUNTIFS('Etude statistique des temps d''a'!AF:AF,1,'Etude statistique des temps d''a'!A:A,"19h30",INDEX('Etude statistique des temps d''a'!B:AD, 0, ROW(A22)),"&lt;&gt;")</f>
        <v>1</v>
      </c>
      <c r="AI23">
        <f>COUNTIFS('Etude statistique des temps d''a'!AF:AF,1,'Etude statistique des temps d''a'!A:A,"20h30",INDEX('Etude statistique des temps d''a'!B:AD, 0, ROW(A22)),"Fermé") / COUNTIFS('Etude statistique des temps d''a'!AF:AF,1,'Etude statistique des temps d''a'!A:A,"20h30",INDEX('Etude statistique des temps d''a'!B:AD, 0, ROW(A22)),"&lt;&gt;")</f>
        <v>0</v>
      </c>
      <c r="AJ23">
        <f>COUNTIFS('Etude statistique des temps d''a'!AF:AF,1,'Etude statistique des temps d''a'!A:A,"21h30",INDEX('Etude statistique des temps d''a'!B:AD, 0, ROW(A22)),"Fermé") / COUNTIFS('Etude statistique des temps d''a'!AF:AF,1,'Etude statistique des temps d''a'!A:A,"21h30",INDEX('Etude statistique des temps d''a'!B:AD, 0, ROW(A22)),"&lt;&gt;")</f>
        <v>1</v>
      </c>
      <c r="AK23">
        <f>COUNTIFS('Etude statistique des temps d''a'!AF:AF,1,'Etude statistique des temps d''a'!A:A,"22h",INDEX('Etude statistique des temps d''a'!B:AD, 0, ROW(A22)),"Fermé") / COUNTIFS('Etude statistique des temps d''a'!AF:AF,1,'Etude statistique des temps d''a'!A:A,"22h",INDEX('Etude statistique des temps d''a'!B:AD, 0, ROW(A22)),"&lt;&gt;")</f>
        <v>1</v>
      </c>
      <c r="AL23">
        <f>COUNTIFS('Etude statistique des temps d''a'!AF:AF,1,'Etude statistique des temps d''a'!A:A,"22h30",INDEX('Etude statistique des temps d''a'!B:AD, 0, ROW(A22)),"Fermé") / COUNTIFS('Etude statistique des temps d''a'!AF:AF,1,'Etude statistique des temps d''a'!A:A,"22h30",INDEX('Etude statistique des temps d''a'!B:AD, 0, ROW(A22)),"&lt;&gt;")</f>
        <v>1</v>
      </c>
    </row>
    <row r="24" spans="1:38" x14ac:dyDescent="0.3">
      <c r="A24" t="s">
        <v>30</v>
      </c>
      <c r="B24" t="s">
        <v>38</v>
      </c>
      <c r="C24" t="s">
        <v>87</v>
      </c>
      <c r="D24" t="s">
        <v>88</v>
      </c>
      <c r="E24">
        <f t="shared" si="0"/>
        <v>11</v>
      </c>
      <c r="F24" t="str">
        <f>IFERROR(AVERAGEIFS(INDEX('Etude statistique des temps d''a'!B:AD,0,ROW(A23)),'Etude statistique des temps d''a'!A:A,"8h30",'Etude statistique des temps d''a'!AF:AF,1),"Closed")</f>
        <v>Closed</v>
      </c>
      <c r="G24" t="str">
        <f>IFERROR(AVERAGEIFS(INDEX('Etude statistique des temps d''a'!B:AD,0,ROW(A23)),'Etude statistique des temps d''a'!A:A,"9h30",'Etude statistique des temps d''a'!AF:AF,1),"Closed")</f>
        <v>Closed</v>
      </c>
      <c r="H24">
        <f>IFERROR(AVERAGEIFS(INDEX('Etude statistique des temps d''a'!B:AD,0,ROW(A23)),'Etude statistique des temps d''a'!A:A,"10h30",'Etude statistique des temps d''a'!AF:AF,1),"Closed")</f>
        <v>20</v>
      </c>
      <c r="I24">
        <f>IFERROR(AVERAGEIFS(INDEX('Etude statistique des temps d''a'!B:AD,0,ROW(A23)),'Etude statistique des temps d''a'!A:A,"11h30 (Parade!)",'Etude statistique des temps d''a'!AF:AF,1),"Closed")</f>
        <v>15</v>
      </c>
      <c r="J24">
        <f>IFERROR(AVERAGEIFS(INDEX('Etude statistique des temps d''a'!B:AD,0,ROW(A23)),'Etude statistique des temps d''a'!A:A,"12h30",'Etude statistique des temps d''a'!AF:AF,1),"Closed")</f>
        <v>12.5</v>
      </c>
      <c r="K24">
        <f>IFERROR(AVERAGEIFS(INDEX('Etude statistique des temps d''a'!B:AD,0,ROW(A23)),'Etude statistique des temps d''a'!A:A,"13h30",'Etude statistique des temps d''a'!AF:AF,1),"Closed")</f>
        <v>15</v>
      </c>
      <c r="L24">
        <f>IFERROR(AVERAGEIFS(INDEX('Etude statistique des temps d''a'!B:AD,0,ROW(A23)),'Etude statistique des temps d''a'!A:A,"14h30",'Etude statistique des temps d''a'!AF:AF,1),"Closed")</f>
        <v>5</v>
      </c>
      <c r="M24">
        <f>IFERROR(AVERAGEIFS(INDEX('Etude statistique des temps d''a'!B:AD,0,ROW(A23)),'Etude statistique des temps d''a'!A:A,"15h30",'Etude statistique des temps d''a'!AF:AF,1),"Closed")</f>
        <v>7.5</v>
      </c>
      <c r="N24">
        <f>IFERROR(AVERAGEIFS(INDEX('Etude statistique des temps d''a'!B:AD,0,ROW(A23)),'Etude statistique des temps d''a'!A:A,"16h30",'Etude statistique des temps d''a'!AF:AF,1),"Closed")</f>
        <v>7.5</v>
      </c>
      <c r="O24">
        <f>IFERROR(AVERAGEIFS(INDEX('Etude statistique des temps d''a'!B:AD,0,ROW(A23)),'Etude statistique des temps d''a'!A:A,"17h30",'Etude statistique des temps d''a'!AF:AF,1),"Closed")</f>
        <v>5</v>
      </c>
      <c r="P24">
        <f>IFERROR(AVERAGEIFS(INDEX('Etude statistique des temps d''a'!B:AD,0,ROW(A23)),'Etude statistique des temps d''a'!A:A,"18h30",'Etude statistique des temps d''a'!AF:AF,1),"Closed")</f>
        <v>12.5</v>
      </c>
      <c r="Q24">
        <f>IFERROR(AVERAGEIFS(INDEX('Etude statistique des temps d''a'!B:AD,0,ROW(A23)),'Etude statistique des temps d''a'!A:A,"19h30",'Etude statistique des temps d''a'!AF:AF,1),"Closed")</f>
        <v>10</v>
      </c>
      <c r="R24" t="str">
        <f>IFERROR(AVERAGEIFS(INDEX('Etude statistique des temps d''a'!B:AD,0,ROW(A23)),'Etude statistique des temps d''a'!A:A,"20h30",'Etude statistique des temps d''a'!AF:AF,1),"Closed")</f>
        <v>Closed</v>
      </c>
      <c r="S24" t="str">
        <f>IFERROR(AVERAGEIFS(INDEX('Etude statistique des temps d''a'!B:AD,0,ROW(A23)),'Etude statistique des temps d''a'!A:A,"21h30",'Etude statistique des temps d''a'!AF:AF,1),"Closed")</f>
        <v>Closed</v>
      </c>
      <c r="T24" t="str">
        <f>IFERROR(AVERAGEIFS(INDEX('Etude statistique des temps d''a'!B:AD,0,ROW(A23)),'Etude statistique des temps d''a'!A:A,"22h",'Etude statistique des temps d''a'!AF:AF,1),"Closed")</f>
        <v>Closed</v>
      </c>
      <c r="U24" t="str">
        <f>IFERROR(AVERAGEIFS(INDEX('Etude statistique des temps d''a'!B:AD,0,ROW(A23)),'Etude statistique des temps d''a'!A:A,"22h30",'Etude statistique des temps d''a'!AF:AF,1),"Closed")</f>
        <v>Closed</v>
      </c>
      <c r="V24">
        <f>COUNTIFS('Etude statistique des temps d''a'!AF:AF,1,INDEX('Etude statistique des temps d''a'!B:AD, 0, ROW(A23)),"Fermé") / COUNTIFS('Etude statistique des temps d''a'!AF:AF,1,INDEX('Etude statistique des temps d''a'!B:AD, 0, ROW(A23)),"&lt;&gt;")</f>
        <v>0.37037037037037035</v>
      </c>
      <c r="W24">
        <f>COUNTIFS('Etude statistique des temps d''a'!AF:AF,1,'Etude statistique des temps d''a'!A:A,"8h30",INDEX('Etude statistique des temps d''a'!B:AD, 0, ROW(A23)),"Fermé") / COUNTIFS('Etude statistique des temps d''a'!AF:AF,1,'Etude statistique des temps d''a'!A:A,"8h30",INDEX('Etude statistique des temps d''a'!B:AD, 0, ROW(A23)),"&lt;&gt;")</f>
        <v>1</v>
      </c>
      <c r="X24">
        <f>COUNTIFS('Etude statistique des temps d''a'!AF:AF,1,'Etude statistique des temps d''a'!A:A,"9h30",INDEX('Etude statistique des temps d''a'!B:AD, 0, ROW(A23)),"Fermé") / COUNTIFS('Etude statistique des temps d''a'!AF:AF,1,'Etude statistique des temps d''a'!A:A,"9h30",INDEX('Etude statistique des temps d''a'!B:AD, 0, ROW(A23)),"&lt;&gt;")</f>
        <v>1</v>
      </c>
      <c r="Y24">
        <f>COUNTIFS('Etude statistique des temps d''a'!AF:AF,1,'Etude statistique des temps d''a'!A:A,"10h30",INDEX('Etude statistique des temps d''a'!B:AD, 0, ROW(A23)),"Fermé") / COUNTIFS('Etude statistique des temps d''a'!AF:AF,1,'Etude statistique des temps d''a'!A:A,"10h30",INDEX('Etude statistique des temps d''a'!B:AD, 0, ROW(A23)),"&lt;&gt;")</f>
        <v>0</v>
      </c>
      <c r="Z24">
        <f>COUNTIFS('Etude statistique des temps d''a'!AF:AF,1,'Etude statistique des temps d''a'!A:A,"11h30 (Parade!)",INDEX('Etude statistique des temps d''a'!B:AD, 0, ROW(A23)),"Fermé") / COUNTIFS('Etude statistique des temps d''a'!AF:AF,1,'Etude statistique des temps d''a'!A:A,"11h30 (Parade!)",INDEX('Etude statistique des temps d''a'!B:AD, 0, ROW(A23)),"&lt;&gt;")</f>
        <v>0.33333333333333331</v>
      </c>
      <c r="AA24">
        <f>COUNTIFS('Etude statistique des temps d''a'!AF:AF,1,'Etude statistique des temps d''a'!A:A,"12h30",INDEX('Etude statistique des temps d''a'!B:AD, 0, ROW(A23)),"Fermé") / COUNTIFS('Etude statistique des temps d''a'!AF:AF,1,'Etude statistique des temps d''a'!A:A,"12h30",INDEX('Etude statistique des temps d''a'!B:AD, 0, ROW(A23)),"&lt;&gt;")</f>
        <v>0</v>
      </c>
      <c r="AB24">
        <f>COUNTIFS('Etude statistique des temps d''a'!AF:AF,1,'Etude statistique des temps d''a'!A:A,"13h30",INDEX('Etude statistique des temps d''a'!B:AD, 0, ROW(A23)),"Fermé") / COUNTIFS('Etude statistique des temps d''a'!AF:AF,1,'Etude statistique des temps d''a'!A:A,"13h30",INDEX('Etude statistique des temps d''a'!B:AD, 0, ROW(A23)),"&lt;&gt;")</f>
        <v>0</v>
      </c>
      <c r="AC24">
        <f>COUNTIFS('Etude statistique des temps d''a'!AF:AF,1,'Etude statistique des temps d''a'!A:A,"14h30",INDEX('Etude statistique des temps d''a'!B:AD, 0, ROW(A23)),"Fermé") / COUNTIFS('Etude statistique des temps d''a'!AF:AF,1,'Etude statistique des temps d''a'!A:A,"14h30",INDEX('Etude statistique des temps d''a'!B:AD, 0, ROW(A23)),"&lt;&gt;")</f>
        <v>0</v>
      </c>
      <c r="AD24">
        <f>COUNTIFS('Etude statistique des temps d''a'!AF:AF,1,'Etude statistique des temps d''a'!A:A,"15h30",INDEX('Etude statistique des temps d''a'!B:AD, 0, ROW(A23)),"Fermé") / COUNTIFS('Etude statistique des temps d''a'!AF:AF,1,'Etude statistique des temps d''a'!A:A,"15h30",INDEX('Etude statistique des temps d''a'!B:AD, 0, ROW(A23)),"&lt;&gt;")</f>
        <v>0</v>
      </c>
      <c r="AE24">
        <f>COUNTIFS('Etude statistique des temps d''a'!AF:AF,1,'Etude statistique des temps d''a'!A:A,"16h30",INDEX('Etude statistique des temps d''a'!B:AD, 0, ROW(A23)),"Fermé") / COUNTIFS('Etude statistique des temps d''a'!AF:AF,1,'Etude statistique des temps d''a'!A:A,"16h30",INDEX('Etude statistique des temps d''a'!B:AD, 0, ROW(A23)),"&lt;&gt;")</f>
        <v>0</v>
      </c>
      <c r="AF24">
        <f>COUNTIFS('Etude statistique des temps d''a'!AF:AF,1,'Etude statistique des temps d''a'!A:A,"17h30",INDEX('Etude statistique des temps d''a'!B:AD, 0, ROW(A23)),"Fermé") / COUNTIFS('Etude statistique des temps d''a'!AF:AF,1,'Etude statistique des temps d''a'!A:A,"17h30",INDEX('Etude statistique des temps d''a'!B:AD, 0, ROW(A23)),"&lt;&gt;")</f>
        <v>0</v>
      </c>
      <c r="AG24">
        <f>COUNTIFS('Etude statistique des temps d''a'!AF:AF,1,'Etude statistique des temps d''a'!A:A,"18h30",INDEX('Etude statistique des temps d''a'!B:AD, 0, ROW(A23)),"Fermé") / COUNTIFS('Etude statistique des temps d''a'!AF:AF,1,'Etude statistique des temps d''a'!A:A,"18h30",INDEX('Etude statistique des temps d''a'!B:AD, 0, ROW(A23)),"&lt;&gt;")</f>
        <v>0</v>
      </c>
      <c r="AH24">
        <f>COUNTIFS('Etude statistique des temps d''a'!AF:AF,1,'Etude statistique des temps d''a'!A:A,"19h30",INDEX('Etude statistique des temps d''a'!B:AD, 0, ROW(A23)),"Fermé") / COUNTIFS('Etude statistique des temps d''a'!AF:AF,1,'Etude statistique des temps d''a'!A:A,"19h30",INDEX('Etude statistique des temps d''a'!B:AD, 0, ROW(A23)),"&lt;&gt;")</f>
        <v>0</v>
      </c>
      <c r="AI24">
        <f>COUNTIFS('Etude statistique des temps d''a'!AF:AF,1,'Etude statistique des temps d''a'!A:A,"20h30",INDEX('Etude statistique des temps d''a'!B:AD, 0, ROW(A23)),"Fermé") / COUNTIFS('Etude statistique des temps d''a'!AF:AF,1,'Etude statistique des temps d''a'!A:A,"20h30",INDEX('Etude statistique des temps d''a'!B:AD, 0, ROW(A23)),"&lt;&gt;")</f>
        <v>1</v>
      </c>
      <c r="AJ24">
        <f>COUNTIFS('Etude statistique des temps d''a'!AF:AF,1,'Etude statistique des temps d''a'!A:A,"21h30",INDEX('Etude statistique des temps d''a'!B:AD, 0, ROW(A23)),"Fermé") / COUNTIFS('Etude statistique des temps d''a'!AF:AF,1,'Etude statistique des temps d''a'!A:A,"21h30",INDEX('Etude statistique des temps d''a'!B:AD, 0, ROW(A23)),"&lt;&gt;")</f>
        <v>1</v>
      </c>
      <c r="AK24">
        <f>COUNTIFS('Etude statistique des temps d''a'!AF:AF,1,'Etude statistique des temps d''a'!A:A,"22h",INDEX('Etude statistique des temps d''a'!B:AD, 0, ROW(A23)),"Fermé") / COUNTIFS('Etude statistique des temps d''a'!AF:AF,1,'Etude statistique des temps d''a'!A:A,"22h",INDEX('Etude statistique des temps d''a'!B:AD, 0, ROW(A23)),"&lt;&gt;")</f>
        <v>1</v>
      </c>
      <c r="AL24">
        <f>COUNTIFS('Etude statistique des temps d''a'!AF:AF,1,'Etude statistique des temps d''a'!A:A,"22h30",INDEX('Etude statistique des temps d''a'!B:AD, 0, ROW(A23)),"Fermé") / COUNTIFS('Etude statistique des temps d''a'!AF:AF,1,'Etude statistique des temps d''a'!A:A,"22h30",INDEX('Etude statistique des temps d''a'!B:AD, 0, ROW(A23)),"&lt;&gt;")</f>
        <v>1</v>
      </c>
    </row>
    <row r="25" spans="1:38" x14ac:dyDescent="0.3">
      <c r="A25" t="s">
        <v>31</v>
      </c>
      <c r="B25" t="s">
        <v>38</v>
      </c>
      <c r="C25" t="s">
        <v>89</v>
      </c>
      <c r="D25" t="s">
        <v>90</v>
      </c>
      <c r="E25">
        <f t="shared" si="0"/>
        <v>12.727272727272727</v>
      </c>
      <c r="F25" t="str">
        <f>IFERROR(AVERAGEIFS(INDEX('Etude statistique des temps d''a'!B:AD,0,ROW(A24)),'Etude statistique des temps d''a'!A:A,"8h30",'Etude statistique des temps d''a'!AF:AF,1),"Closed")</f>
        <v>Closed</v>
      </c>
      <c r="G25">
        <f>IFERROR(AVERAGEIFS(INDEX('Etude statistique des temps d''a'!B:AD,0,ROW(A24)),'Etude statistique des temps d''a'!A:A,"9h30",'Etude statistique des temps d''a'!AF:AF,1),"Closed")</f>
        <v>5</v>
      </c>
      <c r="H25">
        <f>IFERROR(AVERAGEIFS(INDEX('Etude statistique des temps d''a'!B:AD,0,ROW(A24)),'Etude statistique des temps d''a'!A:A,"10h30",'Etude statistique des temps d''a'!AF:AF,1),"Closed")</f>
        <v>15</v>
      </c>
      <c r="I25">
        <f>IFERROR(AVERAGEIFS(INDEX('Etude statistique des temps d''a'!B:AD,0,ROW(A24)),'Etude statistique des temps d''a'!A:A,"11h30 (Parade!)",'Etude statistique des temps d''a'!AF:AF,1),"Closed")</f>
        <v>20</v>
      </c>
      <c r="J25">
        <f>IFERROR(AVERAGEIFS(INDEX('Etude statistique des temps d''a'!B:AD,0,ROW(A24)),'Etude statistique des temps d''a'!A:A,"12h30",'Etude statistique des temps d''a'!AF:AF,1),"Closed")</f>
        <v>20</v>
      </c>
      <c r="K25">
        <f>IFERROR(AVERAGEIFS(INDEX('Etude statistique des temps d''a'!B:AD,0,ROW(A24)),'Etude statistique des temps d''a'!A:A,"13h30",'Etude statistique des temps d''a'!AF:AF,1),"Closed")</f>
        <v>15</v>
      </c>
      <c r="L25">
        <f>IFERROR(AVERAGEIFS(INDEX('Etude statistique des temps d''a'!B:AD,0,ROW(A24)),'Etude statistique des temps d''a'!A:A,"14h30",'Etude statistique des temps d''a'!AF:AF,1),"Closed")</f>
        <v>12.5</v>
      </c>
      <c r="M25">
        <f>IFERROR(AVERAGEIFS(INDEX('Etude statistique des temps d''a'!B:AD,0,ROW(A24)),'Etude statistique des temps d''a'!A:A,"15h30",'Etude statistique des temps d''a'!AF:AF,1),"Closed")</f>
        <v>10</v>
      </c>
      <c r="N25">
        <f>IFERROR(AVERAGEIFS(INDEX('Etude statistique des temps d''a'!B:AD,0,ROW(A24)),'Etude statistique des temps d''a'!A:A,"16h30",'Etude statistique des temps d''a'!AF:AF,1),"Closed")</f>
        <v>12.5</v>
      </c>
      <c r="O25">
        <f>IFERROR(AVERAGEIFS(INDEX('Etude statistique des temps d''a'!B:AD,0,ROW(A24)),'Etude statistique des temps d''a'!A:A,"17h30",'Etude statistique des temps d''a'!AF:AF,1),"Closed")</f>
        <v>10</v>
      </c>
      <c r="P25">
        <f>IFERROR(AVERAGEIFS(INDEX('Etude statistique des temps d''a'!B:AD,0,ROW(A24)),'Etude statistique des temps d''a'!A:A,"18h30",'Etude statistique des temps d''a'!AF:AF,1),"Closed")</f>
        <v>15</v>
      </c>
      <c r="Q25">
        <f>IFERROR(AVERAGEIFS(INDEX('Etude statistique des temps d''a'!B:AD,0,ROW(A24)),'Etude statistique des temps d''a'!A:A,"19h30",'Etude statistique des temps d''a'!AF:AF,1),"Closed")</f>
        <v>5</v>
      </c>
      <c r="R25" t="str">
        <f>IFERROR(AVERAGEIFS(INDEX('Etude statistique des temps d''a'!B:AD,0,ROW(A24)),'Etude statistique des temps d''a'!A:A,"20h30",'Etude statistique des temps d''a'!AF:AF,1),"Closed")</f>
        <v>Closed</v>
      </c>
      <c r="S25" t="str">
        <f>IFERROR(AVERAGEIFS(INDEX('Etude statistique des temps d''a'!B:AD,0,ROW(A24)),'Etude statistique des temps d''a'!A:A,"21h30",'Etude statistique des temps d''a'!AF:AF,1),"Closed")</f>
        <v>Closed</v>
      </c>
      <c r="T25" t="str">
        <f>IFERROR(AVERAGEIFS(INDEX('Etude statistique des temps d''a'!B:AD,0,ROW(A24)),'Etude statistique des temps d''a'!A:A,"22h",'Etude statistique des temps d''a'!AF:AF,1),"Closed")</f>
        <v>Closed</v>
      </c>
      <c r="U25" t="str">
        <f>IFERROR(AVERAGEIFS(INDEX('Etude statistique des temps d''a'!B:AD,0,ROW(A24)),'Etude statistique des temps d''a'!A:A,"22h30",'Etude statistique des temps d''a'!AF:AF,1),"Closed")</f>
        <v>Closed</v>
      </c>
      <c r="V25">
        <f>COUNTIFS('Etude statistique des temps d''a'!AF:AF,1,INDEX('Etude statistique des temps d''a'!B:AD, 0, ROW(A24)),"Fermé") / COUNTIFS('Etude statistique des temps d''a'!AF:AF,1,INDEX('Etude statistique des temps d''a'!B:AD, 0, ROW(A24)),"&lt;&gt;")</f>
        <v>0.22222222222222221</v>
      </c>
      <c r="W25">
        <f>COUNTIFS('Etude statistique des temps d''a'!AF:AF,1,'Etude statistique des temps d''a'!A:A,"8h30",INDEX('Etude statistique des temps d''a'!B:AD, 0, ROW(A24)),"Fermé") / COUNTIFS('Etude statistique des temps d''a'!AF:AF,1,'Etude statistique des temps d''a'!A:A,"8h30",INDEX('Etude statistique des temps d''a'!B:AD, 0, ROW(A24)),"&lt;&gt;")</f>
        <v>1</v>
      </c>
      <c r="X25">
        <f>COUNTIFS('Etude statistique des temps d''a'!AF:AF,1,'Etude statistique des temps d''a'!A:A,"9h30",INDEX('Etude statistique des temps d''a'!B:AD, 0, ROW(A24)),"Fermé") / COUNTIFS('Etude statistique des temps d''a'!AF:AF,1,'Etude statistique des temps d''a'!A:A,"9h30",INDEX('Etude statistique des temps d''a'!B:AD, 0, ROW(A24)),"&lt;&gt;")</f>
        <v>0</v>
      </c>
      <c r="Y25">
        <f>COUNTIFS('Etude statistique des temps d''a'!AF:AF,1,'Etude statistique des temps d''a'!A:A,"10h30",INDEX('Etude statistique des temps d''a'!B:AD, 0, ROW(A24)),"Fermé") / COUNTIFS('Etude statistique des temps d''a'!AF:AF,1,'Etude statistique des temps d''a'!A:A,"10h30",INDEX('Etude statistique des temps d''a'!B:AD, 0, ROW(A24)),"&lt;&gt;")</f>
        <v>0</v>
      </c>
      <c r="Z25">
        <f>COUNTIFS('Etude statistique des temps d''a'!AF:AF,1,'Etude statistique des temps d''a'!A:A,"11h30 (Parade!)",INDEX('Etude statistique des temps d''a'!B:AD, 0, ROW(A24)),"Fermé") / COUNTIFS('Etude statistique des temps d''a'!AF:AF,1,'Etude statistique des temps d''a'!A:A,"11h30 (Parade!)",INDEX('Etude statistique des temps d''a'!B:AD, 0, ROW(A24)),"&lt;&gt;")</f>
        <v>0</v>
      </c>
      <c r="AA25">
        <f>COUNTIFS('Etude statistique des temps d''a'!AF:AF,1,'Etude statistique des temps d''a'!A:A,"12h30",INDEX('Etude statistique des temps d''a'!B:AD, 0, ROW(A24)),"Fermé") / COUNTIFS('Etude statistique des temps d''a'!AF:AF,1,'Etude statistique des temps d''a'!A:A,"12h30",INDEX('Etude statistique des temps d''a'!B:AD, 0, ROW(A24)),"&lt;&gt;")</f>
        <v>0</v>
      </c>
      <c r="AB25">
        <f>COUNTIFS('Etude statistique des temps d''a'!AF:AF,1,'Etude statistique des temps d''a'!A:A,"13h30",INDEX('Etude statistique des temps d''a'!B:AD, 0, ROW(A24)),"Fermé") / COUNTIFS('Etude statistique des temps d''a'!AF:AF,1,'Etude statistique des temps d''a'!A:A,"13h30",INDEX('Etude statistique des temps d''a'!B:AD, 0, ROW(A24)),"&lt;&gt;")</f>
        <v>0</v>
      </c>
      <c r="AC25">
        <f>COUNTIFS('Etude statistique des temps d''a'!AF:AF,1,'Etude statistique des temps d''a'!A:A,"14h30",INDEX('Etude statistique des temps d''a'!B:AD, 0, ROW(A24)),"Fermé") / COUNTIFS('Etude statistique des temps d''a'!AF:AF,1,'Etude statistique des temps d''a'!A:A,"14h30",INDEX('Etude statistique des temps d''a'!B:AD, 0, ROW(A24)),"&lt;&gt;")</f>
        <v>0</v>
      </c>
      <c r="AD25">
        <f>COUNTIFS('Etude statistique des temps d''a'!AF:AF,1,'Etude statistique des temps d''a'!A:A,"15h30",INDEX('Etude statistique des temps d''a'!B:AD, 0, ROW(A24)),"Fermé") / COUNTIFS('Etude statistique des temps d''a'!AF:AF,1,'Etude statistique des temps d''a'!A:A,"15h30",INDEX('Etude statistique des temps d''a'!B:AD, 0, ROW(A24)),"&lt;&gt;")</f>
        <v>0</v>
      </c>
      <c r="AE25">
        <f>COUNTIFS('Etude statistique des temps d''a'!AF:AF,1,'Etude statistique des temps d''a'!A:A,"16h30",INDEX('Etude statistique des temps d''a'!B:AD, 0, ROW(A24)),"Fermé") / COUNTIFS('Etude statistique des temps d''a'!AF:AF,1,'Etude statistique des temps d''a'!A:A,"16h30",INDEX('Etude statistique des temps d''a'!B:AD, 0, ROW(A24)),"&lt;&gt;")</f>
        <v>0</v>
      </c>
      <c r="AF25">
        <f>COUNTIFS('Etude statistique des temps d''a'!AF:AF,1,'Etude statistique des temps d''a'!A:A,"17h30",INDEX('Etude statistique des temps d''a'!B:AD, 0, ROW(A24)),"Fermé") / COUNTIFS('Etude statistique des temps d''a'!AF:AF,1,'Etude statistique des temps d''a'!A:A,"17h30",INDEX('Etude statistique des temps d''a'!B:AD, 0, ROW(A24)),"&lt;&gt;")</f>
        <v>0</v>
      </c>
      <c r="AG25">
        <f>COUNTIFS('Etude statistique des temps d''a'!AF:AF,1,'Etude statistique des temps d''a'!A:A,"18h30",INDEX('Etude statistique des temps d''a'!B:AD, 0, ROW(A24)),"Fermé") / COUNTIFS('Etude statistique des temps d''a'!AF:AF,1,'Etude statistique des temps d''a'!A:A,"18h30",INDEX('Etude statistique des temps d''a'!B:AD, 0, ROW(A24)),"&lt;&gt;")</f>
        <v>0</v>
      </c>
      <c r="AH25">
        <f>COUNTIFS('Etude statistique des temps d''a'!AF:AF,1,'Etude statistique des temps d''a'!A:A,"19h30",INDEX('Etude statistique des temps d''a'!B:AD, 0, ROW(A24)),"Fermé") / COUNTIFS('Etude statistique des temps d''a'!AF:AF,1,'Etude statistique des temps d''a'!A:A,"19h30",INDEX('Etude statistique des temps d''a'!B:AD, 0, ROW(A24)),"&lt;&gt;")</f>
        <v>0</v>
      </c>
      <c r="AI25">
        <f>COUNTIFS('Etude statistique des temps d''a'!AF:AF,1,'Etude statistique des temps d''a'!A:A,"20h30",INDEX('Etude statistique des temps d''a'!B:AD, 0, ROW(A24)),"Fermé") / COUNTIFS('Etude statistique des temps d''a'!AF:AF,1,'Etude statistique des temps d''a'!A:A,"20h30",INDEX('Etude statistique des temps d''a'!B:AD, 0, ROW(A24)),"&lt;&gt;")</f>
        <v>1</v>
      </c>
      <c r="AJ25">
        <f>COUNTIFS('Etude statistique des temps d''a'!AF:AF,1,'Etude statistique des temps d''a'!A:A,"21h30",INDEX('Etude statistique des temps d''a'!B:AD, 0, ROW(A24)),"Fermé") / COUNTIFS('Etude statistique des temps d''a'!AF:AF,1,'Etude statistique des temps d''a'!A:A,"21h30",INDEX('Etude statistique des temps d''a'!B:AD, 0, ROW(A24)),"&lt;&gt;")</f>
        <v>1</v>
      </c>
      <c r="AK25">
        <f>COUNTIFS('Etude statistique des temps d''a'!AF:AF,1,'Etude statistique des temps d''a'!A:A,"22h",INDEX('Etude statistique des temps d''a'!B:AD, 0, ROW(A24)),"Fermé") / COUNTIFS('Etude statistique des temps d''a'!AF:AF,1,'Etude statistique des temps d''a'!A:A,"22h",INDEX('Etude statistique des temps d''a'!B:AD, 0, ROW(A24)),"&lt;&gt;")</f>
        <v>1</v>
      </c>
      <c r="AL25">
        <f>COUNTIFS('Etude statistique des temps d''a'!AF:AF,1,'Etude statistique des temps d''a'!A:A,"22h30",INDEX('Etude statistique des temps d''a'!B:AD, 0, ROW(A24)),"Fermé") / COUNTIFS('Etude statistique des temps d''a'!AF:AF,1,'Etude statistique des temps d''a'!A:A,"22h30",INDEX('Etude statistique des temps d''a'!B:AD, 0, ROW(A24)),"&lt;&gt;")</f>
        <v>1</v>
      </c>
    </row>
    <row r="26" spans="1:38" x14ac:dyDescent="0.3">
      <c r="A26" t="s">
        <v>32</v>
      </c>
      <c r="B26" t="s">
        <v>38</v>
      </c>
      <c r="C26" t="s">
        <v>91</v>
      </c>
      <c r="D26" t="s">
        <v>92</v>
      </c>
      <c r="E26">
        <f t="shared" si="0"/>
        <v>8.3333333333333339</v>
      </c>
      <c r="F26" t="str">
        <f>IFERROR(AVERAGEIFS(INDEX('Etude statistique des temps d''a'!B:AD,0,ROW(A25)),'Etude statistique des temps d''a'!A:A,"8h30",'Etude statistique des temps d''a'!AF:AF,1),"Closed")</f>
        <v>Closed</v>
      </c>
      <c r="G26">
        <f>IFERROR(AVERAGEIFS(INDEX('Etude statistique des temps d''a'!B:AD,0,ROW(A25)),'Etude statistique des temps d''a'!A:A,"9h30",'Etude statistique des temps d''a'!AF:AF,1),"Closed")</f>
        <v>5</v>
      </c>
      <c r="H26">
        <f>IFERROR(AVERAGEIFS(INDEX('Etude statistique des temps d''a'!B:AD,0,ROW(A25)),'Etude statistique des temps d''a'!A:A,"10h30",'Etude statistique des temps d''a'!AF:AF,1),"Closed")</f>
        <v>10</v>
      </c>
      <c r="I26">
        <f>IFERROR(AVERAGEIFS(INDEX('Etude statistique des temps d''a'!B:AD,0,ROW(A25)),'Etude statistique des temps d''a'!A:A,"11h30 (Parade!)",'Etude statistique des temps d''a'!AF:AF,1),"Closed")</f>
        <v>15</v>
      </c>
      <c r="J26">
        <f>IFERROR(AVERAGEIFS(INDEX('Etude statistique des temps d''a'!B:AD,0,ROW(A25)),'Etude statistique des temps d''a'!A:A,"12h30",'Etude statistique des temps d''a'!AF:AF,1),"Closed")</f>
        <v>10</v>
      </c>
      <c r="K26">
        <f>IFERROR(AVERAGEIFS(INDEX('Etude statistique des temps d''a'!B:AD,0,ROW(A25)),'Etude statistique des temps d''a'!A:A,"13h30",'Etude statistique des temps d''a'!AF:AF,1),"Closed")</f>
        <v>7.5</v>
      </c>
      <c r="L26">
        <f>IFERROR(AVERAGEIFS(INDEX('Etude statistique des temps d''a'!B:AD,0,ROW(A25)),'Etude statistique des temps d''a'!A:A,"14h30",'Etude statistique des temps d''a'!AF:AF,1),"Closed")</f>
        <v>12.5</v>
      </c>
      <c r="M26">
        <f>IFERROR(AVERAGEIFS(INDEX('Etude statistique des temps d''a'!B:AD,0,ROW(A25)),'Etude statistique des temps d''a'!A:A,"15h30",'Etude statistique des temps d''a'!AF:AF,1),"Closed")</f>
        <v>7.5</v>
      </c>
      <c r="N26">
        <f>IFERROR(AVERAGEIFS(INDEX('Etude statistique des temps d''a'!B:AD,0,ROW(A25)),'Etude statistique des temps d''a'!A:A,"16h30",'Etude statistique des temps d''a'!AF:AF,1),"Closed")</f>
        <v>7.5</v>
      </c>
      <c r="O26">
        <f>IFERROR(AVERAGEIFS(INDEX('Etude statistique des temps d''a'!B:AD,0,ROW(A25)),'Etude statistique des temps d''a'!A:A,"17h30",'Etude statistique des temps d''a'!AF:AF,1),"Closed")</f>
        <v>5</v>
      </c>
      <c r="P26">
        <f>IFERROR(AVERAGEIFS(INDEX('Etude statistique des temps d''a'!B:AD,0,ROW(A25)),'Etude statistique des temps d''a'!A:A,"18h30",'Etude statistique des temps d''a'!AF:AF,1),"Closed")</f>
        <v>10</v>
      </c>
      <c r="Q26">
        <f>IFERROR(AVERAGEIFS(INDEX('Etude statistique des temps d''a'!B:AD,0,ROW(A25)),'Etude statistique des temps d''a'!A:A,"19h30",'Etude statistique des temps d''a'!AF:AF,1),"Closed")</f>
        <v>5</v>
      </c>
      <c r="R26">
        <f>IFERROR(AVERAGEIFS(INDEX('Etude statistique des temps d''a'!B:AD,0,ROW(A25)),'Etude statistique des temps d''a'!A:A,"20h30",'Etude statistique des temps d''a'!AF:AF,1),"Closed")</f>
        <v>5</v>
      </c>
      <c r="S26" t="str">
        <f>IFERROR(AVERAGEIFS(INDEX('Etude statistique des temps d''a'!B:AD,0,ROW(A25)),'Etude statistique des temps d''a'!A:A,"21h30",'Etude statistique des temps d''a'!AF:AF,1),"Closed")</f>
        <v>Closed</v>
      </c>
      <c r="T26" t="str">
        <f>IFERROR(AVERAGEIFS(INDEX('Etude statistique des temps d''a'!B:AD,0,ROW(A25)),'Etude statistique des temps d''a'!A:A,"22h",'Etude statistique des temps d''a'!AF:AF,1),"Closed")</f>
        <v>Closed</v>
      </c>
      <c r="U26" t="str">
        <f>IFERROR(AVERAGEIFS(INDEX('Etude statistique des temps d''a'!B:AD,0,ROW(A25)),'Etude statistique des temps d''a'!A:A,"22h30",'Etude statistique des temps d''a'!AF:AF,1),"Closed")</f>
        <v>Closed</v>
      </c>
      <c r="V26">
        <f>COUNTIFS('Etude statistique des temps d''a'!AF:AF,1,INDEX('Etude statistique des temps d''a'!B:AD, 0, ROW(A25)),"Fermé") / COUNTIFS('Etude statistique des temps d''a'!AF:AF,1,INDEX('Etude statistique des temps d''a'!B:AD, 0, ROW(A25)),"&lt;&gt;")</f>
        <v>0.18518518518518517</v>
      </c>
      <c r="W26">
        <f>COUNTIFS('Etude statistique des temps d''a'!AF:AF,1,'Etude statistique des temps d''a'!A:A,"8h30",INDEX('Etude statistique des temps d''a'!B:AD, 0, ROW(A25)),"Fermé") / COUNTIFS('Etude statistique des temps d''a'!AF:AF,1,'Etude statistique des temps d''a'!A:A,"8h30",INDEX('Etude statistique des temps d''a'!B:AD, 0, ROW(A25)),"&lt;&gt;")</f>
        <v>1</v>
      </c>
      <c r="X26">
        <f>COUNTIFS('Etude statistique des temps d''a'!AF:AF,1,'Etude statistique des temps d''a'!A:A,"9h30",INDEX('Etude statistique des temps d''a'!B:AD, 0, ROW(A25)),"Fermé") / COUNTIFS('Etude statistique des temps d''a'!AF:AF,1,'Etude statistique des temps d''a'!A:A,"9h30",INDEX('Etude statistique des temps d''a'!B:AD, 0, ROW(A25)),"&lt;&gt;")</f>
        <v>0</v>
      </c>
      <c r="Y26">
        <f>COUNTIFS('Etude statistique des temps d''a'!AF:AF,1,'Etude statistique des temps d''a'!A:A,"10h30",INDEX('Etude statistique des temps d''a'!B:AD, 0, ROW(A25)),"Fermé") / COUNTIFS('Etude statistique des temps d''a'!AF:AF,1,'Etude statistique des temps d''a'!A:A,"10h30",INDEX('Etude statistique des temps d''a'!B:AD, 0, ROW(A25)),"&lt;&gt;")</f>
        <v>0</v>
      </c>
      <c r="Z26">
        <f>COUNTIFS('Etude statistique des temps d''a'!AF:AF,1,'Etude statistique des temps d''a'!A:A,"11h30 (Parade!)",INDEX('Etude statistique des temps d''a'!B:AD, 0, ROW(A25)),"Fermé") / COUNTIFS('Etude statistique des temps d''a'!AF:AF,1,'Etude statistique des temps d''a'!A:A,"11h30 (Parade!)",INDEX('Etude statistique des temps d''a'!B:AD, 0, ROW(A25)),"&lt;&gt;")</f>
        <v>0</v>
      </c>
      <c r="AA26">
        <f>COUNTIFS('Etude statistique des temps d''a'!AF:AF,1,'Etude statistique des temps d''a'!A:A,"12h30",INDEX('Etude statistique des temps d''a'!B:AD, 0, ROW(A25)),"Fermé") / COUNTIFS('Etude statistique des temps d''a'!AF:AF,1,'Etude statistique des temps d''a'!A:A,"12h30",INDEX('Etude statistique des temps d''a'!B:AD, 0, ROW(A25)),"&lt;&gt;")</f>
        <v>0</v>
      </c>
      <c r="AB26">
        <f>COUNTIFS('Etude statistique des temps d''a'!AF:AF,1,'Etude statistique des temps d''a'!A:A,"13h30",INDEX('Etude statistique des temps d''a'!B:AD, 0, ROW(A25)),"Fermé") / COUNTIFS('Etude statistique des temps d''a'!AF:AF,1,'Etude statistique des temps d''a'!A:A,"13h30",INDEX('Etude statistique des temps d''a'!B:AD, 0, ROW(A25)),"&lt;&gt;")</f>
        <v>0</v>
      </c>
      <c r="AC26">
        <f>COUNTIFS('Etude statistique des temps d''a'!AF:AF,1,'Etude statistique des temps d''a'!A:A,"14h30",INDEX('Etude statistique des temps d''a'!B:AD, 0, ROW(A25)),"Fermé") / COUNTIFS('Etude statistique des temps d''a'!AF:AF,1,'Etude statistique des temps d''a'!A:A,"14h30",INDEX('Etude statistique des temps d''a'!B:AD, 0, ROW(A25)),"&lt;&gt;")</f>
        <v>0</v>
      </c>
      <c r="AD26">
        <f>COUNTIFS('Etude statistique des temps d''a'!AF:AF,1,'Etude statistique des temps d''a'!A:A,"15h30",INDEX('Etude statistique des temps d''a'!B:AD, 0, ROW(A25)),"Fermé") / COUNTIFS('Etude statistique des temps d''a'!AF:AF,1,'Etude statistique des temps d''a'!A:A,"15h30",INDEX('Etude statistique des temps d''a'!B:AD, 0, ROW(A25)),"&lt;&gt;")</f>
        <v>0</v>
      </c>
      <c r="AE26">
        <f>COUNTIFS('Etude statistique des temps d''a'!AF:AF,1,'Etude statistique des temps d''a'!A:A,"16h30",INDEX('Etude statistique des temps d''a'!B:AD, 0, ROW(A25)),"Fermé") / COUNTIFS('Etude statistique des temps d''a'!AF:AF,1,'Etude statistique des temps d''a'!A:A,"16h30",INDEX('Etude statistique des temps d''a'!B:AD, 0, ROW(A25)),"&lt;&gt;")</f>
        <v>0</v>
      </c>
      <c r="AF26">
        <f>COUNTIFS('Etude statistique des temps d''a'!AF:AF,1,'Etude statistique des temps d''a'!A:A,"17h30",INDEX('Etude statistique des temps d''a'!B:AD, 0, ROW(A25)),"Fermé") / COUNTIFS('Etude statistique des temps d''a'!AF:AF,1,'Etude statistique des temps d''a'!A:A,"17h30",INDEX('Etude statistique des temps d''a'!B:AD, 0, ROW(A25)),"&lt;&gt;")</f>
        <v>0</v>
      </c>
      <c r="AG26">
        <f>COUNTIFS('Etude statistique des temps d''a'!AF:AF,1,'Etude statistique des temps d''a'!A:A,"18h30",INDEX('Etude statistique des temps d''a'!B:AD, 0, ROW(A25)),"Fermé") / COUNTIFS('Etude statistique des temps d''a'!AF:AF,1,'Etude statistique des temps d''a'!A:A,"18h30",INDEX('Etude statistique des temps d''a'!B:AD, 0, ROW(A25)),"&lt;&gt;")</f>
        <v>0</v>
      </c>
      <c r="AH26">
        <f>COUNTIFS('Etude statistique des temps d''a'!AF:AF,1,'Etude statistique des temps d''a'!A:A,"19h30",INDEX('Etude statistique des temps d''a'!B:AD, 0, ROW(A25)),"Fermé") / COUNTIFS('Etude statistique des temps d''a'!AF:AF,1,'Etude statistique des temps d''a'!A:A,"19h30",INDEX('Etude statistique des temps d''a'!B:AD, 0, ROW(A25)),"&lt;&gt;")</f>
        <v>0</v>
      </c>
      <c r="AI26">
        <f>COUNTIFS('Etude statistique des temps d''a'!AF:AF,1,'Etude statistique des temps d''a'!A:A,"20h30",INDEX('Etude statistique des temps d''a'!B:AD, 0, ROW(A25)),"Fermé") / COUNTIFS('Etude statistique des temps d''a'!AF:AF,1,'Etude statistique des temps d''a'!A:A,"20h30",INDEX('Etude statistique des temps d''a'!B:AD, 0, ROW(A25)),"&lt;&gt;")</f>
        <v>0</v>
      </c>
      <c r="AJ26">
        <f>COUNTIFS('Etude statistique des temps d''a'!AF:AF,1,'Etude statistique des temps d''a'!A:A,"21h30",INDEX('Etude statistique des temps d''a'!B:AD, 0, ROW(A25)),"Fermé") / COUNTIFS('Etude statistique des temps d''a'!AF:AF,1,'Etude statistique des temps d''a'!A:A,"21h30",INDEX('Etude statistique des temps d''a'!B:AD, 0, ROW(A25)),"&lt;&gt;")</f>
        <v>1</v>
      </c>
      <c r="AK26">
        <f>COUNTIFS('Etude statistique des temps d''a'!AF:AF,1,'Etude statistique des temps d''a'!A:A,"22h",INDEX('Etude statistique des temps d''a'!B:AD, 0, ROW(A25)),"Fermé") / COUNTIFS('Etude statistique des temps d''a'!AF:AF,1,'Etude statistique des temps d''a'!A:A,"22h",INDEX('Etude statistique des temps d''a'!B:AD, 0, ROW(A25)),"&lt;&gt;")</f>
        <v>1</v>
      </c>
      <c r="AL26">
        <f>COUNTIFS('Etude statistique des temps d''a'!AF:AF,1,'Etude statistique des temps d''a'!A:A,"22h30",INDEX('Etude statistique des temps d''a'!B:AD, 0, ROW(A25)),"Fermé") / COUNTIFS('Etude statistique des temps d''a'!AF:AF,1,'Etude statistique des temps d''a'!A:A,"22h30",INDEX('Etude statistique des temps d''a'!B:AD, 0, ROW(A25)),"&lt;&gt;")</f>
        <v>1</v>
      </c>
    </row>
    <row r="27" spans="1:38" x14ac:dyDescent="0.3">
      <c r="A27" t="s">
        <v>33</v>
      </c>
      <c r="B27" t="s">
        <v>38</v>
      </c>
      <c r="C27" t="s">
        <v>93</v>
      </c>
      <c r="D27" t="s">
        <v>94</v>
      </c>
      <c r="E27">
        <f t="shared" si="0"/>
        <v>72.777777777777786</v>
      </c>
      <c r="F27">
        <f>IFERROR(AVERAGEIFS(INDEX('Etude statistique des temps d''a'!B:AD,0,ROW(A26)),'Etude statistique des temps d''a'!A:A,"8h30",'Etude statistique des temps d''a'!AF:AF,1),"Closed")</f>
        <v>20</v>
      </c>
      <c r="G27">
        <f>IFERROR(AVERAGEIFS(INDEX('Etude statistique des temps d''a'!B:AD,0,ROW(A26)),'Etude statistique des temps d''a'!A:A,"9h30",'Etude statistique des temps d''a'!AF:AF,1),"Closed")</f>
        <v>86.666666666666671</v>
      </c>
      <c r="H27">
        <f>IFERROR(AVERAGEIFS(INDEX('Etude statistique des temps d''a'!B:AD,0,ROW(A26)),'Etude statistique des temps d''a'!A:A,"10h30",'Etude statistique des temps d''a'!AF:AF,1),"Closed")</f>
        <v>75</v>
      </c>
      <c r="I27">
        <f>IFERROR(AVERAGEIFS(INDEX('Etude statistique des temps d''a'!B:AD,0,ROW(A26)),'Etude statistique des temps d''a'!A:A,"11h30 (Parade!)",'Etude statistique des temps d''a'!AF:AF,1),"Closed")</f>
        <v>76.666666666666671</v>
      </c>
      <c r="J27">
        <f>IFERROR(AVERAGEIFS(INDEX('Etude statistique des temps d''a'!B:AD,0,ROW(A26)),'Etude statistique des temps d''a'!A:A,"12h30",'Etude statistique des temps d''a'!AF:AF,1),"Closed")</f>
        <v>70</v>
      </c>
      <c r="K27">
        <f>IFERROR(AVERAGEIFS(INDEX('Etude statistique des temps d''a'!B:AD,0,ROW(A26)),'Etude statistique des temps d''a'!A:A,"13h30",'Etude statistique des temps d''a'!AF:AF,1),"Closed")</f>
        <v>75</v>
      </c>
      <c r="L27">
        <f>IFERROR(AVERAGEIFS(INDEX('Etude statistique des temps d''a'!B:AD,0,ROW(A26)),'Etude statistique des temps d''a'!A:A,"14h30",'Etude statistique des temps d''a'!AF:AF,1),"Closed")</f>
        <v>72.5</v>
      </c>
      <c r="M27">
        <f>IFERROR(AVERAGEIFS(INDEX('Etude statistique des temps d''a'!B:AD,0,ROW(A26)),'Etude statistique des temps d''a'!A:A,"15h30",'Etude statistique des temps d''a'!AF:AF,1),"Closed")</f>
        <v>80</v>
      </c>
      <c r="N27">
        <f>IFERROR(AVERAGEIFS(INDEX('Etude statistique des temps d''a'!B:AD,0,ROW(A26)),'Etude statistique des temps d''a'!A:A,"16h30",'Etude statistique des temps d''a'!AF:AF,1),"Closed")</f>
        <v>72.5</v>
      </c>
      <c r="O27">
        <f>IFERROR(AVERAGEIFS(INDEX('Etude statistique des temps d''a'!B:AD,0,ROW(A26)),'Etude statistique des temps d''a'!A:A,"17h30",'Etude statistique des temps d''a'!AF:AF,1),"Closed")</f>
        <v>90</v>
      </c>
      <c r="P27">
        <f>IFERROR(AVERAGEIFS(INDEX('Etude statistique des temps d''a'!B:AD,0,ROW(A26)),'Etude statistique des temps d''a'!A:A,"18h30",'Etude statistique des temps d''a'!AF:AF,1),"Closed")</f>
        <v>80</v>
      </c>
      <c r="Q27">
        <f>IFERROR(AVERAGEIFS(INDEX('Etude statistique des temps d''a'!B:AD,0,ROW(A26)),'Etude statistique des temps d''a'!A:A,"19h30",'Etude statistique des temps d''a'!AF:AF,1),"Closed")</f>
        <v>75</v>
      </c>
      <c r="R27" t="str">
        <f>IFERROR(AVERAGEIFS(INDEX('Etude statistique des temps d''a'!B:AD,0,ROW(A26)),'Etude statistique des temps d''a'!A:A,"20h30",'Etude statistique des temps d''a'!AF:AF,1),"Closed")</f>
        <v>Closed</v>
      </c>
      <c r="S27" t="str">
        <f>IFERROR(AVERAGEIFS(INDEX('Etude statistique des temps d''a'!B:AD,0,ROW(A26)),'Etude statistique des temps d''a'!A:A,"21h30",'Etude statistique des temps d''a'!AF:AF,1),"Closed")</f>
        <v>Closed</v>
      </c>
      <c r="T27" t="str">
        <f>IFERROR(AVERAGEIFS(INDEX('Etude statistique des temps d''a'!B:AD,0,ROW(A26)),'Etude statistique des temps d''a'!A:A,"22h",'Etude statistique des temps d''a'!AF:AF,1),"Closed")</f>
        <v>Closed</v>
      </c>
      <c r="U27" t="str">
        <f>IFERROR(AVERAGEIFS(INDEX('Etude statistique des temps d''a'!B:AD,0,ROW(A26)),'Etude statistique des temps d''a'!A:A,"22h30",'Etude statistique des temps d''a'!AF:AF,1),"Closed")</f>
        <v>Closed</v>
      </c>
      <c r="V27">
        <f>COUNTIFS('Etude statistique des temps d''a'!AF:AF,1,INDEX('Etude statistique des temps d''a'!B:AD, 0, ROW(A26)),"Fermé") / COUNTIFS('Etude statistique des temps d''a'!AF:AF,1,INDEX('Etude statistique des temps d''a'!B:AD, 0, ROW(A26)),"&lt;&gt;")</f>
        <v>0.18518518518518517</v>
      </c>
      <c r="W27">
        <f>COUNTIFS('Etude statistique des temps d''a'!AF:AF,1,'Etude statistique des temps d''a'!A:A,"8h30",INDEX('Etude statistique des temps d''a'!B:AD, 0, ROW(A26)),"Fermé") / COUNTIFS('Etude statistique des temps d''a'!AF:AF,1,'Etude statistique des temps d''a'!A:A,"8h30",INDEX('Etude statistique des temps d''a'!B:AD, 0, ROW(A26)),"&lt;&gt;")</f>
        <v>0</v>
      </c>
      <c r="X27">
        <f>COUNTIFS('Etude statistique des temps d''a'!AF:AF,1,'Etude statistique des temps d''a'!A:A,"9h30",INDEX('Etude statistique des temps d''a'!B:AD, 0, ROW(A26)),"Fermé") / COUNTIFS('Etude statistique des temps d''a'!AF:AF,1,'Etude statistique des temps d''a'!A:A,"9h30",INDEX('Etude statistique des temps d''a'!B:AD, 0, ROW(A26)),"&lt;&gt;")</f>
        <v>0</v>
      </c>
      <c r="Y27">
        <f>COUNTIFS('Etude statistique des temps d''a'!AF:AF,1,'Etude statistique des temps d''a'!A:A,"10h30",INDEX('Etude statistique des temps d''a'!B:AD, 0, ROW(A26)),"Fermé") / COUNTIFS('Etude statistique des temps d''a'!AF:AF,1,'Etude statistique des temps d''a'!A:A,"10h30",INDEX('Etude statistique des temps d''a'!B:AD, 0, ROW(A26)),"&lt;&gt;")</f>
        <v>0</v>
      </c>
      <c r="Z27">
        <f>COUNTIFS('Etude statistique des temps d''a'!AF:AF,1,'Etude statistique des temps d''a'!A:A,"11h30 (Parade!)",INDEX('Etude statistique des temps d''a'!B:AD, 0, ROW(A26)),"Fermé") / COUNTIFS('Etude statistique des temps d''a'!AF:AF,1,'Etude statistique des temps d''a'!A:A,"11h30 (Parade!)",INDEX('Etude statistique des temps d''a'!B:AD, 0, ROW(A26)),"&lt;&gt;")</f>
        <v>0</v>
      </c>
      <c r="AA27">
        <f>COUNTIFS('Etude statistique des temps d''a'!AF:AF,1,'Etude statistique des temps d''a'!A:A,"12h30",INDEX('Etude statistique des temps d''a'!B:AD, 0, ROW(A26)),"Fermé") / COUNTIFS('Etude statistique des temps d''a'!AF:AF,1,'Etude statistique des temps d''a'!A:A,"12h30",INDEX('Etude statistique des temps d''a'!B:AD, 0, ROW(A26)),"&lt;&gt;")</f>
        <v>0</v>
      </c>
      <c r="AB27">
        <f>COUNTIFS('Etude statistique des temps d''a'!AF:AF,1,'Etude statistique des temps d''a'!A:A,"13h30",INDEX('Etude statistique des temps d''a'!B:AD, 0, ROW(A26)),"Fermé") / COUNTIFS('Etude statistique des temps d''a'!AF:AF,1,'Etude statistique des temps d''a'!A:A,"13h30",INDEX('Etude statistique des temps d''a'!B:AD, 0, ROW(A26)),"&lt;&gt;")</f>
        <v>0</v>
      </c>
      <c r="AC27">
        <f>COUNTIFS('Etude statistique des temps d''a'!AF:AF,1,'Etude statistique des temps d''a'!A:A,"14h30",INDEX('Etude statistique des temps d''a'!B:AD, 0, ROW(A26)),"Fermé") / COUNTIFS('Etude statistique des temps d''a'!AF:AF,1,'Etude statistique des temps d''a'!A:A,"14h30",INDEX('Etude statistique des temps d''a'!B:AD, 0, ROW(A26)),"&lt;&gt;")</f>
        <v>0</v>
      </c>
      <c r="AD27">
        <f>COUNTIFS('Etude statistique des temps d''a'!AF:AF,1,'Etude statistique des temps d''a'!A:A,"15h30",INDEX('Etude statistique des temps d''a'!B:AD, 0, ROW(A26)),"Fermé") / COUNTIFS('Etude statistique des temps d''a'!AF:AF,1,'Etude statistique des temps d''a'!A:A,"15h30",INDEX('Etude statistique des temps d''a'!B:AD, 0, ROW(A26)),"&lt;&gt;")</f>
        <v>0.5</v>
      </c>
      <c r="AE27">
        <f>COUNTIFS('Etude statistique des temps d''a'!AF:AF,1,'Etude statistique des temps d''a'!A:A,"16h30",INDEX('Etude statistique des temps d''a'!B:AD, 0, ROW(A26)),"Fermé") / COUNTIFS('Etude statistique des temps d''a'!AF:AF,1,'Etude statistique des temps d''a'!A:A,"16h30",INDEX('Etude statistique des temps d''a'!B:AD, 0, ROW(A26)),"&lt;&gt;")</f>
        <v>0</v>
      </c>
      <c r="AF27">
        <f>COUNTIFS('Etude statistique des temps d''a'!AF:AF,1,'Etude statistique des temps d''a'!A:A,"17h30",INDEX('Etude statistique des temps d''a'!B:AD, 0, ROW(A26)),"Fermé") / COUNTIFS('Etude statistique des temps d''a'!AF:AF,1,'Etude statistique des temps d''a'!A:A,"17h30",INDEX('Etude statistique des temps d''a'!B:AD, 0, ROW(A26)),"&lt;&gt;")</f>
        <v>0</v>
      </c>
      <c r="AG27">
        <f>COUNTIFS('Etude statistique des temps d''a'!AF:AF,1,'Etude statistique des temps d''a'!A:A,"18h30",INDEX('Etude statistique des temps d''a'!B:AD, 0, ROW(A26)),"Fermé") / COUNTIFS('Etude statistique des temps d''a'!AF:AF,1,'Etude statistique des temps d''a'!A:A,"18h30",INDEX('Etude statistique des temps d''a'!B:AD, 0, ROW(A26)),"&lt;&gt;")</f>
        <v>0</v>
      </c>
      <c r="AH27">
        <f>COUNTIFS('Etude statistique des temps d''a'!AF:AF,1,'Etude statistique des temps d''a'!A:A,"19h30",INDEX('Etude statistique des temps d''a'!B:AD, 0, ROW(A26)),"Fermé") / COUNTIFS('Etude statistique des temps d''a'!AF:AF,1,'Etude statistique des temps d''a'!A:A,"19h30",INDEX('Etude statistique des temps d''a'!B:AD, 0, ROW(A26)),"&lt;&gt;")</f>
        <v>0</v>
      </c>
      <c r="AI27">
        <f>COUNTIFS('Etude statistique des temps d''a'!AF:AF,1,'Etude statistique des temps d''a'!A:A,"20h30",INDEX('Etude statistique des temps d''a'!B:AD, 0, ROW(A26)),"Fermé") / COUNTIFS('Etude statistique des temps d''a'!AF:AF,1,'Etude statistique des temps d''a'!A:A,"20h30",INDEX('Etude statistique des temps d''a'!B:AD, 0, ROW(A26)),"&lt;&gt;")</f>
        <v>1</v>
      </c>
      <c r="AJ27">
        <f>COUNTIFS('Etude statistique des temps d''a'!AF:AF,1,'Etude statistique des temps d''a'!A:A,"21h30",INDEX('Etude statistique des temps d''a'!B:AD, 0, ROW(A26)),"Fermé") / COUNTIFS('Etude statistique des temps d''a'!AF:AF,1,'Etude statistique des temps d''a'!A:A,"21h30",INDEX('Etude statistique des temps d''a'!B:AD, 0, ROW(A26)),"&lt;&gt;")</f>
        <v>1</v>
      </c>
      <c r="AK27">
        <f>COUNTIFS('Etude statistique des temps d''a'!AF:AF,1,'Etude statistique des temps d''a'!A:A,"22h",INDEX('Etude statistique des temps d''a'!B:AD, 0, ROW(A26)),"Fermé") / COUNTIFS('Etude statistique des temps d''a'!AF:AF,1,'Etude statistique des temps d''a'!A:A,"22h",INDEX('Etude statistique des temps d''a'!B:AD, 0, ROW(A26)),"&lt;&gt;")</f>
        <v>1</v>
      </c>
      <c r="AL27">
        <f>COUNTIFS('Etude statistique des temps d''a'!AF:AF,1,'Etude statistique des temps d''a'!A:A,"22h30",INDEX('Etude statistique des temps d''a'!B:AD, 0, ROW(A26)),"Fermé") / COUNTIFS('Etude statistique des temps d''a'!AF:AF,1,'Etude statistique des temps d''a'!A:A,"22h30",INDEX('Etude statistique des temps d''a'!B:AD, 0, ROW(A26)),"&lt;&gt;")</f>
        <v>1</v>
      </c>
    </row>
    <row r="28" spans="1:38" x14ac:dyDescent="0.3">
      <c r="A28" t="s">
        <v>34</v>
      </c>
      <c r="B28" t="s">
        <v>38</v>
      </c>
      <c r="C28" t="s">
        <v>95</v>
      </c>
      <c r="D28" t="s">
        <v>96</v>
      </c>
      <c r="E28">
        <f t="shared" si="0"/>
        <v>36.041666666666664</v>
      </c>
      <c r="F28" t="str">
        <f>IFERROR(AVERAGEIFS(INDEX('Etude statistique des temps d''a'!B:AD,0,ROW(A27)),'Etude statistique des temps d''a'!A:A,"8h30",'Etude statistique des temps d''a'!AF:AF,1),"Closed")</f>
        <v>Closed</v>
      </c>
      <c r="G28">
        <f>IFERROR(AVERAGEIFS(INDEX('Etude statistique des temps d''a'!B:AD,0,ROW(A27)),'Etude statistique des temps d''a'!A:A,"9h30",'Etude statistique des temps d''a'!AF:AF,1),"Closed")</f>
        <v>6.666666666666667</v>
      </c>
      <c r="H28">
        <f>IFERROR(AVERAGEIFS(INDEX('Etude statistique des temps d''a'!B:AD,0,ROW(A27)),'Etude statistique des temps d''a'!A:A,"10h30",'Etude statistique des temps d''a'!AF:AF,1),"Closed")</f>
        <v>30</v>
      </c>
      <c r="I28">
        <f>IFERROR(AVERAGEIFS(INDEX('Etude statistique des temps d''a'!B:AD,0,ROW(A27)),'Etude statistique des temps d''a'!A:A,"11h30 (Parade!)",'Etude statistique des temps d''a'!AF:AF,1),"Closed")</f>
        <v>48.333333333333336</v>
      </c>
      <c r="J28">
        <f>IFERROR(AVERAGEIFS(INDEX('Etude statistique des temps d''a'!B:AD,0,ROW(A27)),'Etude statistique des temps d''a'!A:A,"12h30",'Etude statistique des temps d''a'!AF:AF,1),"Closed")</f>
        <v>45</v>
      </c>
      <c r="K28">
        <f>IFERROR(AVERAGEIFS(INDEX('Etude statistique des temps d''a'!B:AD,0,ROW(A27)),'Etude statistique des temps d''a'!A:A,"13h30",'Etude statistique des temps d''a'!AF:AF,1),"Closed")</f>
        <v>47.5</v>
      </c>
      <c r="L28">
        <f>IFERROR(AVERAGEIFS(INDEX('Etude statistique des temps d''a'!B:AD,0,ROW(A27)),'Etude statistique des temps d''a'!A:A,"14h30",'Etude statistique des temps d''a'!AF:AF,1),"Closed")</f>
        <v>40</v>
      </c>
      <c r="M28">
        <f>IFERROR(AVERAGEIFS(INDEX('Etude statistique des temps d''a'!B:AD,0,ROW(A27)),'Etude statistique des temps d''a'!A:A,"15h30",'Etude statistique des temps d''a'!AF:AF,1),"Closed")</f>
        <v>40</v>
      </c>
      <c r="N28">
        <f>IFERROR(AVERAGEIFS(INDEX('Etude statistique des temps d''a'!B:AD,0,ROW(A27)),'Etude statistique des temps d''a'!A:A,"16h30",'Etude statistique des temps d''a'!AF:AF,1),"Closed")</f>
        <v>40</v>
      </c>
      <c r="O28">
        <f>IFERROR(AVERAGEIFS(INDEX('Etude statistique des temps d''a'!B:AD,0,ROW(A27)),'Etude statistique des temps d''a'!A:A,"17h30",'Etude statistique des temps d''a'!AF:AF,1),"Closed")</f>
        <v>40</v>
      </c>
      <c r="P28">
        <f>IFERROR(AVERAGEIFS(INDEX('Etude statistique des temps d''a'!B:AD,0,ROW(A27)),'Etude statistique des temps d''a'!A:A,"18h30",'Etude statistique des temps d''a'!AF:AF,1),"Closed")</f>
        <v>35</v>
      </c>
      <c r="Q28">
        <f>IFERROR(AVERAGEIFS(INDEX('Etude statistique des temps d''a'!B:AD,0,ROW(A27)),'Etude statistique des temps d''a'!A:A,"19h30",'Etude statistique des temps d''a'!AF:AF,1),"Closed")</f>
        <v>30</v>
      </c>
      <c r="R28">
        <f>IFERROR(AVERAGEIFS(INDEX('Etude statistique des temps d''a'!B:AD,0,ROW(A27)),'Etude statistique des temps d''a'!A:A,"20h30",'Etude statistique des temps d''a'!AF:AF,1),"Closed")</f>
        <v>30</v>
      </c>
      <c r="S28" t="str">
        <f>IFERROR(AVERAGEIFS(INDEX('Etude statistique des temps d''a'!B:AD,0,ROW(A27)),'Etude statistique des temps d''a'!A:A,"21h30",'Etude statistique des temps d''a'!AF:AF,1),"Closed")</f>
        <v>Closed</v>
      </c>
      <c r="T28" t="str">
        <f>IFERROR(AVERAGEIFS(INDEX('Etude statistique des temps d''a'!B:AD,0,ROW(A27)),'Etude statistique des temps d''a'!A:A,"22h",'Etude statistique des temps d''a'!AF:AF,1),"Closed")</f>
        <v>Closed</v>
      </c>
      <c r="U28" t="str">
        <f>IFERROR(AVERAGEIFS(INDEX('Etude statistique des temps d''a'!B:AD,0,ROW(A27)),'Etude statistique des temps d''a'!A:A,"22h30",'Etude statistique des temps d''a'!AF:AF,1),"Closed")</f>
        <v>Closed</v>
      </c>
      <c r="V28">
        <f>COUNTIFS('Etude statistique des temps d''a'!AF:AF,1,INDEX('Etude statistique des temps d''a'!B:AD, 0, ROW(A27)),"Fermé") / COUNTIFS('Etude statistique des temps d''a'!AF:AF,1,INDEX('Etude statistique des temps d''a'!B:AD, 0, ROW(A27)),"&lt;&gt;")</f>
        <v>0.18518518518518517</v>
      </c>
      <c r="W28">
        <f>COUNTIFS('Etude statistique des temps d''a'!AF:AF,1,'Etude statistique des temps d''a'!A:A,"8h30",INDEX('Etude statistique des temps d''a'!B:AD, 0, ROW(A27)),"Fermé") / COUNTIFS('Etude statistique des temps d''a'!AF:AF,1,'Etude statistique des temps d''a'!A:A,"8h30",INDEX('Etude statistique des temps d''a'!B:AD, 0, ROW(A27)),"&lt;&gt;")</f>
        <v>1</v>
      </c>
      <c r="X28">
        <f>COUNTIFS('Etude statistique des temps d''a'!AF:AF,1,'Etude statistique des temps d''a'!A:A,"9h30",INDEX('Etude statistique des temps d''a'!B:AD, 0, ROW(A27)),"Fermé") / COUNTIFS('Etude statistique des temps d''a'!AF:AF,1,'Etude statistique des temps d''a'!A:A,"9h30",INDEX('Etude statistique des temps d''a'!B:AD, 0, ROW(A27)),"&lt;&gt;")</f>
        <v>0</v>
      </c>
      <c r="Y28">
        <f>COUNTIFS('Etude statistique des temps d''a'!AF:AF,1,'Etude statistique des temps d''a'!A:A,"10h30",INDEX('Etude statistique des temps d''a'!B:AD, 0, ROW(A27)),"Fermé") / COUNTIFS('Etude statistique des temps d''a'!AF:AF,1,'Etude statistique des temps d''a'!A:A,"10h30",INDEX('Etude statistique des temps d''a'!B:AD, 0, ROW(A27)),"&lt;&gt;")</f>
        <v>0</v>
      </c>
      <c r="Z28">
        <f>COUNTIFS('Etude statistique des temps d''a'!AF:AF,1,'Etude statistique des temps d''a'!A:A,"11h30 (Parade!)",INDEX('Etude statistique des temps d''a'!B:AD, 0, ROW(A27)),"Fermé") / COUNTIFS('Etude statistique des temps d''a'!AF:AF,1,'Etude statistique des temps d''a'!A:A,"11h30 (Parade!)",INDEX('Etude statistique des temps d''a'!B:AD, 0, ROW(A27)),"&lt;&gt;")</f>
        <v>0</v>
      </c>
      <c r="AA28">
        <f>COUNTIFS('Etude statistique des temps d''a'!AF:AF,1,'Etude statistique des temps d''a'!A:A,"12h30",INDEX('Etude statistique des temps d''a'!B:AD, 0, ROW(A27)),"Fermé") / COUNTIFS('Etude statistique des temps d''a'!AF:AF,1,'Etude statistique des temps d''a'!A:A,"12h30",INDEX('Etude statistique des temps d''a'!B:AD, 0, ROW(A27)),"&lt;&gt;")</f>
        <v>0</v>
      </c>
      <c r="AB28">
        <f>COUNTIFS('Etude statistique des temps d''a'!AF:AF,1,'Etude statistique des temps d''a'!A:A,"13h30",INDEX('Etude statistique des temps d''a'!B:AD, 0, ROW(A27)),"Fermé") / COUNTIFS('Etude statistique des temps d''a'!AF:AF,1,'Etude statistique des temps d''a'!A:A,"13h30",INDEX('Etude statistique des temps d''a'!B:AD, 0, ROW(A27)),"&lt;&gt;")</f>
        <v>0</v>
      </c>
      <c r="AC28">
        <f>COUNTIFS('Etude statistique des temps d''a'!AF:AF,1,'Etude statistique des temps d''a'!A:A,"14h30",INDEX('Etude statistique des temps d''a'!B:AD, 0, ROW(A27)),"Fermé") / COUNTIFS('Etude statistique des temps d''a'!AF:AF,1,'Etude statistique des temps d''a'!A:A,"14h30",INDEX('Etude statistique des temps d''a'!B:AD, 0, ROW(A27)),"&lt;&gt;")</f>
        <v>0</v>
      </c>
      <c r="AD28">
        <f>COUNTIFS('Etude statistique des temps d''a'!AF:AF,1,'Etude statistique des temps d''a'!A:A,"15h30",INDEX('Etude statistique des temps d''a'!B:AD, 0, ROW(A27)),"Fermé") / COUNTIFS('Etude statistique des temps d''a'!AF:AF,1,'Etude statistique des temps d''a'!A:A,"15h30",INDEX('Etude statistique des temps d''a'!B:AD, 0, ROW(A27)),"&lt;&gt;")</f>
        <v>0</v>
      </c>
      <c r="AE28">
        <f>COUNTIFS('Etude statistique des temps d''a'!AF:AF,1,'Etude statistique des temps d''a'!A:A,"16h30",INDEX('Etude statistique des temps d''a'!B:AD, 0, ROW(A27)),"Fermé") / COUNTIFS('Etude statistique des temps d''a'!AF:AF,1,'Etude statistique des temps d''a'!A:A,"16h30",INDEX('Etude statistique des temps d''a'!B:AD, 0, ROW(A27)),"&lt;&gt;")</f>
        <v>0</v>
      </c>
      <c r="AF28">
        <f>COUNTIFS('Etude statistique des temps d''a'!AF:AF,1,'Etude statistique des temps d''a'!A:A,"17h30",INDEX('Etude statistique des temps d''a'!B:AD, 0, ROW(A27)),"Fermé") / COUNTIFS('Etude statistique des temps d''a'!AF:AF,1,'Etude statistique des temps d''a'!A:A,"17h30",INDEX('Etude statistique des temps d''a'!B:AD, 0, ROW(A27)),"&lt;&gt;")</f>
        <v>0</v>
      </c>
      <c r="AG28">
        <f>COUNTIFS('Etude statistique des temps d''a'!AF:AF,1,'Etude statistique des temps d''a'!A:A,"18h30",INDEX('Etude statistique des temps d''a'!B:AD, 0, ROW(A27)),"Fermé") / COUNTIFS('Etude statistique des temps d''a'!AF:AF,1,'Etude statistique des temps d''a'!A:A,"18h30",INDEX('Etude statistique des temps d''a'!B:AD, 0, ROW(A27)),"&lt;&gt;")</f>
        <v>0</v>
      </c>
      <c r="AH28">
        <f>COUNTIFS('Etude statistique des temps d''a'!AF:AF,1,'Etude statistique des temps d''a'!A:A,"19h30",INDEX('Etude statistique des temps d''a'!B:AD, 0, ROW(A27)),"Fermé") / COUNTIFS('Etude statistique des temps d''a'!AF:AF,1,'Etude statistique des temps d''a'!A:A,"19h30",INDEX('Etude statistique des temps d''a'!B:AD, 0, ROW(A27)),"&lt;&gt;")</f>
        <v>0</v>
      </c>
      <c r="AI28">
        <f>COUNTIFS('Etude statistique des temps d''a'!AF:AF,1,'Etude statistique des temps d''a'!A:A,"20h30",INDEX('Etude statistique des temps d''a'!B:AD, 0, ROW(A27)),"Fermé") / COUNTIFS('Etude statistique des temps d''a'!AF:AF,1,'Etude statistique des temps d''a'!A:A,"20h30",INDEX('Etude statistique des temps d''a'!B:AD, 0, ROW(A27)),"&lt;&gt;")</f>
        <v>0</v>
      </c>
      <c r="AJ28">
        <f>COUNTIFS('Etude statistique des temps d''a'!AF:AF,1,'Etude statistique des temps d''a'!A:A,"21h30",INDEX('Etude statistique des temps d''a'!B:AD, 0, ROW(A27)),"Fermé") / COUNTIFS('Etude statistique des temps d''a'!AF:AF,1,'Etude statistique des temps d''a'!A:A,"21h30",INDEX('Etude statistique des temps d''a'!B:AD, 0, ROW(A27)),"&lt;&gt;")</f>
        <v>1</v>
      </c>
      <c r="AK28">
        <f>COUNTIFS('Etude statistique des temps d''a'!AF:AF,1,'Etude statistique des temps d''a'!A:A,"22h",INDEX('Etude statistique des temps d''a'!B:AD, 0, ROW(A27)),"Fermé") / COUNTIFS('Etude statistique des temps d''a'!AF:AF,1,'Etude statistique des temps d''a'!A:A,"22h",INDEX('Etude statistique des temps d''a'!B:AD, 0, ROW(A27)),"&lt;&gt;")</f>
        <v>1</v>
      </c>
      <c r="AL28">
        <f>COUNTIFS('Etude statistique des temps d''a'!AF:AF,1,'Etude statistique des temps d''a'!A:A,"22h30",INDEX('Etude statistique des temps d''a'!B:AD, 0, ROW(A27)),"Fermé") / COUNTIFS('Etude statistique des temps d''a'!AF:AF,1,'Etude statistique des temps d''a'!A:A,"22h30",INDEX('Etude statistique des temps d''a'!B:AD, 0, ROW(A27)),"&lt;&gt;")</f>
        <v>1</v>
      </c>
    </row>
    <row r="29" spans="1:38" x14ac:dyDescent="0.3">
      <c r="A29" t="s">
        <v>35</v>
      </c>
      <c r="B29" t="s">
        <v>38</v>
      </c>
      <c r="C29" t="s">
        <v>97</v>
      </c>
      <c r="D29" t="s">
        <v>98</v>
      </c>
      <c r="E29">
        <f t="shared" si="0"/>
        <v>14.305555555555557</v>
      </c>
      <c r="F29" t="str">
        <f>IFERROR(AVERAGEIFS(INDEX('Etude statistique des temps d''a'!B:AD,0,ROW(A28)),'Etude statistique des temps d''a'!A:A,"8h30",'Etude statistique des temps d''a'!AF:AF,1),"Closed")</f>
        <v>Closed</v>
      </c>
      <c r="G29">
        <f>IFERROR(AVERAGEIFS(INDEX('Etude statistique des temps d''a'!B:AD,0,ROW(A28)),'Etude statistique des temps d''a'!A:A,"9h30",'Etude statistique des temps d''a'!AF:AF,1),"Closed")</f>
        <v>5</v>
      </c>
      <c r="H29">
        <f>IFERROR(AVERAGEIFS(INDEX('Etude statistique des temps d''a'!B:AD,0,ROW(A28)),'Etude statistique des temps d''a'!A:A,"10h30",'Etude statistique des temps d''a'!AF:AF,1),"Closed")</f>
        <v>10</v>
      </c>
      <c r="I29">
        <f>IFERROR(AVERAGEIFS(INDEX('Etude statistique des temps d''a'!B:AD,0,ROW(A28)),'Etude statistique des temps d''a'!A:A,"11h30 (Parade!)",'Etude statistique des temps d''a'!AF:AF,1),"Closed")</f>
        <v>21.666666666666668</v>
      </c>
      <c r="J29">
        <f>IFERROR(AVERAGEIFS(INDEX('Etude statistique des temps d''a'!B:AD,0,ROW(A28)),'Etude statistique des temps d''a'!A:A,"12h30",'Etude statistique des temps d''a'!AF:AF,1),"Closed")</f>
        <v>17.5</v>
      </c>
      <c r="K29">
        <f>IFERROR(AVERAGEIFS(INDEX('Etude statistique des temps d''a'!B:AD,0,ROW(A28)),'Etude statistique des temps d''a'!A:A,"13h30",'Etude statistique des temps d''a'!AF:AF,1),"Closed")</f>
        <v>25</v>
      </c>
      <c r="L29">
        <f>IFERROR(AVERAGEIFS(INDEX('Etude statistique des temps d''a'!B:AD,0,ROW(A28)),'Etude statistique des temps d''a'!A:A,"14h30",'Etude statistique des temps d''a'!AF:AF,1),"Closed")</f>
        <v>20</v>
      </c>
      <c r="M29">
        <f>IFERROR(AVERAGEIFS(INDEX('Etude statistique des temps d''a'!B:AD,0,ROW(A28)),'Etude statistique des temps d''a'!A:A,"15h30",'Etude statistique des temps d''a'!AF:AF,1),"Closed")</f>
        <v>7.5</v>
      </c>
      <c r="N29">
        <f>IFERROR(AVERAGEIFS(INDEX('Etude statistique des temps d''a'!B:AD,0,ROW(A28)),'Etude statistique des temps d''a'!A:A,"16h30",'Etude statistique des temps d''a'!AF:AF,1),"Closed")</f>
        <v>15</v>
      </c>
      <c r="O29">
        <f>IFERROR(AVERAGEIFS(INDEX('Etude statistique des temps d''a'!B:AD,0,ROW(A28)),'Etude statistique des temps d''a'!A:A,"17h30",'Etude statistique des temps d''a'!AF:AF,1),"Closed")</f>
        <v>15</v>
      </c>
      <c r="P29">
        <f>IFERROR(AVERAGEIFS(INDEX('Etude statistique des temps d''a'!B:AD,0,ROW(A28)),'Etude statistique des temps d''a'!A:A,"18h30",'Etude statistique des temps d''a'!AF:AF,1),"Closed")</f>
        <v>10</v>
      </c>
      <c r="Q29">
        <f>IFERROR(AVERAGEIFS(INDEX('Etude statistique des temps d''a'!B:AD,0,ROW(A28)),'Etude statistique des temps d''a'!A:A,"19h30",'Etude statistique des temps d''a'!AF:AF,1),"Closed")</f>
        <v>10</v>
      </c>
      <c r="R29">
        <f>IFERROR(AVERAGEIFS(INDEX('Etude statistique des temps d''a'!B:AD,0,ROW(A28)),'Etude statistique des temps d''a'!A:A,"20h30",'Etude statistique des temps d''a'!AF:AF,1),"Closed")</f>
        <v>15</v>
      </c>
      <c r="S29" t="str">
        <f>IFERROR(AVERAGEIFS(INDEX('Etude statistique des temps d''a'!B:AD,0,ROW(A28)),'Etude statistique des temps d''a'!A:A,"21h30",'Etude statistique des temps d''a'!AF:AF,1),"Closed")</f>
        <v>Closed</v>
      </c>
      <c r="T29" t="str">
        <f>IFERROR(AVERAGEIFS(INDEX('Etude statistique des temps d''a'!B:AD,0,ROW(A28)),'Etude statistique des temps d''a'!A:A,"22h",'Etude statistique des temps d''a'!AF:AF,1),"Closed")</f>
        <v>Closed</v>
      </c>
      <c r="U29" t="str">
        <f>IFERROR(AVERAGEIFS(INDEX('Etude statistique des temps d''a'!B:AD,0,ROW(A28)),'Etude statistique des temps d''a'!A:A,"22h30",'Etude statistique des temps d''a'!AF:AF,1),"Closed")</f>
        <v>Closed</v>
      </c>
      <c r="V29">
        <f>COUNTIFS('Etude statistique des temps d''a'!AF:AF,1,INDEX('Etude statistique des temps d''a'!B:AD, 0, ROW(A28)),"Fermé") / COUNTIFS('Etude statistique des temps d''a'!AF:AF,1,INDEX('Etude statistique des temps d''a'!B:AD, 0, ROW(A28)),"&lt;&gt;")</f>
        <v>0.22222222222222221</v>
      </c>
      <c r="W29">
        <f>COUNTIFS('Etude statistique des temps d''a'!AF:AF,1,'Etude statistique des temps d''a'!A:A,"8h30",INDEX('Etude statistique des temps d''a'!B:AD, 0, ROW(A28)),"Fermé") / COUNTIFS('Etude statistique des temps d''a'!AF:AF,1,'Etude statistique des temps d''a'!A:A,"8h30",INDEX('Etude statistique des temps d''a'!B:AD, 0, ROW(A28)),"&lt;&gt;")</f>
        <v>1</v>
      </c>
      <c r="X29">
        <f>COUNTIFS('Etude statistique des temps d''a'!AF:AF,1,'Etude statistique des temps d''a'!A:A,"9h30",INDEX('Etude statistique des temps d''a'!B:AD, 0, ROW(A28)),"Fermé") / COUNTIFS('Etude statistique des temps d''a'!AF:AF,1,'Etude statistique des temps d''a'!A:A,"9h30",INDEX('Etude statistique des temps d''a'!B:AD, 0, ROW(A28)),"&lt;&gt;")</f>
        <v>0.33333333333333331</v>
      </c>
      <c r="Y29">
        <f>COUNTIFS('Etude statistique des temps d''a'!AF:AF,1,'Etude statistique des temps d''a'!A:A,"10h30",INDEX('Etude statistique des temps d''a'!B:AD, 0, ROW(A28)),"Fermé") / COUNTIFS('Etude statistique des temps d''a'!AF:AF,1,'Etude statistique des temps d''a'!A:A,"10h30",INDEX('Etude statistique des temps d''a'!B:AD, 0, ROW(A28)),"&lt;&gt;")</f>
        <v>0</v>
      </c>
      <c r="Z29">
        <f>COUNTIFS('Etude statistique des temps d''a'!AF:AF,1,'Etude statistique des temps d''a'!A:A,"11h30 (Parade!)",INDEX('Etude statistique des temps d''a'!B:AD, 0, ROW(A28)),"Fermé") / COUNTIFS('Etude statistique des temps d''a'!AF:AF,1,'Etude statistique des temps d''a'!A:A,"11h30 (Parade!)",INDEX('Etude statistique des temps d''a'!B:AD, 0, ROW(A28)),"&lt;&gt;")</f>
        <v>0</v>
      </c>
      <c r="AA29">
        <f>COUNTIFS('Etude statistique des temps d''a'!AF:AF,1,'Etude statistique des temps d''a'!A:A,"12h30",INDEX('Etude statistique des temps d''a'!B:AD, 0, ROW(A28)),"Fermé") / COUNTIFS('Etude statistique des temps d''a'!AF:AF,1,'Etude statistique des temps d''a'!A:A,"12h30",INDEX('Etude statistique des temps d''a'!B:AD, 0, ROW(A28)),"&lt;&gt;")</f>
        <v>0</v>
      </c>
      <c r="AB29">
        <f>COUNTIFS('Etude statistique des temps d''a'!AF:AF,1,'Etude statistique des temps d''a'!A:A,"13h30",INDEX('Etude statistique des temps d''a'!B:AD, 0, ROW(A28)),"Fermé") / COUNTIFS('Etude statistique des temps d''a'!AF:AF,1,'Etude statistique des temps d''a'!A:A,"13h30",INDEX('Etude statistique des temps d''a'!B:AD, 0, ROW(A28)),"&lt;&gt;")</f>
        <v>0</v>
      </c>
      <c r="AC29">
        <f>COUNTIFS('Etude statistique des temps d''a'!AF:AF,1,'Etude statistique des temps d''a'!A:A,"14h30",INDEX('Etude statistique des temps d''a'!B:AD, 0, ROW(A28)),"Fermé") / COUNTIFS('Etude statistique des temps d''a'!AF:AF,1,'Etude statistique des temps d''a'!A:A,"14h30",INDEX('Etude statistique des temps d''a'!B:AD, 0, ROW(A28)),"&lt;&gt;")</f>
        <v>0</v>
      </c>
      <c r="AD29">
        <f>COUNTIFS('Etude statistique des temps d''a'!AF:AF,1,'Etude statistique des temps d''a'!A:A,"15h30",INDEX('Etude statistique des temps d''a'!B:AD, 0, ROW(A28)),"Fermé") / COUNTIFS('Etude statistique des temps d''a'!AF:AF,1,'Etude statistique des temps d''a'!A:A,"15h30",INDEX('Etude statistique des temps d''a'!B:AD, 0, ROW(A28)),"&lt;&gt;")</f>
        <v>0</v>
      </c>
      <c r="AE29">
        <f>COUNTIFS('Etude statistique des temps d''a'!AF:AF,1,'Etude statistique des temps d''a'!A:A,"16h30",INDEX('Etude statistique des temps d''a'!B:AD, 0, ROW(A28)),"Fermé") / COUNTIFS('Etude statistique des temps d''a'!AF:AF,1,'Etude statistique des temps d''a'!A:A,"16h30",INDEX('Etude statistique des temps d''a'!B:AD, 0, ROW(A28)),"&lt;&gt;")</f>
        <v>0</v>
      </c>
      <c r="AF29">
        <f>COUNTIFS('Etude statistique des temps d''a'!AF:AF,1,'Etude statistique des temps d''a'!A:A,"17h30",INDEX('Etude statistique des temps d''a'!B:AD, 0, ROW(A28)),"Fermé") / COUNTIFS('Etude statistique des temps d''a'!AF:AF,1,'Etude statistique des temps d''a'!A:A,"17h30",INDEX('Etude statistique des temps d''a'!B:AD, 0, ROW(A28)),"&lt;&gt;")</f>
        <v>0</v>
      </c>
      <c r="AG29">
        <f>COUNTIFS('Etude statistique des temps d''a'!AF:AF,1,'Etude statistique des temps d''a'!A:A,"18h30",INDEX('Etude statistique des temps d''a'!B:AD, 0, ROW(A28)),"Fermé") / COUNTIFS('Etude statistique des temps d''a'!AF:AF,1,'Etude statistique des temps d''a'!A:A,"18h30",INDEX('Etude statistique des temps d''a'!B:AD, 0, ROW(A28)),"&lt;&gt;")</f>
        <v>0</v>
      </c>
      <c r="AH29">
        <f>COUNTIFS('Etude statistique des temps d''a'!AF:AF,1,'Etude statistique des temps d''a'!A:A,"19h30",INDEX('Etude statistique des temps d''a'!B:AD, 0, ROW(A28)),"Fermé") / COUNTIFS('Etude statistique des temps d''a'!AF:AF,1,'Etude statistique des temps d''a'!A:A,"19h30",INDEX('Etude statistique des temps d''a'!B:AD, 0, ROW(A28)),"&lt;&gt;")</f>
        <v>0</v>
      </c>
      <c r="AI29">
        <f>COUNTIFS('Etude statistique des temps d''a'!AF:AF,1,'Etude statistique des temps d''a'!A:A,"20h30",INDEX('Etude statistique des temps d''a'!B:AD, 0, ROW(A28)),"Fermé") / COUNTIFS('Etude statistique des temps d''a'!AF:AF,1,'Etude statistique des temps d''a'!A:A,"20h30",INDEX('Etude statistique des temps d''a'!B:AD, 0, ROW(A28)),"&lt;&gt;")</f>
        <v>0</v>
      </c>
      <c r="AJ29">
        <f>COUNTIFS('Etude statistique des temps d''a'!AF:AF,1,'Etude statistique des temps d''a'!A:A,"21h30",INDEX('Etude statistique des temps d''a'!B:AD, 0, ROW(A28)),"Fermé") / COUNTIFS('Etude statistique des temps d''a'!AF:AF,1,'Etude statistique des temps d''a'!A:A,"21h30",INDEX('Etude statistique des temps d''a'!B:AD, 0, ROW(A28)),"&lt;&gt;")</f>
        <v>1</v>
      </c>
      <c r="AK29">
        <f>COUNTIFS('Etude statistique des temps d''a'!AF:AF,1,'Etude statistique des temps d''a'!A:A,"22h",INDEX('Etude statistique des temps d''a'!B:AD, 0, ROW(A28)),"Fermé") / COUNTIFS('Etude statistique des temps d''a'!AF:AF,1,'Etude statistique des temps d''a'!A:A,"22h",INDEX('Etude statistique des temps d''a'!B:AD, 0, ROW(A28)),"&lt;&gt;")</f>
        <v>1</v>
      </c>
      <c r="AL29">
        <f>COUNTIFS('Etude statistique des temps d''a'!AF:AF,1,'Etude statistique des temps d''a'!A:A,"22h30",INDEX('Etude statistique des temps d''a'!B:AD, 0, ROW(A28)),"Fermé") / COUNTIFS('Etude statistique des temps d''a'!AF:AF,1,'Etude statistique des temps d''a'!A:A,"22h30",INDEX('Etude statistique des temps d''a'!B:AD, 0, ROW(A28)),"&lt;&gt;")</f>
        <v>1</v>
      </c>
    </row>
    <row r="30" spans="1:38" x14ac:dyDescent="0.3">
      <c r="A30" t="s">
        <v>36</v>
      </c>
      <c r="B30" t="s">
        <v>38</v>
      </c>
      <c r="C30" t="s">
        <v>99</v>
      </c>
      <c r="D30" t="s">
        <v>100</v>
      </c>
      <c r="E30">
        <f t="shared" si="0"/>
        <v>39.097222222222221</v>
      </c>
      <c r="F30" t="str">
        <f>IFERROR(AVERAGEIFS(INDEX('Etude statistique des temps d''a'!B:AD,0,ROW(A29)),'Etude statistique des temps d''a'!A:A,"8h30",'Etude statistique des temps d''a'!AF:AF,1),"Closed")</f>
        <v>Closed</v>
      </c>
      <c r="G30">
        <f>IFERROR(AVERAGEIFS(INDEX('Etude statistique des temps d''a'!B:AD,0,ROW(A29)),'Etude statistique des temps d''a'!A:A,"9h30",'Etude statistique des temps d''a'!AF:AF,1),"Closed")</f>
        <v>33.333333333333336</v>
      </c>
      <c r="H30">
        <f>IFERROR(AVERAGEIFS(INDEX('Etude statistique des temps d''a'!B:AD,0,ROW(A29)),'Etude statistique des temps d''a'!A:A,"10h30",'Etude statistique des temps d''a'!AF:AF,1),"Closed")</f>
        <v>30</v>
      </c>
      <c r="I30">
        <f>IFERROR(AVERAGEIFS(INDEX('Etude statistique des temps d''a'!B:AD,0,ROW(A29)),'Etude statistique des temps d''a'!A:A,"11h30 (Parade!)",'Etude statistique des temps d''a'!AF:AF,1),"Closed")</f>
        <v>48.333333333333336</v>
      </c>
      <c r="J30">
        <f>IFERROR(AVERAGEIFS(INDEX('Etude statistique des temps d''a'!B:AD,0,ROW(A29)),'Etude statistique des temps d''a'!A:A,"12h30",'Etude statistique des temps d''a'!AF:AF,1),"Closed")</f>
        <v>45</v>
      </c>
      <c r="K30">
        <f>IFERROR(AVERAGEIFS(INDEX('Etude statistique des temps d''a'!B:AD,0,ROW(A29)),'Etude statistique des temps d''a'!A:A,"13h30",'Etude statistique des temps d''a'!AF:AF,1),"Closed")</f>
        <v>45</v>
      </c>
      <c r="L30">
        <f>IFERROR(AVERAGEIFS(INDEX('Etude statistique des temps d''a'!B:AD,0,ROW(A29)),'Etude statistique des temps d''a'!A:A,"14h30",'Etude statistique des temps d''a'!AF:AF,1),"Closed")</f>
        <v>37.5</v>
      </c>
      <c r="M30">
        <f>IFERROR(AVERAGEIFS(INDEX('Etude statistique des temps d''a'!B:AD,0,ROW(A29)),'Etude statistique des temps d''a'!A:A,"15h30",'Etude statistique des temps d''a'!AF:AF,1),"Closed")</f>
        <v>42.5</v>
      </c>
      <c r="N30">
        <f>IFERROR(AVERAGEIFS(INDEX('Etude statistique des temps d''a'!B:AD,0,ROW(A29)),'Etude statistique des temps d''a'!A:A,"16h30",'Etude statistique des temps d''a'!AF:AF,1),"Closed")</f>
        <v>40</v>
      </c>
      <c r="O30">
        <f>IFERROR(AVERAGEIFS(INDEX('Etude statistique des temps d''a'!B:AD,0,ROW(A29)),'Etude statistique des temps d''a'!A:A,"17h30",'Etude statistique des temps d''a'!AF:AF,1),"Closed")</f>
        <v>40</v>
      </c>
      <c r="P30">
        <f>IFERROR(AVERAGEIFS(INDEX('Etude statistique des temps d''a'!B:AD,0,ROW(A29)),'Etude statistique des temps d''a'!A:A,"18h30",'Etude statistique des temps d''a'!AF:AF,1),"Closed")</f>
        <v>32.5</v>
      </c>
      <c r="Q30">
        <f>IFERROR(AVERAGEIFS(INDEX('Etude statistique des temps d''a'!B:AD,0,ROW(A29)),'Etude statistique des temps d''a'!A:A,"19h30",'Etude statistique des temps d''a'!AF:AF,1),"Closed")</f>
        <v>40</v>
      </c>
      <c r="R30">
        <f>IFERROR(AVERAGEIFS(INDEX('Etude statistique des temps d''a'!B:AD,0,ROW(A29)),'Etude statistique des temps d''a'!A:A,"20h30",'Etude statistique des temps d''a'!AF:AF,1),"Closed")</f>
        <v>35</v>
      </c>
      <c r="S30" t="str">
        <f>IFERROR(AVERAGEIFS(INDEX('Etude statistique des temps d''a'!B:AD,0,ROW(A29)),'Etude statistique des temps d''a'!A:A,"21h30",'Etude statistique des temps d''a'!AF:AF,1),"Closed")</f>
        <v>Closed</v>
      </c>
      <c r="T30" t="str">
        <f>IFERROR(AVERAGEIFS(INDEX('Etude statistique des temps d''a'!B:AD,0,ROW(A29)),'Etude statistique des temps d''a'!A:A,"22h",'Etude statistique des temps d''a'!AF:AF,1),"Closed")</f>
        <v>Closed</v>
      </c>
      <c r="U30" t="str">
        <f>IFERROR(AVERAGEIFS(INDEX('Etude statistique des temps d''a'!B:AD,0,ROW(A29)),'Etude statistique des temps d''a'!A:A,"22h30",'Etude statistique des temps d''a'!AF:AF,1),"Closed")</f>
        <v>Closed</v>
      </c>
      <c r="V30">
        <f>COUNTIFS('Etude statistique des temps d''a'!AF:AF,1,INDEX('Etude statistique des temps d''a'!B:AD, 0, ROW(A29)),"Fermé") / COUNTIFS('Etude statistique des temps d''a'!AF:AF,1,INDEX('Etude statistique des temps d''a'!B:AD, 0, ROW(A29)),"&lt;&gt;")</f>
        <v>0.22222222222222221</v>
      </c>
      <c r="W30">
        <f>COUNTIFS('Etude statistique des temps d''a'!AF:AF,1,'Etude statistique des temps d''a'!A:A,"8h30",INDEX('Etude statistique des temps d''a'!B:AD, 0, ROW(A29)),"Fermé") / COUNTIFS('Etude statistique des temps d''a'!AF:AF,1,'Etude statistique des temps d''a'!A:A,"8h30",INDEX('Etude statistique des temps d''a'!B:AD, 0, ROW(A29)),"&lt;&gt;")</f>
        <v>1</v>
      </c>
      <c r="X30">
        <f>COUNTIFS('Etude statistique des temps d''a'!AF:AF,1,'Etude statistique des temps d''a'!A:A,"9h30",INDEX('Etude statistique des temps d''a'!B:AD, 0, ROW(A29)),"Fermé") / COUNTIFS('Etude statistique des temps d''a'!AF:AF,1,'Etude statistique des temps d''a'!A:A,"9h30",INDEX('Etude statistique des temps d''a'!B:AD, 0, ROW(A29)),"&lt;&gt;")</f>
        <v>0</v>
      </c>
      <c r="Y30">
        <f>COUNTIFS('Etude statistique des temps d''a'!AF:AF,1,'Etude statistique des temps d''a'!A:A,"10h30",INDEX('Etude statistique des temps d''a'!B:AD, 0, ROW(A29)),"Fermé") / COUNTIFS('Etude statistique des temps d''a'!AF:AF,1,'Etude statistique des temps d''a'!A:A,"10h30",INDEX('Etude statistique des temps d''a'!B:AD, 0, ROW(A29)),"&lt;&gt;")</f>
        <v>0</v>
      </c>
      <c r="Z30">
        <f>COUNTIFS('Etude statistique des temps d''a'!AF:AF,1,'Etude statistique des temps d''a'!A:A,"11h30 (Parade!)",INDEX('Etude statistique des temps d''a'!B:AD, 0, ROW(A29)),"Fermé") / COUNTIFS('Etude statistique des temps d''a'!AF:AF,1,'Etude statistique des temps d''a'!A:A,"11h30 (Parade!)",INDEX('Etude statistique des temps d''a'!B:AD, 0, ROW(A29)),"&lt;&gt;")</f>
        <v>0</v>
      </c>
      <c r="AA30">
        <f>COUNTIFS('Etude statistique des temps d''a'!AF:AF,1,'Etude statistique des temps d''a'!A:A,"12h30",INDEX('Etude statistique des temps d''a'!B:AD, 0, ROW(A29)),"Fermé") / COUNTIFS('Etude statistique des temps d''a'!AF:AF,1,'Etude statistique des temps d''a'!A:A,"12h30",INDEX('Etude statistique des temps d''a'!B:AD, 0, ROW(A29)),"&lt;&gt;")</f>
        <v>0.5</v>
      </c>
      <c r="AB30">
        <f>COUNTIFS('Etude statistique des temps d''a'!AF:AF,1,'Etude statistique des temps d''a'!A:A,"13h30",INDEX('Etude statistique des temps d''a'!B:AD, 0, ROW(A29)),"Fermé") / COUNTIFS('Etude statistique des temps d''a'!AF:AF,1,'Etude statistique des temps d''a'!A:A,"13h30",INDEX('Etude statistique des temps d''a'!B:AD, 0, ROW(A29)),"&lt;&gt;")</f>
        <v>0</v>
      </c>
      <c r="AC30">
        <f>COUNTIFS('Etude statistique des temps d''a'!AF:AF,1,'Etude statistique des temps d''a'!A:A,"14h30",INDEX('Etude statistique des temps d''a'!B:AD, 0, ROW(A29)),"Fermé") / COUNTIFS('Etude statistique des temps d''a'!AF:AF,1,'Etude statistique des temps d''a'!A:A,"14h30",INDEX('Etude statistique des temps d''a'!B:AD, 0, ROW(A29)),"&lt;&gt;")</f>
        <v>0</v>
      </c>
      <c r="AD30">
        <f>COUNTIFS('Etude statistique des temps d''a'!AF:AF,1,'Etude statistique des temps d''a'!A:A,"15h30",INDEX('Etude statistique des temps d''a'!B:AD, 0, ROW(A29)),"Fermé") / COUNTIFS('Etude statistique des temps d''a'!AF:AF,1,'Etude statistique des temps d''a'!A:A,"15h30",INDEX('Etude statistique des temps d''a'!B:AD, 0, ROW(A29)),"&lt;&gt;")</f>
        <v>0</v>
      </c>
      <c r="AE30">
        <f>COUNTIFS('Etude statistique des temps d''a'!AF:AF,1,'Etude statistique des temps d''a'!A:A,"16h30",INDEX('Etude statistique des temps d''a'!B:AD, 0, ROW(A29)),"Fermé") / COUNTIFS('Etude statistique des temps d''a'!AF:AF,1,'Etude statistique des temps d''a'!A:A,"16h30",INDEX('Etude statistique des temps d''a'!B:AD, 0, ROW(A29)),"&lt;&gt;")</f>
        <v>0</v>
      </c>
      <c r="AF30">
        <f>COUNTIFS('Etude statistique des temps d''a'!AF:AF,1,'Etude statistique des temps d''a'!A:A,"17h30",INDEX('Etude statistique des temps d''a'!B:AD, 0, ROW(A29)),"Fermé") / COUNTIFS('Etude statistique des temps d''a'!AF:AF,1,'Etude statistique des temps d''a'!A:A,"17h30",INDEX('Etude statistique des temps d''a'!B:AD, 0, ROW(A29)),"&lt;&gt;")</f>
        <v>0</v>
      </c>
      <c r="AG30">
        <f>COUNTIFS('Etude statistique des temps d''a'!AF:AF,1,'Etude statistique des temps d''a'!A:A,"18h30",INDEX('Etude statistique des temps d''a'!B:AD, 0, ROW(A29)),"Fermé") / COUNTIFS('Etude statistique des temps d''a'!AF:AF,1,'Etude statistique des temps d''a'!A:A,"18h30",INDEX('Etude statistique des temps d''a'!B:AD, 0, ROW(A29)),"&lt;&gt;")</f>
        <v>0</v>
      </c>
      <c r="AH30">
        <f>COUNTIFS('Etude statistique des temps d''a'!AF:AF,1,'Etude statistique des temps d''a'!A:A,"19h30",INDEX('Etude statistique des temps d''a'!B:AD, 0, ROW(A29)),"Fermé") / COUNTIFS('Etude statistique des temps d''a'!AF:AF,1,'Etude statistique des temps d''a'!A:A,"19h30",INDEX('Etude statistique des temps d''a'!B:AD, 0, ROW(A29)),"&lt;&gt;")</f>
        <v>0</v>
      </c>
      <c r="AI30">
        <f>COUNTIFS('Etude statistique des temps d''a'!AF:AF,1,'Etude statistique des temps d''a'!A:A,"20h30",INDEX('Etude statistique des temps d''a'!B:AD, 0, ROW(A29)),"Fermé") / COUNTIFS('Etude statistique des temps d''a'!AF:AF,1,'Etude statistique des temps d''a'!A:A,"20h30",INDEX('Etude statistique des temps d''a'!B:AD, 0, ROW(A29)),"&lt;&gt;")</f>
        <v>0</v>
      </c>
      <c r="AJ30">
        <f>COUNTIFS('Etude statistique des temps d''a'!AF:AF,1,'Etude statistique des temps d''a'!A:A,"21h30",INDEX('Etude statistique des temps d''a'!B:AD, 0, ROW(A29)),"Fermé") / COUNTIFS('Etude statistique des temps d''a'!AF:AF,1,'Etude statistique des temps d''a'!A:A,"21h30",INDEX('Etude statistique des temps d''a'!B:AD, 0, ROW(A29)),"&lt;&gt;")</f>
        <v>1</v>
      </c>
      <c r="AK30">
        <f>COUNTIFS('Etude statistique des temps d''a'!AF:AF,1,'Etude statistique des temps d''a'!A:A,"22h",INDEX('Etude statistique des temps d''a'!B:AD, 0, ROW(A29)),"Fermé") / COUNTIFS('Etude statistique des temps d''a'!AF:AF,1,'Etude statistique des temps d''a'!A:A,"22h",INDEX('Etude statistique des temps d''a'!B:AD, 0, ROW(A29)),"&lt;&gt;")</f>
        <v>1</v>
      </c>
      <c r="AL30">
        <f>COUNTIFS('Etude statistique des temps d''a'!AF:AF,1,'Etude statistique des temps d''a'!A:A,"22h30",INDEX('Etude statistique des temps d''a'!B:AD, 0, ROW(A29)),"Fermé") / COUNTIFS('Etude statistique des temps d''a'!AF:AF,1,'Etude statistique des temps d''a'!A:A,"22h30",INDEX('Etude statistique des temps d''a'!B:AD, 0, ROW(A29)),"&lt;&gt;")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0"/>
  <sheetViews>
    <sheetView workbookViewId="0">
      <selection activeCell="E1" sqref="E1:E30"/>
    </sheetView>
  </sheetViews>
  <sheetFormatPr defaultRowHeight="14.4" x14ac:dyDescent="0.3"/>
  <cols>
    <col min="4" max="4" width="19.6640625" customWidth="1"/>
  </cols>
  <sheetData>
    <row r="1" spans="1:38" x14ac:dyDescent="0.3">
      <c r="A1" t="s">
        <v>37</v>
      </c>
      <c r="B1" t="s">
        <v>39</v>
      </c>
      <c r="C1" t="s">
        <v>41</v>
      </c>
      <c r="D1" t="s">
        <v>42</v>
      </c>
      <c r="E1" t="s">
        <v>165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132</v>
      </c>
      <c r="W1" t="s">
        <v>150</v>
      </c>
      <c r="X1" t="s">
        <v>133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164</v>
      </c>
      <c r="AL1" t="s">
        <v>163</v>
      </c>
    </row>
    <row r="2" spans="1:38" x14ac:dyDescent="0.3">
      <c r="A2" t="s">
        <v>0</v>
      </c>
      <c r="B2" t="s">
        <v>40</v>
      </c>
      <c r="C2" t="s">
        <v>43</v>
      </c>
      <c r="D2" t="s">
        <v>44</v>
      </c>
      <c r="E2">
        <f>AVERAGE(F2:U2)</f>
        <v>26.818181818181817</v>
      </c>
      <c r="F2" t="str">
        <f>IFERROR(AVERAGEIFS(INDEX('Etude statistique des temps d''a'!B:AD,0,ROW(A1)),'Etude statistique des temps d''a'!A:A,"8h30",'Etude statistique des temps d''a'!AF:AF,2),"Closed")</f>
        <v>Closed</v>
      </c>
      <c r="G2">
        <f>IFERROR(AVERAGEIFS(INDEX('Etude statistique des temps d''a'!B:AD,0,ROW(A1)),'Etude statistique des temps d''a'!A:A,"9h30",'Etude statistique des temps d''a'!AF:AF,2),"Closed")</f>
        <v>5</v>
      </c>
      <c r="H2">
        <f>IFERROR(AVERAGEIFS(INDEX('Etude statistique des temps d''a'!B:AD,0,ROW(A1)),'Etude statistique des temps d''a'!A:A,"10h30",'Etude statistique des temps d''a'!AF:AF,2),"Closed")</f>
        <v>25</v>
      </c>
      <c r="I2">
        <f>IFERROR(AVERAGEIFS(INDEX('Etude statistique des temps d''a'!B:AD,0,ROW(A1)),'Etude statistique des temps d''a'!A:A,"11h30 (Parade!)",'Etude statistique des temps d''a'!AF:AF,2),"Closed")</f>
        <v>30</v>
      </c>
      <c r="J2">
        <f>IFERROR(AVERAGEIFS(INDEX('Etude statistique des temps d''a'!B:AD,0,ROW(A1)),'Etude statistique des temps d''a'!A:A,"12h30",'Etude statistique des temps d''a'!AF:AF,2),"Closed")</f>
        <v>45</v>
      </c>
      <c r="K2">
        <f>IFERROR(AVERAGEIFS(INDEX('Etude statistique des temps d''a'!B:AD,0,ROW(A1)),'Etude statistique des temps d''a'!A:A,"13h30",'Etude statistique des temps d''a'!AF:AF,2),"Closed")</f>
        <v>42.5</v>
      </c>
      <c r="L2">
        <f>IFERROR(AVERAGEIFS(INDEX('Etude statistique des temps d''a'!B:AD,0,ROW(A1)),'Etude statistique des temps d''a'!A:A,"14h30",'Etude statistique des temps d''a'!AF:AF,2),"Closed")</f>
        <v>45</v>
      </c>
      <c r="M2">
        <f>IFERROR(AVERAGEIFS(INDEX('Etude statistique des temps d''a'!B:AD,0,ROW(A1)),'Etude statistique des temps d''a'!A:A,"15h30",'Etude statistique des temps d''a'!AF:AF,2),"Closed")</f>
        <v>35</v>
      </c>
      <c r="N2" t="str">
        <f>IFERROR(AVERAGEIFS(INDEX('Etude statistique des temps d''a'!B:AD,0,ROW(A1)),'Etude statistique des temps d''a'!A:A,"16h30",'Etude statistique des temps d''a'!AF:AF,2),"Closed")</f>
        <v>Closed</v>
      </c>
      <c r="O2">
        <f>IFERROR(AVERAGEIFS(INDEX('Etude statistique des temps d''a'!B:AD,0,ROW(A1)),'Etude statistique des temps d''a'!A:A,"17h30",'Etude statistique des temps d''a'!AF:AF,2),"Closed")</f>
        <v>25</v>
      </c>
      <c r="P2">
        <f>IFERROR(AVERAGEIFS(INDEX('Etude statistique des temps d''a'!B:AD,0,ROW(A1)),'Etude statistique des temps d''a'!A:A,"18h30",'Etude statistique des temps d''a'!AF:AF,2),"Closed")</f>
        <v>20</v>
      </c>
      <c r="Q2" t="str">
        <f>IFERROR(AVERAGEIFS(INDEX('Etude statistique des temps d''a'!B:AD,0,ROW(A1)),'Etude statistique des temps d''a'!A:A,"19h30",'Etude statistique des temps d''a'!AF:AF,2),"Closed")</f>
        <v>Closed</v>
      </c>
      <c r="R2" t="str">
        <f>IFERROR(AVERAGEIFS(INDEX('Etude statistique des temps d''a'!B:AD,0,ROW(A1)),'Etude statistique des temps d''a'!A:A,"20h30",'Etude statistique des temps d''a'!AF:AF,2),"Closed")</f>
        <v>Closed</v>
      </c>
      <c r="S2">
        <f>IFERROR(AVERAGEIFS(INDEX('Etude statistique des temps d''a'!B:AD,0,ROW(A1)),'Etude statistique des temps d''a'!A:A,"21h30",'Etude statistique des temps d''a'!AF:AF,2),"Closed")</f>
        <v>12.5</v>
      </c>
      <c r="T2">
        <f>IFERROR(AVERAGEIFS(INDEX('Etude statistique des temps d''a'!B:AD,0,ROW(A1)),'Etude statistique des temps d''a'!A:A,"22h",'Etude statistique des temps d''a'!AF:AF,2),"Closed")</f>
        <v>10</v>
      </c>
      <c r="U2" t="str">
        <f>IFERROR(AVERAGEIFS(INDEX('Etude statistique des temps d''a'!B:AD,0,ROW(A1)),'Etude statistique des temps d''a'!A:A,"22h30",'Etude statistique des temps d''a'!AF:AF,2),"Closed")</f>
        <v>Closed</v>
      </c>
      <c r="V2">
        <f>COUNTIFS('Etude statistique des temps d''a'!AF:AF,2,INDEX('Etude statistique des temps d''a'!B:AD, 0, ROW(A1)),"Fermé") / COUNTIFS('Etude statistique des temps d''a'!AF:AF,2,INDEX('Etude statistique des temps d''a'!B:AD, 0, ROW(A1)),"&lt;&gt;")</f>
        <v>0.11764705882352941</v>
      </c>
      <c r="W2">
        <f>IFERROR(COUNTIFS('Etude statistique des temps d''a'!AF:AF,2,'Etude statistique des temps d''a'!A:A,"8h30",INDEX('Etude statistique des temps d''a'!B:AD, 0, ROW(A1)),"Fermé") / COUNTIFS('Etude statistique des temps d''a'!AF:AF,2,'Etude statistique des temps d''a'!A:A,"8h30",INDEX('Etude statistique des temps d''a'!B:AD, 0, ROW(A1)),"&lt;&gt;"),"No data")</f>
        <v>1</v>
      </c>
      <c r="X2">
        <f>IFERROR(COUNTIFS('Etude statistique des temps d''a'!AF:AF,2,'Etude statistique des temps d''a'!A:A,"9h30",INDEX('Etude statistique des temps d''a'!B:AD, 0, ROW(A1)),"Fermé") / COUNTIFS('Etude statistique des temps d''a'!AF:AF,2,'Etude statistique des temps d''a'!A:A,"9h30",INDEX('Etude statistique des temps d''a'!B:AD, 0, ROW(A1)),"&lt;&gt;"),"No data")</f>
        <v>0</v>
      </c>
      <c r="Y2">
        <f>IFERROR(COUNTIFS('Etude statistique des temps d''a'!AF:AF,2,'Etude statistique des temps d''a'!A:A,"10h30",INDEX('Etude statistique des temps d''a'!B:AD, 0, ROW(A1)),"Fermé") / COUNTIFS('Etude statistique des temps d''a'!AF:AF,2,'Etude statistique des temps d''a'!A:A,"10h30",INDEX('Etude statistique des temps d''a'!B:AD, 0, ROW(A1)),"&lt;&gt;"),"No data")</f>
        <v>0</v>
      </c>
      <c r="Z2">
        <f>IFERROR(COUNTIFS('Etude statistique des temps d''a'!AF:AF,2,'Etude statistique des temps d''a'!A:A,"11h30 (Parade!)",INDEX('Etude statistique des temps d''a'!B:AD, 0, ROW(A1)),"Fermé") / COUNTIFS('Etude statistique des temps d''a'!AF:AF,2,'Etude statistique des temps d''a'!A:A,"11h30 (Parade!)",INDEX('Etude statistique des temps d''a'!B:AD, 0, ROW(A1)),"&lt;&gt;"),"No data")</f>
        <v>0</v>
      </c>
      <c r="AA2">
        <f>IFERROR(COUNTIFS('Etude statistique des temps d''a'!AF:AF,2,'Etude statistique des temps d''a'!A:A,"12h30",INDEX('Etude statistique des temps d''a'!B:AD, 0, ROW(A1)),"Fermé") / COUNTIFS('Etude statistique des temps d''a'!AF:AF,2,'Etude statistique des temps d''a'!A:A,"12h30",INDEX('Etude statistique des temps d''a'!B:AD, 0, ROW(A1)),"&lt;&gt;"),"No data")</f>
        <v>0</v>
      </c>
      <c r="AB2">
        <f>IFERROR(COUNTIFS('Etude statistique des temps d''a'!AF:AF,2,'Etude statistique des temps d''a'!A:A,"13h30",INDEX('Etude statistique des temps d''a'!B:AD, 0, ROW(A1)),"Fermé") / COUNTIFS('Etude statistique des temps d''a'!AF:AF,2,'Etude statistique des temps d''a'!A:A,"13h30",INDEX('Etude statistique des temps d''a'!B:AD, 0, ROW(A1)),"&lt;&gt;"),"No data")</f>
        <v>0</v>
      </c>
      <c r="AC2">
        <f>IFERROR(COUNTIFS('Etude statistique des temps d''a'!AF:AF,2,'Etude statistique des temps d''a'!A:A,"14h30",INDEX('Etude statistique des temps d''a'!B:AD, 0, ROW(A1)),"Fermé") / COUNTIFS('Etude statistique des temps d''a'!AF:AF,2,'Etude statistique des temps d''a'!A:A,"14h30",INDEX('Etude statistique des temps d''a'!B:AD, 0, ROW(A1)),"&lt;&gt;"),"No data")</f>
        <v>0</v>
      </c>
      <c r="AD2">
        <f>IFERROR(COUNTIFS('Etude statistique des temps d''a'!AF:AF,2,'Etude statistique des temps d''a'!A:A,"15h30",INDEX('Etude statistique des temps d''a'!B:AD, 0, ROW(A1)),"Fermé") / COUNTIFS('Etude statistique des temps d''a'!AF:AF,2,'Etude statistique des temps d''a'!A:A,"15h30",INDEX('Etude statistique des temps d''a'!B:AD, 0, ROW(A1)),"&lt;&gt;"),"No data")</f>
        <v>0</v>
      </c>
      <c r="AE2">
        <f>IFERROR(COUNTIFS('Etude statistique des temps d''a'!AF:AF,2,'Etude statistique des temps d''a'!A:A,"16h30",INDEX('Etude statistique des temps d''a'!B:AD, 0, ROW(A1)),"Fermé") / COUNTIFS('Etude statistique des temps d''a'!AF:AF,2,'Etude statistique des temps d''a'!A:A,"16h30",INDEX('Etude statistique des temps d''a'!B:AD, 0, ROW(A1)),"&lt;&gt;"),"No data")</f>
        <v>1</v>
      </c>
      <c r="AF2">
        <f>IFERROR(COUNTIFS('Etude statistique des temps d''a'!AF:AF,2,'Etude statistique des temps d''a'!A:A,"17h30",INDEX('Etude statistique des temps d''a'!B:AD, 0, ROW(A1)),"Fermé") / COUNTIFS('Etude statistique des temps d''a'!AF:AF,2,'Etude statistique des temps d''a'!A:A,"17h30",INDEX('Etude statistique des temps d''a'!B:AD, 0, ROW(A1)),"&lt;&gt;"),"No data")</f>
        <v>0</v>
      </c>
      <c r="AG2">
        <f>IFERROR(COUNTIFS('Etude statistique des temps d''a'!AF:AF,2,'Etude statistique des temps d''a'!A:A,"18h30",INDEX('Etude statistique des temps d''a'!B:AD, 0, ROW(A1)),"Fermé") / COUNTIFS('Etude statistique des temps d''a'!AF:AF,2,'Etude statistique des temps d''a'!A:A,"18h30",INDEX('Etude statistique des temps d''a'!B:AD, 0, ROW(A1)),"&lt;&gt;"),"No data")</f>
        <v>0</v>
      </c>
      <c r="AH2" t="str">
        <f>IFERROR(COUNTIFS('Etude statistique des temps d''a'!AF:AF,2,'Etude statistique des temps d''a'!A:A,"19h30",INDEX('Etude statistique des temps d''a'!B:AD, 0, ROW(A1)),"Fermé") / COUNTIFS('Etude statistique des temps d''a'!AF:AF,2,'Etude statistique des temps d''a'!A:A,"19h30",INDEX('Etude statistique des temps d''a'!B:AD, 0, ROW(A1)),"&lt;&gt;"),"No data")</f>
        <v>No data</v>
      </c>
      <c r="AI2" t="str">
        <f>IFERROR(COUNTIFS('Etude statistique des temps d''a'!AF:AF,2,'Etude statistique des temps d''a'!A:A,"20h30",INDEX('Etude statistique des temps d''a'!B:AD, 0, ROW(A1)),"Fermé") / COUNTIFS('Etude statistique des temps d''a'!AF:AF,2,'Etude statistique des temps d''a'!A:A,"20h30",INDEX('Etude statistique des temps d''a'!B:AD, 0, ROW(A1)),"&lt;&gt;"),"No data")</f>
        <v>No data</v>
      </c>
      <c r="AJ2">
        <f>IFERROR(COUNTIFS('Etude statistique des temps d''a'!AF:AF,2,'Etude statistique des temps d''a'!A:A,"21h30",INDEX('Etude statistique des temps d''a'!B:AD, 0, ROW(A1)),"Fermé") / COUNTIFS('Etude statistique des temps d''a'!AF:AF,2,'Etude statistique des temps d''a'!A:A,"21h30",INDEX('Etude statistique des temps d''a'!B:AD, 0, ROW(A1)),"&lt;&gt;"),"No data")</f>
        <v>0</v>
      </c>
      <c r="AK2">
        <f>IFERROR(COUNTIFS('Etude statistique des temps d''a'!AF:AF,2,'Etude statistique des temps d''a'!A:A,"22h",INDEX('Etude statistique des temps d''a'!B:AD, 0, ROW(A1)),"Fermé") / COUNTIFS('Etude statistique des temps d''a'!AF:AF,2,'Etude statistique des temps d''a'!A:A,"22h",INDEX('Etude statistique des temps d''a'!B:AD, 0, ROW(A1)),"&lt;&gt;"),"No data")</f>
        <v>0</v>
      </c>
      <c r="AL2" t="str">
        <f>IFERROR(COUNTIFS('Etude statistique des temps d''a'!AF:AF,2,'Etude statistique des temps d''a'!A:A,"22h30",INDEX('Etude statistique des temps d''a'!B:AD, 0, ROW(A1)),"Fermé") / COUNTIFS('Etude statistique des temps d''a'!AF:AF,2,'Etude statistique des temps d''a'!A:A,"22h30",INDEX('Etude statistique des temps d''a'!B:AD, 0, ROW(A1)),"&lt;&gt;"),"No data")</f>
        <v>No data</v>
      </c>
    </row>
    <row r="3" spans="1:38" x14ac:dyDescent="0.3">
      <c r="A3" t="s">
        <v>19</v>
      </c>
      <c r="B3" t="s">
        <v>40</v>
      </c>
      <c r="C3" t="s">
        <v>45</v>
      </c>
      <c r="D3" t="s">
        <v>46</v>
      </c>
      <c r="E3">
        <f t="shared" ref="E3:E30" si="0">AVERAGE(F3:U3)</f>
        <v>19.166666666666668</v>
      </c>
      <c r="F3" t="str">
        <f>IFERROR(AVERAGEIFS(INDEX('Etude statistique des temps d''a'!B:AD,0,ROW(A2)),'Etude statistique des temps d''a'!A:A,"8h30",'Etude statistique des temps d''a'!AF:AF,2),"Closed")</f>
        <v>Closed</v>
      </c>
      <c r="G3">
        <f>IFERROR(AVERAGEIFS(INDEX('Etude statistique des temps d''a'!B:AD,0,ROW(A2)),'Etude statistique des temps d''a'!A:A,"9h30",'Etude statistique des temps d''a'!AF:AF,2),"Closed")</f>
        <v>2.5</v>
      </c>
      <c r="H3">
        <f>IFERROR(AVERAGEIFS(INDEX('Etude statistique des temps d''a'!B:AD,0,ROW(A2)),'Etude statistique des temps d''a'!A:A,"10h30",'Etude statistique des temps d''a'!AF:AF,2),"Closed")</f>
        <v>5</v>
      </c>
      <c r="I3">
        <f>IFERROR(AVERAGEIFS(INDEX('Etude statistique des temps d''a'!B:AD,0,ROW(A2)),'Etude statistique des temps d''a'!A:A,"11h30 (Parade!)",'Etude statistique des temps d''a'!AF:AF,2),"Closed")</f>
        <v>20</v>
      </c>
      <c r="J3">
        <f>IFERROR(AVERAGEIFS(INDEX('Etude statistique des temps d''a'!B:AD,0,ROW(A2)),'Etude statistique des temps d''a'!A:A,"12h30",'Etude statistique des temps d''a'!AF:AF,2),"Closed")</f>
        <v>30</v>
      </c>
      <c r="K3">
        <f>IFERROR(AVERAGEIFS(INDEX('Etude statistique des temps d''a'!B:AD,0,ROW(A2)),'Etude statistique des temps d''a'!A:A,"13h30",'Etude statistique des temps d''a'!AF:AF,2),"Closed")</f>
        <v>22.5</v>
      </c>
      <c r="L3">
        <f>IFERROR(AVERAGEIFS(INDEX('Etude statistique des temps d''a'!B:AD,0,ROW(A2)),'Etude statistique des temps d''a'!A:A,"14h30",'Etude statistique des temps d''a'!AF:AF,2),"Closed")</f>
        <v>25</v>
      </c>
      <c r="M3">
        <f>IFERROR(AVERAGEIFS(INDEX('Etude statistique des temps d''a'!B:AD,0,ROW(A2)),'Etude statistique des temps d''a'!A:A,"15h30",'Etude statistique des temps d''a'!AF:AF,2),"Closed")</f>
        <v>25</v>
      </c>
      <c r="N3">
        <f>IFERROR(AVERAGEIFS(INDEX('Etude statistique des temps d''a'!B:AD,0,ROW(A2)),'Etude statistique des temps d''a'!A:A,"16h30",'Etude statistique des temps d''a'!AF:AF,2),"Closed")</f>
        <v>15</v>
      </c>
      <c r="O3">
        <f>IFERROR(AVERAGEIFS(INDEX('Etude statistique des temps d''a'!B:AD,0,ROW(A2)),'Etude statistique des temps d''a'!A:A,"17h30",'Etude statistique des temps d''a'!AF:AF,2),"Closed")</f>
        <v>20</v>
      </c>
      <c r="P3">
        <f>IFERROR(AVERAGEIFS(INDEX('Etude statistique des temps d''a'!B:AD,0,ROW(A2)),'Etude statistique des temps d''a'!A:A,"18h30",'Etude statistique des temps d''a'!AF:AF,2),"Closed")</f>
        <v>10</v>
      </c>
      <c r="Q3" t="str">
        <f>IFERROR(AVERAGEIFS(INDEX('Etude statistique des temps d''a'!B:AD,0,ROW(A2)),'Etude statistique des temps d''a'!A:A,"19h30",'Etude statistique des temps d''a'!AF:AF,2),"Closed")</f>
        <v>Closed</v>
      </c>
      <c r="R3" t="str">
        <f>IFERROR(AVERAGEIFS(INDEX('Etude statistique des temps d''a'!B:AD,0,ROW(A2)),'Etude statistique des temps d''a'!A:A,"20h30",'Etude statistique des temps d''a'!AF:AF,2),"Closed")</f>
        <v>Closed</v>
      </c>
      <c r="S3">
        <f>IFERROR(AVERAGEIFS(INDEX('Etude statistique des temps d''a'!B:AD,0,ROW(A2)),'Etude statistique des temps d''a'!A:A,"21h30",'Etude statistique des temps d''a'!AF:AF,2),"Closed")</f>
        <v>25</v>
      </c>
      <c r="T3">
        <f>IFERROR(AVERAGEIFS(INDEX('Etude statistique des temps d''a'!B:AD,0,ROW(A2)),'Etude statistique des temps d''a'!A:A,"22h",'Etude statistique des temps d''a'!AF:AF,2),"Closed")</f>
        <v>30</v>
      </c>
      <c r="U3" t="str">
        <f>IFERROR(AVERAGEIFS(INDEX('Etude statistique des temps d''a'!B:AD,0,ROW(A2)),'Etude statistique des temps d''a'!A:A,"22h30",'Etude statistique des temps d''a'!AF:AF,2),"Closed")</f>
        <v>Closed</v>
      </c>
      <c r="V3">
        <f>COUNTIFS('Etude statistique des temps d''a'!AF:AF,2,INDEX('Etude statistique des temps d''a'!B:AD, 0, ROW(A2)),"Fermé") / COUNTIFS('Etude statistique des temps d''a'!AF:AF,2,INDEX('Etude statistique des temps d''a'!B:AD, 0, ROW(A2)),"&lt;&gt;")</f>
        <v>0.11764705882352941</v>
      </c>
      <c r="W3">
        <f>IFERROR(COUNTIFS('Etude statistique des temps d''a'!AF:AF,2,'Etude statistique des temps d''a'!A:A,"8h30",INDEX('Etude statistique des temps d''a'!B:AD, 0, ROW(A2)),"Fermé") / COUNTIFS('Etude statistique des temps d''a'!AF:AF,2,'Etude statistique des temps d''a'!A:A,"8h30",INDEX('Etude statistique des temps d''a'!B:AD, 0, ROW(A2)),"&lt;&gt;"),"No data")</f>
        <v>1</v>
      </c>
      <c r="X3">
        <f>IFERROR(COUNTIFS('Etude statistique des temps d''a'!AF:AF,2,'Etude statistique des temps d''a'!A:A,"9h30",INDEX('Etude statistique des temps d''a'!B:AD, 0, ROW(A2)),"Fermé") / COUNTIFS('Etude statistique des temps d''a'!AF:AF,2,'Etude statistique des temps d''a'!A:A,"9h30",INDEX('Etude statistique des temps d''a'!B:AD, 0, ROW(A2)),"&lt;&gt;"),"No data")</f>
        <v>0</v>
      </c>
      <c r="Y3">
        <f>IFERROR(COUNTIFS('Etude statistique des temps d''a'!AF:AF,2,'Etude statistique des temps d''a'!A:A,"10h30",INDEX('Etude statistique des temps d''a'!B:AD, 0, ROW(A2)),"Fermé") / COUNTIFS('Etude statistique des temps d''a'!AF:AF,2,'Etude statistique des temps d''a'!A:A,"10h30",INDEX('Etude statistique des temps d''a'!B:AD, 0, ROW(A2)),"&lt;&gt;"),"No data")</f>
        <v>0</v>
      </c>
      <c r="Z3">
        <f>IFERROR(COUNTIFS('Etude statistique des temps d''a'!AF:AF,2,'Etude statistique des temps d''a'!A:A,"11h30 (Parade!)",INDEX('Etude statistique des temps d''a'!B:AD, 0, ROW(A2)),"Fermé") / COUNTIFS('Etude statistique des temps d''a'!AF:AF,2,'Etude statistique des temps d''a'!A:A,"11h30 (Parade!)",INDEX('Etude statistique des temps d''a'!B:AD, 0, ROW(A2)),"&lt;&gt;"),"No data")</f>
        <v>0</v>
      </c>
      <c r="AA3">
        <f>IFERROR(COUNTIFS('Etude statistique des temps d''a'!AF:AF,2,'Etude statistique des temps d''a'!A:A,"12h30",INDEX('Etude statistique des temps d''a'!B:AD, 0, ROW(A2)),"Fermé") / COUNTIFS('Etude statistique des temps d''a'!AF:AF,2,'Etude statistique des temps d''a'!A:A,"12h30",INDEX('Etude statistique des temps d''a'!B:AD, 0, ROW(A2)),"&lt;&gt;"),"No data")</f>
        <v>0</v>
      </c>
      <c r="AB3">
        <f>IFERROR(COUNTIFS('Etude statistique des temps d''a'!AF:AF,2,'Etude statistique des temps d''a'!A:A,"13h30",INDEX('Etude statistique des temps d''a'!B:AD, 0, ROW(A2)),"Fermé") / COUNTIFS('Etude statistique des temps d''a'!AF:AF,2,'Etude statistique des temps d''a'!A:A,"13h30",INDEX('Etude statistique des temps d''a'!B:AD, 0, ROW(A2)),"&lt;&gt;"),"No data")</f>
        <v>0</v>
      </c>
      <c r="AC3">
        <f>IFERROR(COUNTIFS('Etude statistique des temps d''a'!AF:AF,2,'Etude statistique des temps d''a'!A:A,"14h30",INDEX('Etude statistique des temps d''a'!B:AD, 0, ROW(A2)),"Fermé") / COUNTIFS('Etude statistique des temps d''a'!AF:AF,2,'Etude statistique des temps d''a'!A:A,"14h30",INDEX('Etude statistique des temps d''a'!B:AD, 0, ROW(A2)),"&lt;&gt;"),"No data")</f>
        <v>0</v>
      </c>
      <c r="AD3">
        <f>IFERROR(COUNTIFS('Etude statistique des temps d''a'!AF:AF,2,'Etude statistique des temps d''a'!A:A,"15h30",INDEX('Etude statistique des temps d''a'!B:AD, 0, ROW(A2)),"Fermé") / COUNTIFS('Etude statistique des temps d''a'!AF:AF,2,'Etude statistique des temps d''a'!A:A,"15h30",INDEX('Etude statistique des temps d''a'!B:AD, 0, ROW(A2)),"&lt;&gt;"),"No data")</f>
        <v>0</v>
      </c>
      <c r="AE3">
        <f>IFERROR(COUNTIFS('Etude statistique des temps d''a'!AF:AF,2,'Etude statistique des temps d''a'!A:A,"16h30",INDEX('Etude statistique des temps d''a'!B:AD, 0, ROW(A2)),"Fermé") / COUNTIFS('Etude statistique des temps d''a'!AF:AF,2,'Etude statistique des temps d''a'!A:A,"16h30",INDEX('Etude statistique des temps d''a'!B:AD, 0, ROW(A2)),"&lt;&gt;"),"No data")</f>
        <v>0</v>
      </c>
      <c r="AF3">
        <f>IFERROR(COUNTIFS('Etude statistique des temps d''a'!AF:AF,2,'Etude statistique des temps d''a'!A:A,"17h30",INDEX('Etude statistique des temps d''a'!B:AD, 0, ROW(A2)),"Fermé") / COUNTIFS('Etude statistique des temps d''a'!AF:AF,2,'Etude statistique des temps d''a'!A:A,"17h30",INDEX('Etude statistique des temps d''a'!B:AD, 0, ROW(A2)),"&lt;&gt;"),"No data")</f>
        <v>0</v>
      </c>
      <c r="AG3">
        <f>IFERROR(COUNTIFS('Etude statistique des temps d''a'!AF:AF,2,'Etude statistique des temps d''a'!A:A,"18h30",INDEX('Etude statistique des temps d''a'!B:AD, 0, ROW(A2)),"Fermé") / COUNTIFS('Etude statistique des temps d''a'!AF:AF,2,'Etude statistique des temps d''a'!A:A,"18h30",INDEX('Etude statistique des temps d''a'!B:AD, 0, ROW(A2)),"&lt;&gt;"),"No data")</f>
        <v>0</v>
      </c>
      <c r="AH3" t="str">
        <f>IFERROR(COUNTIFS('Etude statistique des temps d''a'!AF:AF,2,'Etude statistique des temps d''a'!A:A,"19h30",INDEX('Etude statistique des temps d''a'!B:AD, 0, ROW(A2)),"Fermé") / COUNTIFS('Etude statistique des temps d''a'!AF:AF,2,'Etude statistique des temps d''a'!A:A,"19h30",INDEX('Etude statistique des temps d''a'!B:AD, 0, ROW(A2)),"&lt;&gt;"),"No data")</f>
        <v>No data</v>
      </c>
      <c r="AI3" t="str">
        <f>IFERROR(COUNTIFS('Etude statistique des temps d''a'!AF:AF,2,'Etude statistique des temps d''a'!A:A,"20h30",INDEX('Etude statistique des temps d''a'!B:AD, 0, ROW(A2)),"Fermé") / COUNTIFS('Etude statistique des temps d''a'!AF:AF,2,'Etude statistique des temps d''a'!A:A,"20h30",INDEX('Etude statistique des temps d''a'!B:AD, 0, ROW(A2)),"&lt;&gt;"),"No data")</f>
        <v>No data</v>
      </c>
      <c r="AJ3">
        <f>IFERROR(COUNTIFS('Etude statistique des temps d''a'!AF:AF,2,'Etude statistique des temps d''a'!A:A,"21h30",INDEX('Etude statistique des temps d''a'!B:AD, 0, ROW(A2)),"Fermé") / COUNTIFS('Etude statistique des temps d''a'!AF:AF,2,'Etude statistique des temps d''a'!A:A,"21h30",INDEX('Etude statistique des temps d''a'!B:AD, 0, ROW(A2)),"&lt;&gt;"),"No data")</f>
        <v>0.5</v>
      </c>
      <c r="AK3">
        <f>IFERROR(COUNTIFS('Etude statistique des temps d''a'!AF:AF,2,'Etude statistique des temps d''a'!A:A,"22h",INDEX('Etude statistique des temps d''a'!B:AD, 0, ROW(A2)),"Fermé") / COUNTIFS('Etude statistique des temps d''a'!AF:AF,2,'Etude statistique des temps d''a'!A:A,"22h",INDEX('Etude statistique des temps d''a'!B:AD, 0, ROW(A2)),"&lt;&gt;"),"No data")</f>
        <v>0</v>
      </c>
      <c r="AL3" t="str">
        <f>IFERROR(COUNTIFS('Etude statistique des temps d''a'!AF:AF,2,'Etude statistique des temps d''a'!A:A,"22h30",INDEX('Etude statistique des temps d''a'!B:AD, 0, ROW(A2)),"Fermé") / COUNTIFS('Etude statistique des temps d''a'!AF:AF,2,'Etude statistique des temps d''a'!A:A,"22h30",INDEX('Etude statistique des temps d''a'!B:AD, 0, ROW(A2)),"&lt;&gt;"),"No data")</f>
        <v>No data</v>
      </c>
    </row>
    <row r="4" spans="1:38" x14ac:dyDescent="0.3">
      <c r="A4" t="s">
        <v>2</v>
      </c>
      <c r="B4" t="s">
        <v>40</v>
      </c>
      <c r="C4" t="s">
        <v>47</v>
      </c>
      <c r="D4" t="s">
        <v>48</v>
      </c>
      <c r="E4">
        <f t="shared" si="0"/>
        <v>12.5</v>
      </c>
      <c r="F4" t="str">
        <f>IFERROR(AVERAGEIFS(INDEX('Etude statistique des temps d''a'!B:AD,0,ROW(A3)),'Etude statistique des temps d''a'!A:A,"8h30",'Etude statistique des temps d''a'!AF:AF,2),"Closed")</f>
        <v>Closed</v>
      </c>
      <c r="G4">
        <f>IFERROR(AVERAGEIFS(INDEX('Etude statistique des temps d''a'!B:AD,0,ROW(A3)),'Etude statistique des temps d''a'!A:A,"9h30",'Etude statistique des temps d''a'!AF:AF,2),"Closed")</f>
        <v>5</v>
      </c>
      <c r="H4">
        <f>IFERROR(AVERAGEIFS(INDEX('Etude statistique des temps d''a'!B:AD,0,ROW(A3)),'Etude statistique des temps d''a'!A:A,"10h30",'Etude statistique des temps d''a'!AF:AF,2),"Closed")</f>
        <v>5</v>
      </c>
      <c r="I4">
        <f>IFERROR(AVERAGEIFS(INDEX('Etude statistique des temps d''a'!B:AD,0,ROW(A3)),'Etude statistique des temps d''a'!A:A,"11h30 (Parade!)",'Etude statistique des temps d''a'!AF:AF,2),"Closed")</f>
        <v>10</v>
      </c>
      <c r="J4">
        <f>IFERROR(AVERAGEIFS(INDEX('Etude statistique des temps d''a'!B:AD,0,ROW(A3)),'Etude statistique des temps d''a'!A:A,"12h30",'Etude statistique des temps d''a'!AF:AF,2),"Closed")</f>
        <v>25</v>
      </c>
      <c r="K4">
        <f>IFERROR(AVERAGEIFS(INDEX('Etude statistique des temps d''a'!B:AD,0,ROW(A3)),'Etude statistique des temps d''a'!A:A,"13h30",'Etude statistique des temps d''a'!AF:AF,2),"Closed")</f>
        <v>22.5</v>
      </c>
      <c r="L4">
        <f>IFERROR(AVERAGEIFS(INDEX('Etude statistique des temps d''a'!B:AD,0,ROW(A3)),'Etude statistique des temps d''a'!A:A,"14h30",'Etude statistique des temps d''a'!AF:AF,2),"Closed")</f>
        <v>20</v>
      </c>
      <c r="M4">
        <f>IFERROR(AVERAGEIFS(INDEX('Etude statistique des temps d''a'!B:AD,0,ROW(A3)),'Etude statistique des temps d''a'!A:A,"15h30",'Etude statistique des temps d''a'!AF:AF,2),"Closed")</f>
        <v>20</v>
      </c>
      <c r="N4">
        <f>IFERROR(AVERAGEIFS(INDEX('Etude statistique des temps d''a'!B:AD,0,ROW(A3)),'Etude statistique des temps d''a'!A:A,"16h30",'Etude statistique des temps d''a'!AF:AF,2),"Closed")</f>
        <v>15</v>
      </c>
      <c r="O4">
        <f>IFERROR(AVERAGEIFS(INDEX('Etude statistique des temps d''a'!B:AD,0,ROW(A3)),'Etude statistique des temps d''a'!A:A,"17h30",'Etude statistique des temps d''a'!AF:AF,2),"Closed")</f>
        <v>5</v>
      </c>
      <c r="P4">
        <f>IFERROR(AVERAGEIFS(INDEX('Etude statistique des temps d''a'!B:AD,0,ROW(A3)),'Etude statistique des temps d''a'!A:A,"18h30",'Etude statistique des temps d''a'!AF:AF,2),"Closed")</f>
        <v>5</v>
      </c>
      <c r="Q4" t="str">
        <f>IFERROR(AVERAGEIFS(INDEX('Etude statistique des temps d''a'!B:AD,0,ROW(A3)),'Etude statistique des temps d''a'!A:A,"19h30",'Etude statistique des temps d''a'!AF:AF,2),"Closed")</f>
        <v>Closed</v>
      </c>
      <c r="R4" t="str">
        <f>IFERROR(AVERAGEIFS(INDEX('Etude statistique des temps d''a'!B:AD,0,ROW(A3)),'Etude statistique des temps d''a'!A:A,"20h30",'Etude statistique des temps d''a'!AF:AF,2),"Closed")</f>
        <v>Closed</v>
      </c>
      <c r="S4">
        <f>IFERROR(AVERAGEIFS(INDEX('Etude statistique des temps d''a'!B:AD,0,ROW(A3)),'Etude statistique des temps d''a'!A:A,"21h30",'Etude statistique des temps d''a'!AF:AF,2),"Closed")</f>
        <v>5</v>
      </c>
      <c r="T4" t="str">
        <f>IFERROR(AVERAGEIFS(INDEX('Etude statistique des temps d''a'!B:AD,0,ROW(A3)),'Etude statistique des temps d''a'!A:A,"22h",'Etude statistique des temps d''a'!AF:AF,2),"Closed")</f>
        <v>Closed</v>
      </c>
      <c r="U4" t="str">
        <f>IFERROR(AVERAGEIFS(INDEX('Etude statistique des temps d''a'!B:AD,0,ROW(A3)),'Etude statistique des temps d''a'!A:A,"22h30",'Etude statistique des temps d''a'!AF:AF,2),"Closed")</f>
        <v>Closed</v>
      </c>
      <c r="V4">
        <f>COUNTIFS('Etude statistique des temps d''a'!AF:AF,2,INDEX('Etude statistique des temps d''a'!B:AD, 0, ROW(A3)),"Fermé") / COUNTIFS('Etude statistique des temps d''a'!AF:AF,2,INDEX('Etude statistique des temps d''a'!B:AD, 0, ROW(A3)),"&lt;&gt;")</f>
        <v>0.17647058823529413</v>
      </c>
      <c r="W4">
        <f>IFERROR(COUNTIFS('Etude statistique des temps d''a'!AF:AF,2,'Etude statistique des temps d''a'!A:A,"8h30",INDEX('Etude statistique des temps d''a'!B:AD, 0, ROW(A3)),"Fermé") / COUNTIFS('Etude statistique des temps d''a'!AF:AF,2,'Etude statistique des temps d''a'!A:A,"8h30",INDEX('Etude statistique des temps d''a'!B:AD, 0, ROW(A3)),"&lt;&gt;"),"No data")</f>
        <v>1</v>
      </c>
      <c r="X4">
        <f>IFERROR(COUNTIFS('Etude statistique des temps d''a'!AF:AF,2,'Etude statistique des temps d''a'!A:A,"9h30",INDEX('Etude statistique des temps d''a'!B:AD, 0, ROW(A3)),"Fermé") / COUNTIFS('Etude statistique des temps d''a'!AF:AF,2,'Etude statistique des temps d''a'!A:A,"9h30",INDEX('Etude statistique des temps d''a'!B:AD, 0, ROW(A3)),"&lt;&gt;"),"No data")</f>
        <v>0</v>
      </c>
      <c r="Y4">
        <f>IFERROR(COUNTIFS('Etude statistique des temps d''a'!AF:AF,2,'Etude statistique des temps d''a'!A:A,"10h30",INDEX('Etude statistique des temps d''a'!B:AD, 0, ROW(A3)),"Fermé") / COUNTIFS('Etude statistique des temps d''a'!AF:AF,2,'Etude statistique des temps d''a'!A:A,"10h30",INDEX('Etude statistique des temps d''a'!B:AD, 0, ROW(A3)),"&lt;&gt;"),"No data")</f>
        <v>0</v>
      </c>
      <c r="Z4">
        <f>IFERROR(COUNTIFS('Etude statistique des temps d''a'!AF:AF,2,'Etude statistique des temps d''a'!A:A,"11h30 (Parade!)",INDEX('Etude statistique des temps d''a'!B:AD, 0, ROW(A3)),"Fermé") / COUNTIFS('Etude statistique des temps d''a'!AF:AF,2,'Etude statistique des temps d''a'!A:A,"11h30 (Parade!)",INDEX('Etude statistique des temps d''a'!B:AD, 0, ROW(A3)),"&lt;&gt;"),"No data")</f>
        <v>0</v>
      </c>
      <c r="AA4">
        <f>IFERROR(COUNTIFS('Etude statistique des temps d''a'!AF:AF,2,'Etude statistique des temps d''a'!A:A,"12h30",INDEX('Etude statistique des temps d''a'!B:AD, 0, ROW(A3)),"Fermé") / COUNTIFS('Etude statistique des temps d''a'!AF:AF,2,'Etude statistique des temps d''a'!A:A,"12h30",INDEX('Etude statistique des temps d''a'!B:AD, 0, ROW(A3)),"&lt;&gt;"),"No data")</f>
        <v>0</v>
      </c>
      <c r="AB4">
        <f>IFERROR(COUNTIFS('Etude statistique des temps d''a'!AF:AF,2,'Etude statistique des temps d''a'!A:A,"13h30",INDEX('Etude statistique des temps d''a'!B:AD, 0, ROW(A3)),"Fermé") / COUNTIFS('Etude statistique des temps d''a'!AF:AF,2,'Etude statistique des temps d''a'!A:A,"13h30",INDEX('Etude statistique des temps d''a'!B:AD, 0, ROW(A3)),"&lt;&gt;"),"No data")</f>
        <v>0</v>
      </c>
      <c r="AC4">
        <f>IFERROR(COUNTIFS('Etude statistique des temps d''a'!AF:AF,2,'Etude statistique des temps d''a'!A:A,"14h30",INDEX('Etude statistique des temps d''a'!B:AD, 0, ROW(A3)),"Fermé") / COUNTIFS('Etude statistique des temps d''a'!AF:AF,2,'Etude statistique des temps d''a'!A:A,"14h30",INDEX('Etude statistique des temps d''a'!B:AD, 0, ROW(A3)),"&lt;&gt;"),"No data")</f>
        <v>0</v>
      </c>
      <c r="AD4">
        <f>IFERROR(COUNTIFS('Etude statistique des temps d''a'!AF:AF,2,'Etude statistique des temps d''a'!A:A,"15h30",INDEX('Etude statistique des temps d''a'!B:AD, 0, ROW(A3)),"Fermé") / COUNTIFS('Etude statistique des temps d''a'!AF:AF,2,'Etude statistique des temps d''a'!A:A,"15h30",INDEX('Etude statistique des temps d''a'!B:AD, 0, ROW(A3)),"&lt;&gt;"),"No data")</f>
        <v>0</v>
      </c>
      <c r="AE4">
        <f>IFERROR(COUNTIFS('Etude statistique des temps d''a'!AF:AF,2,'Etude statistique des temps d''a'!A:A,"16h30",INDEX('Etude statistique des temps d''a'!B:AD, 0, ROW(A3)),"Fermé") / COUNTIFS('Etude statistique des temps d''a'!AF:AF,2,'Etude statistique des temps d''a'!A:A,"16h30",INDEX('Etude statistique des temps d''a'!B:AD, 0, ROW(A3)),"&lt;&gt;"),"No data")</f>
        <v>0</v>
      </c>
      <c r="AF4">
        <f>IFERROR(COUNTIFS('Etude statistique des temps d''a'!AF:AF,2,'Etude statistique des temps d''a'!A:A,"17h30",INDEX('Etude statistique des temps d''a'!B:AD, 0, ROW(A3)),"Fermé") / COUNTIFS('Etude statistique des temps d''a'!AF:AF,2,'Etude statistique des temps d''a'!A:A,"17h30",INDEX('Etude statistique des temps d''a'!B:AD, 0, ROW(A3)),"&lt;&gt;"),"No data")</f>
        <v>0</v>
      </c>
      <c r="AG4">
        <f>IFERROR(COUNTIFS('Etude statistique des temps d''a'!AF:AF,2,'Etude statistique des temps d''a'!A:A,"18h30",INDEX('Etude statistique des temps d''a'!B:AD, 0, ROW(A3)),"Fermé") / COUNTIFS('Etude statistique des temps d''a'!AF:AF,2,'Etude statistique des temps d''a'!A:A,"18h30",INDEX('Etude statistique des temps d''a'!B:AD, 0, ROW(A3)),"&lt;&gt;"),"No data")</f>
        <v>0</v>
      </c>
      <c r="AH4" t="str">
        <f>IFERROR(COUNTIFS('Etude statistique des temps d''a'!AF:AF,2,'Etude statistique des temps d''a'!A:A,"19h30",INDEX('Etude statistique des temps d''a'!B:AD, 0, ROW(A3)),"Fermé") / COUNTIFS('Etude statistique des temps d''a'!AF:AF,2,'Etude statistique des temps d''a'!A:A,"19h30",INDEX('Etude statistique des temps d''a'!B:AD, 0, ROW(A3)),"&lt;&gt;"),"No data")</f>
        <v>No data</v>
      </c>
      <c r="AI4" t="str">
        <f>IFERROR(COUNTIFS('Etude statistique des temps d''a'!AF:AF,2,'Etude statistique des temps d''a'!A:A,"20h30",INDEX('Etude statistique des temps d''a'!B:AD, 0, ROW(A3)),"Fermé") / COUNTIFS('Etude statistique des temps d''a'!AF:AF,2,'Etude statistique des temps d''a'!A:A,"20h30",INDEX('Etude statistique des temps d''a'!B:AD, 0, ROW(A3)),"&lt;&gt;"),"No data")</f>
        <v>No data</v>
      </c>
      <c r="AJ4">
        <f>IFERROR(COUNTIFS('Etude statistique des temps d''a'!AF:AF,2,'Etude statistique des temps d''a'!A:A,"21h30",INDEX('Etude statistique des temps d''a'!B:AD, 0, ROW(A3)),"Fermé") / COUNTIFS('Etude statistique des temps d''a'!AF:AF,2,'Etude statistique des temps d''a'!A:A,"21h30",INDEX('Etude statistique des temps d''a'!B:AD, 0, ROW(A3)),"&lt;&gt;"),"No data")</f>
        <v>0</v>
      </c>
      <c r="AK4">
        <f>IFERROR(COUNTIFS('Etude statistique des temps d''a'!AF:AF,2,'Etude statistique des temps d''a'!A:A,"22h",INDEX('Etude statistique des temps d''a'!B:AD, 0, ROW(A3)),"Fermé") / COUNTIFS('Etude statistique des temps d''a'!AF:AF,2,'Etude statistique des temps d''a'!A:A,"22h",INDEX('Etude statistique des temps d''a'!B:AD, 0, ROW(A3)),"&lt;&gt;"),"No data")</f>
        <v>1</v>
      </c>
      <c r="AL4" t="str">
        <f>IFERROR(COUNTIFS('Etude statistique des temps d''a'!AF:AF,2,'Etude statistique des temps d''a'!A:A,"22h30",INDEX('Etude statistique des temps d''a'!B:AD, 0, ROW(A3)),"Fermé") / COUNTIFS('Etude statistique des temps d''a'!AF:AF,2,'Etude statistique des temps d''a'!A:A,"22h30",INDEX('Etude statistique des temps d''a'!B:AD, 0, ROW(A3)),"&lt;&gt;"),"No data")</f>
        <v>No data</v>
      </c>
    </row>
    <row r="5" spans="1:38" x14ac:dyDescent="0.3">
      <c r="A5" t="s">
        <v>20</v>
      </c>
      <c r="B5" t="s">
        <v>40</v>
      </c>
      <c r="C5" t="s">
        <v>49</v>
      </c>
      <c r="D5" t="s">
        <v>50</v>
      </c>
      <c r="E5">
        <f t="shared" si="0"/>
        <v>28.653846153846153</v>
      </c>
      <c r="F5">
        <f>IFERROR(AVERAGEIFS(INDEX('Etude statistique des temps d''a'!B:AD,0,ROW(A4)),'Etude statistique des temps d''a'!A:A,"8h30",'Etude statistique des temps d''a'!AF:AF,2),"Closed")</f>
        <v>5</v>
      </c>
      <c r="G5">
        <f>IFERROR(AVERAGEIFS(INDEX('Etude statistique des temps d''a'!B:AD,0,ROW(A4)),'Etude statistique des temps d''a'!A:A,"9h30",'Etude statistique des temps d''a'!AF:AF,2),"Closed")</f>
        <v>20</v>
      </c>
      <c r="H5">
        <f>IFERROR(AVERAGEIFS(INDEX('Etude statistique des temps d''a'!B:AD,0,ROW(A4)),'Etude statistique des temps d''a'!A:A,"10h30",'Etude statistique des temps d''a'!AF:AF,2),"Closed")</f>
        <v>25</v>
      </c>
      <c r="I5">
        <f>IFERROR(AVERAGEIFS(INDEX('Etude statistique des temps d''a'!B:AD,0,ROW(A4)),'Etude statistique des temps d''a'!A:A,"11h30 (Parade!)",'Etude statistique des temps d''a'!AF:AF,2),"Closed")</f>
        <v>25</v>
      </c>
      <c r="J5">
        <f>IFERROR(AVERAGEIFS(INDEX('Etude statistique des temps d''a'!B:AD,0,ROW(A4)),'Etude statistique des temps d''a'!A:A,"12h30",'Etude statistique des temps d''a'!AF:AF,2),"Closed")</f>
        <v>60</v>
      </c>
      <c r="K5">
        <f>IFERROR(AVERAGEIFS(INDEX('Etude statistique des temps d''a'!B:AD,0,ROW(A4)),'Etude statistique des temps d''a'!A:A,"13h30",'Etude statistique des temps d''a'!AF:AF,2),"Closed")</f>
        <v>40</v>
      </c>
      <c r="L5">
        <f>IFERROR(AVERAGEIFS(INDEX('Etude statistique des temps d''a'!B:AD,0,ROW(A4)),'Etude statistique des temps d''a'!A:A,"14h30",'Etude statistique des temps d''a'!AF:AF,2),"Closed")</f>
        <v>40</v>
      </c>
      <c r="M5">
        <f>IFERROR(AVERAGEIFS(INDEX('Etude statistique des temps d''a'!B:AD,0,ROW(A4)),'Etude statistique des temps d''a'!A:A,"15h30",'Etude statistique des temps d''a'!AF:AF,2),"Closed")</f>
        <v>30</v>
      </c>
      <c r="N5">
        <f>IFERROR(AVERAGEIFS(INDEX('Etude statistique des temps d''a'!B:AD,0,ROW(A4)),'Etude statistique des temps d''a'!A:A,"16h30",'Etude statistique des temps d''a'!AF:AF,2),"Closed")</f>
        <v>35</v>
      </c>
      <c r="O5">
        <f>IFERROR(AVERAGEIFS(INDEX('Etude statistique des temps d''a'!B:AD,0,ROW(A4)),'Etude statistique des temps d''a'!A:A,"17h30",'Etude statistique des temps d''a'!AF:AF,2),"Closed")</f>
        <v>35</v>
      </c>
      <c r="P5">
        <f>IFERROR(AVERAGEIFS(INDEX('Etude statistique des temps d''a'!B:AD,0,ROW(A4)),'Etude statistique des temps d''a'!A:A,"18h30",'Etude statistique des temps d''a'!AF:AF,2),"Closed")</f>
        <v>30</v>
      </c>
      <c r="Q5" t="str">
        <f>IFERROR(AVERAGEIFS(INDEX('Etude statistique des temps d''a'!B:AD,0,ROW(A4)),'Etude statistique des temps d''a'!A:A,"19h30",'Etude statistique des temps d''a'!AF:AF,2),"Closed")</f>
        <v>Closed</v>
      </c>
      <c r="R5" t="str">
        <f>IFERROR(AVERAGEIFS(INDEX('Etude statistique des temps d''a'!B:AD,0,ROW(A4)),'Etude statistique des temps d''a'!A:A,"20h30",'Etude statistique des temps d''a'!AF:AF,2),"Closed")</f>
        <v>Closed</v>
      </c>
      <c r="S5">
        <f>IFERROR(AVERAGEIFS(INDEX('Etude statistique des temps d''a'!B:AD,0,ROW(A4)),'Etude statistique des temps d''a'!A:A,"21h30",'Etude statistique des temps d''a'!AF:AF,2),"Closed")</f>
        <v>20</v>
      </c>
      <c r="T5">
        <f>IFERROR(AVERAGEIFS(INDEX('Etude statistique des temps d''a'!B:AD,0,ROW(A4)),'Etude statistique des temps d''a'!A:A,"22h",'Etude statistique des temps d''a'!AF:AF,2),"Closed")</f>
        <v>7.5</v>
      </c>
      <c r="U5" t="str">
        <f>IFERROR(AVERAGEIFS(INDEX('Etude statistique des temps d''a'!B:AD,0,ROW(A4)),'Etude statistique des temps d''a'!A:A,"22h30",'Etude statistique des temps d''a'!AF:AF,2),"Closed")</f>
        <v>Closed</v>
      </c>
      <c r="V5">
        <f>COUNTIFS('Etude statistique des temps d''a'!AF:AF,2,INDEX('Etude statistique des temps d''a'!B:AD, 0, ROW(A4)),"Fermé") / COUNTIFS('Etude statistique des temps d''a'!AF:AF,2,INDEX('Etude statistique des temps d''a'!B:AD, 0, ROW(A4)),"&lt;&gt;")</f>
        <v>0.11764705882352941</v>
      </c>
      <c r="W5">
        <f>IFERROR(COUNTIFS('Etude statistique des temps d''a'!AF:AF,2,'Etude statistique des temps d''a'!A:A,"8h30",INDEX('Etude statistique des temps d''a'!B:AD, 0, ROW(A4)),"Fermé") / COUNTIFS('Etude statistique des temps d''a'!AF:AF,2,'Etude statistique des temps d''a'!A:A,"8h30",INDEX('Etude statistique des temps d''a'!B:AD, 0, ROW(A4)),"&lt;&gt;"),"No data")</f>
        <v>0</v>
      </c>
      <c r="X5">
        <f>IFERROR(COUNTIFS('Etude statistique des temps d''a'!AF:AF,2,'Etude statistique des temps d''a'!A:A,"9h30",INDEX('Etude statistique des temps d''a'!B:AD, 0, ROW(A4)),"Fermé") / COUNTIFS('Etude statistique des temps d''a'!AF:AF,2,'Etude statistique des temps d''a'!A:A,"9h30",INDEX('Etude statistique des temps d''a'!B:AD, 0, ROW(A4)),"&lt;&gt;"),"No data")</f>
        <v>0.5</v>
      </c>
      <c r="Y5">
        <f>IFERROR(COUNTIFS('Etude statistique des temps d''a'!AF:AF,2,'Etude statistique des temps d''a'!A:A,"10h30",INDEX('Etude statistique des temps d''a'!B:AD, 0, ROW(A4)),"Fermé") / COUNTIFS('Etude statistique des temps d''a'!AF:AF,2,'Etude statistique des temps d''a'!A:A,"10h30",INDEX('Etude statistique des temps d''a'!B:AD, 0, ROW(A4)),"&lt;&gt;"),"No data")</f>
        <v>0</v>
      </c>
      <c r="Z5">
        <f>IFERROR(COUNTIFS('Etude statistique des temps d''a'!AF:AF,2,'Etude statistique des temps d''a'!A:A,"11h30 (Parade!)",INDEX('Etude statistique des temps d''a'!B:AD, 0, ROW(A4)),"Fermé") / COUNTIFS('Etude statistique des temps d''a'!AF:AF,2,'Etude statistique des temps d''a'!A:A,"11h30 (Parade!)",INDEX('Etude statistique des temps d''a'!B:AD, 0, ROW(A4)),"&lt;&gt;"),"No data")</f>
        <v>0</v>
      </c>
      <c r="AA5">
        <f>IFERROR(COUNTIFS('Etude statistique des temps d''a'!AF:AF,2,'Etude statistique des temps d''a'!A:A,"12h30",INDEX('Etude statistique des temps d''a'!B:AD, 0, ROW(A4)),"Fermé") / COUNTIFS('Etude statistique des temps d''a'!AF:AF,2,'Etude statistique des temps d''a'!A:A,"12h30",INDEX('Etude statistique des temps d''a'!B:AD, 0, ROW(A4)),"&lt;&gt;"),"No data")</f>
        <v>0</v>
      </c>
      <c r="AB5">
        <f>IFERROR(COUNTIFS('Etude statistique des temps d''a'!AF:AF,2,'Etude statistique des temps d''a'!A:A,"13h30",INDEX('Etude statistique des temps d''a'!B:AD, 0, ROW(A4)),"Fermé") / COUNTIFS('Etude statistique des temps d''a'!AF:AF,2,'Etude statistique des temps d''a'!A:A,"13h30",INDEX('Etude statistique des temps d''a'!B:AD, 0, ROW(A4)),"&lt;&gt;"),"No data")</f>
        <v>0</v>
      </c>
      <c r="AC5">
        <f>IFERROR(COUNTIFS('Etude statistique des temps d''a'!AF:AF,2,'Etude statistique des temps d''a'!A:A,"14h30",INDEX('Etude statistique des temps d''a'!B:AD, 0, ROW(A4)),"Fermé") / COUNTIFS('Etude statistique des temps d''a'!AF:AF,2,'Etude statistique des temps d''a'!A:A,"14h30",INDEX('Etude statistique des temps d''a'!B:AD, 0, ROW(A4)),"&lt;&gt;"),"No data")</f>
        <v>0</v>
      </c>
      <c r="AD5">
        <f>IFERROR(COUNTIFS('Etude statistique des temps d''a'!AF:AF,2,'Etude statistique des temps d''a'!A:A,"15h30",INDEX('Etude statistique des temps d''a'!B:AD, 0, ROW(A4)),"Fermé") / COUNTIFS('Etude statistique des temps d''a'!AF:AF,2,'Etude statistique des temps d''a'!A:A,"15h30",INDEX('Etude statistique des temps d''a'!B:AD, 0, ROW(A4)),"&lt;&gt;"),"No data")</f>
        <v>0</v>
      </c>
      <c r="AE5">
        <f>IFERROR(COUNTIFS('Etude statistique des temps d''a'!AF:AF,2,'Etude statistique des temps d''a'!A:A,"16h30",INDEX('Etude statistique des temps d''a'!B:AD, 0, ROW(A4)),"Fermé") / COUNTIFS('Etude statistique des temps d''a'!AF:AF,2,'Etude statistique des temps d''a'!A:A,"16h30",INDEX('Etude statistique des temps d''a'!B:AD, 0, ROW(A4)),"&lt;&gt;"),"No data")</f>
        <v>0</v>
      </c>
      <c r="AF5">
        <f>IFERROR(COUNTIFS('Etude statistique des temps d''a'!AF:AF,2,'Etude statistique des temps d''a'!A:A,"17h30",INDEX('Etude statistique des temps d''a'!B:AD, 0, ROW(A4)),"Fermé") / COUNTIFS('Etude statistique des temps d''a'!AF:AF,2,'Etude statistique des temps d''a'!A:A,"17h30",INDEX('Etude statistique des temps d''a'!B:AD, 0, ROW(A4)),"&lt;&gt;"),"No data")</f>
        <v>0</v>
      </c>
      <c r="AG5">
        <f>IFERROR(COUNTIFS('Etude statistique des temps d''a'!AF:AF,2,'Etude statistique des temps d''a'!A:A,"18h30",INDEX('Etude statistique des temps d''a'!B:AD, 0, ROW(A4)),"Fermé") / COUNTIFS('Etude statistique des temps d''a'!AF:AF,2,'Etude statistique des temps d''a'!A:A,"18h30",INDEX('Etude statistique des temps d''a'!B:AD, 0, ROW(A4)),"&lt;&gt;"),"No data")</f>
        <v>0</v>
      </c>
      <c r="AH5" t="str">
        <f>IFERROR(COUNTIFS('Etude statistique des temps d''a'!AF:AF,2,'Etude statistique des temps d''a'!A:A,"19h30",INDEX('Etude statistique des temps d''a'!B:AD, 0, ROW(A4)),"Fermé") / COUNTIFS('Etude statistique des temps d''a'!AF:AF,2,'Etude statistique des temps d''a'!A:A,"19h30",INDEX('Etude statistique des temps d''a'!B:AD, 0, ROW(A4)),"&lt;&gt;"),"No data")</f>
        <v>No data</v>
      </c>
      <c r="AI5" t="str">
        <f>IFERROR(COUNTIFS('Etude statistique des temps d''a'!AF:AF,2,'Etude statistique des temps d''a'!A:A,"20h30",INDEX('Etude statistique des temps d''a'!B:AD, 0, ROW(A4)),"Fermé") / COUNTIFS('Etude statistique des temps d''a'!AF:AF,2,'Etude statistique des temps d''a'!A:A,"20h30",INDEX('Etude statistique des temps d''a'!B:AD, 0, ROW(A4)),"&lt;&gt;"),"No data")</f>
        <v>No data</v>
      </c>
      <c r="AJ5">
        <f>IFERROR(COUNTIFS('Etude statistique des temps d''a'!AF:AF,2,'Etude statistique des temps d''a'!A:A,"21h30",INDEX('Etude statistique des temps d''a'!B:AD, 0, ROW(A4)),"Fermé") / COUNTIFS('Etude statistique des temps d''a'!AF:AF,2,'Etude statistique des temps d''a'!A:A,"21h30",INDEX('Etude statistique des temps d''a'!B:AD, 0, ROW(A4)),"&lt;&gt;"),"No data")</f>
        <v>0.5</v>
      </c>
      <c r="AK5">
        <f>IFERROR(COUNTIFS('Etude statistique des temps d''a'!AF:AF,2,'Etude statistique des temps d''a'!A:A,"22h",INDEX('Etude statistique des temps d''a'!B:AD, 0, ROW(A4)),"Fermé") / COUNTIFS('Etude statistique des temps d''a'!AF:AF,2,'Etude statistique des temps d''a'!A:A,"22h",INDEX('Etude statistique des temps d''a'!B:AD, 0, ROW(A4)),"&lt;&gt;"),"No data")</f>
        <v>0</v>
      </c>
      <c r="AL5" t="str">
        <f>IFERROR(COUNTIFS('Etude statistique des temps d''a'!AF:AF,2,'Etude statistique des temps d''a'!A:A,"22h30",INDEX('Etude statistique des temps d''a'!B:AD, 0, ROW(A4)),"Fermé") / COUNTIFS('Etude statistique des temps d''a'!AF:AF,2,'Etude statistique des temps d''a'!A:A,"22h30",INDEX('Etude statistique des temps d''a'!B:AD, 0, ROW(A4)),"&lt;&gt;"),"No data")</f>
        <v>No data</v>
      </c>
    </row>
    <row r="6" spans="1:38" x14ac:dyDescent="0.3">
      <c r="A6" t="s">
        <v>4</v>
      </c>
      <c r="B6" t="s">
        <v>40</v>
      </c>
      <c r="C6" t="s">
        <v>51</v>
      </c>
      <c r="D6" t="s">
        <v>52</v>
      </c>
      <c r="E6">
        <f t="shared" si="0"/>
        <v>5</v>
      </c>
      <c r="F6" t="str">
        <f>IFERROR(AVERAGEIFS(INDEX('Etude statistique des temps d''a'!B:AD,0,ROW(A5)),'Etude statistique des temps d''a'!A:A,"8h30",'Etude statistique des temps d''a'!AF:AF,2),"Closed")</f>
        <v>Closed</v>
      </c>
      <c r="G6">
        <f>IFERROR(AVERAGEIFS(INDEX('Etude statistique des temps d''a'!B:AD,0,ROW(A5)),'Etude statistique des temps d''a'!A:A,"9h30",'Etude statistique des temps d''a'!AF:AF,2),"Closed")</f>
        <v>5</v>
      </c>
      <c r="H6">
        <f>IFERROR(AVERAGEIFS(INDEX('Etude statistique des temps d''a'!B:AD,0,ROW(A5)),'Etude statistique des temps d''a'!A:A,"10h30",'Etude statistique des temps d''a'!AF:AF,2),"Closed")</f>
        <v>5</v>
      </c>
      <c r="I6">
        <f>IFERROR(AVERAGEIFS(INDEX('Etude statistique des temps d''a'!B:AD,0,ROW(A5)),'Etude statistique des temps d''a'!A:A,"11h30 (Parade!)",'Etude statistique des temps d''a'!AF:AF,2),"Closed")</f>
        <v>5</v>
      </c>
      <c r="J6">
        <f>IFERROR(AVERAGEIFS(INDEX('Etude statistique des temps d''a'!B:AD,0,ROW(A5)),'Etude statistique des temps d''a'!A:A,"12h30",'Etude statistique des temps d''a'!AF:AF,2),"Closed")</f>
        <v>5</v>
      </c>
      <c r="K6">
        <f>IFERROR(AVERAGEIFS(INDEX('Etude statistique des temps d''a'!B:AD,0,ROW(A5)),'Etude statistique des temps d''a'!A:A,"13h30",'Etude statistique des temps d''a'!AF:AF,2),"Closed")</f>
        <v>5</v>
      </c>
      <c r="L6">
        <f>IFERROR(AVERAGEIFS(INDEX('Etude statistique des temps d''a'!B:AD,0,ROW(A5)),'Etude statistique des temps d''a'!A:A,"14h30",'Etude statistique des temps d''a'!AF:AF,2),"Closed")</f>
        <v>5</v>
      </c>
      <c r="M6">
        <f>IFERROR(AVERAGEIFS(INDEX('Etude statistique des temps d''a'!B:AD,0,ROW(A5)),'Etude statistique des temps d''a'!A:A,"15h30",'Etude statistique des temps d''a'!AF:AF,2),"Closed")</f>
        <v>5</v>
      </c>
      <c r="N6">
        <f>IFERROR(AVERAGEIFS(INDEX('Etude statistique des temps d''a'!B:AD,0,ROW(A5)),'Etude statistique des temps d''a'!A:A,"16h30",'Etude statistique des temps d''a'!AF:AF,2),"Closed")</f>
        <v>5</v>
      </c>
      <c r="O6">
        <f>IFERROR(AVERAGEIFS(INDEX('Etude statistique des temps d''a'!B:AD,0,ROW(A5)),'Etude statistique des temps d''a'!A:A,"17h30",'Etude statistique des temps d''a'!AF:AF,2),"Closed")</f>
        <v>5</v>
      </c>
      <c r="P6">
        <f>IFERROR(AVERAGEIFS(INDEX('Etude statistique des temps d''a'!B:AD,0,ROW(A5)),'Etude statistique des temps d''a'!A:A,"18h30",'Etude statistique des temps d''a'!AF:AF,2),"Closed")</f>
        <v>5</v>
      </c>
      <c r="Q6" t="str">
        <f>IFERROR(AVERAGEIFS(INDEX('Etude statistique des temps d''a'!B:AD,0,ROW(A5)),'Etude statistique des temps d''a'!A:A,"19h30",'Etude statistique des temps d''a'!AF:AF,2),"Closed")</f>
        <v>Closed</v>
      </c>
      <c r="R6" t="str">
        <f>IFERROR(AVERAGEIFS(INDEX('Etude statistique des temps d''a'!B:AD,0,ROW(A5)),'Etude statistique des temps d''a'!A:A,"20h30",'Etude statistique des temps d''a'!AF:AF,2),"Closed")</f>
        <v>Closed</v>
      </c>
      <c r="S6" t="str">
        <f>IFERROR(AVERAGEIFS(INDEX('Etude statistique des temps d''a'!B:AD,0,ROW(A5)),'Etude statistique des temps d''a'!A:A,"21h30",'Etude statistique des temps d''a'!AF:AF,2),"Closed")</f>
        <v>Closed</v>
      </c>
      <c r="T6" t="str">
        <f>IFERROR(AVERAGEIFS(INDEX('Etude statistique des temps d''a'!B:AD,0,ROW(A5)),'Etude statistique des temps d''a'!A:A,"22h",'Etude statistique des temps d''a'!AF:AF,2),"Closed")</f>
        <v>Closed</v>
      </c>
      <c r="U6" t="str">
        <f>IFERROR(AVERAGEIFS(INDEX('Etude statistique des temps d''a'!B:AD,0,ROW(A5)),'Etude statistique des temps d''a'!A:A,"22h30",'Etude statistique des temps d''a'!AF:AF,2),"Closed")</f>
        <v>Closed</v>
      </c>
      <c r="V6">
        <f>COUNTIFS('Etude statistique des temps d''a'!AF:AF,2,INDEX('Etude statistique des temps d''a'!B:AD, 0, ROW(A5)),"Fermé") / COUNTIFS('Etude statistique des temps d''a'!AF:AF,2,INDEX('Etude statistique des temps d''a'!B:AD, 0, ROW(A5)),"&lt;&gt;")</f>
        <v>0.29411764705882354</v>
      </c>
      <c r="W6">
        <f>IFERROR(COUNTIFS('Etude statistique des temps d''a'!AF:AF,2,'Etude statistique des temps d''a'!A:A,"8h30",INDEX('Etude statistique des temps d''a'!B:AD, 0, ROW(A5)),"Fermé") / COUNTIFS('Etude statistique des temps d''a'!AF:AF,2,'Etude statistique des temps d''a'!A:A,"8h30",INDEX('Etude statistique des temps d''a'!B:AD, 0, ROW(A5)),"&lt;&gt;"),"No data")</f>
        <v>1</v>
      </c>
      <c r="X6">
        <f>IFERROR(COUNTIFS('Etude statistique des temps d''a'!AF:AF,2,'Etude statistique des temps d''a'!A:A,"9h30",INDEX('Etude statistique des temps d''a'!B:AD, 0, ROW(A5)),"Fermé") / COUNTIFS('Etude statistique des temps d''a'!AF:AF,2,'Etude statistique des temps d''a'!A:A,"9h30",INDEX('Etude statistique des temps d''a'!B:AD, 0, ROW(A5)),"&lt;&gt;"),"No data")</f>
        <v>0</v>
      </c>
      <c r="Y6">
        <f>IFERROR(COUNTIFS('Etude statistique des temps d''a'!AF:AF,2,'Etude statistique des temps d''a'!A:A,"10h30",INDEX('Etude statistique des temps d''a'!B:AD, 0, ROW(A5)),"Fermé") / COUNTIFS('Etude statistique des temps d''a'!AF:AF,2,'Etude statistique des temps d''a'!A:A,"10h30",INDEX('Etude statistique des temps d''a'!B:AD, 0, ROW(A5)),"&lt;&gt;"),"No data")</f>
        <v>0</v>
      </c>
      <c r="Z6">
        <f>IFERROR(COUNTIFS('Etude statistique des temps d''a'!AF:AF,2,'Etude statistique des temps d''a'!A:A,"11h30 (Parade!)",INDEX('Etude statistique des temps d''a'!B:AD, 0, ROW(A5)),"Fermé") / COUNTIFS('Etude statistique des temps d''a'!AF:AF,2,'Etude statistique des temps d''a'!A:A,"11h30 (Parade!)",INDEX('Etude statistique des temps d''a'!B:AD, 0, ROW(A5)),"&lt;&gt;"),"No data")</f>
        <v>0</v>
      </c>
      <c r="AA6">
        <f>IFERROR(COUNTIFS('Etude statistique des temps d''a'!AF:AF,2,'Etude statistique des temps d''a'!A:A,"12h30",INDEX('Etude statistique des temps d''a'!B:AD, 0, ROW(A5)),"Fermé") / COUNTIFS('Etude statistique des temps d''a'!AF:AF,2,'Etude statistique des temps d''a'!A:A,"12h30",INDEX('Etude statistique des temps d''a'!B:AD, 0, ROW(A5)),"&lt;&gt;"),"No data")</f>
        <v>0</v>
      </c>
      <c r="AB6">
        <f>IFERROR(COUNTIFS('Etude statistique des temps d''a'!AF:AF,2,'Etude statistique des temps d''a'!A:A,"13h30",INDEX('Etude statistique des temps d''a'!B:AD, 0, ROW(A5)),"Fermé") / COUNTIFS('Etude statistique des temps d''a'!AF:AF,2,'Etude statistique des temps d''a'!A:A,"13h30",INDEX('Etude statistique des temps d''a'!B:AD, 0, ROW(A5)),"&lt;&gt;"),"No data")</f>
        <v>0</v>
      </c>
      <c r="AC6">
        <f>IFERROR(COUNTIFS('Etude statistique des temps d''a'!AF:AF,2,'Etude statistique des temps d''a'!A:A,"14h30",INDEX('Etude statistique des temps d''a'!B:AD, 0, ROW(A5)),"Fermé") / COUNTIFS('Etude statistique des temps d''a'!AF:AF,2,'Etude statistique des temps d''a'!A:A,"14h30",INDEX('Etude statistique des temps d''a'!B:AD, 0, ROW(A5)),"&lt;&gt;"),"No data")</f>
        <v>0</v>
      </c>
      <c r="AD6">
        <f>IFERROR(COUNTIFS('Etude statistique des temps d''a'!AF:AF,2,'Etude statistique des temps d''a'!A:A,"15h30",INDEX('Etude statistique des temps d''a'!B:AD, 0, ROW(A5)),"Fermé") / COUNTIFS('Etude statistique des temps d''a'!AF:AF,2,'Etude statistique des temps d''a'!A:A,"15h30",INDEX('Etude statistique des temps d''a'!B:AD, 0, ROW(A5)),"&lt;&gt;"),"No data")</f>
        <v>0</v>
      </c>
      <c r="AE6">
        <f>IFERROR(COUNTIFS('Etude statistique des temps d''a'!AF:AF,2,'Etude statistique des temps d''a'!A:A,"16h30",INDEX('Etude statistique des temps d''a'!B:AD, 0, ROW(A5)),"Fermé") / COUNTIFS('Etude statistique des temps d''a'!AF:AF,2,'Etude statistique des temps d''a'!A:A,"16h30",INDEX('Etude statistique des temps d''a'!B:AD, 0, ROW(A5)),"&lt;&gt;"),"No data")</f>
        <v>0</v>
      </c>
      <c r="AF6">
        <f>IFERROR(COUNTIFS('Etude statistique des temps d''a'!AF:AF,2,'Etude statistique des temps d''a'!A:A,"17h30",INDEX('Etude statistique des temps d''a'!B:AD, 0, ROW(A5)),"Fermé") / COUNTIFS('Etude statistique des temps d''a'!AF:AF,2,'Etude statistique des temps d''a'!A:A,"17h30",INDEX('Etude statistique des temps d''a'!B:AD, 0, ROW(A5)),"&lt;&gt;"),"No data")</f>
        <v>0</v>
      </c>
      <c r="AG6">
        <f>IFERROR(COUNTIFS('Etude statistique des temps d''a'!AF:AF,2,'Etude statistique des temps d''a'!A:A,"18h30",INDEX('Etude statistique des temps d''a'!B:AD, 0, ROW(A5)),"Fermé") / COUNTIFS('Etude statistique des temps d''a'!AF:AF,2,'Etude statistique des temps d''a'!A:A,"18h30",INDEX('Etude statistique des temps d''a'!B:AD, 0, ROW(A5)),"&lt;&gt;"),"No data")</f>
        <v>0</v>
      </c>
      <c r="AH6" t="str">
        <f>IFERROR(COUNTIFS('Etude statistique des temps d''a'!AF:AF,2,'Etude statistique des temps d''a'!A:A,"19h30",INDEX('Etude statistique des temps d''a'!B:AD, 0, ROW(A5)),"Fermé") / COUNTIFS('Etude statistique des temps d''a'!AF:AF,2,'Etude statistique des temps d''a'!A:A,"19h30",INDEX('Etude statistique des temps d''a'!B:AD, 0, ROW(A5)),"&lt;&gt;"),"No data")</f>
        <v>No data</v>
      </c>
      <c r="AI6" t="str">
        <f>IFERROR(COUNTIFS('Etude statistique des temps d''a'!AF:AF,2,'Etude statistique des temps d''a'!A:A,"20h30",INDEX('Etude statistique des temps d''a'!B:AD, 0, ROW(A5)),"Fermé") / COUNTIFS('Etude statistique des temps d''a'!AF:AF,2,'Etude statistique des temps d''a'!A:A,"20h30",INDEX('Etude statistique des temps d''a'!B:AD, 0, ROW(A5)),"&lt;&gt;"),"No data")</f>
        <v>No data</v>
      </c>
      <c r="AJ6">
        <f>IFERROR(COUNTIFS('Etude statistique des temps d''a'!AF:AF,2,'Etude statistique des temps d''a'!A:A,"21h30",INDEX('Etude statistique des temps d''a'!B:AD, 0, ROW(A5)),"Fermé") / COUNTIFS('Etude statistique des temps d''a'!AF:AF,2,'Etude statistique des temps d''a'!A:A,"21h30",INDEX('Etude statistique des temps d''a'!B:AD, 0, ROW(A5)),"&lt;&gt;"),"No data")</f>
        <v>1</v>
      </c>
      <c r="AK6">
        <f>IFERROR(COUNTIFS('Etude statistique des temps d''a'!AF:AF,2,'Etude statistique des temps d''a'!A:A,"22h",INDEX('Etude statistique des temps d''a'!B:AD, 0, ROW(A5)),"Fermé") / COUNTIFS('Etude statistique des temps d''a'!AF:AF,2,'Etude statistique des temps d''a'!A:A,"22h",INDEX('Etude statistique des temps d''a'!B:AD, 0, ROW(A5)),"&lt;&gt;"),"No data")</f>
        <v>1</v>
      </c>
      <c r="AL6" t="str">
        <f>IFERROR(COUNTIFS('Etude statistique des temps d''a'!AF:AF,2,'Etude statistique des temps d''a'!A:A,"22h30",INDEX('Etude statistique des temps d''a'!B:AD, 0, ROW(A5)),"Fermé") / COUNTIFS('Etude statistique des temps d''a'!AF:AF,2,'Etude statistique des temps d''a'!A:A,"22h30",INDEX('Etude statistique des temps d''a'!B:AD, 0, ROW(A5)),"&lt;&gt;"),"No data")</f>
        <v>No data</v>
      </c>
    </row>
    <row r="7" spans="1:38" x14ac:dyDescent="0.3">
      <c r="A7" t="s">
        <v>5</v>
      </c>
      <c r="B7" t="s">
        <v>40</v>
      </c>
      <c r="C7" t="s">
        <v>53</v>
      </c>
      <c r="D7" t="s">
        <v>54</v>
      </c>
      <c r="E7">
        <f t="shared" si="0"/>
        <v>56.041666666666664</v>
      </c>
      <c r="F7">
        <f>IFERROR(AVERAGEIFS(INDEX('Etude statistique des temps d''a'!B:AD,0,ROW(A6)),'Etude statistique des temps d''a'!A:A,"8h30",'Etude statistique des temps d''a'!AF:AF,2),"Closed")</f>
        <v>20</v>
      </c>
      <c r="G7">
        <f>IFERROR(AVERAGEIFS(INDEX('Etude statistique des temps d''a'!B:AD,0,ROW(A6)),'Etude statistique des temps d''a'!A:A,"9h30",'Etude statistique des temps d''a'!AF:AF,2),"Closed")</f>
        <v>57.5</v>
      </c>
      <c r="H7">
        <f>IFERROR(AVERAGEIFS(INDEX('Etude statistique des temps d''a'!B:AD,0,ROW(A6)),'Etude statistique des temps d''a'!A:A,"10h30",'Etude statistique des temps d''a'!AF:AF,2),"Closed")</f>
        <v>50</v>
      </c>
      <c r="I7">
        <f>IFERROR(AVERAGEIFS(INDEX('Etude statistique des temps d''a'!B:AD,0,ROW(A6)),'Etude statistique des temps d''a'!A:A,"11h30 (Parade!)",'Etude statistique des temps d''a'!AF:AF,2),"Closed")</f>
        <v>60</v>
      </c>
      <c r="J7">
        <f>IFERROR(AVERAGEIFS(INDEX('Etude statistique des temps d''a'!B:AD,0,ROW(A6)),'Etude statistique des temps d''a'!A:A,"12h30",'Etude statistique des temps d''a'!AF:AF,2),"Closed")</f>
        <v>60</v>
      </c>
      <c r="K7">
        <f>IFERROR(AVERAGEIFS(INDEX('Etude statistique des temps d''a'!B:AD,0,ROW(A6)),'Etude statistique des temps d''a'!A:A,"13h30",'Etude statistique des temps d''a'!AF:AF,2),"Closed")</f>
        <v>72.5</v>
      </c>
      <c r="L7">
        <f>IFERROR(AVERAGEIFS(INDEX('Etude statistique des temps d''a'!B:AD,0,ROW(A6)),'Etude statistique des temps d''a'!A:A,"14h30",'Etude statistique des temps d''a'!AF:AF,2),"Closed")</f>
        <v>65</v>
      </c>
      <c r="M7">
        <f>IFERROR(AVERAGEIFS(INDEX('Etude statistique des temps d''a'!B:AD,0,ROW(A6)),'Etude statistique des temps d''a'!A:A,"15h30",'Etude statistique des temps d''a'!AF:AF,2),"Closed")</f>
        <v>80</v>
      </c>
      <c r="N7">
        <f>IFERROR(AVERAGEIFS(INDEX('Etude statistique des temps d''a'!B:AD,0,ROW(A6)),'Etude statistique des temps d''a'!A:A,"16h30",'Etude statistique des temps d''a'!AF:AF,2),"Closed")</f>
        <v>60</v>
      </c>
      <c r="O7">
        <f>IFERROR(AVERAGEIFS(INDEX('Etude statistique des temps d''a'!B:AD,0,ROW(A6)),'Etude statistique des temps d''a'!A:A,"17h30",'Etude statistique des temps d''a'!AF:AF,2),"Closed")</f>
        <v>60</v>
      </c>
      <c r="P7">
        <f>IFERROR(AVERAGEIFS(INDEX('Etude statistique des temps d''a'!B:AD,0,ROW(A6)),'Etude statistique des temps d''a'!A:A,"18h30",'Etude statistique des temps d''a'!AF:AF,2),"Closed")</f>
        <v>50</v>
      </c>
      <c r="Q7" t="str">
        <f>IFERROR(AVERAGEIFS(INDEX('Etude statistique des temps d''a'!B:AD,0,ROW(A6)),'Etude statistique des temps d''a'!A:A,"19h30",'Etude statistique des temps d''a'!AF:AF,2),"Closed")</f>
        <v>Closed</v>
      </c>
      <c r="R7" t="str">
        <f>IFERROR(AVERAGEIFS(INDEX('Etude statistique des temps d''a'!B:AD,0,ROW(A6)),'Etude statistique des temps d''a'!A:A,"20h30",'Etude statistique des temps d''a'!AF:AF,2),"Closed")</f>
        <v>Closed</v>
      </c>
      <c r="S7">
        <f>IFERROR(AVERAGEIFS(INDEX('Etude statistique des temps d''a'!B:AD,0,ROW(A6)),'Etude statistique des temps d''a'!A:A,"21h30",'Etude statistique des temps d''a'!AF:AF,2),"Closed")</f>
        <v>37.5</v>
      </c>
      <c r="T7" t="str">
        <f>IFERROR(AVERAGEIFS(INDEX('Etude statistique des temps d''a'!B:AD,0,ROW(A6)),'Etude statistique des temps d''a'!A:A,"22h",'Etude statistique des temps d''a'!AF:AF,2),"Closed")</f>
        <v>Closed</v>
      </c>
      <c r="U7" t="str">
        <f>IFERROR(AVERAGEIFS(INDEX('Etude statistique des temps d''a'!B:AD,0,ROW(A6)),'Etude statistique des temps d''a'!A:A,"22h30",'Etude statistique des temps d''a'!AF:AF,2),"Closed")</f>
        <v>Closed</v>
      </c>
      <c r="V7">
        <f>COUNTIFS('Etude statistique des temps d''a'!AF:AF,2,INDEX('Etude statistique des temps d''a'!B:AD, 0, ROW(A6)),"Fermé") / COUNTIFS('Etude statistique des temps d''a'!AF:AF,2,INDEX('Etude statistique des temps d''a'!B:AD, 0, ROW(A6)),"&lt;&gt;")</f>
        <v>0.11764705882352941</v>
      </c>
      <c r="W7">
        <f>IFERROR(COUNTIFS('Etude statistique des temps d''a'!AF:AF,2,'Etude statistique des temps d''a'!A:A,"8h30",INDEX('Etude statistique des temps d''a'!B:AD, 0, ROW(A6)),"Fermé") / COUNTIFS('Etude statistique des temps d''a'!AF:AF,2,'Etude statistique des temps d''a'!A:A,"8h30",INDEX('Etude statistique des temps d''a'!B:AD, 0, ROW(A6)),"&lt;&gt;"),"No data")</f>
        <v>0</v>
      </c>
      <c r="X7">
        <f>IFERROR(COUNTIFS('Etude statistique des temps d''a'!AF:AF,2,'Etude statistique des temps d''a'!A:A,"9h30",INDEX('Etude statistique des temps d''a'!B:AD, 0, ROW(A6)),"Fermé") / COUNTIFS('Etude statistique des temps d''a'!AF:AF,2,'Etude statistique des temps d''a'!A:A,"9h30",INDEX('Etude statistique des temps d''a'!B:AD, 0, ROW(A6)),"&lt;&gt;"),"No data")</f>
        <v>0</v>
      </c>
      <c r="Y7">
        <f>IFERROR(COUNTIFS('Etude statistique des temps d''a'!AF:AF,2,'Etude statistique des temps d''a'!A:A,"10h30",INDEX('Etude statistique des temps d''a'!B:AD, 0, ROW(A6)),"Fermé") / COUNTIFS('Etude statistique des temps d''a'!AF:AF,2,'Etude statistique des temps d''a'!A:A,"10h30",INDEX('Etude statistique des temps d''a'!B:AD, 0, ROW(A6)),"&lt;&gt;"),"No data")</f>
        <v>0</v>
      </c>
      <c r="Z7">
        <f>IFERROR(COUNTIFS('Etude statistique des temps d''a'!AF:AF,2,'Etude statistique des temps d''a'!A:A,"11h30 (Parade!)",INDEX('Etude statistique des temps d''a'!B:AD, 0, ROW(A6)),"Fermé") / COUNTIFS('Etude statistique des temps d''a'!AF:AF,2,'Etude statistique des temps d''a'!A:A,"11h30 (Parade!)",INDEX('Etude statistique des temps d''a'!B:AD, 0, ROW(A6)),"&lt;&gt;"),"No data")</f>
        <v>0</v>
      </c>
      <c r="AA7">
        <f>IFERROR(COUNTIFS('Etude statistique des temps d''a'!AF:AF,2,'Etude statistique des temps d''a'!A:A,"12h30",INDEX('Etude statistique des temps d''a'!B:AD, 0, ROW(A6)),"Fermé") / COUNTIFS('Etude statistique des temps d''a'!AF:AF,2,'Etude statistique des temps d''a'!A:A,"12h30",INDEX('Etude statistique des temps d''a'!B:AD, 0, ROW(A6)),"&lt;&gt;"),"No data")</f>
        <v>0</v>
      </c>
      <c r="AB7">
        <f>IFERROR(COUNTIFS('Etude statistique des temps d''a'!AF:AF,2,'Etude statistique des temps d''a'!A:A,"13h30",INDEX('Etude statistique des temps d''a'!B:AD, 0, ROW(A6)),"Fermé") / COUNTIFS('Etude statistique des temps d''a'!AF:AF,2,'Etude statistique des temps d''a'!A:A,"13h30",INDEX('Etude statistique des temps d''a'!B:AD, 0, ROW(A6)),"&lt;&gt;"),"No data")</f>
        <v>0</v>
      </c>
      <c r="AC7">
        <f>IFERROR(COUNTIFS('Etude statistique des temps d''a'!AF:AF,2,'Etude statistique des temps d''a'!A:A,"14h30",INDEX('Etude statistique des temps d''a'!B:AD, 0, ROW(A6)),"Fermé") / COUNTIFS('Etude statistique des temps d''a'!AF:AF,2,'Etude statistique des temps d''a'!A:A,"14h30",INDEX('Etude statistique des temps d''a'!B:AD, 0, ROW(A6)),"&lt;&gt;"),"No data")</f>
        <v>0</v>
      </c>
      <c r="AD7">
        <f>IFERROR(COUNTIFS('Etude statistique des temps d''a'!AF:AF,2,'Etude statistique des temps d''a'!A:A,"15h30",INDEX('Etude statistique des temps d''a'!B:AD, 0, ROW(A6)),"Fermé") / COUNTIFS('Etude statistique des temps d''a'!AF:AF,2,'Etude statistique des temps d''a'!A:A,"15h30",INDEX('Etude statistique des temps d''a'!B:AD, 0, ROW(A6)),"&lt;&gt;"),"No data")</f>
        <v>0</v>
      </c>
      <c r="AE7">
        <f>IFERROR(COUNTIFS('Etude statistique des temps d''a'!AF:AF,2,'Etude statistique des temps d''a'!A:A,"16h30",INDEX('Etude statistique des temps d''a'!B:AD, 0, ROW(A6)),"Fermé") / COUNTIFS('Etude statistique des temps d''a'!AF:AF,2,'Etude statistique des temps d''a'!A:A,"16h30",INDEX('Etude statistique des temps d''a'!B:AD, 0, ROW(A6)),"&lt;&gt;"),"No data")</f>
        <v>0</v>
      </c>
      <c r="AF7">
        <f>IFERROR(COUNTIFS('Etude statistique des temps d''a'!AF:AF,2,'Etude statistique des temps d''a'!A:A,"17h30",INDEX('Etude statistique des temps d''a'!B:AD, 0, ROW(A6)),"Fermé") / COUNTIFS('Etude statistique des temps d''a'!AF:AF,2,'Etude statistique des temps d''a'!A:A,"17h30",INDEX('Etude statistique des temps d''a'!B:AD, 0, ROW(A6)),"&lt;&gt;"),"No data")</f>
        <v>0</v>
      </c>
      <c r="AG7">
        <f>IFERROR(COUNTIFS('Etude statistique des temps d''a'!AF:AF,2,'Etude statistique des temps d''a'!A:A,"18h30",INDEX('Etude statistique des temps d''a'!B:AD, 0, ROW(A6)),"Fermé") / COUNTIFS('Etude statistique des temps d''a'!AF:AF,2,'Etude statistique des temps d''a'!A:A,"18h30",INDEX('Etude statistique des temps d''a'!B:AD, 0, ROW(A6)),"&lt;&gt;"),"No data")</f>
        <v>0</v>
      </c>
      <c r="AH7" t="str">
        <f>IFERROR(COUNTIFS('Etude statistique des temps d''a'!AF:AF,2,'Etude statistique des temps d''a'!A:A,"19h30",INDEX('Etude statistique des temps d''a'!B:AD, 0, ROW(A6)),"Fermé") / COUNTIFS('Etude statistique des temps d''a'!AF:AF,2,'Etude statistique des temps d''a'!A:A,"19h30",INDEX('Etude statistique des temps d''a'!B:AD, 0, ROW(A6)),"&lt;&gt;"),"No data")</f>
        <v>No data</v>
      </c>
      <c r="AI7" t="str">
        <f>IFERROR(COUNTIFS('Etude statistique des temps d''a'!AF:AF,2,'Etude statistique des temps d''a'!A:A,"20h30",INDEX('Etude statistique des temps d''a'!B:AD, 0, ROW(A6)),"Fermé") / COUNTIFS('Etude statistique des temps d''a'!AF:AF,2,'Etude statistique des temps d''a'!A:A,"20h30",INDEX('Etude statistique des temps d''a'!B:AD, 0, ROW(A6)),"&lt;&gt;"),"No data")</f>
        <v>No data</v>
      </c>
      <c r="AJ7">
        <f>IFERROR(COUNTIFS('Etude statistique des temps d''a'!AF:AF,2,'Etude statistique des temps d''a'!A:A,"21h30",INDEX('Etude statistique des temps d''a'!B:AD, 0, ROW(A6)),"Fermé") / COUNTIFS('Etude statistique des temps d''a'!AF:AF,2,'Etude statistique des temps d''a'!A:A,"21h30",INDEX('Etude statistique des temps d''a'!B:AD, 0, ROW(A6)),"&lt;&gt;"),"No data")</f>
        <v>0</v>
      </c>
      <c r="AK7">
        <f>IFERROR(COUNTIFS('Etude statistique des temps d''a'!AF:AF,2,'Etude statistique des temps d''a'!A:A,"22h",INDEX('Etude statistique des temps d''a'!B:AD, 0, ROW(A6)),"Fermé") / COUNTIFS('Etude statistique des temps d''a'!AF:AF,2,'Etude statistique des temps d''a'!A:A,"22h",INDEX('Etude statistique des temps d''a'!B:AD, 0, ROW(A6)),"&lt;&gt;"),"No data")</f>
        <v>1</v>
      </c>
      <c r="AL7" t="str">
        <f>IFERROR(COUNTIFS('Etude statistique des temps d''a'!AF:AF,2,'Etude statistique des temps d''a'!A:A,"22h30",INDEX('Etude statistique des temps d''a'!B:AD, 0, ROW(A6)),"Fermé") / COUNTIFS('Etude statistique des temps d''a'!AF:AF,2,'Etude statistique des temps d''a'!A:A,"22h30",INDEX('Etude statistique des temps d''a'!B:AD, 0, ROW(A6)),"&lt;&gt;"),"No data")</f>
        <v>No data</v>
      </c>
    </row>
    <row r="8" spans="1:38" x14ac:dyDescent="0.3">
      <c r="A8" t="s">
        <v>6</v>
      </c>
      <c r="B8" t="s">
        <v>40</v>
      </c>
      <c r="C8" t="s">
        <v>55</v>
      </c>
      <c r="D8" t="s">
        <v>56</v>
      </c>
      <c r="E8">
        <f t="shared" si="0"/>
        <v>18.125</v>
      </c>
      <c r="F8" t="str">
        <f>IFERROR(AVERAGEIFS(INDEX('Etude statistique des temps d''a'!B:AD,0,ROW(A7)),'Etude statistique des temps d''a'!A:A,"8h30",'Etude statistique des temps d''a'!AF:AF,2),"Closed")</f>
        <v>Closed</v>
      </c>
      <c r="G8">
        <f>IFERROR(AVERAGEIFS(INDEX('Etude statistique des temps d''a'!B:AD,0,ROW(A7)),'Etude statistique des temps d''a'!A:A,"9h30",'Etude statistique des temps d''a'!AF:AF,2),"Closed")</f>
        <v>5</v>
      </c>
      <c r="H8">
        <f>IFERROR(AVERAGEIFS(INDEX('Etude statistique des temps d''a'!B:AD,0,ROW(A7)),'Etude statistique des temps d''a'!A:A,"10h30",'Etude statistique des temps d''a'!AF:AF,2),"Closed")</f>
        <v>10</v>
      </c>
      <c r="I8">
        <f>IFERROR(AVERAGEIFS(INDEX('Etude statistique des temps d''a'!B:AD,0,ROW(A7)),'Etude statistique des temps d''a'!A:A,"11h30 (Parade!)",'Etude statistique des temps d''a'!AF:AF,2),"Closed")</f>
        <v>20</v>
      </c>
      <c r="J8">
        <f>IFERROR(AVERAGEIFS(INDEX('Etude statistique des temps d''a'!B:AD,0,ROW(A7)),'Etude statistique des temps d''a'!A:A,"12h30",'Etude statistique des temps d''a'!AF:AF,2),"Closed")</f>
        <v>30</v>
      </c>
      <c r="K8">
        <f>IFERROR(AVERAGEIFS(INDEX('Etude statistique des temps d''a'!B:AD,0,ROW(A7)),'Etude statistique des temps d''a'!A:A,"13h30",'Etude statistique des temps d''a'!AF:AF,2),"Closed")</f>
        <v>27.5</v>
      </c>
      <c r="L8">
        <f>IFERROR(AVERAGEIFS(INDEX('Etude statistique des temps d''a'!B:AD,0,ROW(A7)),'Etude statistique des temps d''a'!A:A,"14h30",'Etude statistique des temps d''a'!AF:AF,2),"Closed")</f>
        <v>20</v>
      </c>
      <c r="M8">
        <f>IFERROR(AVERAGEIFS(INDEX('Etude statistique des temps d''a'!B:AD,0,ROW(A7)),'Etude statistique des temps d''a'!A:A,"15h30",'Etude statistique des temps d''a'!AF:AF,2),"Closed")</f>
        <v>30</v>
      </c>
      <c r="N8">
        <f>IFERROR(AVERAGEIFS(INDEX('Etude statistique des temps d''a'!B:AD,0,ROW(A7)),'Etude statistique des temps d''a'!A:A,"16h30",'Etude statistique des temps d''a'!AF:AF,2),"Closed")</f>
        <v>30</v>
      </c>
      <c r="O8">
        <f>IFERROR(AVERAGEIFS(INDEX('Etude statistique des temps d''a'!B:AD,0,ROW(A7)),'Etude statistique des temps d''a'!A:A,"17h30",'Etude statistique des temps d''a'!AF:AF,2),"Closed")</f>
        <v>30</v>
      </c>
      <c r="P8">
        <f>IFERROR(AVERAGEIFS(INDEX('Etude statistique des temps d''a'!B:AD,0,ROW(A7)),'Etude statistique des temps d''a'!A:A,"18h30",'Etude statistique des temps d''a'!AF:AF,2),"Closed")</f>
        <v>5</v>
      </c>
      <c r="Q8" t="str">
        <f>IFERROR(AVERAGEIFS(INDEX('Etude statistique des temps d''a'!B:AD,0,ROW(A7)),'Etude statistique des temps d''a'!A:A,"19h30",'Etude statistique des temps d''a'!AF:AF,2),"Closed")</f>
        <v>Closed</v>
      </c>
      <c r="R8" t="str">
        <f>IFERROR(AVERAGEIFS(INDEX('Etude statistique des temps d''a'!B:AD,0,ROW(A7)),'Etude statistique des temps d''a'!A:A,"20h30",'Etude statistique des temps d''a'!AF:AF,2),"Closed")</f>
        <v>Closed</v>
      </c>
      <c r="S8">
        <f>IFERROR(AVERAGEIFS(INDEX('Etude statistique des temps d''a'!B:AD,0,ROW(A7)),'Etude statistique des temps d''a'!A:A,"21h30",'Etude statistique des temps d''a'!AF:AF,2),"Closed")</f>
        <v>5</v>
      </c>
      <c r="T8">
        <f>IFERROR(AVERAGEIFS(INDEX('Etude statistique des temps d''a'!B:AD,0,ROW(A7)),'Etude statistique des temps d''a'!A:A,"22h",'Etude statistique des temps d''a'!AF:AF,2),"Closed")</f>
        <v>5</v>
      </c>
      <c r="U8" t="str">
        <f>IFERROR(AVERAGEIFS(INDEX('Etude statistique des temps d''a'!B:AD,0,ROW(A7)),'Etude statistique des temps d''a'!A:A,"22h30",'Etude statistique des temps d''a'!AF:AF,2),"Closed")</f>
        <v>Closed</v>
      </c>
      <c r="V8">
        <f>COUNTIFS('Etude statistique des temps d''a'!AF:AF,2,INDEX('Etude statistique des temps d''a'!B:AD, 0, ROW(A7)),"Fermé") / COUNTIFS('Etude statistique des temps d''a'!AF:AF,2,INDEX('Etude statistique des temps d''a'!B:AD, 0, ROW(A7)),"&lt;&gt;")</f>
        <v>5.8823529411764705E-2</v>
      </c>
      <c r="W8">
        <f>IFERROR(COUNTIFS('Etude statistique des temps d''a'!AF:AF,2,'Etude statistique des temps d''a'!A:A,"8h30",INDEX('Etude statistique des temps d''a'!B:AD, 0, ROW(A7)),"Fermé") / COUNTIFS('Etude statistique des temps d''a'!AF:AF,2,'Etude statistique des temps d''a'!A:A,"8h30",INDEX('Etude statistique des temps d''a'!B:AD, 0, ROW(A7)),"&lt;&gt;"),"No data")</f>
        <v>0</v>
      </c>
      <c r="X8">
        <f>IFERROR(COUNTIFS('Etude statistique des temps d''a'!AF:AF,2,'Etude statistique des temps d''a'!A:A,"9h30",INDEX('Etude statistique des temps d''a'!B:AD, 0, ROW(A7)),"Fermé") / COUNTIFS('Etude statistique des temps d''a'!AF:AF,2,'Etude statistique des temps d''a'!A:A,"9h30",INDEX('Etude statistique des temps d''a'!B:AD, 0, ROW(A7)),"&lt;&gt;"),"No data")</f>
        <v>0.5</v>
      </c>
      <c r="Y8">
        <f>IFERROR(COUNTIFS('Etude statistique des temps d''a'!AF:AF,2,'Etude statistique des temps d''a'!A:A,"10h30",INDEX('Etude statistique des temps d''a'!B:AD, 0, ROW(A7)),"Fermé") / COUNTIFS('Etude statistique des temps d''a'!AF:AF,2,'Etude statistique des temps d''a'!A:A,"10h30",INDEX('Etude statistique des temps d''a'!B:AD, 0, ROW(A7)),"&lt;&gt;"),"No data")</f>
        <v>0</v>
      </c>
      <c r="Z8">
        <f>IFERROR(COUNTIFS('Etude statistique des temps d''a'!AF:AF,2,'Etude statistique des temps d''a'!A:A,"11h30 (Parade!)",INDEX('Etude statistique des temps d''a'!B:AD, 0, ROW(A7)),"Fermé") / COUNTIFS('Etude statistique des temps d''a'!AF:AF,2,'Etude statistique des temps d''a'!A:A,"11h30 (Parade!)",INDEX('Etude statistique des temps d''a'!B:AD, 0, ROW(A7)),"&lt;&gt;"),"No data")</f>
        <v>0</v>
      </c>
      <c r="AA8">
        <f>IFERROR(COUNTIFS('Etude statistique des temps d''a'!AF:AF,2,'Etude statistique des temps d''a'!A:A,"12h30",INDEX('Etude statistique des temps d''a'!B:AD, 0, ROW(A7)),"Fermé") / COUNTIFS('Etude statistique des temps d''a'!AF:AF,2,'Etude statistique des temps d''a'!A:A,"12h30",INDEX('Etude statistique des temps d''a'!B:AD, 0, ROW(A7)),"&lt;&gt;"),"No data")</f>
        <v>0</v>
      </c>
      <c r="AB8">
        <f>IFERROR(COUNTIFS('Etude statistique des temps d''a'!AF:AF,2,'Etude statistique des temps d''a'!A:A,"13h30",INDEX('Etude statistique des temps d''a'!B:AD, 0, ROW(A7)),"Fermé") / COUNTIFS('Etude statistique des temps d''a'!AF:AF,2,'Etude statistique des temps d''a'!A:A,"13h30",INDEX('Etude statistique des temps d''a'!B:AD, 0, ROW(A7)),"&lt;&gt;"),"No data")</f>
        <v>0</v>
      </c>
      <c r="AC8">
        <f>IFERROR(COUNTIFS('Etude statistique des temps d''a'!AF:AF,2,'Etude statistique des temps d''a'!A:A,"14h30",INDEX('Etude statistique des temps d''a'!B:AD, 0, ROW(A7)),"Fermé") / COUNTIFS('Etude statistique des temps d''a'!AF:AF,2,'Etude statistique des temps d''a'!A:A,"14h30",INDEX('Etude statistique des temps d''a'!B:AD, 0, ROW(A7)),"&lt;&gt;"),"No data")</f>
        <v>0</v>
      </c>
      <c r="AD8">
        <f>IFERROR(COUNTIFS('Etude statistique des temps d''a'!AF:AF,2,'Etude statistique des temps d''a'!A:A,"15h30",INDEX('Etude statistique des temps d''a'!B:AD, 0, ROW(A7)),"Fermé") / COUNTIFS('Etude statistique des temps d''a'!AF:AF,2,'Etude statistique des temps d''a'!A:A,"15h30",INDEX('Etude statistique des temps d''a'!B:AD, 0, ROW(A7)),"&lt;&gt;"),"No data")</f>
        <v>0</v>
      </c>
      <c r="AE8">
        <f>IFERROR(COUNTIFS('Etude statistique des temps d''a'!AF:AF,2,'Etude statistique des temps d''a'!A:A,"16h30",INDEX('Etude statistique des temps d''a'!B:AD, 0, ROW(A7)),"Fermé") / COUNTIFS('Etude statistique des temps d''a'!AF:AF,2,'Etude statistique des temps d''a'!A:A,"16h30",INDEX('Etude statistique des temps d''a'!B:AD, 0, ROW(A7)),"&lt;&gt;"),"No data")</f>
        <v>0</v>
      </c>
      <c r="AF8">
        <f>IFERROR(COUNTIFS('Etude statistique des temps d''a'!AF:AF,2,'Etude statistique des temps d''a'!A:A,"17h30",INDEX('Etude statistique des temps d''a'!B:AD, 0, ROW(A7)),"Fermé") / COUNTIFS('Etude statistique des temps d''a'!AF:AF,2,'Etude statistique des temps d''a'!A:A,"17h30",INDEX('Etude statistique des temps d''a'!B:AD, 0, ROW(A7)),"&lt;&gt;"),"No data")</f>
        <v>0</v>
      </c>
      <c r="AG8">
        <f>IFERROR(COUNTIFS('Etude statistique des temps d''a'!AF:AF,2,'Etude statistique des temps d''a'!A:A,"18h30",INDEX('Etude statistique des temps d''a'!B:AD, 0, ROW(A7)),"Fermé") / COUNTIFS('Etude statistique des temps d''a'!AF:AF,2,'Etude statistique des temps d''a'!A:A,"18h30",INDEX('Etude statistique des temps d''a'!B:AD, 0, ROW(A7)),"&lt;&gt;"),"No data")</f>
        <v>0</v>
      </c>
      <c r="AH8" t="str">
        <f>IFERROR(COUNTIFS('Etude statistique des temps d''a'!AF:AF,2,'Etude statistique des temps d''a'!A:A,"19h30",INDEX('Etude statistique des temps d''a'!B:AD, 0, ROW(A7)),"Fermé") / COUNTIFS('Etude statistique des temps d''a'!AF:AF,2,'Etude statistique des temps d''a'!A:A,"19h30",INDEX('Etude statistique des temps d''a'!B:AD, 0, ROW(A7)),"&lt;&gt;"),"No data")</f>
        <v>No data</v>
      </c>
      <c r="AI8" t="str">
        <f>IFERROR(COUNTIFS('Etude statistique des temps d''a'!AF:AF,2,'Etude statistique des temps d''a'!A:A,"20h30",INDEX('Etude statistique des temps d''a'!B:AD, 0, ROW(A7)),"Fermé") / COUNTIFS('Etude statistique des temps d''a'!AF:AF,2,'Etude statistique des temps d''a'!A:A,"20h30",INDEX('Etude statistique des temps d''a'!B:AD, 0, ROW(A7)),"&lt;&gt;"),"No data")</f>
        <v>No data</v>
      </c>
      <c r="AJ8">
        <f>IFERROR(COUNTIFS('Etude statistique des temps d''a'!AF:AF,2,'Etude statistique des temps d''a'!A:A,"21h30",INDEX('Etude statistique des temps d''a'!B:AD, 0, ROW(A7)),"Fermé") / COUNTIFS('Etude statistique des temps d''a'!AF:AF,2,'Etude statistique des temps d''a'!A:A,"21h30",INDEX('Etude statistique des temps d''a'!B:AD, 0, ROW(A7)),"&lt;&gt;"),"No data")</f>
        <v>0</v>
      </c>
      <c r="AK8">
        <f>IFERROR(COUNTIFS('Etude statistique des temps d''a'!AF:AF,2,'Etude statistique des temps d''a'!A:A,"22h",INDEX('Etude statistique des temps d''a'!B:AD, 0, ROW(A7)),"Fermé") / COUNTIFS('Etude statistique des temps d''a'!AF:AF,2,'Etude statistique des temps d''a'!A:A,"22h",INDEX('Etude statistique des temps d''a'!B:AD, 0, ROW(A7)),"&lt;&gt;"),"No data")</f>
        <v>0</v>
      </c>
      <c r="AL8" t="str">
        <f>IFERROR(COUNTIFS('Etude statistique des temps d''a'!AF:AF,2,'Etude statistique des temps d''a'!A:A,"22h30",INDEX('Etude statistique des temps d''a'!B:AD, 0, ROW(A7)),"Fermé") / COUNTIFS('Etude statistique des temps d''a'!AF:AF,2,'Etude statistique des temps d''a'!A:A,"22h30",INDEX('Etude statistique des temps d''a'!B:AD, 0, ROW(A7)),"&lt;&gt;"),"No data")</f>
        <v>No data</v>
      </c>
    </row>
    <row r="9" spans="1:38" x14ac:dyDescent="0.3">
      <c r="A9" t="s">
        <v>7</v>
      </c>
      <c r="B9" t="s">
        <v>40</v>
      </c>
      <c r="C9" t="s">
        <v>57</v>
      </c>
      <c r="D9" t="s">
        <v>58</v>
      </c>
      <c r="E9">
        <f t="shared" si="0"/>
        <v>57.692307692307693</v>
      </c>
      <c r="F9">
        <f>IFERROR(AVERAGEIFS(INDEX('Etude statistique des temps d''a'!B:AD,0,ROW(A8)),'Etude statistique des temps d''a'!A:A,"8h30",'Etude statistique des temps d''a'!AF:AF,2),"Closed")</f>
        <v>10</v>
      </c>
      <c r="G9">
        <f>IFERROR(AVERAGEIFS(INDEX('Etude statistique des temps d''a'!B:AD,0,ROW(A8)),'Etude statistique des temps d''a'!A:A,"9h30",'Etude statistique des temps d''a'!AF:AF,2),"Closed")</f>
        <v>45</v>
      </c>
      <c r="H9">
        <f>IFERROR(AVERAGEIFS(INDEX('Etude statistique des temps d''a'!B:AD,0,ROW(A8)),'Etude statistique des temps d''a'!A:A,"10h30",'Etude statistique des temps d''a'!AF:AF,2),"Closed")</f>
        <v>55</v>
      </c>
      <c r="I9">
        <f>IFERROR(AVERAGEIFS(INDEX('Etude statistique des temps d''a'!B:AD,0,ROW(A8)),'Etude statistique des temps d''a'!A:A,"11h30 (Parade!)",'Etude statistique des temps d''a'!AF:AF,2),"Closed")</f>
        <v>70</v>
      </c>
      <c r="J9">
        <f>IFERROR(AVERAGEIFS(INDEX('Etude statistique des temps d''a'!B:AD,0,ROW(A8)),'Etude statistique des temps d''a'!A:A,"12h30",'Etude statistique des temps d''a'!AF:AF,2),"Closed")</f>
        <v>110</v>
      </c>
      <c r="K9">
        <f>IFERROR(AVERAGEIFS(INDEX('Etude statistique des temps d''a'!B:AD,0,ROW(A8)),'Etude statistique des temps d''a'!A:A,"13h30",'Etude statistique des temps d''a'!AF:AF,2),"Closed")</f>
        <v>80</v>
      </c>
      <c r="L9">
        <f>IFERROR(AVERAGEIFS(INDEX('Etude statistique des temps d''a'!B:AD,0,ROW(A8)),'Etude statistique des temps d''a'!A:A,"14h30",'Etude statistique des temps d''a'!AF:AF,2),"Closed")</f>
        <v>55</v>
      </c>
      <c r="M9">
        <f>IFERROR(AVERAGEIFS(INDEX('Etude statistique des temps d''a'!B:AD,0,ROW(A8)),'Etude statistique des temps d''a'!A:A,"15h30",'Etude statistique des temps d''a'!AF:AF,2),"Closed")</f>
        <v>55</v>
      </c>
      <c r="N9">
        <f>IFERROR(AVERAGEIFS(INDEX('Etude statistique des temps d''a'!B:AD,0,ROW(A8)),'Etude statistique des temps d''a'!A:A,"16h30",'Etude statistique des temps d''a'!AF:AF,2),"Closed")</f>
        <v>60</v>
      </c>
      <c r="O9">
        <f>IFERROR(AVERAGEIFS(INDEX('Etude statistique des temps d''a'!B:AD,0,ROW(A8)),'Etude statistique des temps d''a'!A:A,"17h30",'Etude statistique des temps d''a'!AF:AF,2),"Closed")</f>
        <v>50</v>
      </c>
      <c r="P9">
        <f>IFERROR(AVERAGEIFS(INDEX('Etude statistique des temps d''a'!B:AD,0,ROW(A8)),'Etude statistique des temps d''a'!A:A,"18h30",'Etude statistique des temps d''a'!AF:AF,2),"Closed")</f>
        <v>60</v>
      </c>
      <c r="Q9" t="str">
        <f>IFERROR(AVERAGEIFS(INDEX('Etude statistique des temps d''a'!B:AD,0,ROW(A8)),'Etude statistique des temps d''a'!A:A,"19h30",'Etude statistique des temps d''a'!AF:AF,2),"Closed")</f>
        <v>Closed</v>
      </c>
      <c r="R9" t="str">
        <f>IFERROR(AVERAGEIFS(INDEX('Etude statistique des temps d''a'!B:AD,0,ROW(A8)),'Etude statistique des temps d''a'!A:A,"20h30",'Etude statistique des temps d''a'!AF:AF,2),"Closed")</f>
        <v>Closed</v>
      </c>
      <c r="S9">
        <f>IFERROR(AVERAGEIFS(INDEX('Etude statistique des temps d''a'!B:AD,0,ROW(A8)),'Etude statistique des temps d''a'!A:A,"21h30",'Etude statistique des temps d''a'!AF:AF,2),"Closed")</f>
        <v>60</v>
      </c>
      <c r="T9">
        <f>IFERROR(AVERAGEIFS(INDEX('Etude statistique des temps d''a'!B:AD,0,ROW(A8)),'Etude statistique des temps d''a'!A:A,"22h",'Etude statistique des temps d''a'!AF:AF,2),"Closed")</f>
        <v>40</v>
      </c>
      <c r="U9" t="str">
        <f>IFERROR(AVERAGEIFS(INDEX('Etude statistique des temps d''a'!B:AD,0,ROW(A8)),'Etude statistique des temps d''a'!A:A,"22h30",'Etude statistique des temps d''a'!AF:AF,2),"Closed")</f>
        <v>Closed</v>
      </c>
      <c r="V9">
        <f>COUNTIFS('Etude statistique des temps d''a'!AF:AF,2,INDEX('Etude statistique des temps d''a'!B:AD, 0, ROW(A8)),"Fermé") / COUNTIFS('Etude statistique des temps d''a'!AF:AF,2,INDEX('Etude statistique des temps d''a'!B:AD, 0, ROW(A8)),"&lt;&gt;")</f>
        <v>5.8823529411764705E-2</v>
      </c>
      <c r="W9">
        <f>IFERROR(COUNTIFS('Etude statistique des temps d''a'!AF:AF,2,'Etude statistique des temps d''a'!A:A,"8h30",INDEX('Etude statistique des temps d''a'!B:AD, 0, ROW(A8)),"Fermé") / COUNTIFS('Etude statistique des temps d''a'!AF:AF,2,'Etude statistique des temps d''a'!A:A,"8h30",INDEX('Etude statistique des temps d''a'!B:AD, 0, ROW(A8)),"&lt;&gt;"),"No data")</f>
        <v>0</v>
      </c>
      <c r="X9">
        <f>IFERROR(COUNTIFS('Etude statistique des temps d''a'!AF:AF,2,'Etude statistique des temps d''a'!A:A,"9h30",INDEX('Etude statistique des temps d''a'!B:AD, 0, ROW(A8)),"Fermé") / COUNTIFS('Etude statistique des temps d''a'!AF:AF,2,'Etude statistique des temps d''a'!A:A,"9h30",INDEX('Etude statistique des temps d''a'!B:AD, 0, ROW(A8)),"&lt;&gt;"),"No data")</f>
        <v>0</v>
      </c>
      <c r="Y9">
        <f>IFERROR(COUNTIFS('Etude statistique des temps d''a'!AF:AF,2,'Etude statistique des temps d''a'!A:A,"10h30",INDEX('Etude statistique des temps d''a'!B:AD, 0, ROW(A8)),"Fermé") / COUNTIFS('Etude statistique des temps d''a'!AF:AF,2,'Etude statistique des temps d''a'!A:A,"10h30",INDEX('Etude statistique des temps d''a'!B:AD, 0, ROW(A8)),"&lt;&gt;"),"No data")</f>
        <v>0</v>
      </c>
      <c r="Z9">
        <f>IFERROR(COUNTIFS('Etude statistique des temps d''a'!AF:AF,2,'Etude statistique des temps d''a'!A:A,"11h30 (Parade!)",INDEX('Etude statistique des temps d''a'!B:AD, 0, ROW(A8)),"Fermé") / COUNTIFS('Etude statistique des temps d''a'!AF:AF,2,'Etude statistique des temps d''a'!A:A,"11h30 (Parade!)",INDEX('Etude statistique des temps d''a'!B:AD, 0, ROW(A8)),"&lt;&gt;"),"No data")</f>
        <v>0</v>
      </c>
      <c r="AA9">
        <f>IFERROR(COUNTIFS('Etude statistique des temps d''a'!AF:AF,2,'Etude statistique des temps d''a'!A:A,"12h30",INDEX('Etude statistique des temps d''a'!B:AD, 0, ROW(A8)),"Fermé") / COUNTIFS('Etude statistique des temps d''a'!AF:AF,2,'Etude statistique des temps d''a'!A:A,"12h30",INDEX('Etude statistique des temps d''a'!B:AD, 0, ROW(A8)),"&lt;&gt;"),"No data")</f>
        <v>0</v>
      </c>
      <c r="AB9">
        <f>IFERROR(COUNTIFS('Etude statistique des temps d''a'!AF:AF,2,'Etude statistique des temps d''a'!A:A,"13h30",INDEX('Etude statistique des temps d''a'!B:AD, 0, ROW(A8)),"Fermé") / COUNTIFS('Etude statistique des temps d''a'!AF:AF,2,'Etude statistique des temps d''a'!A:A,"13h30",INDEX('Etude statistique des temps d''a'!B:AD, 0, ROW(A8)),"&lt;&gt;"),"No data")</f>
        <v>0</v>
      </c>
      <c r="AC9">
        <f>IFERROR(COUNTIFS('Etude statistique des temps d''a'!AF:AF,2,'Etude statistique des temps d''a'!A:A,"14h30",INDEX('Etude statistique des temps d''a'!B:AD, 0, ROW(A8)),"Fermé") / COUNTIFS('Etude statistique des temps d''a'!AF:AF,2,'Etude statistique des temps d''a'!A:A,"14h30",INDEX('Etude statistique des temps d''a'!B:AD, 0, ROW(A8)),"&lt;&gt;"),"No data")</f>
        <v>0</v>
      </c>
      <c r="AD9">
        <f>IFERROR(COUNTIFS('Etude statistique des temps d''a'!AF:AF,2,'Etude statistique des temps d''a'!A:A,"15h30",INDEX('Etude statistique des temps d''a'!B:AD, 0, ROW(A8)),"Fermé") / COUNTIFS('Etude statistique des temps d''a'!AF:AF,2,'Etude statistique des temps d''a'!A:A,"15h30",INDEX('Etude statistique des temps d''a'!B:AD, 0, ROW(A8)),"&lt;&gt;"),"No data")</f>
        <v>0</v>
      </c>
      <c r="AE9">
        <f>IFERROR(COUNTIFS('Etude statistique des temps d''a'!AF:AF,2,'Etude statistique des temps d''a'!A:A,"16h30",INDEX('Etude statistique des temps d''a'!B:AD, 0, ROW(A8)),"Fermé") / COUNTIFS('Etude statistique des temps d''a'!AF:AF,2,'Etude statistique des temps d''a'!A:A,"16h30",INDEX('Etude statistique des temps d''a'!B:AD, 0, ROW(A8)),"&lt;&gt;"),"No data")</f>
        <v>0</v>
      </c>
      <c r="AF9">
        <f>IFERROR(COUNTIFS('Etude statistique des temps d''a'!AF:AF,2,'Etude statistique des temps d''a'!A:A,"17h30",INDEX('Etude statistique des temps d''a'!B:AD, 0, ROW(A8)),"Fermé") / COUNTIFS('Etude statistique des temps d''a'!AF:AF,2,'Etude statistique des temps d''a'!A:A,"17h30",INDEX('Etude statistique des temps d''a'!B:AD, 0, ROW(A8)),"&lt;&gt;"),"No data")</f>
        <v>0</v>
      </c>
      <c r="AG9">
        <f>IFERROR(COUNTIFS('Etude statistique des temps d''a'!AF:AF,2,'Etude statistique des temps d''a'!A:A,"18h30",INDEX('Etude statistique des temps d''a'!B:AD, 0, ROW(A8)),"Fermé") / COUNTIFS('Etude statistique des temps d''a'!AF:AF,2,'Etude statistique des temps d''a'!A:A,"18h30",INDEX('Etude statistique des temps d''a'!B:AD, 0, ROW(A8)),"&lt;&gt;"),"No data")</f>
        <v>0</v>
      </c>
      <c r="AH9" t="str">
        <f>IFERROR(COUNTIFS('Etude statistique des temps d''a'!AF:AF,2,'Etude statistique des temps d''a'!A:A,"19h30",INDEX('Etude statistique des temps d''a'!B:AD, 0, ROW(A8)),"Fermé") / COUNTIFS('Etude statistique des temps d''a'!AF:AF,2,'Etude statistique des temps d''a'!A:A,"19h30",INDEX('Etude statistique des temps d''a'!B:AD, 0, ROW(A8)),"&lt;&gt;"),"No data")</f>
        <v>No data</v>
      </c>
      <c r="AI9" t="str">
        <f>IFERROR(COUNTIFS('Etude statistique des temps d''a'!AF:AF,2,'Etude statistique des temps d''a'!A:A,"20h30",INDEX('Etude statistique des temps d''a'!B:AD, 0, ROW(A8)),"Fermé") / COUNTIFS('Etude statistique des temps d''a'!AF:AF,2,'Etude statistique des temps d''a'!A:A,"20h30",INDEX('Etude statistique des temps d''a'!B:AD, 0, ROW(A8)),"&lt;&gt;"),"No data")</f>
        <v>No data</v>
      </c>
      <c r="AJ9">
        <f>IFERROR(COUNTIFS('Etude statistique des temps d''a'!AF:AF,2,'Etude statistique des temps d''a'!A:A,"21h30",INDEX('Etude statistique des temps d''a'!B:AD, 0, ROW(A8)),"Fermé") / COUNTIFS('Etude statistique des temps d''a'!AF:AF,2,'Etude statistique des temps d''a'!A:A,"21h30",INDEX('Etude statistique des temps d''a'!B:AD, 0, ROW(A8)),"&lt;&gt;"),"No data")</f>
        <v>0.5</v>
      </c>
      <c r="AK9">
        <f>IFERROR(COUNTIFS('Etude statistique des temps d''a'!AF:AF,2,'Etude statistique des temps d''a'!A:A,"22h",INDEX('Etude statistique des temps d''a'!B:AD, 0, ROW(A8)),"Fermé") / COUNTIFS('Etude statistique des temps d''a'!AF:AF,2,'Etude statistique des temps d''a'!A:A,"22h",INDEX('Etude statistique des temps d''a'!B:AD, 0, ROW(A8)),"&lt;&gt;"),"No data")</f>
        <v>0</v>
      </c>
      <c r="AL9" t="str">
        <f>IFERROR(COUNTIFS('Etude statistique des temps d''a'!AF:AF,2,'Etude statistique des temps d''a'!A:A,"22h30",INDEX('Etude statistique des temps d''a'!B:AD, 0, ROW(A8)),"Fermé") / COUNTIFS('Etude statistique des temps d''a'!AF:AF,2,'Etude statistique des temps d''a'!A:A,"22h30",INDEX('Etude statistique des temps d''a'!B:AD, 0, ROW(A8)),"&lt;&gt;"),"No data")</f>
        <v>No data</v>
      </c>
    </row>
    <row r="10" spans="1:38" x14ac:dyDescent="0.3">
      <c r="A10" t="s">
        <v>21</v>
      </c>
      <c r="B10" t="s">
        <v>40</v>
      </c>
      <c r="C10" t="s">
        <v>59</v>
      </c>
      <c r="D10" t="s">
        <v>60</v>
      </c>
      <c r="E10">
        <f t="shared" si="0"/>
        <v>27.916666666666668</v>
      </c>
      <c r="F10" t="str">
        <f>IFERROR(AVERAGEIFS(INDEX('Etude statistique des temps d''a'!B:AD,0,ROW(A9)),'Etude statistique des temps d''a'!A:A,"8h30",'Etude statistique des temps d''a'!AF:AF,2),"Closed")</f>
        <v>Closed</v>
      </c>
      <c r="G10">
        <f>IFERROR(AVERAGEIFS(INDEX('Etude statistique des temps d''a'!B:AD,0,ROW(A9)),'Etude statistique des temps d''a'!A:A,"9h30",'Etude statistique des temps d''a'!AF:AF,2),"Closed")</f>
        <v>5</v>
      </c>
      <c r="H10">
        <f>IFERROR(AVERAGEIFS(INDEX('Etude statistique des temps d''a'!B:AD,0,ROW(A9)),'Etude statistique des temps d''a'!A:A,"10h30",'Etude statistique des temps d''a'!AF:AF,2),"Closed")</f>
        <v>20</v>
      </c>
      <c r="I10">
        <f>IFERROR(AVERAGEIFS(INDEX('Etude statistique des temps d''a'!B:AD,0,ROW(A9)),'Etude statistique des temps d''a'!A:A,"11h30 (Parade!)",'Etude statistique des temps d''a'!AF:AF,2),"Closed")</f>
        <v>25</v>
      </c>
      <c r="J10">
        <f>IFERROR(AVERAGEIFS(INDEX('Etude statistique des temps d''a'!B:AD,0,ROW(A9)),'Etude statistique des temps d''a'!A:A,"12h30",'Etude statistique des temps d''a'!AF:AF,2),"Closed")</f>
        <v>50</v>
      </c>
      <c r="K10">
        <f>IFERROR(AVERAGEIFS(INDEX('Etude statistique des temps d''a'!B:AD,0,ROW(A9)),'Etude statistique des temps d''a'!A:A,"13h30",'Etude statistique des temps d''a'!AF:AF,2),"Closed")</f>
        <v>37.5</v>
      </c>
      <c r="L10">
        <f>IFERROR(AVERAGEIFS(INDEX('Etude statistique des temps d''a'!B:AD,0,ROW(A9)),'Etude statistique des temps d''a'!A:A,"14h30",'Etude statistique des temps d''a'!AF:AF,2),"Closed")</f>
        <v>40</v>
      </c>
      <c r="M10">
        <f>IFERROR(AVERAGEIFS(INDEX('Etude statistique des temps d''a'!B:AD,0,ROW(A9)),'Etude statistique des temps d''a'!A:A,"15h30",'Etude statistique des temps d''a'!AF:AF,2),"Closed")</f>
        <v>40</v>
      </c>
      <c r="N10">
        <f>IFERROR(AVERAGEIFS(INDEX('Etude statistique des temps d''a'!B:AD,0,ROW(A9)),'Etude statistique des temps d''a'!A:A,"16h30",'Etude statistique des temps d''a'!AF:AF,2),"Closed")</f>
        <v>40</v>
      </c>
      <c r="O10">
        <f>IFERROR(AVERAGEIFS(INDEX('Etude statistique des temps d''a'!B:AD,0,ROW(A9)),'Etude statistique des temps d''a'!A:A,"17h30",'Etude statistique des temps d''a'!AF:AF,2),"Closed")</f>
        <v>30</v>
      </c>
      <c r="P10">
        <f>IFERROR(AVERAGEIFS(INDEX('Etude statistique des temps d''a'!B:AD,0,ROW(A9)),'Etude statistique des temps d''a'!A:A,"18h30",'Etude statistique des temps d''a'!AF:AF,2),"Closed")</f>
        <v>35</v>
      </c>
      <c r="Q10" t="str">
        <f>IFERROR(AVERAGEIFS(INDEX('Etude statistique des temps d''a'!B:AD,0,ROW(A9)),'Etude statistique des temps d''a'!A:A,"19h30",'Etude statistique des temps d''a'!AF:AF,2),"Closed")</f>
        <v>Closed</v>
      </c>
      <c r="R10" t="str">
        <f>IFERROR(AVERAGEIFS(INDEX('Etude statistique des temps d''a'!B:AD,0,ROW(A9)),'Etude statistique des temps d''a'!A:A,"20h30",'Etude statistique des temps d''a'!AF:AF,2),"Closed")</f>
        <v>Closed</v>
      </c>
      <c r="S10">
        <f>IFERROR(AVERAGEIFS(INDEX('Etude statistique des temps d''a'!B:AD,0,ROW(A9)),'Etude statistique des temps d''a'!A:A,"21h30",'Etude statistique des temps d''a'!AF:AF,2),"Closed")</f>
        <v>5</v>
      </c>
      <c r="T10">
        <f>IFERROR(AVERAGEIFS(INDEX('Etude statistique des temps d''a'!B:AD,0,ROW(A9)),'Etude statistique des temps d''a'!A:A,"22h",'Etude statistique des temps d''a'!AF:AF,2),"Closed")</f>
        <v>7.5</v>
      </c>
      <c r="U10" t="str">
        <f>IFERROR(AVERAGEIFS(INDEX('Etude statistique des temps d''a'!B:AD,0,ROW(A9)),'Etude statistique des temps d''a'!A:A,"22h30",'Etude statistique des temps d''a'!AF:AF,2),"Closed")</f>
        <v>Closed</v>
      </c>
      <c r="V10">
        <f>COUNTIFS('Etude statistique des temps d''a'!AF:AF,2,INDEX('Etude statistique des temps d''a'!B:AD, 0, ROW(A9)),"Fermé") / COUNTIFS('Etude statistique des temps d''a'!AF:AF,2,INDEX('Etude statistique des temps d''a'!B:AD, 0, ROW(A9)),"&lt;&gt;")</f>
        <v>0</v>
      </c>
      <c r="W10">
        <f>IFERROR(COUNTIFS('Etude statistique des temps d''a'!AF:AF,2,'Etude statistique des temps d''a'!A:A,"8h30",INDEX('Etude statistique des temps d''a'!B:AD, 0, ROW(A9)),"Fermé") / COUNTIFS('Etude statistique des temps d''a'!AF:AF,2,'Etude statistique des temps d''a'!A:A,"8h30",INDEX('Etude statistique des temps d''a'!B:AD, 0, ROW(A9)),"&lt;&gt;"),"No data")</f>
        <v>0</v>
      </c>
      <c r="X10">
        <f>IFERROR(COUNTIFS('Etude statistique des temps d''a'!AF:AF,2,'Etude statistique des temps d''a'!A:A,"9h30",INDEX('Etude statistique des temps d''a'!B:AD, 0, ROW(A9)),"Fermé") / COUNTIFS('Etude statistique des temps d''a'!AF:AF,2,'Etude statistique des temps d''a'!A:A,"9h30",INDEX('Etude statistique des temps d''a'!B:AD, 0, ROW(A9)),"&lt;&gt;"),"No data")</f>
        <v>0</v>
      </c>
      <c r="Y10">
        <f>IFERROR(COUNTIFS('Etude statistique des temps d''a'!AF:AF,2,'Etude statistique des temps d''a'!A:A,"10h30",INDEX('Etude statistique des temps d''a'!B:AD, 0, ROW(A9)),"Fermé") / COUNTIFS('Etude statistique des temps d''a'!AF:AF,2,'Etude statistique des temps d''a'!A:A,"10h30",INDEX('Etude statistique des temps d''a'!B:AD, 0, ROW(A9)),"&lt;&gt;"),"No data")</f>
        <v>0</v>
      </c>
      <c r="Z10">
        <f>IFERROR(COUNTIFS('Etude statistique des temps d''a'!AF:AF,2,'Etude statistique des temps d''a'!A:A,"11h30 (Parade!)",INDEX('Etude statistique des temps d''a'!B:AD, 0, ROW(A9)),"Fermé") / COUNTIFS('Etude statistique des temps d''a'!AF:AF,2,'Etude statistique des temps d''a'!A:A,"11h30 (Parade!)",INDEX('Etude statistique des temps d''a'!B:AD, 0, ROW(A9)),"&lt;&gt;"),"No data")</f>
        <v>0</v>
      </c>
      <c r="AA10">
        <f>IFERROR(COUNTIFS('Etude statistique des temps d''a'!AF:AF,2,'Etude statistique des temps d''a'!A:A,"12h30",INDEX('Etude statistique des temps d''a'!B:AD, 0, ROW(A9)),"Fermé") / COUNTIFS('Etude statistique des temps d''a'!AF:AF,2,'Etude statistique des temps d''a'!A:A,"12h30",INDEX('Etude statistique des temps d''a'!B:AD, 0, ROW(A9)),"&lt;&gt;"),"No data")</f>
        <v>0</v>
      </c>
      <c r="AB10">
        <f>IFERROR(COUNTIFS('Etude statistique des temps d''a'!AF:AF,2,'Etude statistique des temps d''a'!A:A,"13h30",INDEX('Etude statistique des temps d''a'!B:AD, 0, ROW(A9)),"Fermé") / COUNTIFS('Etude statistique des temps d''a'!AF:AF,2,'Etude statistique des temps d''a'!A:A,"13h30",INDEX('Etude statistique des temps d''a'!B:AD, 0, ROW(A9)),"&lt;&gt;"),"No data")</f>
        <v>0</v>
      </c>
      <c r="AC10">
        <f>IFERROR(COUNTIFS('Etude statistique des temps d''a'!AF:AF,2,'Etude statistique des temps d''a'!A:A,"14h30",INDEX('Etude statistique des temps d''a'!B:AD, 0, ROW(A9)),"Fermé") / COUNTIFS('Etude statistique des temps d''a'!AF:AF,2,'Etude statistique des temps d''a'!A:A,"14h30",INDEX('Etude statistique des temps d''a'!B:AD, 0, ROW(A9)),"&lt;&gt;"),"No data")</f>
        <v>0</v>
      </c>
      <c r="AD10">
        <f>IFERROR(COUNTIFS('Etude statistique des temps d''a'!AF:AF,2,'Etude statistique des temps d''a'!A:A,"15h30",INDEX('Etude statistique des temps d''a'!B:AD, 0, ROW(A9)),"Fermé") / COUNTIFS('Etude statistique des temps d''a'!AF:AF,2,'Etude statistique des temps d''a'!A:A,"15h30",INDEX('Etude statistique des temps d''a'!B:AD, 0, ROW(A9)),"&lt;&gt;"),"No data")</f>
        <v>0</v>
      </c>
      <c r="AE10">
        <f>IFERROR(COUNTIFS('Etude statistique des temps d''a'!AF:AF,2,'Etude statistique des temps d''a'!A:A,"16h30",INDEX('Etude statistique des temps d''a'!B:AD, 0, ROW(A9)),"Fermé") / COUNTIFS('Etude statistique des temps d''a'!AF:AF,2,'Etude statistique des temps d''a'!A:A,"16h30",INDEX('Etude statistique des temps d''a'!B:AD, 0, ROW(A9)),"&lt;&gt;"),"No data")</f>
        <v>0</v>
      </c>
      <c r="AF10">
        <f>IFERROR(COUNTIFS('Etude statistique des temps d''a'!AF:AF,2,'Etude statistique des temps d''a'!A:A,"17h30",INDEX('Etude statistique des temps d''a'!B:AD, 0, ROW(A9)),"Fermé") / COUNTIFS('Etude statistique des temps d''a'!AF:AF,2,'Etude statistique des temps d''a'!A:A,"17h30",INDEX('Etude statistique des temps d''a'!B:AD, 0, ROW(A9)),"&lt;&gt;"),"No data")</f>
        <v>0</v>
      </c>
      <c r="AG10">
        <f>IFERROR(COUNTIFS('Etude statistique des temps d''a'!AF:AF,2,'Etude statistique des temps d''a'!A:A,"18h30",INDEX('Etude statistique des temps d''a'!B:AD, 0, ROW(A9)),"Fermé") / COUNTIFS('Etude statistique des temps d''a'!AF:AF,2,'Etude statistique des temps d''a'!A:A,"18h30",INDEX('Etude statistique des temps d''a'!B:AD, 0, ROW(A9)),"&lt;&gt;"),"No data")</f>
        <v>0</v>
      </c>
      <c r="AH10" t="str">
        <f>IFERROR(COUNTIFS('Etude statistique des temps d''a'!AF:AF,2,'Etude statistique des temps d''a'!A:A,"19h30",INDEX('Etude statistique des temps d''a'!B:AD, 0, ROW(A9)),"Fermé") / COUNTIFS('Etude statistique des temps d''a'!AF:AF,2,'Etude statistique des temps d''a'!A:A,"19h30",INDEX('Etude statistique des temps d''a'!B:AD, 0, ROW(A9)),"&lt;&gt;"),"No data")</f>
        <v>No data</v>
      </c>
      <c r="AI10" t="str">
        <f>IFERROR(COUNTIFS('Etude statistique des temps d''a'!AF:AF,2,'Etude statistique des temps d''a'!A:A,"20h30",INDEX('Etude statistique des temps d''a'!B:AD, 0, ROW(A9)),"Fermé") / COUNTIFS('Etude statistique des temps d''a'!AF:AF,2,'Etude statistique des temps d''a'!A:A,"20h30",INDEX('Etude statistique des temps d''a'!B:AD, 0, ROW(A9)),"&lt;&gt;"),"No data")</f>
        <v>No data</v>
      </c>
      <c r="AJ10">
        <f>IFERROR(COUNTIFS('Etude statistique des temps d''a'!AF:AF,2,'Etude statistique des temps d''a'!A:A,"21h30",INDEX('Etude statistique des temps d''a'!B:AD, 0, ROW(A9)),"Fermé") / COUNTIFS('Etude statistique des temps d''a'!AF:AF,2,'Etude statistique des temps d''a'!A:A,"21h30",INDEX('Etude statistique des temps d''a'!B:AD, 0, ROW(A9)),"&lt;&gt;"),"No data")</f>
        <v>0</v>
      </c>
      <c r="AK10">
        <f>IFERROR(COUNTIFS('Etude statistique des temps d''a'!AF:AF,2,'Etude statistique des temps d''a'!A:A,"22h",INDEX('Etude statistique des temps d''a'!B:AD, 0, ROW(A9)),"Fermé") / COUNTIFS('Etude statistique des temps d''a'!AF:AF,2,'Etude statistique des temps d''a'!A:A,"22h",INDEX('Etude statistique des temps d''a'!B:AD, 0, ROW(A9)),"&lt;&gt;"),"No data")</f>
        <v>0</v>
      </c>
      <c r="AL10" t="str">
        <f>IFERROR(COUNTIFS('Etude statistique des temps d''a'!AF:AF,2,'Etude statistique des temps d''a'!A:A,"22h30",INDEX('Etude statistique des temps d''a'!B:AD, 0, ROW(A9)),"Fermé") / COUNTIFS('Etude statistique des temps d''a'!AF:AF,2,'Etude statistique des temps d''a'!A:A,"22h30",INDEX('Etude statistique des temps d''a'!B:AD, 0, ROW(A9)),"&lt;&gt;"),"No data")</f>
        <v>No data</v>
      </c>
    </row>
    <row r="11" spans="1:38" x14ac:dyDescent="0.3">
      <c r="A11" t="s">
        <v>9</v>
      </c>
      <c r="B11" t="s">
        <v>40</v>
      </c>
      <c r="C11" t="s">
        <v>61</v>
      </c>
      <c r="D11" t="s">
        <v>62</v>
      </c>
      <c r="E11">
        <f t="shared" si="0"/>
        <v>10.227272727272727</v>
      </c>
      <c r="F11" t="str">
        <f>IFERROR(AVERAGEIFS(INDEX('Etude statistique des temps d''a'!B:AD,0,ROW(A10)),'Etude statistique des temps d''a'!A:A,"8h30",'Etude statistique des temps d''a'!AF:AF,2),"Closed")</f>
        <v>Closed</v>
      </c>
      <c r="G11">
        <f>IFERROR(AVERAGEIFS(INDEX('Etude statistique des temps d''a'!B:AD,0,ROW(A10)),'Etude statistique des temps d''a'!A:A,"9h30",'Etude statistique des temps d''a'!AF:AF,2),"Closed")</f>
        <v>2.5</v>
      </c>
      <c r="H11">
        <f>IFERROR(AVERAGEIFS(INDEX('Etude statistique des temps d''a'!B:AD,0,ROW(A10)),'Etude statistique des temps d''a'!A:A,"10h30",'Etude statistique des temps d''a'!AF:AF,2),"Closed")</f>
        <v>5</v>
      </c>
      <c r="I11">
        <f>IFERROR(AVERAGEIFS(INDEX('Etude statistique des temps d''a'!B:AD,0,ROW(A10)),'Etude statistique des temps d''a'!A:A,"11h30 (Parade!)",'Etude statistique des temps d''a'!AF:AF,2),"Closed")</f>
        <v>10</v>
      </c>
      <c r="J11">
        <f>IFERROR(AVERAGEIFS(INDEX('Etude statistique des temps d''a'!B:AD,0,ROW(A10)),'Etude statistique des temps d''a'!A:A,"12h30",'Etude statistique des temps d''a'!AF:AF,2),"Closed")</f>
        <v>15</v>
      </c>
      <c r="K11">
        <f>IFERROR(AVERAGEIFS(INDEX('Etude statistique des temps d''a'!B:AD,0,ROW(A10)),'Etude statistique des temps d''a'!A:A,"13h30",'Etude statistique des temps d''a'!AF:AF,2),"Closed")</f>
        <v>15</v>
      </c>
      <c r="L11">
        <f>IFERROR(AVERAGEIFS(INDEX('Etude statistique des temps d''a'!B:AD,0,ROW(A10)),'Etude statistique des temps d''a'!A:A,"14h30",'Etude statistique des temps d''a'!AF:AF,2),"Closed")</f>
        <v>10</v>
      </c>
      <c r="M11">
        <f>IFERROR(AVERAGEIFS(INDEX('Etude statistique des temps d''a'!B:AD,0,ROW(A10)),'Etude statistique des temps d''a'!A:A,"15h30",'Etude statistique des temps d''a'!AF:AF,2),"Closed")</f>
        <v>10</v>
      </c>
      <c r="N11">
        <f>IFERROR(AVERAGEIFS(INDEX('Etude statistique des temps d''a'!B:AD,0,ROW(A10)),'Etude statistique des temps d''a'!A:A,"16h30",'Etude statistique des temps d''a'!AF:AF,2),"Closed")</f>
        <v>15</v>
      </c>
      <c r="O11">
        <f>IFERROR(AVERAGEIFS(INDEX('Etude statistique des temps d''a'!B:AD,0,ROW(A10)),'Etude statistique des temps d''a'!A:A,"17h30",'Etude statistique des temps d''a'!AF:AF,2),"Closed")</f>
        <v>15</v>
      </c>
      <c r="P11">
        <f>IFERROR(AVERAGEIFS(INDEX('Etude statistique des temps d''a'!B:AD,0,ROW(A10)),'Etude statistique des temps d''a'!A:A,"18h30",'Etude statistique des temps d''a'!AF:AF,2),"Closed")</f>
        <v>5</v>
      </c>
      <c r="Q11" t="str">
        <f>IFERROR(AVERAGEIFS(INDEX('Etude statistique des temps d''a'!B:AD,0,ROW(A10)),'Etude statistique des temps d''a'!A:A,"19h30",'Etude statistique des temps d''a'!AF:AF,2),"Closed")</f>
        <v>Closed</v>
      </c>
      <c r="R11" t="str">
        <f>IFERROR(AVERAGEIFS(INDEX('Etude statistique des temps d''a'!B:AD,0,ROW(A10)),'Etude statistique des temps d''a'!A:A,"20h30",'Etude statistique des temps d''a'!AF:AF,2),"Closed")</f>
        <v>Closed</v>
      </c>
      <c r="S11">
        <f>IFERROR(AVERAGEIFS(INDEX('Etude statistique des temps d''a'!B:AD,0,ROW(A10)),'Etude statistique des temps d''a'!A:A,"21h30",'Etude statistique des temps d''a'!AF:AF,2),"Closed")</f>
        <v>10</v>
      </c>
      <c r="T11" t="str">
        <f>IFERROR(AVERAGEIFS(INDEX('Etude statistique des temps d''a'!B:AD,0,ROW(A10)),'Etude statistique des temps d''a'!A:A,"22h",'Etude statistique des temps d''a'!AF:AF,2),"Closed")</f>
        <v>Closed</v>
      </c>
      <c r="U11" t="str">
        <f>IFERROR(AVERAGEIFS(INDEX('Etude statistique des temps d''a'!B:AD,0,ROW(A10)),'Etude statistique des temps d''a'!A:A,"22h30",'Etude statistique des temps d''a'!AF:AF,2),"Closed")</f>
        <v>Closed</v>
      </c>
      <c r="V11">
        <f>COUNTIFS('Etude statistique des temps d''a'!AF:AF,2,INDEX('Etude statistique des temps d''a'!B:AD, 0, ROW(A10)),"Fermé") / COUNTIFS('Etude statistique des temps d''a'!AF:AF,2,INDEX('Etude statistique des temps d''a'!B:AD, 0, ROW(A10)),"&lt;&gt;")</f>
        <v>0.17647058823529413</v>
      </c>
      <c r="W11">
        <f>IFERROR(COUNTIFS('Etude statistique des temps d''a'!AF:AF,2,'Etude statistique des temps d''a'!A:A,"8h30",INDEX('Etude statistique des temps d''a'!B:AD, 0, ROW(A10)),"Fermé") / COUNTIFS('Etude statistique des temps d''a'!AF:AF,2,'Etude statistique des temps d''a'!A:A,"8h30",INDEX('Etude statistique des temps d''a'!B:AD, 0, ROW(A10)),"&lt;&gt;"),"No data")</f>
        <v>1</v>
      </c>
      <c r="X11">
        <f>IFERROR(COUNTIFS('Etude statistique des temps d''a'!AF:AF,2,'Etude statistique des temps d''a'!A:A,"9h30",INDEX('Etude statistique des temps d''a'!B:AD, 0, ROW(A10)),"Fermé") / COUNTIFS('Etude statistique des temps d''a'!AF:AF,2,'Etude statistique des temps d''a'!A:A,"9h30",INDEX('Etude statistique des temps d''a'!B:AD, 0, ROW(A10)),"&lt;&gt;"),"No data")</f>
        <v>0</v>
      </c>
      <c r="Y11">
        <f>IFERROR(COUNTIFS('Etude statistique des temps d''a'!AF:AF,2,'Etude statistique des temps d''a'!A:A,"10h30",INDEX('Etude statistique des temps d''a'!B:AD, 0, ROW(A10)),"Fermé") / COUNTIFS('Etude statistique des temps d''a'!AF:AF,2,'Etude statistique des temps d''a'!A:A,"10h30",INDEX('Etude statistique des temps d''a'!B:AD, 0, ROW(A10)),"&lt;&gt;"),"No data")</f>
        <v>0</v>
      </c>
      <c r="Z11">
        <f>IFERROR(COUNTIFS('Etude statistique des temps d''a'!AF:AF,2,'Etude statistique des temps d''a'!A:A,"11h30 (Parade!)",INDEX('Etude statistique des temps d''a'!B:AD, 0, ROW(A10)),"Fermé") / COUNTIFS('Etude statistique des temps d''a'!AF:AF,2,'Etude statistique des temps d''a'!A:A,"11h30 (Parade!)",INDEX('Etude statistique des temps d''a'!B:AD, 0, ROW(A10)),"&lt;&gt;"),"No data")</f>
        <v>0</v>
      </c>
      <c r="AA11">
        <f>IFERROR(COUNTIFS('Etude statistique des temps d''a'!AF:AF,2,'Etude statistique des temps d''a'!A:A,"12h30",INDEX('Etude statistique des temps d''a'!B:AD, 0, ROW(A10)),"Fermé") / COUNTIFS('Etude statistique des temps d''a'!AF:AF,2,'Etude statistique des temps d''a'!A:A,"12h30",INDEX('Etude statistique des temps d''a'!B:AD, 0, ROW(A10)),"&lt;&gt;"),"No data")</f>
        <v>0</v>
      </c>
      <c r="AB11">
        <f>IFERROR(COUNTIFS('Etude statistique des temps d''a'!AF:AF,2,'Etude statistique des temps d''a'!A:A,"13h30",INDEX('Etude statistique des temps d''a'!B:AD, 0, ROW(A10)),"Fermé") / COUNTIFS('Etude statistique des temps d''a'!AF:AF,2,'Etude statistique des temps d''a'!A:A,"13h30",INDEX('Etude statistique des temps d''a'!B:AD, 0, ROW(A10)),"&lt;&gt;"),"No data")</f>
        <v>0</v>
      </c>
      <c r="AC11">
        <f>IFERROR(COUNTIFS('Etude statistique des temps d''a'!AF:AF,2,'Etude statistique des temps d''a'!A:A,"14h30",INDEX('Etude statistique des temps d''a'!B:AD, 0, ROW(A10)),"Fermé") / COUNTIFS('Etude statistique des temps d''a'!AF:AF,2,'Etude statistique des temps d''a'!A:A,"14h30",INDEX('Etude statistique des temps d''a'!B:AD, 0, ROW(A10)),"&lt;&gt;"),"No data")</f>
        <v>0</v>
      </c>
      <c r="AD11">
        <f>IFERROR(COUNTIFS('Etude statistique des temps d''a'!AF:AF,2,'Etude statistique des temps d''a'!A:A,"15h30",INDEX('Etude statistique des temps d''a'!B:AD, 0, ROW(A10)),"Fermé") / COUNTIFS('Etude statistique des temps d''a'!AF:AF,2,'Etude statistique des temps d''a'!A:A,"15h30",INDEX('Etude statistique des temps d''a'!B:AD, 0, ROW(A10)),"&lt;&gt;"),"No data")</f>
        <v>0</v>
      </c>
      <c r="AE11">
        <f>IFERROR(COUNTIFS('Etude statistique des temps d''a'!AF:AF,2,'Etude statistique des temps d''a'!A:A,"16h30",INDEX('Etude statistique des temps d''a'!B:AD, 0, ROW(A10)),"Fermé") / COUNTIFS('Etude statistique des temps d''a'!AF:AF,2,'Etude statistique des temps d''a'!A:A,"16h30",INDEX('Etude statistique des temps d''a'!B:AD, 0, ROW(A10)),"&lt;&gt;"),"No data")</f>
        <v>0</v>
      </c>
      <c r="AF11">
        <f>IFERROR(COUNTIFS('Etude statistique des temps d''a'!AF:AF,2,'Etude statistique des temps d''a'!A:A,"17h30",INDEX('Etude statistique des temps d''a'!B:AD, 0, ROW(A10)),"Fermé") / COUNTIFS('Etude statistique des temps d''a'!AF:AF,2,'Etude statistique des temps d''a'!A:A,"17h30",INDEX('Etude statistique des temps d''a'!B:AD, 0, ROW(A10)),"&lt;&gt;"),"No data")</f>
        <v>0</v>
      </c>
      <c r="AG11">
        <f>IFERROR(COUNTIFS('Etude statistique des temps d''a'!AF:AF,2,'Etude statistique des temps d''a'!A:A,"18h30",INDEX('Etude statistique des temps d''a'!B:AD, 0, ROW(A10)),"Fermé") / COUNTIFS('Etude statistique des temps d''a'!AF:AF,2,'Etude statistique des temps d''a'!A:A,"18h30",INDEX('Etude statistique des temps d''a'!B:AD, 0, ROW(A10)),"&lt;&gt;"),"No data")</f>
        <v>0</v>
      </c>
      <c r="AH11" t="str">
        <f>IFERROR(COUNTIFS('Etude statistique des temps d''a'!AF:AF,2,'Etude statistique des temps d''a'!A:A,"19h30",INDEX('Etude statistique des temps d''a'!B:AD, 0, ROW(A10)),"Fermé") / COUNTIFS('Etude statistique des temps d''a'!AF:AF,2,'Etude statistique des temps d''a'!A:A,"19h30",INDEX('Etude statistique des temps d''a'!B:AD, 0, ROW(A10)),"&lt;&gt;"),"No data")</f>
        <v>No data</v>
      </c>
      <c r="AI11" t="str">
        <f>IFERROR(COUNTIFS('Etude statistique des temps d''a'!AF:AF,2,'Etude statistique des temps d''a'!A:A,"20h30",INDEX('Etude statistique des temps d''a'!B:AD, 0, ROW(A10)),"Fermé") / COUNTIFS('Etude statistique des temps d''a'!AF:AF,2,'Etude statistique des temps d''a'!A:A,"20h30",INDEX('Etude statistique des temps d''a'!B:AD, 0, ROW(A10)),"&lt;&gt;"),"No data")</f>
        <v>No data</v>
      </c>
      <c r="AJ11">
        <f>IFERROR(COUNTIFS('Etude statistique des temps d''a'!AF:AF,2,'Etude statistique des temps d''a'!A:A,"21h30",INDEX('Etude statistique des temps d''a'!B:AD, 0, ROW(A10)),"Fermé") / COUNTIFS('Etude statistique des temps d''a'!AF:AF,2,'Etude statistique des temps d''a'!A:A,"21h30",INDEX('Etude statistique des temps d''a'!B:AD, 0, ROW(A10)),"&lt;&gt;"),"No data")</f>
        <v>0</v>
      </c>
      <c r="AK11">
        <f>IFERROR(COUNTIFS('Etude statistique des temps d''a'!AF:AF,2,'Etude statistique des temps d''a'!A:A,"22h",INDEX('Etude statistique des temps d''a'!B:AD, 0, ROW(A10)),"Fermé") / COUNTIFS('Etude statistique des temps d''a'!AF:AF,2,'Etude statistique des temps d''a'!A:A,"22h",INDEX('Etude statistique des temps d''a'!B:AD, 0, ROW(A10)),"&lt;&gt;"),"No data")</f>
        <v>1</v>
      </c>
      <c r="AL11" t="str">
        <f>IFERROR(COUNTIFS('Etude statistique des temps d''a'!AF:AF,2,'Etude statistique des temps d''a'!A:A,"22h30",INDEX('Etude statistique des temps d''a'!B:AD, 0, ROW(A10)),"Fermé") / COUNTIFS('Etude statistique des temps d''a'!AF:AF,2,'Etude statistique des temps d''a'!A:A,"22h30",INDEX('Etude statistique des temps d''a'!B:AD, 0, ROW(A10)),"&lt;&gt;"),"No data")</f>
        <v>No data</v>
      </c>
    </row>
    <row r="12" spans="1:38" x14ac:dyDescent="0.3">
      <c r="A12" t="s">
        <v>10</v>
      </c>
      <c r="B12" t="s">
        <v>40</v>
      </c>
      <c r="C12" t="s">
        <v>63</v>
      </c>
      <c r="D12" t="s">
        <v>64</v>
      </c>
      <c r="E12">
        <f t="shared" si="0"/>
        <v>9.5</v>
      </c>
      <c r="F12" t="str">
        <f>IFERROR(AVERAGEIFS(INDEX('Etude statistique des temps d''a'!B:AD,0,ROW(A11)),'Etude statistique des temps d''a'!A:A,"8h30",'Etude statistique des temps d''a'!AF:AF,2),"Closed")</f>
        <v>Closed</v>
      </c>
      <c r="G12">
        <f>IFERROR(AVERAGEIFS(INDEX('Etude statistique des temps d''a'!B:AD,0,ROW(A11)),'Etude statistique des temps d''a'!A:A,"9h30",'Etude statistique des temps d''a'!AF:AF,2),"Closed")</f>
        <v>5</v>
      </c>
      <c r="H12">
        <f>IFERROR(AVERAGEIFS(INDEX('Etude statistique des temps d''a'!B:AD,0,ROW(A11)),'Etude statistique des temps d''a'!A:A,"10h30",'Etude statistique des temps d''a'!AF:AF,2),"Closed")</f>
        <v>5</v>
      </c>
      <c r="I12">
        <f>IFERROR(AVERAGEIFS(INDEX('Etude statistique des temps d''a'!B:AD,0,ROW(A11)),'Etude statistique des temps d''a'!A:A,"11h30 (Parade!)",'Etude statistique des temps d''a'!AF:AF,2),"Closed")</f>
        <v>5</v>
      </c>
      <c r="J12">
        <f>IFERROR(AVERAGEIFS(INDEX('Etude statistique des temps d''a'!B:AD,0,ROW(A11)),'Etude statistique des temps d''a'!A:A,"12h30",'Etude statistique des temps d''a'!AF:AF,2),"Closed")</f>
        <v>10</v>
      </c>
      <c r="K12">
        <f>IFERROR(AVERAGEIFS(INDEX('Etude statistique des temps d''a'!B:AD,0,ROW(A11)),'Etude statistique des temps d''a'!A:A,"13h30",'Etude statistique des temps d''a'!AF:AF,2),"Closed")</f>
        <v>15</v>
      </c>
      <c r="L12">
        <f>IFERROR(AVERAGEIFS(INDEX('Etude statistique des temps d''a'!B:AD,0,ROW(A11)),'Etude statistique des temps d''a'!A:A,"14h30",'Etude statistique des temps d''a'!AF:AF,2),"Closed")</f>
        <v>10</v>
      </c>
      <c r="M12">
        <f>IFERROR(AVERAGEIFS(INDEX('Etude statistique des temps d''a'!B:AD,0,ROW(A11)),'Etude statistique des temps d''a'!A:A,"15h30",'Etude statistique des temps d''a'!AF:AF,2),"Closed")</f>
        <v>15</v>
      </c>
      <c r="N12">
        <f>IFERROR(AVERAGEIFS(INDEX('Etude statistique des temps d''a'!B:AD,0,ROW(A11)),'Etude statistique des temps d''a'!A:A,"16h30",'Etude statistique des temps d''a'!AF:AF,2),"Closed")</f>
        <v>15</v>
      </c>
      <c r="O12">
        <f>IFERROR(AVERAGEIFS(INDEX('Etude statistique des temps d''a'!B:AD,0,ROW(A11)),'Etude statistique des temps d''a'!A:A,"17h30",'Etude statistique des temps d''a'!AF:AF,2),"Closed")</f>
        <v>10</v>
      </c>
      <c r="P12">
        <f>IFERROR(AVERAGEIFS(INDEX('Etude statistique des temps d''a'!B:AD,0,ROW(A11)),'Etude statistique des temps d''a'!A:A,"18h30",'Etude statistique des temps d''a'!AF:AF,2),"Closed")</f>
        <v>5</v>
      </c>
      <c r="Q12" t="str">
        <f>IFERROR(AVERAGEIFS(INDEX('Etude statistique des temps d''a'!B:AD,0,ROW(A11)),'Etude statistique des temps d''a'!A:A,"19h30",'Etude statistique des temps d''a'!AF:AF,2),"Closed")</f>
        <v>Closed</v>
      </c>
      <c r="R12" t="str">
        <f>IFERROR(AVERAGEIFS(INDEX('Etude statistique des temps d''a'!B:AD,0,ROW(A11)),'Etude statistique des temps d''a'!A:A,"20h30",'Etude statistique des temps d''a'!AF:AF,2),"Closed")</f>
        <v>Closed</v>
      </c>
      <c r="S12" t="str">
        <f>IFERROR(AVERAGEIFS(INDEX('Etude statistique des temps d''a'!B:AD,0,ROW(A11)),'Etude statistique des temps d''a'!A:A,"21h30",'Etude statistique des temps d''a'!AF:AF,2),"Closed")</f>
        <v>Closed</v>
      </c>
      <c r="T12" t="str">
        <f>IFERROR(AVERAGEIFS(INDEX('Etude statistique des temps d''a'!B:AD,0,ROW(A11)),'Etude statistique des temps d''a'!A:A,"22h",'Etude statistique des temps d''a'!AF:AF,2),"Closed")</f>
        <v>Closed</v>
      </c>
      <c r="U12" t="str">
        <f>IFERROR(AVERAGEIFS(INDEX('Etude statistique des temps d''a'!B:AD,0,ROW(A11)),'Etude statistique des temps d''a'!A:A,"22h30",'Etude statistique des temps d''a'!AF:AF,2),"Closed")</f>
        <v>Closed</v>
      </c>
      <c r="V12">
        <f>COUNTIFS('Etude statistique des temps d''a'!AF:AF,2,INDEX('Etude statistique des temps d''a'!B:AD, 0, ROW(A11)),"Fermé") / COUNTIFS('Etude statistique des temps d''a'!AF:AF,2,INDEX('Etude statistique des temps d''a'!B:AD, 0, ROW(A11)),"&lt;&gt;")</f>
        <v>0.29411764705882354</v>
      </c>
      <c r="W12">
        <f>IFERROR(COUNTIFS('Etude statistique des temps d''a'!AF:AF,2,'Etude statistique des temps d''a'!A:A,"8h30",INDEX('Etude statistique des temps d''a'!B:AD, 0, ROW(A11)),"Fermé") / COUNTIFS('Etude statistique des temps d''a'!AF:AF,2,'Etude statistique des temps d''a'!A:A,"8h30",INDEX('Etude statistique des temps d''a'!B:AD, 0, ROW(A11)),"&lt;&gt;"),"No data")</f>
        <v>1</v>
      </c>
      <c r="X12">
        <f>IFERROR(COUNTIFS('Etude statistique des temps d''a'!AF:AF,2,'Etude statistique des temps d''a'!A:A,"9h30",INDEX('Etude statistique des temps d''a'!B:AD, 0, ROW(A11)),"Fermé") / COUNTIFS('Etude statistique des temps d''a'!AF:AF,2,'Etude statistique des temps d''a'!A:A,"9h30",INDEX('Etude statistique des temps d''a'!B:AD, 0, ROW(A11)),"&lt;&gt;"),"No data")</f>
        <v>0</v>
      </c>
      <c r="Y12">
        <f>IFERROR(COUNTIFS('Etude statistique des temps d''a'!AF:AF,2,'Etude statistique des temps d''a'!A:A,"10h30",INDEX('Etude statistique des temps d''a'!B:AD, 0, ROW(A11)),"Fermé") / COUNTIFS('Etude statistique des temps d''a'!AF:AF,2,'Etude statistique des temps d''a'!A:A,"10h30",INDEX('Etude statistique des temps d''a'!B:AD, 0, ROW(A11)),"&lt;&gt;"),"No data")</f>
        <v>0</v>
      </c>
      <c r="Z12">
        <f>IFERROR(COUNTIFS('Etude statistique des temps d''a'!AF:AF,2,'Etude statistique des temps d''a'!A:A,"11h30 (Parade!)",INDEX('Etude statistique des temps d''a'!B:AD, 0, ROW(A11)),"Fermé") / COUNTIFS('Etude statistique des temps d''a'!AF:AF,2,'Etude statistique des temps d''a'!A:A,"11h30 (Parade!)",INDEX('Etude statistique des temps d''a'!B:AD, 0, ROW(A11)),"&lt;&gt;"),"No data")</f>
        <v>0</v>
      </c>
      <c r="AA12">
        <f>IFERROR(COUNTIFS('Etude statistique des temps d''a'!AF:AF,2,'Etude statistique des temps d''a'!A:A,"12h30",INDEX('Etude statistique des temps d''a'!B:AD, 0, ROW(A11)),"Fermé") / COUNTIFS('Etude statistique des temps d''a'!AF:AF,2,'Etude statistique des temps d''a'!A:A,"12h30",INDEX('Etude statistique des temps d''a'!B:AD, 0, ROW(A11)),"&lt;&gt;"),"No data")</f>
        <v>0</v>
      </c>
      <c r="AB12">
        <f>IFERROR(COUNTIFS('Etude statistique des temps d''a'!AF:AF,2,'Etude statistique des temps d''a'!A:A,"13h30",INDEX('Etude statistique des temps d''a'!B:AD, 0, ROW(A11)),"Fermé") / COUNTIFS('Etude statistique des temps d''a'!AF:AF,2,'Etude statistique des temps d''a'!A:A,"13h30",INDEX('Etude statistique des temps d''a'!B:AD, 0, ROW(A11)),"&lt;&gt;"),"No data")</f>
        <v>0</v>
      </c>
      <c r="AC12">
        <f>IFERROR(COUNTIFS('Etude statistique des temps d''a'!AF:AF,2,'Etude statistique des temps d''a'!A:A,"14h30",INDEX('Etude statistique des temps d''a'!B:AD, 0, ROW(A11)),"Fermé") / COUNTIFS('Etude statistique des temps d''a'!AF:AF,2,'Etude statistique des temps d''a'!A:A,"14h30",INDEX('Etude statistique des temps d''a'!B:AD, 0, ROW(A11)),"&lt;&gt;"),"No data")</f>
        <v>0</v>
      </c>
      <c r="AD12">
        <f>IFERROR(COUNTIFS('Etude statistique des temps d''a'!AF:AF,2,'Etude statistique des temps d''a'!A:A,"15h30",INDEX('Etude statistique des temps d''a'!B:AD, 0, ROW(A11)),"Fermé") / COUNTIFS('Etude statistique des temps d''a'!AF:AF,2,'Etude statistique des temps d''a'!A:A,"15h30",INDEX('Etude statistique des temps d''a'!B:AD, 0, ROW(A11)),"&lt;&gt;"),"No data")</f>
        <v>0</v>
      </c>
      <c r="AE12">
        <f>IFERROR(COUNTIFS('Etude statistique des temps d''a'!AF:AF,2,'Etude statistique des temps d''a'!A:A,"16h30",INDEX('Etude statistique des temps d''a'!B:AD, 0, ROW(A11)),"Fermé") / COUNTIFS('Etude statistique des temps d''a'!AF:AF,2,'Etude statistique des temps d''a'!A:A,"16h30",INDEX('Etude statistique des temps d''a'!B:AD, 0, ROW(A11)),"&lt;&gt;"),"No data")</f>
        <v>0</v>
      </c>
      <c r="AF12">
        <f>IFERROR(COUNTIFS('Etude statistique des temps d''a'!AF:AF,2,'Etude statistique des temps d''a'!A:A,"17h30",INDEX('Etude statistique des temps d''a'!B:AD, 0, ROW(A11)),"Fermé") / COUNTIFS('Etude statistique des temps d''a'!AF:AF,2,'Etude statistique des temps d''a'!A:A,"17h30",INDEX('Etude statistique des temps d''a'!B:AD, 0, ROW(A11)),"&lt;&gt;"),"No data")</f>
        <v>0</v>
      </c>
      <c r="AG12">
        <f>IFERROR(COUNTIFS('Etude statistique des temps d''a'!AF:AF,2,'Etude statistique des temps d''a'!A:A,"18h30",INDEX('Etude statistique des temps d''a'!B:AD, 0, ROW(A11)),"Fermé") / COUNTIFS('Etude statistique des temps d''a'!AF:AF,2,'Etude statistique des temps d''a'!A:A,"18h30",INDEX('Etude statistique des temps d''a'!B:AD, 0, ROW(A11)),"&lt;&gt;"),"No data")</f>
        <v>0</v>
      </c>
      <c r="AH12" t="str">
        <f>IFERROR(COUNTIFS('Etude statistique des temps d''a'!AF:AF,2,'Etude statistique des temps d''a'!A:A,"19h30",INDEX('Etude statistique des temps d''a'!B:AD, 0, ROW(A11)),"Fermé") / COUNTIFS('Etude statistique des temps d''a'!AF:AF,2,'Etude statistique des temps d''a'!A:A,"19h30",INDEX('Etude statistique des temps d''a'!B:AD, 0, ROW(A11)),"&lt;&gt;"),"No data")</f>
        <v>No data</v>
      </c>
      <c r="AI12" t="str">
        <f>IFERROR(COUNTIFS('Etude statistique des temps d''a'!AF:AF,2,'Etude statistique des temps d''a'!A:A,"20h30",INDEX('Etude statistique des temps d''a'!B:AD, 0, ROW(A11)),"Fermé") / COUNTIFS('Etude statistique des temps d''a'!AF:AF,2,'Etude statistique des temps d''a'!A:A,"20h30",INDEX('Etude statistique des temps d''a'!B:AD, 0, ROW(A11)),"&lt;&gt;"),"No data")</f>
        <v>No data</v>
      </c>
      <c r="AJ12">
        <f>IFERROR(COUNTIFS('Etude statistique des temps d''a'!AF:AF,2,'Etude statistique des temps d''a'!A:A,"21h30",INDEX('Etude statistique des temps d''a'!B:AD, 0, ROW(A11)),"Fermé") / COUNTIFS('Etude statistique des temps d''a'!AF:AF,2,'Etude statistique des temps d''a'!A:A,"21h30",INDEX('Etude statistique des temps d''a'!B:AD, 0, ROW(A11)),"&lt;&gt;"),"No data")</f>
        <v>1</v>
      </c>
      <c r="AK12">
        <f>IFERROR(COUNTIFS('Etude statistique des temps d''a'!AF:AF,2,'Etude statistique des temps d''a'!A:A,"22h",INDEX('Etude statistique des temps d''a'!B:AD, 0, ROW(A11)),"Fermé") / COUNTIFS('Etude statistique des temps d''a'!AF:AF,2,'Etude statistique des temps d''a'!A:A,"22h",INDEX('Etude statistique des temps d''a'!B:AD, 0, ROW(A11)),"&lt;&gt;"),"No data")</f>
        <v>1</v>
      </c>
      <c r="AL12" t="str">
        <f>IFERROR(COUNTIFS('Etude statistique des temps d''a'!AF:AF,2,'Etude statistique des temps d''a'!A:A,"22h30",INDEX('Etude statistique des temps d''a'!B:AD, 0, ROW(A11)),"Fermé") / COUNTIFS('Etude statistique des temps d''a'!AF:AF,2,'Etude statistique des temps d''a'!A:A,"22h30",INDEX('Etude statistique des temps d''a'!B:AD, 0, ROW(A11)),"&lt;&gt;"),"No data")</f>
        <v>No data</v>
      </c>
    </row>
    <row r="13" spans="1:38" x14ac:dyDescent="0.3">
      <c r="A13" t="s">
        <v>11</v>
      </c>
      <c r="B13" t="s">
        <v>40</v>
      </c>
      <c r="C13" t="s">
        <v>65</v>
      </c>
      <c r="D13" t="s">
        <v>66</v>
      </c>
      <c r="E13">
        <f t="shared" si="0"/>
        <v>15.833333333333334</v>
      </c>
      <c r="F13" t="str">
        <f>IFERROR(AVERAGEIFS(INDEX('Etude statistique des temps d''a'!B:AD,0,ROW(A12)),'Etude statistique des temps d''a'!A:A,"8h30",'Etude statistique des temps d''a'!AF:AF,2),"Closed")</f>
        <v>Closed</v>
      </c>
      <c r="G13">
        <f>IFERROR(AVERAGEIFS(INDEX('Etude statistique des temps d''a'!B:AD,0,ROW(A12)),'Etude statistique des temps d''a'!A:A,"9h30",'Etude statistique des temps d''a'!AF:AF,2),"Closed")</f>
        <v>5</v>
      </c>
      <c r="H13">
        <f>IFERROR(AVERAGEIFS(INDEX('Etude statistique des temps d''a'!B:AD,0,ROW(A12)),'Etude statistique des temps d''a'!A:A,"10h30",'Etude statistique des temps d''a'!AF:AF,2),"Closed")</f>
        <v>5</v>
      </c>
      <c r="I13">
        <f>IFERROR(AVERAGEIFS(INDEX('Etude statistique des temps d''a'!B:AD,0,ROW(A12)),'Etude statistique des temps d''a'!A:A,"11h30 (Parade!)",'Etude statistique des temps d''a'!AF:AF,2),"Closed")</f>
        <v>15</v>
      </c>
      <c r="J13">
        <f>IFERROR(AVERAGEIFS(INDEX('Etude statistique des temps d''a'!B:AD,0,ROW(A12)),'Etude statistique des temps d''a'!A:A,"12h30",'Etude statistique des temps d''a'!AF:AF,2),"Closed")</f>
        <v>25</v>
      </c>
      <c r="K13">
        <f>IFERROR(AVERAGEIFS(INDEX('Etude statistique des temps d''a'!B:AD,0,ROW(A12)),'Etude statistique des temps d''a'!A:A,"13h30",'Etude statistique des temps d''a'!AF:AF,2),"Closed")</f>
        <v>22.5</v>
      </c>
      <c r="L13" t="str">
        <f>IFERROR(AVERAGEIFS(INDEX('Etude statistique des temps d''a'!B:AD,0,ROW(A12)),'Etude statistique des temps d''a'!A:A,"14h30",'Etude statistique des temps d''a'!AF:AF,2),"Closed")</f>
        <v>Closed</v>
      </c>
      <c r="M13">
        <f>IFERROR(AVERAGEIFS(INDEX('Etude statistique des temps d''a'!B:AD,0,ROW(A12)),'Etude statistique des temps d''a'!A:A,"15h30",'Etude statistique des temps d''a'!AF:AF,2),"Closed")</f>
        <v>20</v>
      </c>
      <c r="N13">
        <f>IFERROR(AVERAGEIFS(INDEX('Etude statistique des temps d''a'!B:AD,0,ROW(A12)),'Etude statistique des temps d''a'!A:A,"16h30",'Etude statistique des temps d''a'!AF:AF,2),"Closed")</f>
        <v>20</v>
      </c>
      <c r="O13">
        <f>IFERROR(AVERAGEIFS(INDEX('Etude statistique des temps d''a'!B:AD,0,ROW(A12)),'Etude statistique des temps d''a'!A:A,"17h30",'Etude statistique des temps d''a'!AF:AF,2),"Closed")</f>
        <v>20</v>
      </c>
      <c r="P13">
        <f>IFERROR(AVERAGEIFS(INDEX('Etude statistique des temps d''a'!B:AD,0,ROW(A12)),'Etude statistique des temps d''a'!A:A,"18h30",'Etude statistique des temps d''a'!AF:AF,2),"Closed")</f>
        <v>10</v>
      </c>
      <c r="Q13" t="str">
        <f>IFERROR(AVERAGEIFS(INDEX('Etude statistique des temps d''a'!B:AD,0,ROW(A12)),'Etude statistique des temps d''a'!A:A,"19h30",'Etude statistique des temps d''a'!AF:AF,2),"Closed")</f>
        <v>Closed</v>
      </c>
      <c r="R13" t="str">
        <f>IFERROR(AVERAGEIFS(INDEX('Etude statistique des temps d''a'!B:AD,0,ROW(A12)),'Etude statistique des temps d''a'!A:A,"20h30",'Etude statistique des temps d''a'!AF:AF,2),"Closed")</f>
        <v>Closed</v>
      </c>
      <c r="S13" t="str">
        <f>IFERROR(AVERAGEIFS(INDEX('Etude statistique des temps d''a'!B:AD,0,ROW(A12)),'Etude statistique des temps d''a'!A:A,"21h30",'Etude statistique des temps d''a'!AF:AF,2),"Closed")</f>
        <v>Closed</v>
      </c>
      <c r="T13" t="str">
        <f>IFERROR(AVERAGEIFS(INDEX('Etude statistique des temps d''a'!B:AD,0,ROW(A12)),'Etude statistique des temps d''a'!A:A,"22h",'Etude statistique des temps d''a'!AF:AF,2),"Closed")</f>
        <v>Closed</v>
      </c>
      <c r="U13" t="str">
        <f>IFERROR(AVERAGEIFS(INDEX('Etude statistique des temps d''a'!B:AD,0,ROW(A12)),'Etude statistique des temps d''a'!A:A,"22h30",'Etude statistique des temps d''a'!AF:AF,2),"Closed")</f>
        <v>Closed</v>
      </c>
      <c r="V13">
        <f>COUNTIFS('Etude statistique des temps d''a'!AF:AF,2,INDEX('Etude statistique des temps d''a'!B:AD, 0, ROW(A12)),"Fermé") / COUNTIFS('Etude statistique des temps d''a'!AF:AF,2,INDEX('Etude statistique des temps d''a'!B:AD, 0, ROW(A12)),"&lt;&gt;")</f>
        <v>0.35294117647058826</v>
      </c>
      <c r="W13">
        <f>IFERROR(COUNTIFS('Etude statistique des temps d''a'!AF:AF,2,'Etude statistique des temps d''a'!A:A,"8h30",INDEX('Etude statistique des temps d''a'!B:AD, 0, ROW(A12)),"Fermé") / COUNTIFS('Etude statistique des temps d''a'!AF:AF,2,'Etude statistique des temps d''a'!A:A,"8h30",INDEX('Etude statistique des temps d''a'!B:AD, 0, ROW(A12)),"&lt;&gt;"),"No data")</f>
        <v>1</v>
      </c>
      <c r="X13">
        <f>IFERROR(COUNTIFS('Etude statistique des temps d''a'!AF:AF,2,'Etude statistique des temps d''a'!A:A,"9h30",INDEX('Etude statistique des temps d''a'!B:AD, 0, ROW(A12)),"Fermé") / COUNTIFS('Etude statistique des temps d''a'!AF:AF,2,'Etude statistique des temps d''a'!A:A,"9h30",INDEX('Etude statistique des temps d''a'!B:AD, 0, ROW(A12)),"&lt;&gt;"),"No data")</f>
        <v>0</v>
      </c>
      <c r="Y13">
        <f>IFERROR(COUNTIFS('Etude statistique des temps d''a'!AF:AF,2,'Etude statistique des temps d''a'!A:A,"10h30",INDEX('Etude statistique des temps d''a'!B:AD, 0, ROW(A12)),"Fermé") / COUNTIFS('Etude statistique des temps d''a'!AF:AF,2,'Etude statistique des temps d''a'!A:A,"10h30",INDEX('Etude statistique des temps d''a'!B:AD, 0, ROW(A12)),"&lt;&gt;"),"No data")</f>
        <v>0</v>
      </c>
      <c r="Z13">
        <f>IFERROR(COUNTIFS('Etude statistique des temps d''a'!AF:AF,2,'Etude statistique des temps d''a'!A:A,"11h30 (Parade!)",INDEX('Etude statistique des temps d''a'!B:AD, 0, ROW(A12)),"Fermé") / COUNTIFS('Etude statistique des temps d''a'!AF:AF,2,'Etude statistique des temps d''a'!A:A,"11h30 (Parade!)",INDEX('Etude statistique des temps d''a'!B:AD, 0, ROW(A12)),"&lt;&gt;"),"No data")</f>
        <v>0</v>
      </c>
      <c r="AA13">
        <f>IFERROR(COUNTIFS('Etude statistique des temps d''a'!AF:AF,2,'Etude statistique des temps d''a'!A:A,"12h30",INDEX('Etude statistique des temps d''a'!B:AD, 0, ROW(A12)),"Fermé") / COUNTIFS('Etude statistique des temps d''a'!AF:AF,2,'Etude statistique des temps d''a'!A:A,"12h30",INDEX('Etude statistique des temps d''a'!B:AD, 0, ROW(A12)),"&lt;&gt;"),"No data")</f>
        <v>0</v>
      </c>
      <c r="AB13">
        <f>IFERROR(COUNTIFS('Etude statistique des temps d''a'!AF:AF,2,'Etude statistique des temps d''a'!A:A,"13h30",INDEX('Etude statistique des temps d''a'!B:AD, 0, ROW(A12)),"Fermé") / COUNTIFS('Etude statistique des temps d''a'!AF:AF,2,'Etude statistique des temps d''a'!A:A,"13h30",INDEX('Etude statistique des temps d''a'!B:AD, 0, ROW(A12)),"&lt;&gt;"),"No data")</f>
        <v>0</v>
      </c>
      <c r="AC13">
        <f>IFERROR(COUNTIFS('Etude statistique des temps d''a'!AF:AF,2,'Etude statistique des temps d''a'!A:A,"14h30",INDEX('Etude statistique des temps d''a'!B:AD, 0, ROW(A12)),"Fermé") / COUNTIFS('Etude statistique des temps d''a'!AF:AF,2,'Etude statistique des temps d''a'!A:A,"14h30",INDEX('Etude statistique des temps d''a'!B:AD, 0, ROW(A12)),"&lt;&gt;"),"No data")</f>
        <v>1</v>
      </c>
      <c r="AD13">
        <f>IFERROR(COUNTIFS('Etude statistique des temps d''a'!AF:AF,2,'Etude statistique des temps d''a'!A:A,"15h30",INDEX('Etude statistique des temps d''a'!B:AD, 0, ROW(A12)),"Fermé") / COUNTIFS('Etude statistique des temps d''a'!AF:AF,2,'Etude statistique des temps d''a'!A:A,"15h30",INDEX('Etude statistique des temps d''a'!B:AD, 0, ROW(A12)),"&lt;&gt;"),"No data")</f>
        <v>0</v>
      </c>
      <c r="AE13">
        <f>IFERROR(COUNTIFS('Etude statistique des temps d''a'!AF:AF,2,'Etude statistique des temps d''a'!A:A,"16h30",INDEX('Etude statistique des temps d''a'!B:AD, 0, ROW(A12)),"Fermé") / COUNTIFS('Etude statistique des temps d''a'!AF:AF,2,'Etude statistique des temps d''a'!A:A,"16h30",INDEX('Etude statistique des temps d''a'!B:AD, 0, ROW(A12)),"&lt;&gt;"),"No data")</f>
        <v>0</v>
      </c>
      <c r="AF13">
        <f>IFERROR(COUNTIFS('Etude statistique des temps d''a'!AF:AF,2,'Etude statistique des temps d''a'!A:A,"17h30",INDEX('Etude statistique des temps d''a'!B:AD, 0, ROW(A12)),"Fermé") / COUNTIFS('Etude statistique des temps d''a'!AF:AF,2,'Etude statistique des temps d''a'!A:A,"17h30",INDEX('Etude statistique des temps d''a'!B:AD, 0, ROW(A12)),"&lt;&gt;"),"No data")</f>
        <v>0</v>
      </c>
      <c r="AG13">
        <f>IFERROR(COUNTIFS('Etude statistique des temps d''a'!AF:AF,2,'Etude statistique des temps d''a'!A:A,"18h30",INDEX('Etude statistique des temps d''a'!B:AD, 0, ROW(A12)),"Fermé") / COUNTIFS('Etude statistique des temps d''a'!AF:AF,2,'Etude statistique des temps d''a'!A:A,"18h30",INDEX('Etude statistique des temps d''a'!B:AD, 0, ROW(A12)),"&lt;&gt;"),"No data")</f>
        <v>0</v>
      </c>
      <c r="AH13" t="str">
        <f>IFERROR(COUNTIFS('Etude statistique des temps d''a'!AF:AF,2,'Etude statistique des temps d''a'!A:A,"19h30",INDEX('Etude statistique des temps d''a'!B:AD, 0, ROW(A12)),"Fermé") / COUNTIFS('Etude statistique des temps d''a'!AF:AF,2,'Etude statistique des temps d''a'!A:A,"19h30",INDEX('Etude statistique des temps d''a'!B:AD, 0, ROW(A12)),"&lt;&gt;"),"No data")</f>
        <v>No data</v>
      </c>
      <c r="AI13" t="str">
        <f>IFERROR(COUNTIFS('Etude statistique des temps d''a'!AF:AF,2,'Etude statistique des temps d''a'!A:A,"20h30",INDEX('Etude statistique des temps d''a'!B:AD, 0, ROW(A12)),"Fermé") / COUNTIFS('Etude statistique des temps d''a'!AF:AF,2,'Etude statistique des temps d''a'!A:A,"20h30",INDEX('Etude statistique des temps d''a'!B:AD, 0, ROW(A12)),"&lt;&gt;"),"No data")</f>
        <v>No data</v>
      </c>
      <c r="AJ13">
        <f>IFERROR(COUNTIFS('Etude statistique des temps d''a'!AF:AF,2,'Etude statistique des temps d''a'!A:A,"21h30",INDEX('Etude statistique des temps d''a'!B:AD, 0, ROW(A12)),"Fermé") / COUNTIFS('Etude statistique des temps d''a'!AF:AF,2,'Etude statistique des temps d''a'!A:A,"21h30",INDEX('Etude statistique des temps d''a'!B:AD, 0, ROW(A12)),"&lt;&gt;"),"No data")</f>
        <v>1</v>
      </c>
      <c r="AK13">
        <f>IFERROR(COUNTIFS('Etude statistique des temps d''a'!AF:AF,2,'Etude statistique des temps d''a'!A:A,"22h",INDEX('Etude statistique des temps d''a'!B:AD, 0, ROW(A12)),"Fermé") / COUNTIFS('Etude statistique des temps d''a'!AF:AF,2,'Etude statistique des temps d''a'!A:A,"22h",INDEX('Etude statistique des temps d''a'!B:AD, 0, ROW(A12)),"&lt;&gt;"),"No data")</f>
        <v>1</v>
      </c>
      <c r="AL13" t="str">
        <f>IFERROR(COUNTIFS('Etude statistique des temps d''a'!AF:AF,2,'Etude statistique des temps d''a'!A:A,"22h30",INDEX('Etude statistique des temps d''a'!B:AD, 0, ROW(A12)),"Fermé") / COUNTIFS('Etude statistique des temps d''a'!AF:AF,2,'Etude statistique des temps d''a'!A:A,"22h30",INDEX('Etude statistique des temps d''a'!B:AD, 0, ROW(A12)),"&lt;&gt;"),"No data")</f>
        <v>No data</v>
      </c>
    </row>
    <row r="14" spans="1:38" x14ac:dyDescent="0.3">
      <c r="A14" t="s">
        <v>22</v>
      </c>
      <c r="B14" t="s">
        <v>40</v>
      </c>
      <c r="C14" t="s">
        <v>67</v>
      </c>
      <c r="D14" t="s">
        <v>68</v>
      </c>
      <c r="E14">
        <f t="shared" si="0"/>
        <v>5</v>
      </c>
      <c r="F14" t="str">
        <f>IFERROR(AVERAGEIFS(INDEX('Etude statistique des temps d''a'!B:AD,0,ROW(A13)),'Etude statistique des temps d''a'!A:A,"8h30",'Etude statistique des temps d''a'!AF:AF,2),"Closed")</f>
        <v>Closed</v>
      </c>
      <c r="G14">
        <f>IFERROR(AVERAGEIFS(INDEX('Etude statistique des temps d''a'!B:AD,0,ROW(A13)),'Etude statistique des temps d''a'!A:A,"9h30",'Etude statistique des temps d''a'!AF:AF,2),"Closed")</f>
        <v>5</v>
      </c>
      <c r="H14">
        <f>IFERROR(AVERAGEIFS(INDEX('Etude statistique des temps d''a'!B:AD,0,ROW(A13)),'Etude statistique des temps d''a'!A:A,"10h30",'Etude statistique des temps d''a'!AF:AF,2),"Closed")</f>
        <v>5</v>
      </c>
      <c r="I14">
        <f>IFERROR(AVERAGEIFS(INDEX('Etude statistique des temps d''a'!B:AD,0,ROW(A13)),'Etude statistique des temps d''a'!A:A,"11h30 (Parade!)",'Etude statistique des temps d''a'!AF:AF,2),"Closed")</f>
        <v>5</v>
      </c>
      <c r="J14">
        <f>IFERROR(AVERAGEIFS(INDEX('Etude statistique des temps d''a'!B:AD,0,ROW(A13)),'Etude statistique des temps d''a'!A:A,"12h30",'Etude statistique des temps d''a'!AF:AF,2),"Closed")</f>
        <v>5</v>
      </c>
      <c r="K14">
        <f>IFERROR(AVERAGEIFS(INDEX('Etude statistique des temps d''a'!B:AD,0,ROW(A13)),'Etude statistique des temps d''a'!A:A,"13h30",'Etude statistique des temps d''a'!AF:AF,2),"Closed")</f>
        <v>5</v>
      </c>
      <c r="L14">
        <f>IFERROR(AVERAGEIFS(INDEX('Etude statistique des temps d''a'!B:AD,0,ROW(A13)),'Etude statistique des temps d''a'!A:A,"14h30",'Etude statistique des temps d''a'!AF:AF,2),"Closed")</f>
        <v>5</v>
      </c>
      <c r="M14">
        <f>IFERROR(AVERAGEIFS(INDEX('Etude statistique des temps d''a'!B:AD,0,ROW(A13)),'Etude statistique des temps d''a'!A:A,"15h30",'Etude statistique des temps d''a'!AF:AF,2),"Closed")</f>
        <v>5</v>
      </c>
      <c r="N14">
        <f>IFERROR(AVERAGEIFS(INDEX('Etude statistique des temps d''a'!B:AD,0,ROW(A13)),'Etude statistique des temps d''a'!A:A,"16h30",'Etude statistique des temps d''a'!AF:AF,2),"Closed")</f>
        <v>5</v>
      </c>
      <c r="O14">
        <f>IFERROR(AVERAGEIFS(INDEX('Etude statistique des temps d''a'!B:AD,0,ROW(A13)),'Etude statistique des temps d''a'!A:A,"17h30",'Etude statistique des temps d''a'!AF:AF,2),"Closed")</f>
        <v>5</v>
      </c>
      <c r="P14">
        <f>IFERROR(AVERAGEIFS(INDEX('Etude statistique des temps d''a'!B:AD,0,ROW(A13)),'Etude statistique des temps d''a'!A:A,"18h30",'Etude statistique des temps d''a'!AF:AF,2),"Closed")</f>
        <v>5</v>
      </c>
      <c r="Q14" t="str">
        <f>IFERROR(AVERAGEIFS(INDEX('Etude statistique des temps d''a'!B:AD,0,ROW(A13)),'Etude statistique des temps d''a'!A:A,"19h30",'Etude statistique des temps d''a'!AF:AF,2),"Closed")</f>
        <v>Closed</v>
      </c>
      <c r="R14" t="str">
        <f>IFERROR(AVERAGEIFS(INDEX('Etude statistique des temps d''a'!B:AD,0,ROW(A13)),'Etude statistique des temps d''a'!A:A,"20h30",'Etude statistique des temps d''a'!AF:AF,2),"Closed")</f>
        <v>Closed</v>
      </c>
      <c r="S14">
        <f>IFERROR(AVERAGEIFS(INDEX('Etude statistique des temps d''a'!B:AD,0,ROW(A13)),'Etude statistique des temps d''a'!A:A,"21h30",'Etude statistique des temps d''a'!AF:AF,2),"Closed")</f>
        <v>5</v>
      </c>
      <c r="T14">
        <f>IFERROR(AVERAGEIFS(INDEX('Etude statistique des temps d''a'!B:AD,0,ROW(A13)),'Etude statistique des temps d''a'!A:A,"22h",'Etude statistique des temps d''a'!AF:AF,2),"Closed")</f>
        <v>5</v>
      </c>
      <c r="U14" t="str">
        <f>IFERROR(AVERAGEIFS(INDEX('Etude statistique des temps d''a'!B:AD,0,ROW(A13)),'Etude statistique des temps d''a'!A:A,"22h30",'Etude statistique des temps d''a'!AF:AF,2),"Closed")</f>
        <v>Closed</v>
      </c>
      <c r="V14">
        <f>COUNTIFS('Etude statistique des temps d''a'!AF:AF,2,INDEX('Etude statistique des temps d''a'!B:AD, 0, ROW(A13)),"Fermé") / COUNTIFS('Etude statistique des temps d''a'!AF:AF,2,INDEX('Etude statistique des temps d''a'!B:AD, 0, ROW(A13)),"&lt;&gt;")</f>
        <v>0.11764705882352941</v>
      </c>
      <c r="W14">
        <f>IFERROR(COUNTIFS('Etude statistique des temps d''a'!AF:AF,2,'Etude statistique des temps d''a'!A:A,"8h30",INDEX('Etude statistique des temps d''a'!B:AD, 0, ROW(A13)),"Fermé") / COUNTIFS('Etude statistique des temps d''a'!AF:AF,2,'Etude statistique des temps d''a'!A:A,"8h30",INDEX('Etude statistique des temps d''a'!B:AD, 0, ROW(A13)),"&lt;&gt;"),"No data")</f>
        <v>1</v>
      </c>
      <c r="X14">
        <f>IFERROR(COUNTIFS('Etude statistique des temps d''a'!AF:AF,2,'Etude statistique des temps d''a'!A:A,"9h30",INDEX('Etude statistique des temps d''a'!B:AD, 0, ROW(A13)),"Fermé") / COUNTIFS('Etude statistique des temps d''a'!AF:AF,2,'Etude statistique des temps d''a'!A:A,"9h30",INDEX('Etude statistique des temps d''a'!B:AD, 0, ROW(A13)),"&lt;&gt;"),"No data")</f>
        <v>0.5</v>
      </c>
      <c r="Y14">
        <f>IFERROR(COUNTIFS('Etude statistique des temps d''a'!AF:AF,2,'Etude statistique des temps d''a'!A:A,"10h30",INDEX('Etude statistique des temps d''a'!B:AD, 0, ROW(A13)),"Fermé") / COUNTIFS('Etude statistique des temps d''a'!AF:AF,2,'Etude statistique des temps d''a'!A:A,"10h30",INDEX('Etude statistique des temps d''a'!B:AD, 0, ROW(A13)),"&lt;&gt;"),"No data")</f>
        <v>0</v>
      </c>
      <c r="Z14">
        <f>IFERROR(COUNTIFS('Etude statistique des temps d''a'!AF:AF,2,'Etude statistique des temps d''a'!A:A,"11h30 (Parade!)",INDEX('Etude statistique des temps d''a'!B:AD, 0, ROW(A13)),"Fermé") / COUNTIFS('Etude statistique des temps d''a'!AF:AF,2,'Etude statistique des temps d''a'!A:A,"11h30 (Parade!)",INDEX('Etude statistique des temps d''a'!B:AD, 0, ROW(A13)),"&lt;&gt;"),"No data")</f>
        <v>0</v>
      </c>
      <c r="AA14">
        <f>IFERROR(COUNTIFS('Etude statistique des temps d''a'!AF:AF,2,'Etude statistique des temps d''a'!A:A,"12h30",INDEX('Etude statistique des temps d''a'!B:AD, 0, ROW(A13)),"Fermé") / COUNTIFS('Etude statistique des temps d''a'!AF:AF,2,'Etude statistique des temps d''a'!A:A,"12h30",INDEX('Etude statistique des temps d''a'!B:AD, 0, ROW(A13)),"&lt;&gt;"),"No data")</f>
        <v>0</v>
      </c>
      <c r="AB14">
        <f>IFERROR(COUNTIFS('Etude statistique des temps d''a'!AF:AF,2,'Etude statistique des temps d''a'!A:A,"13h30",INDEX('Etude statistique des temps d''a'!B:AD, 0, ROW(A13)),"Fermé") / COUNTIFS('Etude statistique des temps d''a'!AF:AF,2,'Etude statistique des temps d''a'!A:A,"13h30",INDEX('Etude statistique des temps d''a'!B:AD, 0, ROW(A13)),"&lt;&gt;"),"No data")</f>
        <v>0</v>
      </c>
      <c r="AC14">
        <f>IFERROR(COUNTIFS('Etude statistique des temps d''a'!AF:AF,2,'Etude statistique des temps d''a'!A:A,"14h30",INDEX('Etude statistique des temps d''a'!B:AD, 0, ROW(A13)),"Fermé") / COUNTIFS('Etude statistique des temps d''a'!AF:AF,2,'Etude statistique des temps d''a'!A:A,"14h30",INDEX('Etude statistique des temps d''a'!B:AD, 0, ROW(A13)),"&lt;&gt;"),"No data")</f>
        <v>0</v>
      </c>
      <c r="AD14">
        <f>IFERROR(COUNTIFS('Etude statistique des temps d''a'!AF:AF,2,'Etude statistique des temps d''a'!A:A,"15h30",INDEX('Etude statistique des temps d''a'!B:AD, 0, ROW(A13)),"Fermé") / COUNTIFS('Etude statistique des temps d''a'!AF:AF,2,'Etude statistique des temps d''a'!A:A,"15h30",INDEX('Etude statistique des temps d''a'!B:AD, 0, ROW(A13)),"&lt;&gt;"),"No data")</f>
        <v>0</v>
      </c>
      <c r="AE14">
        <f>IFERROR(COUNTIFS('Etude statistique des temps d''a'!AF:AF,2,'Etude statistique des temps d''a'!A:A,"16h30",INDEX('Etude statistique des temps d''a'!B:AD, 0, ROW(A13)),"Fermé") / COUNTIFS('Etude statistique des temps d''a'!AF:AF,2,'Etude statistique des temps d''a'!A:A,"16h30",INDEX('Etude statistique des temps d''a'!B:AD, 0, ROW(A13)),"&lt;&gt;"),"No data")</f>
        <v>0</v>
      </c>
      <c r="AF14">
        <f>IFERROR(COUNTIFS('Etude statistique des temps d''a'!AF:AF,2,'Etude statistique des temps d''a'!A:A,"17h30",INDEX('Etude statistique des temps d''a'!B:AD, 0, ROW(A13)),"Fermé") / COUNTIFS('Etude statistique des temps d''a'!AF:AF,2,'Etude statistique des temps d''a'!A:A,"17h30",INDEX('Etude statistique des temps d''a'!B:AD, 0, ROW(A13)),"&lt;&gt;"),"No data")</f>
        <v>0</v>
      </c>
      <c r="AG14">
        <f>IFERROR(COUNTIFS('Etude statistique des temps d''a'!AF:AF,2,'Etude statistique des temps d''a'!A:A,"18h30",INDEX('Etude statistique des temps d''a'!B:AD, 0, ROW(A13)),"Fermé") / COUNTIFS('Etude statistique des temps d''a'!AF:AF,2,'Etude statistique des temps d''a'!A:A,"18h30",INDEX('Etude statistique des temps d''a'!B:AD, 0, ROW(A13)),"&lt;&gt;"),"No data")</f>
        <v>0</v>
      </c>
      <c r="AH14" t="str">
        <f>IFERROR(COUNTIFS('Etude statistique des temps d''a'!AF:AF,2,'Etude statistique des temps d''a'!A:A,"19h30",INDEX('Etude statistique des temps d''a'!B:AD, 0, ROW(A13)),"Fermé") / COUNTIFS('Etude statistique des temps d''a'!AF:AF,2,'Etude statistique des temps d''a'!A:A,"19h30",INDEX('Etude statistique des temps d''a'!B:AD, 0, ROW(A13)),"&lt;&gt;"),"No data")</f>
        <v>No data</v>
      </c>
      <c r="AI14" t="str">
        <f>IFERROR(COUNTIFS('Etude statistique des temps d''a'!AF:AF,2,'Etude statistique des temps d''a'!A:A,"20h30",INDEX('Etude statistique des temps d''a'!B:AD, 0, ROW(A13)),"Fermé") / COUNTIFS('Etude statistique des temps d''a'!AF:AF,2,'Etude statistique des temps d''a'!A:A,"20h30",INDEX('Etude statistique des temps d''a'!B:AD, 0, ROW(A13)),"&lt;&gt;"),"No data")</f>
        <v>No data</v>
      </c>
      <c r="AJ14">
        <f>IFERROR(COUNTIFS('Etude statistique des temps d''a'!AF:AF,2,'Etude statistique des temps d''a'!A:A,"21h30",INDEX('Etude statistique des temps d''a'!B:AD, 0, ROW(A13)),"Fermé") / COUNTIFS('Etude statistique des temps d''a'!AF:AF,2,'Etude statistique des temps d''a'!A:A,"21h30",INDEX('Etude statistique des temps d''a'!B:AD, 0, ROW(A13)),"&lt;&gt;"),"No data")</f>
        <v>0</v>
      </c>
      <c r="AK14">
        <f>IFERROR(COUNTIFS('Etude statistique des temps d''a'!AF:AF,2,'Etude statistique des temps d''a'!A:A,"22h",INDEX('Etude statistique des temps d''a'!B:AD, 0, ROW(A13)),"Fermé") / COUNTIFS('Etude statistique des temps d''a'!AF:AF,2,'Etude statistique des temps d''a'!A:A,"22h",INDEX('Etude statistique des temps d''a'!B:AD, 0, ROW(A13)),"&lt;&gt;"),"No data")</f>
        <v>0</v>
      </c>
      <c r="AL14" t="str">
        <f>IFERROR(COUNTIFS('Etude statistique des temps d''a'!AF:AF,2,'Etude statistique des temps d''a'!A:A,"22h30",INDEX('Etude statistique des temps d''a'!B:AD, 0, ROW(A13)),"Fermé") / COUNTIFS('Etude statistique des temps d''a'!AF:AF,2,'Etude statistique des temps d''a'!A:A,"22h30",INDEX('Etude statistique des temps d''a'!B:AD, 0, ROW(A13)),"&lt;&gt;"),"No data")</f>
        <v>No data</v>
      </c>
    </row>
    <row r="15" spans="1:38" x14ac:dyDescent="0.3">
      <c r="A15" t="s">
        <v>13</v>
      </c>
      <c r="B15" t="s">
        <v>40</v>
      </c>
      <c r="C15" t="s">
        <v>69</v>
      </c>
      <c r="D15" t="s">
        <v>70</v>
      </c>
      <c r="E15">
        <f t="shared" si="0"/>
        <v>16.59090909090909</v>
      </c>
      <c r="F15" t="str">
        <f>IFERROR(AVERAGEIFS(INDEX('Etude statistique des temps d''a'!B:AD,0,ROW(A14)),'Etude statistique des temps d''a'!A:A,"8h30",'Etude statistique des temps d''a'!AF:AF,2),"Closed")</f>
        <v>Closed</v>
      </c>
      <c r="G15">
        <f>IFERROR(AVERAGEIFS(INDEX('Etude statistique des temps d''a'!B:AD,0,ROW(A14)),'Etude statistique des temps d''a'!A:A,"9h30",'Etude statistique des temps d''a'!AF:AF,2),"Closed")</f>
        <v>2.5</v>
      </c>
      <c r="H15">
        <f>IFERROR(AVERAGEIFS(INDEX('Etude statistique des temps d''a'!B:AD,0,ROW(A14)),'Etude statistique des temps d''a'!A:A,"10h30",'Etude statistique des temps d''a'!AF:AF,2),"Closed")</f>
        <v>5</v>
      </c>
      <c r="I15">
        <f>IFERROR(AVERAGEIFS(INDEX('Etude statistique des temps d''a'!B:AD,0,ROW(A14)),'Etude statistique des temps d''a'!A:A,"11h30 (Parade!)",'Etude statistique des temps d''a'!AF:AF,2),"Closed")</f>
        <v>20</v>
      </c>
      <c r="J15">
        <f>IFERROR(AVERAGEIFS(INDEX('Etude statistique des temps d''a'!B:AD,0,ROW(A14)),'Etude statistique des temps d''a'!A:A,"12h30",'Etude statistique des temps d''a'!AF:AF,2),"Closed")</f>
        <v>25</v>
      </c>
      <c r="K15">
        <f>IFERROR(AVERAGEIFS(INDEX('Etude statistique des temps d''a'!B:AD,0,ROW(A14)),'Etude statistique des temps d''a'!A:A,"13h30",'Etude statistique des temps d''a'!AF:AF,2),"Closed")</f>
        <v>20</v>
      </c>
      <c r="L15">
        <f>IFERROR(AVERAGEIFS(INDEX('Etude statistique des temps d''a'!B:AD,0,ROW(A14)),'Etude statistique des temps d''a'!A:A,"14h30",'Etude statistique des temps d''a'!AF:AF,2),"Closed")</f>
        <v>15</v>
      </c>
      <c r="M15">
        <f>IFERROR(AVERAGEIFS(INDEX('Etude statistique des temps d''a'!B:AD,0,ROW(A14)),'Etude statistique des temps d''a'!A:A,"15h30",'Etude statistique des temps d''a'!AF:AF,2),"Closed")</f>
        <v>20</v>
      </c>
      <c r="N15">
        <f>IFERROR(AVERAGEIFS(INDEX('Etude statistique des temps d''a'!B:AD,0,ROW(A14)),'Etude statistique des temps d''a'!A:A,"16h30",'Etude statistique des temps d''a'!AF:AF,2),"Closed")</f>
        <v>15</v>
      </c>
      <c r="O15">
        <f>IFERROR(AVERAGEIFS(INDEX('Etude statistique des temps d''a'!B:AD,0,ROW(A14)),'Etude statistique des temps d''a'!A:A,"17h30",'Etude statistique des temps d''a'!AF:AF,2),"Closed")</f>
        <v>25</v>
      </c>
      <c r="P15">
        <f>IFERROR(AVERAGEIFS(INDEX('Etude statistique des temps d''a'!B:AD,0,ROW(A14)),'Etude statistique des temps d''a'!A:A,"18h30",'Etude statistique des temps d''a'!AF:AF,2),"Closed")</f>
        <v>15</v>
      </c>
      <c r="Q15" t="str">
        <f>IFERROR(AVERAGEIFS(INDEX('Etude statistique des temps d''a'!B:AD,0,ROW(A14)),'Etude statistique des temps d''a'!A:A,"19h30",'Etude statistique des temps d''a'!AF:AF,2),"Closed")</f>
        <v>Closed</v>
      </c>
      <c r="R15" t="str">
        <f>IFERROR(AVERAGEIFS(INDEX('Etude statistique des temps d''a'!B:AD,0,ROW(A14)),'Etude statistique des temps d''a'!A:A,"20h30",'Etude statistique des temps d''a'!AF:AF,2),"Closed")</f>
        <v>Closed</v>
      </c>
      <c r="S15">
        <f>IFERROR(AVERAGEIFS(INDEX('Etude statistique des temps d''a'!B:AD,0,ROW(A14)),'Etude statistique des temps d''a'!A:A,"21h30",'Etude statistique des temps d''a'!AF:AF,2),"Closed")</f>
        <v>20</v>
      </c>
      <c r="T15" t="str">
        <f>IFERROR(AVERAGEIFS(INDEX('Etude statistique des temps d''a'!B:AD,0,ROW(A14)),'Etude statistique des temps d''a'!A:A,"22h",'Etude statistique des temps d''a'!AF:AF,2),"Closed")</f>
        <v>Closed</v>
      </c>
      <c r="U15" t="str">
        <f>IFERROR(AVERAGEIFS(INDEX('Etude statistique des temps d''a'!B:AD,0,ROW(A14)),'Etude statistique des temps d''a'!A:A,"22h30",'Etude statistique des temps d''a'!AF:AF,2),"Closed")</f>
        <v>Closed</v>
      </c>
      <c r="V15">
        <f>COUNTIFS('Etude statistique des temps d''a'!AF:AF,2,INDEX('Etude statistique des temps d''a'!B:AD, 0, ROW(A14)),"Fermé") / COUNTIFS('Etude statistique des temps d''a'!AF:AF,2,INDEX('Etude statistique des temps d''a'!B:AD, 0, ROW(A14)),"&lt;&gt;")</f>
        <v>0.17647058823529413</v>
      </c>
      <c r="W15">
        <f>IFERROR(COUNTIFS('Etude statistique des temps d''a'!AF:AF,2,'Etude statistique des temps d''a'!A:A,"8h30",INDEX('Etude statistique des temps d''a'!B:AD, 0, ROW(A14)),"Fermé") / COUNTIFS('Etude statistique des temps d''a'!AF:AF,2,'Etude statistique des temps d''a'!A:A,"8h30",INDEX('Etude statistique des temps d''a'!B:AD, 0, ROW(A14)),"&lt;&gt;"),"No data")</f>
        <v>1</v>
      </c>
      <c r="X15">
        <f>IFERROR(COUNTIFS('Etude statistique des temps d''a'!AF:AF,2,'Etude statistique des temps d''a'!A:A,"9h30",INDEX('Etude statistique des temps d''a'!B:AD, 0, ROW(A14)),"Fermé") / COUNTIFS('Etude statistique des temps d''a'!AF:AF,2,'Etude statistique des temps d''a'!A:A,"9h30",INDEX('Etude statistique des temps d''a'!B:AD, 0, ROW(A14)),"&lt;&gt;"),"No data")</f>
        <v>0</v>
      </c>
      <c r="Y15">
        <f>IFERROR(COUNTIFS('Etude statistique des temps d''a'!AF:AF,2,'Etude statistique des temps d''a'!A:A,"10h30",INDEX('Etude statistique des temps d''a'!B:AD, 0, ROW(A14)),"Fermé") / COUNTIFS('Etude statistique des temps d''a'!AF:AF,2,'Etude statistique des temps d''a'!A:A,"10h30",INDEX('Etude statistique des temps d''a'!B:AD, 0, ROW(A14)),"&lt;&gt;"),"No data")</f>
        <v>0</v>
      </c>
      <c r="Z15">
        <f>IFERROR(COUNTIFS('Etude statistique des temps d''a'!AF:AF,2,'Etude statistique des temps d''a'!A:A,"11h30 (Parade!)",INDEX('Etude statistique des temps d''a'!B:AD, 0, ROW(A14)),"Fermé") / COUNTIFS('Etude statistique des temps d''a'!AF:AF,2,'Etude statistique des temps d''a'!A:A,"11h30 (Parade!)",INDEX('Etude statistique des temps d''a'!B:AD, 0, ROW(A14)),"&lt;&gt;"),"No data")</f>
        <v>0</v>
      </c>
      <c r="AA15">
        <f>IFERROR(COUNTIFS('Etude statistique des temps d''a'!AF:AF,2,'Etude statistique des temps d''a'!A:A,"12h30",INDEX('Etude statistique des temps d''a'!B:AD, 0, ROW(A14)),"Fermé") / COUNTIFS('Etude statistique des temps d''a'!AF:AF,2,'Etude statistique des temps d''a'!A:A,"12h30",INDEX('Etude statistique des temps d''a'!B:AD, 0, ROW(A14)),"&lt;&gt;"),"No data")</f>
        <v>0</v>
      </c>
      <c r="AB15">
        <f>IFERROR(COUNTIFS('Etude statistique des temps d''a'!AF:AF,2,'Etude statistique des temps d''a'!A:A,"13h30",INDEX('Etude statistique des temps d''a'!B:AD, 0, ROW(A14)),"Fermé") / COUNTIFS('Etude statistique des temps d''a'!AF:AF,2,'Etude statistique des temps d''a'!A:A,"13h30",INDEX('Etude statistique des temps d''a'!B:AD, 0, ROW(A14)),"&lt;&gt;"),"No data")</f>
        <v>0</v>
      </c>
      <c r="AC15">
        <f>IFERROR(COUNTIFS('Etude statistique des temps d''a'!AF:AF,2,'Etude statistique des temps d''a'!A:A,"14h30",INDEX('Etude statistique des temps d''a'!B:AD, 0, ROW(A14)),"Fermé") / COUNTIFS('Etude statistique des temps d''a'!AF:AF,2,'Etude statistique des temps d''a'!A:A,"14h30",INDEX('Etude statistique des temps d''a'!B:AD, 0, ROW(A14)),"&lt;&gt;"),"No data")</f>
        <v>0</v>
      </c>
      <c r="AD15">
        <f>IFERROR(COUNTIFS('Etude statistique des temps d''a'!AF:AF,2,'Etude statistique des temps d''a'!A:A,"15h30",INDEX('Etude statistique des temps d''a'!B:AD, 0, ROW(A14)),"Fermé") / COUNTIFS('Etude statistique des temps d''a'!AF:AF,2,'Etude statistique des temps d''a'!A:A,"15h30",INDEX('Etude statistique des temps d''a'!B:AD, 0, ROW(A14)),"&lt;&gt;"),"No data")</f>
        <v>0</v>
      </c>
      <c r="AE15">
        <f>IFERROR(COUNTIFS('Etude statistique des temps d''a'!AF:AF,2,'Etude statistique des temps d''a'!A:A,"16h30",INDEX('Etude statistique des temps d''a'!B:AD, 0, ROW(A14)),"Fermé") / COUNTIFS('Etude statistique des temps d''a'!AF:AF,2,'Etude statistique des temps d''a'!A:A,"16h30",INDEX('Etude statistique des temps d''a'!B:AD, 0, ROW(A14)),"&lt;&gt;"),"No data")</f>
        <v>0</v>
      </c>
      <c r="AF15">
        <f>IFERROR(COUNTIFS('Etude statistique des temps d''a'!AF:AF,2,'Etude statistique des temps d''a'!A:A,"17h30",INDEX('Etude statistique des temps d''a'!B:AD, 0, ROW(A14)),"Fermé") / COUNTIFS('Etude statistique des temps d''a'!AF:AF,2,'Etude statistique des temps d''a'!A:A,"17h30",INDEX('Etude statistique des temps d''a'!B:AD, 0, ROW(A14)),"&lt;&gt;"),"No data")</f>
        <v>0</v>
      </c>
      <c r="AG15">
        <f>IFERROR(COUNTIFS('Etude statistique des temps d''a'!AF:AF,2,'Etude statistique des temps d''a'!A:A,"18h30",INDEX('Etude statistique des temps d''a'!B:AD, 0, ROW(A14)),"Fermé") / COUNTIFS('Etude statistique des temps d''a'!AF:AF,2,'Etude statistique des temps d''a'!A:A,"18h30",INDEX('Etude statistique des temps d''a'!B:AD, 0, ROW(A14)),"&lt;&gt;"),"No data")</f>
        <v>0</v>
      </c>
      <c r="AH15" t="str">
        <f>IFERROR(COUNTIFS('Etude statistique des temps d''a'!AF:AF,2,'Etude statistique des temps d''a'!A:A,"19h30",INDEX('Etude statistique des temps d''a'!B:AD, 0, ROW(A14)),"Fermé") / COUNTIFS('Etude statistique des temps d''a'!AF:AF,2,'Etude statistique des temps d''a'!A:A,"19h30",INDEX('Etude statistique des temps d''a'!B:AD, 0, ROW(A14)),"&lt;&gt;"),"No data")</f>
        <v>No data</v>
      </c>
      <c r="AI15" t="str">
        <f>IFERROR(COUNTIFS('Etude statistique des temps d''a'!AF:AF,2,'Etude statistique des temps d''a'!A:A,"20h30",INDEX('Etude statistique des temps d''a'!B:AD, 0, ROW(A14)),"Fermé") / COUNTIFS('Etude statistique des temps d''a'!AF:AF,2,'Etude statistique des temps d''a'!A:A,"20h30",INDEX('Etude statistique des temps d''a'!B:AD, 0, ROW(A14)),"&lt;&gt;"),"No data")</f>
        <v>No data</v>
      </c>
      <c r="AJ15">
        <f>IFERROR(COUNTIFS('Etude statistique des temps d''a'!AF:AF,2,'Etude statistique des temps d''a'!A:A,"21h30",INDEX('Etude statistique des temps d''a'!B:AD, 0, ROW(A14)),"Fermé") / COUNTIFS('Etude statistique des temps d''a'!AF:AF,2,'Etude statistique des temps d''a'!A:A,"21h30",INDEX('Etude statistique des temps d''a'!B:AD, 0, ROW(A14)),"&lt;&gt;"),"No data")</f>
        <v>0</v>
      </c>
      <c r="AK15">
        <f>IFERROR(COUNTIFS('Etude statistique des temps d''a'!AF:AF,2,'Etude statistique des temps d''a'!A:A,"22h",INDEX('Etude statistique des temps d''a'!B:AD, 0, ROW(A14)),"Fermé") / COUNTIFS('Etude statistique des temps d''a'!AF:AF,2,'Etude statistique des temps d''a'!A:A,"22h",INDEX('Etude statistique des temps d''a'!B:AD, 0, ROW(A14)),"&lt;&gt;"),"No data")</f>
        <v>1</v>
      </c>
      <c r="AL15" t="str">
        <f>IFERROR(COUNTIFS('Etude statistique des temps d''a'!AF:AF,2,'Etude statistique des temps d''a'!A:A,"22h30",INDEX('Etude statistique des temps d''a'!B:AD, 0, ROW(A14)),"Fermé") / COUNTIFS('Etude statistique des temps d''a'!AF:AF,2,'Etude statistique des temps d''a'!A:A,"22h30",INDEX('Etude statistique des temps d''a'!B:AD, 0, ROW(A14)),"&lt;&gt;"),"No data")</f>
        <v>No data</v>
      </c>
    </row>
    <row r="16" spans="1:38" x14ac:dyDescent="0.3">
      <c r="A16" t="s">
        <v>14</v>
      </c>
      <c r="B16" t="s">
        <v>40</v>
      </c>
      <c r="C16" t="s">
        <v>71</v>
      </c>
      <c r="D16" t="s">
        <v>72</v>
      </c>
      <c r="E16">
        <f t="shared" si="0"/>
        <v>59.166666666666664</v>
      </c>
      <c r="F16" t="str">
        <f>IFERROR(AVERAGEIFS(INDEX('Etude statistique des temps d''a'!B:AD,0,ROW(A15)),'Etude statistique des temps d''a'!A:A,"8h30",'Etude statistique des temps d''a'!AF:AF,2),"Closed")</f>
        <v>Closed</v>
      </c>
      <c r="G16">
        <f>IFERROR(AVERAGEIFS(INDEX('Etude statistique des temps d''a'!B:AD,0,ROW(A15)),'Etude statistique des temps d''a'!A:A,"9h30",'Etude statistique des temps d''a'!AF:AF,2),"Closed")</f>
        <v>65</v>
      </c>
      <c r="H16">
        <f>IFERROR(AVERAGEIFS(INDEX('Etude statistique des temps d''a'!B:AD,0,ROW(A15)),'Etude statistique des temps d''a'!A:A,"10h30",'Etude statistique des temps d''a'!AF:AF,2),"Closed")</f>
        <v>70</v>
      </c>
      <c r="I16">
        <f>IFERROR(AVERAGEIFS(INDEX('Etude statistique des temps d''a'!B:AD,0,ROW(A15)),'Etude statistique des temps d''a'!A:A,"11h30 (Parade!)",'Etude statistique des temps d''a'!AF:AF,2),"Closed")</f>
        <v>45</v>
      </c>
      <c r="J16">
        <f>IFERROR(AVERAGEIFS(INDEX('Etude statistique des temps d''a'!B:AD,0,ROW(A15)),'Etude statistique des temps d''a'!A:A,"12h30",'Etude statistique des temps d''a'!AF:AF,2),"Closed")</f>
        <v>60</v>
      </c>
      <c r="K16">
        <f>IFERROR(AVERAGEIFS(INDEX('Etude statistique des temps d''a'!B:AD,0,ROW(A15)),'Etude statistique des temps d''a'!A:A,"13h30",'Etude statistique des temps d''a'!AF:AF,2),"Closed")</f>
        <v>97.5</v>
      </c>
      <c r="L16">
        <f>IFERROR(AVERAGEIFS(INDEX('Etude statistique des temps d''a'!B:AD,0,ROW(A15)),'Etude statistique des temps d''a'!A:A,"14h30",'Etude statistique des temps d''a'!AF:AF,2),"Closed")</f>
        <v>80</v>
      </c>
      <c r="M16">
        <f>IFERROR(AVERAGEIFS(INDEX('Etude statistique des temps d''a'!B:AD,0,ROW(A15)),'Etude statistique des temps d''a'!A:A,"15h30",'Etude statistique des temps d''a'!AF:AF,2),"Closed")</f>
        <v>30</v>
      </c>
      <c r="N16">
        <f>IFERROR(AVERAGEIFS(INDEX('Etude statistique des temps d''a'!B:AD,0,ROW(A15)),'Etude statistique des temps d''a'!A:A,"16h30",'Etude statistique des temps d''a'!AF:AF,2),"Closed")</f>
        <v>40</v>
      </c>
      <c r="O16">
        <f>IFERROR(AVERAGEIFS(INDEX('Etude statistique des temps d''a'!B:AD,0,ROW(A15)),'Etude statistique des temps d''a'!A:A,"17h30",'Etude statistique des temps d''a'!AF:AF,2),"Closed")</f>
        <v>50</v>
      </c>
      <c r="P16">
        <f>IFERROR(AVERAGEIFS(INDEX('Etude statistique des temps d''a'!B:AD,0,ROW(A15)),'Etude statistique des temps d''a'!A:A,"18h30",'Etude statistique des temps d''a'!AF:AF,2),"Closed")</f>
        <v>90</v>
      </c>
      <c r="Q16" t="str">
        <f>IFERROR(AVERAGEIFS(INDEX('Etude statistique des temps d''a'!B:AD,0,ROW(A15)),'Etude statistique des temps d''a'!A:A,"19h30",'Etude statistique des temps d''a'!AF:AF,2),"Closed")</f>
        <v>Closed</v>
      </c>
      <c r="R16" t="str">
        <f>IFERROR(AVERAGEIFS(INDEX('Etude statistique des temps d''a'!B:AD,0,ROW(A15)),'Etude statistique des temps d''a'!A:A,"20h30",'Etude statistique des temps d''a'!AF:AF,2),"Closed")</f>
        <v>Closed</v>
      </c>
      <c r="S16">
        <f>IFERROR(AVERAGEIFS(INDEX('Etude statistique des temps d''a'!B:AD,0,ROW(A15)),'Etude statistique des temps d''a'!A:A,"21h30",'Etude statistique des temps d''a'!AF:AF,2),"Closed")</f>
        <v>45</v>
      </c>
      <c r="T16">
        <f>IFERROR(AVERAGEIFS(INDEX('Etude statistique des temps d''a'!B:AD,0,ROW(A15)),'Etude statistique des temps d''a'!A:A,"22h",'Etude statistique des temps d''a'!AF:AF,2),"Closed")</f>
        <v>37.5</v>
      </c>
      <c r="U16" t="str">
        <f>IFERROR(AVERAGEIFS(INDEX('Etude statistique des temps d''a'!B:AD,0,ROW(A15)),'Etude statistique des temps d''a'!A:A,"22h30",'Etude statistique des temps d''a'!AF:AF,2),"Closed")</f>
        <v>Closed</v>
      </c>
      <c r="V16">
        <f>COUNTIFS('Etude statistique des temps d''a'!AF:AF,2,INDEX('Etude statistique des temps d''a'!B:AD, 0, ROW(A15)),"Fermé") / COUNTIFS('Etude statistique des temps d''a'!AF:AF,2,INDEX('Etude statistique des temps d''a'!B:AD, 0, ROW(A15)),"&lt;&gt;")</f>
        <v>5.8823529411764705E-2</v>
      </c>
      <c r="W16">
        <f>IFERROR(COUNTIFS('Etude statistique des temps d''a'!AF:AF,2,'Etude statistique des temps d''a'!A:A,"8h30",INDEX('Etude statistique des temps d''a'!B:AD, 0, ROW(A15)),"Fermé") / COUNTIFS('Etude statistique des temps d''a'!AF:AF,2,'Etude statistique des temps d''a'!A:A,"8h30",INDEX('Etude statistique des temps d''a'!B:AD, 0, ROW(A15)),"&lt;&gt;"),"No data")</f>
        <v>1</v>
      </c>
      <c r="X16">
        <f>IFERROR(COUNTIFS('Etude statistique des temps d''a'!AF:AF,2,'Etude statistique des temps d''a'!A:A,"9h30",INDEX('Etude statistique des temps d''a'!B:AD, 0, ROW(A15)),"Fermé") / COUNTIFS('Etude statistique des temps d''a'!AF:AF,2,'Etude statistique des temps d''a'!A:A,"9h30",INDEX('Etude statistique des temps d''a'!B:AD, 0, ROW(A15)),"&lt;&gt;"),"No data")</f>
        <v>0</v>
      </c>
      <c r="Y16">
        <f>IFERROR(COUNTIFS('Etude statistique des temps d''a'!AF:AF,2,'Etude statistique des temps d''a'!A:A,"10h30",INDEX('Etude statistique des temps d''a'!B:AD, 0, ROW(A15)),"Fermé") / COUNTIFS('Etude statistique des temps d''a'!AF:AF,2,'Etude statistique des temps d''a'!A:A,"10h30",INDEX('Etude statistique des temps d''a'!B:AD, 0, ROW(A15)),"&lt;&gt;"),"No data")</f>
        <v>0</v>
      </c>
      <c r="Z16">
        <f>IFERROR(COUNTIFS('Etude statistique des temps d''a'!AF:AF,2,'Etude statistique des temps d''a'!A:A,"11h30 (Parade!)",INDEX('Etude statistique des temps d''a'!B:AD, 0, ROW(A15)),"Fermé") / COUNTIFS('Etude statistique des temps d''a'!AF:AF,2,'Etude statistique des temps d''a'!A:A,"11h30 (Parade!)",INDEX('Etude statistique des temps d''a'!B:AD, 0, ROW(A15)),"&lt;&gt;"),"No data")</f>
        <v>0</v>
      </c>
      <c r="AA16">
        <f>IFERROR(COUNTIFS('Etude statistique des temps d''a'!AF:AF,2,'Etude statistique des temps d''a'!A:A,"12h30",INDEX('Etude statistique des temps d''a'!B:AD, 0, ROW(A15)),"Fermé") / COUNTIFS('Etude statistique des temps d''a'!AF:AF,2,'Etude statistique des temps d''a'!A:A,"12h30",INDEX('Etude statistique des temps d''a'!B:AD, 0, ROW(A15)),"&lt;&gt;"),"No data")</f>
        <v>0</v>
      </c>
      <c r="AB16">
        <f>IFERROR(COUNTIFS('Etude statistique des temps d''a'!AF:AF,2,'Etude statistique des temps d''a'!A:A,"13h30",INDEX('Etude statistique des temps d''a'!B:AD, 0, ROW(A15)),"Fermé") / COUNTIFS('Etude statistique des temps d''a'!AF:AF,2,'Etude statistique des temps d''a'!A:A,"13h30",INDEX('Etude statistique des temps d''a'!B:AD, 0, ROW(A15)),"&lt;&gt;"),"No data")</f>
        <v>0</v>
      </c>
      <c r="AC16">
        <f>IFERROR(COUNTIFS('Etude statistique des temps d''a'!AF:AF,2,'Etude statistique des temps d''a'!A:A,"14h30",INDEX('Etude statistique des temps d''a'!B:AD, 0, ROW(A15)),"Fermé") / COUNTIFS('Etude statistique des temps d''a'!AF:AF,2,'Etude statistique des temps d''a'!A:A,"14h30",INDEX('Etude statistique des temps d''a'!B:AD, 0, ROW(A15)),"&lt;&gt;"),"No data")</f>
        <v>0</v>
      </c>
      <c r="AD16">
        <f>IFERROR(COUNTIFS('Etude statistique des temps d''a'!AF:AF,2,'Etude statistique des temps d''a'!A:A,"15h30",INDEX('Etude statistique des temps d''a'!B:AD, 0, ROW(A15)),"Fermé") / COUNTIFS('Etude statistique des temps d''a'!AF:AF,2,'Etude statistique des temps d''a'!A:A,"15h30",INDEX('Etude statistique des temps d''a'!B:AD, 0, ROW(A15)),"&lt;&gt;"),"No data")</f>
        <v>0</v>
      </c>
      <c r="AE16">
        <f>IFERROR(COUNTIFS('Etude statistique des temps d''a'!AF:AF,2,'Etude statistique des temps d''a'!A:A,"16h30",INDEX('Etude statistique des temps d''a'!B:AD, 0, ROW(A15)),"Fermé") / COUNTIFS('Etude statistique des temps d''a'!AF:AF,2,'Etude statistique des temps d''a'!A:A,"16h30",INDEX('Etude statistique des temps d''a'!B:AD, 0, ROW(A15)),"&lt;&gt;"),"No data")</f>
        <v>0</v>
      </c>
      <c r="AF16">
        <f>IFERROR(COUNTIFS('Etude statistique des temps d''a'!AF:AF,2,'Etude statistique des temps d''a'!A:A,"17h30",INDEX('Etude statistique des temps d''a'!B:AD, 0, ROW(A15)),"Fermé") / COUNTIFS('Etude statistique des temps d''a'!AF:AF,2,'Etude statistique des temps d''a'!A:A,"17h30",INDEX('Etude statistique des temps d''a'!B:AD, 0, ROW(A15)),"&lt;&gt;"),"No data")</f>
        <v>0</v>
      </c>
      <c r="AG16">
        <f>IFERROR(COUNTIFS('Etude statistique des temps d''a'!AF:AF,2,'Etude statistique des temps d''a'!A:A,"18h30",INDEX('Etude statistique des temps d''a'!B:AD, 0, ROW(A15)),"Fermé") / COUNTIFS('Etude statistique des temps d''a'!AF:AF,2,'Etude statistique des temps d''a'!A:A,"18h30",INDEX('Etude statistique des temps d''a'!B:AD, 0, ROW(A15)),"&lt;&gt;"),"No data")</f>
        <v>0</v>
      </c>
      <c r="AH16" t="str">
        <f>IFERROR(COUNTIFS('Etude statistique des temps d''a'!AF:AF,2,'Etude statistique des temps d''a'!A:A,"19h30",INDEX('Etude statistique des temps d''a'!B:AD, 0, ROW(A15)),"Fermé") / COUNTIFS('Etude statistique des temps d''a'!AF:AF,2,'Etude statistique des temps d''a'!A:A,"19h30",INDEX('Etude statistique des temps d''a'!B:AD, 0, ROW(A15)),"&lt;&gt;"),"No data")</f>
        <v>No data</v>
      </c>
      <c r="AI16" t="str">
        <f>IFERROR(COUNTIFS('Etude statistique des temps d''a'!AF:AF,2,'Etude statistique des temps d''a'!A:A,"20h30",INDEX('Etude statistique des temps d''a'!B:AD, 0, ROW(A15)),"Fermé") / COUNTIFS('Etude statistique des temps d''a'!AF:AF,2,'Etude statistique des temps d''a'!A:A,"20h30",INDEX('Etude statistique des temps d''a'!B:AD, 0, ROW(A15)),"&lt;&gt;"),"No data")</f>
        <v>No data</v>
      </c>
      <c r="AJ16">
        <f>IFERROR(COUNTIFS('Etude statistique des temps d''a'!AF:AF,2,'Etude statistique des temps d''a'!A:A,"21h30",INDEX('Etude statistique des temps d''a'!B:AD, 0, ROW(A15)),"Fermé") / COUNTIFS('Etude statistique des temps d''a'!AF:AF,2,'Etude statistique des temps d''a'!A:A,"21h30",INDEX('Etude statistique des temps d''a'!B:AD, 0, ROW(A15)),"&lt;&gt;"),"No data")</f>
        <v>0</v>
      </c>
      <c r="AK16">
        <f>IFERROR(COUNTIFS('Etude statistique des temps d''a'!AF:AF,2,'Etude statistique des temps d''a'!A:A,"22h",INDEX('Etude statistique des temps d''a'!B:AD, 0, ROW(A15)),"Fermé") / COUNTIFS('Etude statistique des temps d''a'!AF:AF,2,'Etude statistique des temps d''a'!A:A,"22h",INDEX('Etude statistique des temps d''a'!B:AD, 0, ROW(A15)),"&lt;&gt;"),"No data")</f>
        <v>0</v>
      </c>
      <c r="AL16" t="str">
        <f>IFERROR(COUNTIFS('Etude statistique des temps d''a'!AF:AF,2,'Etude statistique des temps d''a'!A:A,"22h30",INDEX('Etude statistique des temps d''a'!B:AD, 0, ROW(A15)),"Fermé") / COUNTIFS('Etude statistique des temps d''a'!AF:AF,2,'Etude statistique des temps d''a'!A:A,"22h30",INDEX('Etude statistique des temps d''a'!B:AD, 0, ROW(A15)),"&lt;&gt;"),"No data")</f>
        <v>No data</v>
      </c>
    </row>
    <row r="17" spans="1:38" x14ac:dyDescent="0.3">
      <c r="A17" t="s">
        <v>23</v>
      </c>
      <c r="B17" t="s">
        <v>40</v>
      </c>
      <c r="C17" t="s">
        <v>73</v>
      </c>
      <c r="D17" t="s">
        <v>74</v>
      </c>
      <c r="E17">
        <f t="shared" si="0"/>
        <v>21.59090909090909</v>
      </c>
      <c r="F17" t="str">
        <f>IFERROR(AVERAGEIFS(INDEX('Etude statistique des temps d''a'!B:AD,0,ROW(A16)),'Etude statistique des temps d''a'!A:A,"8h30",'Etude statistique des temps d''a'!AF:AF,2),"Closed")</f>
        <v>Closed</v>
      </c>
      <c r="G17">
        <f>IFERROR(AVERAGEIFS(INDEX('Etude statistique des temps d''a'!B:AD,0,ROW(A16)),'Etude statistique des temps d''a'!A:A,"9h30",'Etude statistique des temps d''a'!AF:AF,2),"Closed")</f>
        <v>5</v>
      </c>
      <c r="H17">
        <f>IFERROR(AVERAGEIFS(INDEX('Etude statistique des temps d''a'!B:AD,0,ROW(A16)),'Etude statistique des temps d''a'!A:A,"10h30",'Etude statistique des temps d''a'!AF:AF,2),"Closed")</f>
        <v>25</v>
      </c>
      <c r="I17">
        <f>IFERROR(AVERAGEIFS(INDEX('Etude statistique des temps d''a'!B:AD,0,ROW(A16)),'Etude statistique des temps d''a'!A:A,"11h30 (Parade!)",'Etude statistique des temps d''a'!AF:AF,2),"Closed")</f>
        <v>25</v>
      </c>
      <c r="J17">
        <f>IFERROR(AVERAGEIFS(INDEX('Etude statistique des temps d''a'!B:AD,0,ROW(A16)),'Etude statistique des temps d''a'!A:A,"12h30",'Etude statistique des temps d''a'!AF:AF,2),"Closed")</f>
        <v>25</v>
      </c>
      <c r="K17">
        <f>IFERROR(AVERAGEIFS(INDEX('Etude statistique des temps d''a'!B:AD,0,ROW(A16)),'Etude statistique des temps d''a'!A:A,"13h30",'Etude statistique des temps d''a'!AF:AF,2),"Closed")</f>
        <v>27.5</v>
      </c>
      <c r="L17">
        <f>IFERROR(AVERAGEIFS(INDEX('Etude statistique des temps d''a'!B:AD,0,ROW(A16)),'Etude statistique des temps d''a'!A:A,"14h30",'Etude statistique des temps d''a'!AF:AF,2),"Closed")</f>
        <v>20</v>
      </c>
      <c r="M17">
        <f>IFERROR(AVERAGEIFS(INDEX('Etude statistique des temps d''a'!B:AD,0,ROW(A16)),'Etude statistique des temps d''a'!A:A,"15h30",'Etude statistique des temps d''a'!AF:AF,2),"Closed")</f>
        <v>20</v>
      </c>
      <c r="N17">
        <f>IFERROR(AVERAGEIFS(INDEX('Etude statistique des temps d''a'!B:AD,0,ROW(A16)),'Etude statistique des temps d''a'!A:A,"16h30",'Etude statistique des temps d''a'!AF:AF,2),"Closed")</f>
        <v>25</v>
      </c>
      <c r="O17">
        <f>IFERROR(AVERAGEIFS(INDEX('Etude statistique des temps d''a'!B:AD,0,ROW(A16)),'Etude statistique des temps d''a'!A:A,"17h30",'Etude statistique des temps d''a'!AF:AF,2),"Closed")</f>
        <v>25</v>
      </c>
      <c r="P17">
        <f>IFERROR(AVERAGEIFS(INDEX('Etude statistique des temps d''a'!B:AD,0,ROW(A16)),'Etude statistique des temps d''a'!A:A,"18h30",'Etude statistique des temps d''a'!AF:AF,2),"Closed")</f>
        <v>25</v>
      </c>
      <c r="Q17" t="str">
        <f>IFERROR(AVERAGEIFS(INDEX('Etude statistique des temps d''a'!B:AD,0,ROW(A16)),'Etude statistique des temps d''a'!A:A,"19h30",'Etude statistique des temps d''a'!AF:AF,2),"Closed")</f>
        <v>Closed</v>
      </c>
      <c r="R17" t="str">
        <f>IFERROR(AVERAGEIFS(INDEX('Etude statistique des temps d''a'!B:AD,0,ROW(A16)),'Etude statistique des temps d''a'!A:A,"20h30",'Etude statistique des temps d''a'!AF:AF,2),"Closed")</f>
        <v>Closed</v>
      </c>
      <c r="S17">
        <f>IFERROR(AVERAGEIFS(INDEX('Etude statistique des temps d''a'!B:AD,0,ROW(A16)),'Etude statistique des temps d''a'!A:A,"21h30",'Etude statistique des temps d''a'!AF:AF,2),"Closed")</f>
        <v>15</v>
      </c>
      <c r="T17" t="str">
        <f>IFERROR(AVERAGEIFS(INDEX('Etude statistique des temps d''a'!B:AD,0,ROW(A16)),'Etude statistique des temps d''a'!A:A,"22h",'Etude statistique des temps d''a'!AF:AF,2),"Closed")</f>
        <v>Closed</v>
      </c>
      <c r="U17" t="str">
        <f>IFERROR(AVERAGEIFS(INDEX('Etude statistique des temps d''a'!B:AD,0,ROW(A16)),'Etude statistique des temps d''a'!A:A,"22h30",'Etude statistique des temps d''a'!AF:AF,2),"Closed")</f>
        <v>Closed</v>
      </c>
      <c r="V17">
        <f>COUNTIFS('Etude statistique des temps d''a'!AF:AF,2,INDEX('Etude statistique des temps d''a'!B:AD, 0, ROW(A16)),"Fermé") / COUNTIFS('Etude statistique des temps d''a'!AF:AF,2,INDEX('Etude statistique des temps d''a'!B:AD, 0, ROW(A16)),"&lt;&gt;")</f>
        <v>0.23529411764705882</v>
      </c>
      <c r="W17">
        <f>IFERROR(COUNTIFS('Etude statistique des temps d''a'!AF:AF,2,'Etude statistique des temps d''a'!A:A,"8h30",INDEX('Etude statistique des temps d''a'!B:AD, 0, ROW(A16)),"Fermé") / COUNTIFS('Etude statistique des temps d''a'!AF:AF,2,'Etude statistique des temps d''a'!A:A,"8h30",INDEX('Etude statistique des temps d''a'!B:AD, 0, ROW(A16)),"&lt;&gt;"),"No data")</f>
        <v>1</v>
      </c>
      <c r="X17">
        <f>IFERROR(COUNTIFS('Etude statistique des temps d''a'!AF:AF,2,'Etude statistique des temps d''a'!A:A,"9h30",INDEX('Etude statistique des temps d''a'!B:AD, 0, ROW(A16)),"Fermé") / COUNTIFS('Etude statistique des temps d''a'!AF:AF,2,'Etude statistique des temps d''a'!A:A,"9h30",INDEX('Etude statistique des temps d''a'!B:AD, 0, ROW(A16)),"&lt;&gt;"),"No data")</f>
        <v>0</v>
      </c>
      <c r="Y17">
        <f>IFERROR(COUNTIFS('Etude statistique des temps d''a'!AF:AF,2,'Etude statistique des temps d''a'!A:A,"10h30",INDEX('Etude statistique des temps d''a'!B:AD, 0, ROW(A16)),"Fermé") / COUNTIFS('Etude statistique des temps d''a'!AF:AF,2,'Etude statistique des temps d''a'!A:A,"10h30",INDEX('Etude statistique des temps d''a'!B:AD, 0, ROW(A16)),"&lt;&gt;"),"No data")</f>
        <v>0</v>
      </c>
      <c r="Z17">
        <f>IFERROR(COUNTIFS('Etude statistique des temps d''a'!AF:AF,2,'Etude statistique des temps d''a'!A:A,"11h30 (Parade!)",INDEX('Etude statistique des temps d''a'!B:AD, 0, ROW(A16)),"Fermé") / COUNTIFS('Etude statistique des temps d''a'!AF:AF,2,'Etude statistique des temps d''a'!A:A,"11h30 (Parade!)",INDEX('Etude statistique des temps d''a'!B:AD, 0, ROW(A16)),"&lt;&gt;"),"No data")</f>
        <v>0</v>
      </c>
      <c r="AA17">
        <f>IFERROR(COUNTIFS('Etude statistique des temps d''a'!AF:AF,2,'Etude statistique des temps d''a'!A:A,"12h30",INDEX('Etude statistique des temps d''a'!B:AD, 0, ROW(A16)),"Fermé") / COUNTIFS('Etude statistique des temps d''a'!AF:AF,2,'Etude statistique des temps d''a'!A:A,"12h30",INDEX('Etude statistique des temps d''a'!B:AD, 0, ROW(A16)),"&lt;&gt;"),"No data")</f>
        <v>0</v>
      </c>
      <c r="AB17">
        <f>IFERROR(COUNTIFS('Etude statistique des temps d''a'!AF:AF,2,'Etude statistique des temps d''a'!A:A,"13h30",INDEX('Etude statistique des temps d''a'!B:AD, 0, ROW(A16)),"Fermé") / COUNTIFS('Etude statistique des temps d''a'!AF:AF,2,'Etude statistique des temps d''a'!A:A,"13h30",INDEX('Etude statistique des temps d''a'!B:AD, 0, ROW(A16)),"&lt;&gt;"),"No data")</f>
        <v>0</v>
      </c>
      <c r="AC17">
        <f>IFERROR(COUNTIFS('Etude statistique des temps d''a'!AF:AF,2,'Etude statistique des temps d''a'!A:A,"14h30",INDEX('Etude statistique des temps d''a'!B:AD, 0, ROW(A16)),"Fermé") / COUNTIFS('Etude statistique des temps d''a'!AF:AF,2,'Etude statistique des temps d''a'!A:A,"14h30",INDEX('Etude statistique des temps d''a'!B:AD, 0, ROW(A16)),"&lt;&gt;"),"No data")</f>
        <v>0</v>
      </c>
      <c r="AD17">
        <f>IFERROR(COUNTIFS('Etude statistique des temps d''a'!AF:AF,2,'Etude statistique des temps d''a'!A:A,"15h30",INDEX('Etude statistique des temps d''a'!B:AD, 0, ROW(A16)),"Fermé") / COUNTIFS('Etude statistique des temps d''a'!AF:AF,2,'Etude statistique des temps d''a'!A:A,"15h30",INDEX('Etude statistique des temps d''a'!B:AD, 0, ROW(A16)),"&lt;&gt;"),"No data")</f>
        <v>0</v>
      </c>
      <c r="AE17">
        <f>IFERROR(COUNTIFS('Etude statistique des temps d''a'!AF:AF,2,'Etude statistique des temps d''a'!A:A,"16h30",INDEX('Etude statistique des temps d''a'!B:AD, 0, ROW(A16)),"Fermé") / COUNTIFS('Etude statistique des temps d''a'!AF:AF,2,'Etude statistique des temps d''a'!A:A,"16h30",INDEX('Etude statistique des temps d''a'!B:AD, 0, ROW(A16)),"&lt;&gt;"),"No data")</f>
        <v>0</v>
      </c>
      <c r="AF17">
        <f>IFERROR(COUNTIFS('Etude statistique des temps d''a'!AF:AF,2,'Etude statistique des temps d''a'!A:A,"17h30",INDEX('Etude statistique des temps d''a'!B:AD, 0, ROW(A16)),"Fermé") / COUNTIFS('Etude statistique des temps d''a'!AF:AF,2,'Etude statistique des temps d''a'!A:A,"17h30",INDEX('Etude statistique des temps d''a'!B:AD, 0, ROW(A16)),"&lt;&gt;"),"No data")</f>
        <v>0</v>
      </c>
      <c r="AG17">
        <f>IFERROR(COUNTIFS('Etude statistique des temps d''a'!AF:AF,2,'Etude statistique des temps d''a'!A:A,"18h30",INDEX('Etude statistique des temps d''a'!B:AD, 0, ROW(A16)),"Fermé") / COUNTIFS('Etude statistique des temps d''a'!AF:AF,2,'Etude statistique des temps d''a'!A:A,"18h30",INDEX('Etude statistique des temps d''a'!B:AD, 0, ROW(A16)),"&lt;&gt;"),"No data")</f>
        <v>0</v>
      </c>
      <c r="AH17" t="str">
        <f>IFERROR(COUNTIFS('Etude statistique des temps d''a'!AF:AF,2,'Etude statistique des temps d''a'!A:A,"19h30",INDEX('Etude statistique des temps d''a'!B:AD, 0, ROW(A16)),"Fermé") / COUNTIFS('Etude statistique des temps d''a'!AF:AF,2,'Etude statistique des temps d''a'!A:A,"19h30",INDEX('Etude statistique des temps d''a'!B:AD, 0, ROW(A16)),"&lt;&gt;"),"No data")</f>
        <v>No data</v>
      </c>
      <c r="AI17" t="str">
        <f>IFERROR(COUNTIFS('Etude statistique des temps d''a'!AF:AF,2,'Etude statistique des temps d''a'!A:A,"20h30",INDEX('Etude statistique des temps d''a'!B:AD, 0, ROW(A16)),"Fermé") / COUNTIFS('Etude statistique des temps d''a'!AF:AF,2,'Etude statistique des temps d''a'!A:A,"20h30",INDEX('Etude statistique des temps d''a'!B:AD, 0, ROW(A16)),"&lt;&gt;"),"No data")</f>
        <v>No data</v>
      </c>
      <c r="AJ17">
        <f>IFERROR(COUNTIFS('Etude statistique des temps d''a'!AF:AF,2,'Etude statistique des temps d''a'!A:A,"21h30",INDEX('Etude statistique des temps d''a'!B:AD, 0, ROW(A16)),"Fermé") / COUNTIFS('Etude statistique des temps d''a'!AF:AF,2,'Etude statistique des temps d''a'!A:A,"21h30",INDEX('Etude statistique des temps d''a'!B:AD, 0, ROW(A16)),"&lt;&gt;"),"No data")</f>
        <v>0.5</v>
      </c>
      <c r="AK17">
        <f>IFERROR(COUNTIFS('Etude statistique des temps d''a'!AF:AF,2,'Etude statistique des temps d''a'!A:A,"22h",INDEX('Etude statistique des temps d''a'!B:AD, 0, ROW(A16)),"Fermé") / COUNTIFS('Etude statistique des temps d''a'!AF:AF,2,'Etude statistique des temps d''a'!A:A,"22h",INDEX('Etude statistique des temps d''a'!B:AD, 0, ROW(A16)),"&lt;&gt;"),"No data")</f>
        <v>1</v>
      </c>
      <c r="AL17" t="str">
        <f>IFERROR(COUNTIFS('Etude statistique des temps d''a'!AF:AF,2,'Etude statistique des temps d''a'!A:A,"22h30",INDEX('Etude statistique des temps d''a'!B:AD, 0, ROW(A16)),"Fermé") / COUNTIFS('Etude statistique des temps d''a'!AF:AF,2,'Etude statistique des temps d''a'!A:A,"22h30",INDEX('Etude statistique des temps d''a'!B:AD, 0, ROW(A16)),"&lt;&gt;"),"No data")</f>
        <v>No data</v>
      </c>
    </row>
    <row r="18" spans="1:38" x14ac:dyDescent="0.3">
      <c r="A18" t="s">
        <v>24</v>
      </c>
      <c r="B18" t="s">
        <v>40</v>
      </c>
      <c r="C18" t="s">
        <v>75</v>
      </c>
      <c r="D18" t="s">
        <v>76</v>
      </c>
      <c r="E18">
        <f t="shared" si="0"/>
        <v>44.375</v>
      </c>
      <c r="F18">
        <f>IFERROR(AVERAGEIFS(INDEX('Etude statistique des temps d''a'!B:AD,0,ROW(A17)),'Etude statistique des temps d''a'!A:A,"8h30",'Etude statistique des temps d''a'!AF:AF,2),"Closed")</f>
        <v>5</v>
      </c>
      <c r="G18">
        <f>IFERROR(AVERAGEIFS(INDEX('Etude statistique des temps d''a'!B:AD,0,ROW(A17)),'Etude statistique des temps d''a'!A:A,"9h30",'Etude statistique des temps d''a'!AF:AF,2),"Closed")</f>
        <v>42.5</v>
      </c>
      <c r="H18">
        <f>IFERROR(AVERAGEIFS(INDEX('Etude statistique des temps d''a'!B:AD,0,ROW(A17)),'Etude statistique des temps d''a'!A:A,"10h30",'Etude statistique des temps d''a'!AF:AF,2),"Closed")</f>
        <v>45</v>
      </c>
      <c r="I18">
        <f>IFERROR(AVERAGEIFS(INDEX('Etude statistique des temps d''a'!B:AD,0,ROW(A17)),'Etude statistique des temps d''a'!A:A,"11h30 (Parade!)",'Etude statistique des temps d''a'!AF:AF,2),"Closed")</f>
        <v>50</v>
      </c>
      <c r="J18">
        <f>IFERROR(AVERAGEIFS(INDEX('Etude statistique des temps d''a'!B:AD,0,ROW(A17)),'Etude statistique des temps d''a'!A:A,"12h30",'Etude statistique des temps d''a'!AF:AF,2),"Closed")</f>
        <v>60</v>
      </c>
      <c r="K18">
        <f>IFERROR(AVERAGEIFS(INDEX('Etude statistique des temps d''a'!B:AD,0,ROW(A17)),'Etude statistique des temps d''a'!A:A,"13h30",'Etude statistique des temps d''a'!AF:AF,2),"Closed")</f>
        <v>65</v>
      </c>
      <c r="L18">
        <f>IFERROR(AVERAGEIFS(INDEX('Etude statistique des temps d''a'!B:AD,0,ROW(A17)),'Etude statistique des temps d''a'!A:A,"14h30",'Etude statistique des temps d''a'!AF:AF,2),"Closed")</f>
        <v>50</v>
      </c>
      <c r="M18">
        <f>IFERROR(AVERAGEIFS(INDEX('Etude statistique des temps d''a'!B:AD,0,ROW(A17)),'Etude statistique des temps d''a'!A:A,"15h30",'Etude statistique des temps d''a'!AF:AF,2),"Closed")</f>
        <v>50</v>
      </c>
      <c r="N18">
        <f>IFERROR(AVERAGEIFS(INDEX('Etude statistique des temps d''a'!B:AD,0,ROW(A17)),'Etude statistique des temps d''a'!A:A,"16h30",'Etude statistique des temps d''a'!AF:AF,2),"Closed")</f>
        <v>50</v>
      </c>
      <c r="O18">
        <f>IFERROR(AVERAGEIFS(INDEX('Etude statistique des temps d''a'!B:AD,0,ROW(A17)),'Etude statistique des temps d''a'!A:A,"17h30",'Etude statistique des temps d''a'!AF:AF,2),"Closed")</f>
        <v>50</v>
      </c>
      <c r="P18">
        <f>IFERROR(AVERAGEIFS(INDEX('Etude statistique des temps d''a'!B:AD,0,ROW(A17)),'Etude statistique des temps d''a'!A:A,"18h30",'Etude statistique des temps d''a'!AF:AF,2),"Closed")</f>
        <v>30</v>
      </c>
      <c r="Q18" t="str">
        <f>IFERROR(AVERAGEIFS(INDEX('Etude statistique des temps d''a'!B:AD,0,ROW(A17)),'Etude statistique des temps d''a'!A:A,"19h30",'Etude statistique des temps d''a'!AF:AF,2),"Closed")</f>
        <v>Closed</v>
      </c>
      <c r="R18" t="str">
        <f>IFERROR(AVERAGEIFS(INDEX('Etude statistique des temps d''a'!B:AD,0,ROW(A17)),'Etude statistique des temps d''a'!A:A,"20h30",'Etude statistique des temps d''a'!AF:AF,2),"Closed")</f>
        <v>Closed</v>
      </c>
      <c r="S18">
        <f>IFERROR(AVERAGEIFS(INDEX('Etude statistique des temps d''a'!B:AD,0,ROW(A17)),'Etude statistique des temps d''a'!A:A,"21h30",'Etude statistique des temps d''a'!AF:AF,2),"Closed")</f>
        <v>35</v>
      </c>
      <c r="T18" t="str">
        <f>IFERROR(AVERAGEIFS(INDEX('Etude statistique des temps d''a'!B:AD,0,ROW(A17)),'Etude statistique des temps d''a'!A:A,"22h",'Etude statistique des temps d''a'!AF:AF,2),"Closed")</f>
        <v>Closed</v>
      </c>
      <c r="U18" t="str">
        <f>IFERROR(AVERAGEIFS(INDEX('Etude statistique des temps d''a'!B:AD,0,ROW(A17)),'Etude statistique des temps d''a'!A:A,"22h30",'Etude statistique des temps d''a'!AF:AF,2),"Closed")</f>
        <v>Closed</v>
      </c>
      <c r="V18">
        <f>COUNTIFS('Etude statistique des temps d''a'!AF:AF,2,INDEX('Etude statistique des temps d''a'!B:AD, 0, ROW(A17)),"Fermé") / COUNTIFS('Etude statistique des temps d''a'!AF:AF,2,INDEX('Etude statistique des temps d''a'!B:AD, 0, ROW(A17)),"&lt;&gt;")</f>
        <v>0.11764705882352941</v>
      </c>
      <c r="W18">
        <f>IFERROR(COUNTIFS('Etude statistique des temps d''a'!AF:AF,2,'Etude statistique des temps d''a'!A:A,"8h30",INDEX('Etude statistique des temps d''a'!B:AD, 0, ROW(A17)),"Fermé") / COUNTIFS('Etude statistique des temps d''a'!AF:AF,2,'Etude statistique des temps d''a'!A:A,"8h30",INDEX('Etude statistique des temps d''a'!B:AD, 0, ROW(A17)),"&lt;&gt;"),"No data")</f>
        <v>0</v>
      </c>
      <c r="X18">
        <f>IFERROR(COUNTIFS('Etude statistique des temps d''a'!AF:AF,2,'Etude statistique des temps d''a'!A:A,"9h30",INDEX('Etude statistique des temps d''a'!B:AD, 0, ROW(A17)),"Fermé") / COUNTIFS('Etude statistique des temps d''a'!AF:AF,2,'Etude statistique des temps d''a'!A:A,"9h30",INDEX('Etude statistique des temps d''a'!B:AD, 0, ROW(A17)),"&lt;&gt;"),"No data")</f>
        <v>0</v>
      </c>
      <c r="Y18">
        <f>IFERROR(COUNTIFS('Etude statistique des temps d''a'!AF:AF,2,'Etude statistique des temps d''a'!A:A,"10h30",INDEX('Etude statistique des temps d''a'!B:AD, 0, ROW(A17)),"Fermé") / COUNTIFS('Etude statistique des temps d''a'!AF:AF,2,'Etude statistique des temps d''a'!A:A,"10h30",INDEX('Etude statistique des temps d''a'!B:AD, 0, ROW(A17)),"&lt;&gt;"),"No data")</f>
        <v>0</v>
      </c>
      <c r="Z18">
        <f>IFERROR(COUNTIFS('Etude statistique des temps d''a'!AF:AF,2,'Etude statistique des temps d''a'!A:A,"11h30 (Parade!)",INDEX('Etude statistique des temps d''a'!B:AD, 0, ROW(A17)),"Fermé") / COUNTIFS('Etude statistique des temps d''a'!AF:AF,2,'Etude statistique des temps d''a'!A:A,"11h30 (Parade!)",INDEX('Etude statistique des temps d''a'!B:AD, 0, ROW(A17)),"&lt;&gt;"),"No data")</f>
        <v>0</v>
      </c>
      <c r="AA18">
        <f>IFERROR(COUNTIFS('Etude statistique des temps d''a'!AF:AF,2,'Etude statistique des temps d''a'!A:A,"12h30",INDEX('Etude statistique des temps d''a'!B:AD, 0, ROW(A17)),"Fermé") / COUNTIFS('Etude statistique des temps d''a'!AF:AF,2,'Etude statistique des temps d''a'!A:A,"12h30",INDEX('Etude statistique des temps d''a'!B:AD, 0, ROW(A17)),"&lt;&gt;"),"No data")</f>
        <v>0</v>
      </c>
      <c r="AB18">
        <f>IFERROR(COUNTIFS('Etude statistique des temps d''a'!AF:AF,2,'Etude statistique des temps d''a'!A:A,"13h30",INDEX('Etude statistique des temps d''a'!B:AD, 0, ROW(A17)),"Fermé") / COUNTIFS('Etude statistique des temps d''a'!AF:AF,2,'Etude statistique des temps d''a'!A:A,"13h30",INDEX('Etude statistique des temps d''a'!B:AD, 0, ROW(A17)),"&lt;&gt;"),"No data")</f>
        <v>0</v>
      </c>
      <c r="AC18">
        <f>IFERROR(COUNTIFS('Etude statistique des temps d''a'!AF:AF,2,'Etude statistique des temps d''a'!A:A,"14h30",INDEX('Etude statistique des temps d''a'!B:AD, 0, ROW(A17)),"Fermé") / COUNTIFS('Etude statistique des temps d''a'!AF:AF,2,'Etude statistique des temps d''a'!A:A,"14h30",INDEX('Etude statistique des temps d''a'!B:AD, 0, ROW(A17)),"&lt;&gt;"),"No data")</f>
        <v>0</v>
      </c>
      <c r="AD18">
        <f>IFERROR(COUNTIFS('Etude statistique des temps d''a'!AF:AF,2,'Etude statistique des temps d''a'!A:A,"15h30",INDEX('Etude statistique des temps d''a'!B:AD, 0, ROW(A17)),"Fermé") / COUNTIFS('Etude statistique des temps d''a'!AF:AF,2,'Etude statistique des temps d''a'!A:A,"15h30",INDEX('Etude statistique des temps d''a'!B:AD, 0, ROW(A17)),"&lt;&gt;"),"No data")</f>
        <v>0</v>
      </c>
      <c r="AE18">
        <f>IFERROR(COUNTIFS('Etude statistique des temps d''a'!AF:AF,2,'Etude statistique des temps d''a'!A:A,"16h30",INDEX('Etude statistique des temps d''a'!B:AD, 0, ROW(A17)),"Fermé") / COUNTIFS('Etude statistique des temps d''a'!AF:AF,2,'Etude statistique des temps d''a'!A:A,"16h30",INDEX('Etude statistique des temps d''a'!B:AD, 0, ROW(A17)),"&lt;&gt;"),"No data")</f>
        <v>0</v>
      </c>
      <c r="AF18">
        <f>IFERROR(COUNTIFS('Etude statistique des temps d''a'!AF:AF,2,'Etude statistique des temps d''a'!A:A,"17h30",INDEX('Etude statistique des temps d''a'!B:AD, 0, ROW(A17)),"Fermé") / COUNTIFS('Etude statistique des temps d''a'!AF:AF,2,'Etude statistique des temps d''a'!A:A,"17h30",INDEX('Etude statistique des temps d''a'!B:AD, 0, ROW(A17)),"&lt;&gt;"),"No data")</f>
        <v>0</v>
      </c>
      <c r="AG18">
        <f>IFERROR(COUNTIFS('Etude statistique des temps d''a'!AF:AF,2,'Etude statistique des temps d''a'!A:A,"18h30",INDEX('Etude statistique des temps d''a'!B:AD, 0, ROW(A17)),"Fermé") / COUNTIFS('Etude statistique des temps d''a'!AF:AF,2,'Etude statistique des temps d''a'!A:A,"18h30",INDEX('Etude statistique des temps d''a'!B:AD, 0, ROW(A17)),"&lt;&gt;"),"No data")</f>
        <v>0</v>
      </c>
      <c r="AH18" t="str">
        <f>IFERROR(COUNTIFS('Etude statistique des temps d''a'!AF:AF,2,'Etude statistique des temps d''a'!A:A,"19h30",INDEX('Etude statistique des temps d''a'!B:AD, 0, ROW(A17)),"Fermé") / COUNTIFS('Etude statistique des temps d''a'!AF:AF,2,'Etude statistique des temps d''a'!A:A,"19h30",INDEX('Etude statistique des temps d''a'!B:AD, 0, ROW(A17)),"&lt;&gt;"),"No data")</f>
        <v>No data</v>
      </c>
      <c r="AI18" t="str">
        <f>IFERROR(COUNTIFS('Etude statistique des temps d''a'!AF:AF,2,'Etude statistique des temps d''a'!A:A,"20h30",INDEX('Etude statistique des temps d''a'!B:AD, 0, ROW(A17)),"Fermé") / COUNTIFS('Etude statistique des temps d''a'!AF:AF,2,'Etude statistique des temps d''a'!A:A,"20h30",INDEX('Etude statistique des temps d''a'!B:AD, 0, ROW(A17)),"&lt;&gt;"),"No data")</f>
        <v>No data</v>
      </c>
      <c r="AJ18">
        <f>IFERROR(COUNTIFS('Etude statistique des temps d''a'!AF:AF,2,'Etude statistique des temps d''a'!A:A,"21h30",INDEX('Etude statistique des temps d''a'!B:AD, 0, ROW(A17)),"Fermé") / COUNTIFS('Etude statistique des temps d''a'!AF:AF,2,'Etude statistique des temps d''a'!A:A,"21h30",INDEX('Etude statistique des temps d''a'!B:AD, 0, ROW(A17)),"&lt;&gt;"),"No data")</f>
        <v>0</v>
      </c>
      <c r="AK18">
        <f>IFERROR(COUNTIFS('Etude statistique des temps d''a'!AF:AF,2,'Etude statistique des temps d''a'!A:A,"22h",INDEX('Etude statistique des temps d''a'!B:AD, 0, ROW(A17)),"Fermé") / COUNTIFS('Etude statistique des temps d''a'!AF:AF,2,'Etude statistique des temps d''a'!A:A,"22h",INDEX('Etude statistique des temps d''a'!B:AD, 0, ROW(A17)),"&lt;&gt;"),"No data")</f>
        <v>1</v>
      </c>
      <c r="AL18" t="str">
        <f>IFERROR(COUNTIFS('Etude statistique des temps d''a'!AF:AF,2,'Etude statistique des temps d''a'!A:A,"22h30",INDEX('Etude statistique des temps d''a'!B:AD, 0, ROW(A17)),"Fermé") / COUNTIFS('Etude statistique des temps d''a'!AF:AF,2,'Etude statistique des temps d''a'!A:A,"22h30",INDEX('Etude statistique des temps d''a'!B:AD, 0, ROW(A17)),"&lt;&gt;"),"No data")</f>
        <v>No data</v>
      </c>
    </row>
    <row r="19" spans="1:38" x14ac:dyDescent="0.3">
      <c r="A19" t="s">
        <v>25</v>
      </c>
      <c r="B19" t="s">
        <v>40</v>
      </c>
      <c r="C19" t="s">
        <v>77</v>
      </c>
      <c r="D19" t="s">
        <v>78</v>
      </c>
      <c r="E19">
        <f t="shared" si="0"/>
        <v>27</v>
      </c>
      <c r="F19" t="str">
        <f>IFERROR(AVERAGEIFS(INDEX('Etude statistique des temps d''a'!B:AD,0,ROW(A18)),'Etude statistique des temps d''a'!A:A,"8h30",'Etude statistique des temps d''a'!AF:AF,2),"Closed")</f>
        <v>Closed</v>
      </c>
      <c r="G19">
        <f>IFERROR(AVERAGEIFS(INDEX('Etude statistique des temps d''a'!B:AD,0,ROW(A18)),'Etude statistique des temps d''a'!A:A,"9h30",'Etude statistique des temps d''a'!AF:AF,2),"Closed")</f>
        <v>7.5</v>
      </c>
      <c r="H19">
        <f>IFERROR(AVERAGEIFS(INDEX('Etude statistique des temps d''a'!B:AD,0,ROW(A18)),'Etude statistique des temps d''a'!A:A,"10h30",'Etude statistique des temps d''a'!AF:AF,2),"Closed")</f>
        <v>35</v>
      </c>
      <c r="I19">
        <f>IFERROR(AVERAGEIFS(INDEX('Etude statistique des temps d''a'!B:AD,0,ROW(A18)),'Etude statistique des temps d''a'!A:A,"11h30 (Parade!)",'Etude statistique des temps d''a'!AF:AF,2),"Closed")</f>
        <v>35</v>
      </c>
      <c r="J19">
        <f>IFERROR(AVERAGEIFS(INDEX('Etude statistique des temps d''a'!B:AD,0,ROW(A18)),'Etude statistique des temps d''a'!A:A,"12h30",'Etude statistique des temps d''a'!AF:AF,2),"Closed")</f>
        <v>30</v>
      </c>
      <c r="K19">
        <f>IFERROR(AVERAGEIFS(INDEX('Etude statistique des temps d''a'!B:AD,0,ROW(A18)),'Etude statistique des temps d''a'!A:A,"13h30",'Etude statistique des temps d''a'!AF:AF,2),"Closed")</f>
        <v>32.5</v>
      </c>
      <c r="L19">
        <f>IFERROR(AVERAGEIFS(INDEX('Etude statistique des temps d''a'!B:AD,0,ROW(A18)),'Etude statistique des temps d''a'!A:A,"14h30",'Etude statistique des temps d''a'!AF:AF,2),"Closed")</f>
        <v>30</v>
      </c>
      <c r="M19" t="str">
        <f>IFERROR(AVERAGEIFS(INDEX('Etude statistique des temps d''a'!B:AD,0,ROW(A18)),'Etude statistique des temps d''a'!A:A,"15h30",'Etude statistique des temps d''a'!AF:AF,2),"Closed")</f>
        <v>Closed</v>
      </c>
      <c r="N19">
        <f>IFERROR(AVERAGEIFS(INDEX('Etude statistique des temps d''a'!B:AD,0,ROW(A18)),'Etude statistique des temps d''a'!A:A,"16h30",'Etude statistique des temps d''a'!AF:AF,2),"Closed")</f>
        <v>20</v>
      </c>
      <c r="O19">
        <f>IFERROR(AVERAGEIFS(INDEX('Etude statistique des temps d''a'!B:AD,0,ROW(A18)),'Etude statistique des temps d''a'!A:A,"17h30",'Etude statistique des temps d''a'!AF:AF,2),"Closed")</f>
        <v>35</v>
      </c>
      <c r="P19">
        <f>IFERROR(AVERAGEIFS(INDEX('Etude statistique des temps d''a'!B:AD,0,ROW(A18)),'Etude statistique des temps d''a'!A:A,"18h30",'Etude statistique des temps d''a'!AF:AF,2),"Closed")</f>
        <v>20</v>
      </c>
      <c r="Q19" t="str">
        <f>IFERROR(AVERAGEIFS(INDEX('Etude statistique des temps d''a'!B:AD,0,ROW(A18)),'Etude statistique des temps d''a'!A:A,"19h30",'Etude statistique des temps d''a'!AF:AF,2),"Closed")</f>
        <v>Closed</v>
      </c>
      <c r="R19" t="str">
        <f>IFERROR(AVERAGEIFS(INDEX('Etude statistique des temps d''a'!B:AD,0,ROW(A18)),'Etude statistique des temps d''a'!A:A,"20h30",'Etude statistique des temps d''a'!AF:AF,2),"Closed")</f>
        <v>Closed</v>
      </c>
      <c r="S19">
        <f>IFERROR(AVERAGEIFS(INDEX('Etude statistique des temps d''a'!B:AD,0,ROW(A18)),'Etude statistique des temps d''a'!A:A,"21h30",'Etude statistique des temps d''a'!AF:AF,2),"Closed")</f>
        <v>25</v>
      </c>
      <c r="T19" t="str">
        <f>IFERROR(AVERAGEIFS(INDEX('Etude statistique des temps d''a'!B:AD,0,ROW(A18)),'Etude statistique des temps d''a'!A:A,"22h",'Etude statistique des temps d''a'!AF:AF,2),"Closed")</f>
        <v>Closed</v>
      </c>
      <c r="U19" t="str">
        <f>IFERROR(AVERAGEIFS(INDEX('Etude statistique des temps d''a'!B:AD,0,ROW(A18)),'Etude statistique des temps d''a'!A:A,"22h30",'Etude statistique des temps d''a'!AF:AF,2),"Closed")</f>
        <v>Closed</v>
      </c>
      <c r="V19">
        <f>COUNTIFS('Etude statistique des temps d''a'!AF:AF,2,INDEX('Etude statistique des temps d''a'!B:AD, 0, ROW(A18)),"Fermé") / COUNTIFS('Etude statistique des temps d''a'!AF:AF,2,INDEX('Etude statistique des temps d''a'!B:AD, 0, ROW(A18)),"&lt;&gt;")</f>
        <v>0.23529411764705882</v>
      </c>
      <c r="W19">
        <f>IFERROR(COUNTIFS('Etude statistique des temps d''a'!AF:AF,2,'Etude statistique des temps d''a'!A:A,"8h30",INDEX('Etude statistique des temps d''a'!B:AD, 0, ROW(A18)),"Fermé") / COUNTIFS('Etude statistique des temps d''a'!AF:AF,2,'Etude statistique des temps d''a'!A:A,"8h30",INDEX('Etude statistique des temps d''a'!B:AD, 0, ROW(A18)),"&lt;&gt;"),"No data")</f>
        <v>1</v>
      </c>
      <c r="X19">
        <f>IFERROR(COUNTIFS('Etude statistique des temps d''a'!AF:AF,2,'Etude statistique des temps d''a'!A:A,"9h30",INDEX('Etude statistique des temps d''a'!B:AD, 0, ROW(A18)),"Fermé") / COUNTIFS('Etude statistique des temps d''a'!AF:AF,2,'Etude statistique des temps d''a'!A:A,"9h30",INDEX('Etude statistique des temps d''a'!B:AD, 0, ROW(A18)),"&lt;&gt;"),"No data")</f>
        <v>0</v>
      </c>
      <c r="Y19">
        <f>IFERROR(COUNTIFS('Etude statistique des temps d''a'!AF:AF,2,'Etude statistique des temps d''a'!A:A,"10h30",INDEX('Etude statistique des temps d''a'!B:AD, 0, ROW(A18)),"Fermé") / COUNTIFS('Etude statistique des temps d''a'!AF:AF,2,'Etude statistique des temps d''a'!A:A,"10h30",INDEX('Etude statistique des temps d''a'!B:AD, 0, ROW(A18)),"&lt;&gt;"),"No data")</f>
        <v>0</v>
      </c>
      <c r="Z19">
        <f>IFERROR(COUNTIFS('Etude statistique des temps d''a'!AF:AF,2,'Etude statistique des temps d''a'!A:A,"11h30 (Parade!)",INDEX('Etude statistique des temps d''a'!B:AD, 0, ROW(A18)),"Fermé") / COUNTIFS('Etude statistique des temps d''a'!AF:AF,2,'Etude statistique des temps d''a'!A:A,"11h30 (Parade!)",INDEX('Etude statistique des temps d''a'!B:AD, 0, ROW(A18)),"&lt;&gt;"),"No data")</f>
        <v>0</v>
      </c>
      <c r="AA19">
        <f>IFERROR(COUNTIFS('Etude statistique des temps d''a'!AF:AF,2,'Etude statistique des temps d''a'!A:A,"12h30",INDEX('Etude statistique des temps d''a'!B:AD, 0, ROW(A18)),"Fermé") / COUNTIFS('Etude statistique des temps d''a'!AF:AF,2,'Etude statistique des temps d''a'!A:A,"12h30",INDEX('Etude statistique des temps d''a'!B:AD, 0, ROW(A18)),"&lt;&gt;"),"No data")</f>
        <v>0</v>
      </c>
      <c r="AB19">
        <f>IFERROR(COUNTIFS('Etude statistique des temps d''a'!AF:AF,2,'Etude statistique des temps d''a'!A:A,"13h30",INDEX('Etude statistique des temps d''a'!B:AD, 0, ROW(A18)),"Fermé") / COUNTIFS('Etude statistique des temps d''a'!AF:AF,2,'Etude statistique des temps d''a'!A:A,"13h30",INDEX('Etude statistique des temps d''a'!B:AD, 0, ROW(A18)),"&lt;&gt;"),"No data")</f>
        <v>0</v>
      </c>
      <c r="AC19">
        <f>IFERROR(COUNTIFS('Etude statistique des temps d''a'!AF:AF,2,'Etude statistique des temps d''a'!A:A,"14h30",INDEX('Etude statistique des temps d''a'!B:AD, 0, ROW(A18)),"Fermé") / COUNTIFS('Etude statistique des temps d''a'!AF:AF,2,'Etude statistique des temps d''a'!A:A,"14h30",INDEX('Etude statistique des temps d''a'!B:AD, 0, ROW(A18)),"&lt;&gt;"),"No data")</f>
        <v>0</v>
      </c>
      <c r="AD19">
        <f>IFERROR(COUNTIFS('Etude statistique des temps d''a'!AF:AF,2,'Etude statistique des temps d''a'!A:A,"15h30",INDEX('Etude statistique des temps d''a'!B:AD, 0, ROW(A18)),"Fermé") / COUNTIFS('Etude statistique des temps d''a'!AF:AF,2,'Etude statistique des temps d''a'!A:A,"15h30",INDEX('Etude statistique des temps d''a'!B:AD, 0, ROW(A18)),"&lt;&gt;"),"No data")</f>
        <v>1</v>
      </c>
      <c r="AE19">
        <f>IFERROR(COUNTIFS('Etude statistique des temps d''a'!AF:AF,2,'Etude statistique des temps d''a'!A:A,"16h30",INDEX('Etude statistique des temps d''a'!B:AD, 0, ROW(A18)),"Fermé") / COUNTIFS('Etude statistique des temps d''a'!AF:AF,2,'Etude statistique des temps d''a'!A:A,"16h30",INDEX('Etude statistique des temps d''a'!B:AD, 0, ROW(A18)),"&lt;&gt;"),"No data")</f>
        <v>0</v>
      </c>
      <c r="AF19">
        <f>IFERROR(COUNTIFS('Etude statistique des temps d''a'!AF:AF,2,'Etude statistique des temps d''a'!A:A,"17h30",INDEX('Etude statistique des temps d''a'!B:AD, 0, ROW(A18)),"Fermé") / COUNTIFS('Etude statistique des temps d''a'!AF:AF,2,'Etude statistique des temps d''a'!A:A,"17h30",INDEX('Etude statistique des temps d''a'!B:AD, 0, ROW(A18)),"&lt;&gt;"),"No data")</f>
        <v>0</v>
      </c>
      <c r="AG19">
        <f>IFERROR(COUNTIFS('Etude statistique des temps d''a'!AF:AF,2,'Etude statistique des temps d''a'!A:A,"18h30",INDEX('Etude statistique des temps d''a'!B:AD, 0, ROW(A18)),"Fermé") / COUNTIFS('Etude statistique des temps d''a'!AF:AF,2,'Etude statistique des temps d''a'!A:A,"18h30",INDEX('Etude statistique des temps d''a'!B:AD, 0, ROW(A18)),"&lt;&gt;"),"No data")</f>
        <v>0</v>
      </c>
      <c r="AH19" t="str">
        <f>IFERROR(COUNTIFS('Etude statistique des temps d''a'!AF:AF,2,'Etude statistique des temps d''a'!A:A,"19h30",INDEX('Etude statistique des temps d''a'!B:AD, 0, ROW(A18)),"Fermé") / COUNTIFS('Etude statistique des temps d''a'!AF:AF,2,'Etude statistique des temps d''a'!A:A,"19h30",INDEX('Etude statistique des temps d''a'!B:AD, 0, ROW(A18)),"&lt;&gt;"),"No data")</f>
        <v>No data</v>
      </c>
      <c r="AI19" t="str">
        <f>IFERROR(COUNTIFS('Etude statistique des temps d''a'!AF:AF,2,'Etude statistique des temps d''a'!A:A,"20h30",INDEX('Etude statistique des temps d''a'!B:AD, 0, ROW(A18)),"Fermé") / COUNTIFS('Etude statistique des temps d''a'!AF:AF,2,'Etude statistique des temps d''a'!A:A,"20h30",INDEX('Etude statistique des temps d''a'!B:AD, 0, ROW(A18)),"&lt;&gt;"),"No data")</f>
        <v>No data</v>
      </c>
      <c r="AJ19">
        <f>IFERROR(COUNTIFS('Etude statistique des temps d''a'!AF:AF,2,'Etude statistique des temps d''a'!A:A,"21h30",INDEX('Etude statistique des temps d''a'!B:AD, 0, ROW(A18)),"Fermé") / COUNTIFS('Etude statistique des temps d''a'!AF:AF,2,'Etude statistique des temps d''a'!A:A,"21h30",INDEX('Etude statistique des temps d''a'!B:AD, 0, ROW(A18)),"&lt;&gt;"),"No data")</f>
        <v>0</v>
      </c>
      <c r="AK19">
        <f>IFERROR(COUNTIFS('Etude statistique des temps d''a'!AF:AF,2,'Etude statistique des temps d''a'!A:A,"22h",INDEX('Etude statistique des temps d''a'!B:AD, 0, ROW(A18)),"Fermé") / COUNTIFS('Etude statistique des temps d''a'!AF:AF,2,'Etude statistique des temps d''a'!A:A,"22h",INDEX('Etude statistique des temps d''a'!B:AD, 0, ROW(A18)),"&lt;&gt;"),"No data")</f>
        <v>1</v>
      </c>
      <c r="AL19" t="str">
        <f>IFERROR(COUNTIFS('Etude statistique des temps d''a'!AF:AF,2,'Etude statistique des temps d''a'!A:A,"22h30",INDEX('Etude statistique des temps d''a'!B:AD, 0, ROW(A18)),"Fermé") / COUNTIFS('Etude statistique des temps d''a'!AF:AF,2,'Etude statistique des temps d''a'!A:A,"22h30",INDEX('Etude statistique des temps d''a'!B:AD, 0, ROW(A18)),"&lt;&gt;"),"No data")</f>
        <v>No data</v>
      </c>
    </row>
    <row r="20" spans="1:38" x14ac:dyDescent="0.3">
      <c r="A20" t="s">
        <v>26</v>
      </c>
      <c r="B20" t="s">
        <v>40</v>
      </c>
      <c r="C20" t="s">
        <v>79</v>
      </c>
      <c r="D20" t="s">
        <v>80</v>
      </c>
      <c r="E20">
        <f t="shared" si="0"/>
        <v>44.166666666666664</v>
      </c>
      <c r="F20" t="str">
        <f>IFERROR(AVERAGEIFS(INDEX('Etude statistique des temps d''a'!B:AD,0,ROW(A19)),'Etude statistique des temps d''a'!A:A,"8h30",'Etude statistique des temps d''a'!AF:AF,2),"Closed")</f>
        <v>Closed</v>
      </c>
      <c r="G20">
        <f>IFERROR(AVERAGEIFS(INDEX('Etude statistique des temps d''a'!B:AD,0,ROW(A19)),'Etude statistique des temps d''a'!A:A,"9h30",'Etude statistique des temps d''a'!AF:AF,2),"Closed")</f>
        <v>2.5</v>
      </c>
      <c r="H20">
        <f>IFERROR(AVERAGEIFS(INDEX('Etude statistique des temps d''a'!B:AD,0,ROW(A19)),'Etude statistique des temps d''a'!A:A,"10h30",'Etude statistique des temps d''a'!AF:AF,2),"Closed")</f>
        <v>55</v>
      </c>
      <c r="I20">
        <f>IFERROR(AVERAGEIFS(INDEX('Etude statistique des temps d''a'!B:AD,0,ROW(A19)),'Etude statistique des temps d''a'!A:A,"11h30 (Parade!)",'Etude statistique des temps d''a'!AF:AF,2),"Closed")</f>
        <v>60</v>
      </c>
      <c r="J20">
        <f>IFERROR(AVERAGEIFS(INDEX('Etude statistique des temps d''a'!B:AD,0,ROW(A19)),'Etude statistique des temps d''a'!A:A,"12h30",'Etude statistique des temps d''a'!AF:AF,2),"Closed")</f>
        <v>70</v>
      </c>
      <c r="K20">
        <f>IFERROR(AVERAGEIFS(INDEX('Etude statistique des temps d''a'!B:AD,0,ROW(A19)),'Etude statistique des temps d''a'!A:A,"13h30",'Etude statistique des temps d''a'!AF:AF,2),"Closed")</f>
        <v>40</v>
      </c>
      <c r="L20">
        <f>IFERROR(AVERAGEIFS(INDEX('Etude statistique des temps d''a'!B:AD,0,ROW(A19)),'Etude statistique des temps d''a'!A:A,"14h30",'Etude statistique des temps d''a'!AF:AF,2),"Closed")</f>
        <v>40</v>
      </c>
      <c r="M20">
        <f>IFERROR(AVERAGEIFS(INDEX('Etude statistique des temps d''a'!B:AD,0,ROW(A19)),'Etude statistique des temps d''a'!A:A,"15h30",'Etude statistique des temps d''a'!AF:AF,2),"Closed")</f>
        <v>60</v>
      </c>
      <c r="N20">
        <f>IFERROR(AVERAGEIFS(INDEX('Etude statistique des temps d''a'!B:AD,0,ROW(A19)),'Etude statistique des temps d''a'!A:A,"16h30",'Etude statistique des temps d''a'!AF:AF,2),"Closed")</f>
        <v>50</v>
      </c>
      <c r="O20">
        <f>IFERROR(AVERAGEIFS(INDEX('Etude statistique des temps d''a'!B:AD,0,ROW(A19)),'Etude statistique des temps d''a'!A:A,"17h30",'Etude statistique des temps d''a'!AF:AF,2),"Closed")</f>
        <v>45</v>
      </c>
      <c r="P20">
        <f>IFERROR(AVERAGEIFS(INDEX('Etude statistique des temps d''a'!B:AD,0,ROW(A19)),'Etude statistique des temps d''a'!A:A,"18h30",'Etude statistique des temps d''a'!AF:AF,2),"Closed")</f>
        <v>40</v>
      </c>
      <c r="Q20" t="str">
        <f>IFERROR(AVERAGEIFS(INDEX('Etude statistique des temps d''a'!B:AD,0,ROW(A19)),'Etude statistique des temps d''a'!A:A,"19h30",'Etude statistique des temps d''a'!AF:AF,2),"Closed")</f>
        <v>Closed</v>
      </c>
      <c r="R20" t="str">
        <f>IFERROR(AVERAGEIFS(INDEX('Etude statistique des temps d''a'!B:AD,0,ROW(A19)),'Etude statistique des temps d''a'!A:A,"20h30",'Etude statistique des temps d''a'!AF:AF,2),"Closed")</f>
        <v>Closed</v>
      </c>
      <c r="S20">
        <f>IFERROR(AVERAGEIFS(INDEX('Etude statistique des temps d''a'!B:AD,0,ROW(A19)),'Etude statistique des temps d''a'!A:A,"21h30",'Etude statistique des temps d''a'!AF:AF,2),"Closed")</f>
        <v>37.5</v>
      </c>
      <c r="T20">
        <f>IFERROR(AVERAGEIFS(INDEX('Etude statistique des temps d''a'!B:AD,0,ROW(A19)),'Etude statistique des temps d''a'!A:A,"22h",'Etude statistique des temps d''a'!AF:AF,2),"Closed")</f>
        <v>30</v>
      </c>
      <c r="U20" t="str">
        <f>IFERROR(AVERAGEIFS(INDEX('Etude statistique des temps d''a'!B:AD,0,ROW(A19)),'Etude statistique des temps d''a'!A:A,"22h30",'Etude statistique des temps d''a'!AF:AF,2),"Closed")</f>
        <v>Closed</v>
      </c>
      <c r="V20">
        <f>COUNTIFS('Etude statistique des temps d''a'!AF:AF,2,INDEX('Etude statistique des temps d''a'!B:AD, 0, ROW(A19)),"Fermé") / COUNTIFS('Etude statistique des temps d''a'!AF:AF,2,INDEX('Etude statistique des temps d''a'!B:AD, 0, ROW(A19)),"&lt;&gt;")</f>
        <v>5.8823529411764705E-2</v>
      </c>
      <c r="W20">
        <f>IFERROR(COUNTIFS('Etude statistique des temps d''a'!AF:AF,2,'Etude statistique des temps d''a'!A:A,"8h30",INDEX('Etude statistique des temps d''a'!B:AD, 0, ROW(A19)),"Fermé") / COUNTIFS('Etude statistique des temps d''a'!AF:AF,2,'Etude statistique des temps d''a'!A:A,"8h30",INDEX('Etude statistique des temps d''a'!B:AD, 0, ROW(A19)),"&lt;&gt;"),"No data")</f>
        <v>1</v>
      </c>
      <c r="X20">
        <f>IFERROR(COUNTIFS('Etude statistique des temps d''a'!AF:AF,2,'Etude statistique des temps d''a'!A:A,"9h30",INDEX('Etude statistique des temps d''a'!B:AD, 0, ROW(A19)),"Fermé") / COUNTIFS('Etude statistique des temps d''a'!AF:AF,2,'Etude statistique des temps d''a'!A:A,"9h30",INDEX('Etude statistique des temps d''a'!B:AD, 0, ROW(A19)),"&lt;&gt;"),"No data")</f>
        <v>0</v>
      </c>
      <c r="Y20">
        <f>IFERROR(COUNTIFS('Etude statistique des temps d''a'!AF:AF,2,'Etude statistique des temps d''a'!A:A,"10h30",INDEX('Etude statistique des temps d''a'!B:AD, 0, ROW(A19)),"Fermé") / COUNTIFS('Etude statistique des temps d''a'!AF:AF,2,'Etude statistique des temps d''a'!A:A,"10h30",INDEX('Etude statistique des temps d''a'!B:AD, 0, ROW(A19)),"&lt;&gt;"),"No data")</f>
        <v>0</v>
      </c>
      <c r="Z20">
        <f>IFERROR(COUNTIFS('Etude statistique des temps d''a'!AF:AF,2,'Etude statistique des temps d''a'!A:A,"11h30 (Parade!)",INDEX('Etude statistique des temps d''a'!B:AD, 0, ROW(A19)),"Fermé") / COUNTIFS('Etude statistique des temps d''a'!AF:AF,2,'Etude statistique des temps d''a'!A:A,"11h30 (Parade!)",INDEX('Etude statistique des temps d''a'!B:AD, 0, ROW(A19)),"&lt;&gt;"),"No data")</f>
        <v>0</v>
      </c>
      <c r="AA20">
        <f>IFERROR(COUNTIFS('Etude statistique des temps d''a'!AF:AF,2,'Etude statistique des temps d''a'!A:A,"12h30",INDEX('Etude statistique des temps d''a'!B:AD, 0, ROW(A19)),"Fermé") / COUNTIFS('Etude statistique des temps d''a'!AF:AF,2,'Etude statistique des temps d''a'!A:A,"12h30",INDEX('Etude statistique des temps d''a'!B:AD, 0, ROW(A19)),"&lt;&gt;"),"No data")</f>
        <v>0</v>
      </c>
      <c r="AB20">
        <f>IFERROR(COUNTIFS('Etude statistique des temps d''a'!AF:AF,2,'Etude statistique des temps d''a'!A:A,"13h30",INDEX('Etude statistique des temps d''a'!B:AD, 0, ROW(A19)),"Fermé") / COUNTIFS('Etude statistique des temps d''a'!AF:AF,2,'Etude statistique des temps d''a'!A:A,"13h30",INDEX('Etude statistique des temps d''a'!B:AD, 0, ROW(A19)),"&lt;&gt;"),"No data")</f>
        <v>0</v>
      </c>
      <c r="AC20">
        <f>IFERROR(COUNTIFS('Etude statistique des temps d''a'!AF:AF,2,'Etude statistique des temps d''a'!A:A,"14h30",INDEX('Etude statistique des temps d''a'!B:AD, 0, ROW(A19)),"Fermé") / COUNTIFS('Etude statistique des temps d''a'!AF:AF,2,'Etude statistique des temps d''a'!A:A,"14h30",INDEX('Etude statistique des temps d''a'!B:AD, 0, ROW(A19)),"&lt;&gt;"),"No data")</f>
        <v>0</v>
      </c>
      <c r="AD20">
        <f>IFERROR(COUNTIFS('Etude statistique des temps d''a'!AF:AF,2,'Etude statistique des temps d''a'!A:A,"15h30",INDEX('Etude statistique des temps d''a'!B:AD, 0, ROW(A19)),"Fermé") / COUNTIFS('Etude statistique des temps d''a'!AF:AF,2,'Etude statistique des temps d''a'!A:A,"15h30",INDEX('Etude statistique des temps d''a'!B:AD, 0, ROW(A19)),"&lt;&gt;"),"No data")</f>
        <v>0</v>
      </c>
      <c r="AE20">
        <f>IFERROR(COUNTIFS('Etude statistique des temps d''a'!AF:AF,2,'Etude statistique des temps d''a'!A:A,"16h30",INDEX('Etude statistique des temps d''a'!B:AD, 0, ROW(A19)),"Fermé") / COUNTIFS('Etude statistique des temps d''a'!AF:AF,2,'Etude statistique des temps d''a'!A:A,"16h30",INDEX('Etude statistique des temps d''a'!B:AD, 0, ROW(A19)),"&lt;&gt;"),"No data")</f>
        <v>0</v>
      </c>
      <c r="AF20">
        <f>IFERROR(COUNTIFS('Etude statistique des temps d''a'!AF:AF,2,'Etude statistique des temps d''a'!A:A,"17h30",INDEX('Etude statistique des temps d''a'!B:AD, 0, ROW(A19)),"Fermé") / COUNTIFS('Etude statistique des temps d''a'!AF:AF,2,'Etude statistique des temps d''a'!A:A,"17h30",INDEX('Etude statistique des temps d''a'!B:AD, 0, ROW(A19)),"&lt;&gt;"),"No data")</f>
        <v>0</v>
      </c>
      <c r="AG20">
        <f>IFERROR(COUNTIFS('Etude statistique des temps d''a'!AF:AF,2,'Etude statistique des temps d''a'!A:A,"18h30",INDEX('Etude statistique des temps d''a'!B:AD, 0, ROW(A19)),"Fermé") / COUNTIFS('Etude statistique des temps d''a'!AF:AF,2,'Etude statistique des temps d''a'!A:A,"18h30",INDEX('Etude statistique des temps d''a'!B:AD, 0, ROW(A19)),"&lt;&gt;"),"No data")</f>
        <v>0</v>
      </c>
      <c r="AH20" t="str">
        <f>IFERROR(COUNTIFS('Etude statistique des temps d''a'!AF:AF,2,'Etude statistique des temps d''a'!A:A,"19h30",INDEX('Etude statistique des temps d''a'!B:AD, 0, ROW(A19)),"Fermé") / COUNTIFS('Etude statistique des temps d''a'!AF:AF,2,'Etude statistique des temps d''a'!A:A,"19h30",INDEX('Etude statistique des temps d''a'!B:AD, 0, ROW(A19)),"&lt;&gt;"),"No data")</f>
        <v>No data</v>
      </c>
      <c r="AI20" t="str">
        <f>IFERROR(COUNTIFS('Etude statistique des temps d''a'!AF:AF,2,'Etude statistique des temps d''a'!A:A,"20h30",INDEX('Etude statistique des temps d''a'!B:AD, 0, ROW(A19)),"Fermé") / COUNTIFS('Etude statistique des temps d''a'!AF:AF,2,'Etude statistique des temps d''a'!A:A,"20h30",INDEX('Etude statistique des temps d''a'!B:AD, 0, ROW(A19)),"&lt;&gt;"),"No data")</f>
        <v>No data</v>
      </c>
      <c r="AJ20">
        <f>IFERROR(COUNTIFS('Etude statistique des temps d''a'!AF:AF,2,'Etude statistique des temps d''a'!A:A,"21h30",INDEX('Etude statistique des temps d''a'!B:AD, 0, ROW(A19)),"Fermé") / COUNTIFS('Etude statistique des temps d''a'!AF:AF,2,'Etude statistique des temps d''a'!A:A,"21h30",INDEX('Etude statistique des temps d''a'!B:AD, 0, ROW(A19)),"&lt;&gt;"),"No data")</f>
        <v>0</v>
      </c>
      <c r="AK20">
        <f>IFERROR(COUNTIFS('Etude statistique des temps d''a'!AF:AF,2,'Etude statistique des temps d''a'!A:A,"22h",INDEX('Etude statistique des temps d''a'!B:AD, 0, ROW(A19)),"Fermé") / COUNTIFS('Etude statistique des temps d''a'!AF:AF,2,'Etude statistique des temps d''a'!A:A,"22h",INDEX('Etude statistique des temps d''a'!B:AD, 0, ROW(A19)),"&lt;&gt;"),"No data")</f>
        <v>0</v>
      </c>
      <c r="AL20" t="str">
        <f>IFERROR(COUNTIFS('Etude statistique des temps d''a'!AF:AF,2,'Etude statistique des temps d''a'!A:A,"22h30",INDEX('Etude statistique des temps d''a'!B:AD, 0, ROW(A19)),"Fermé") / COUNTIFS('Etude statistique des temps d''a'!AF:AF,2,'Etude statistique des temps d''a'!A:A,"22h30",INDEX('Etude statistique des temps d''a'!B:AD, 0, ROW(A19)),"&lt;&gt;"),"No data")</f>
        <v>No data</v>
      </c>
    </row>
    <row r="21" spans="1:38" x14ac:dyDescent="0.3">
      <c r="A21" t="s">
        <v>27</v>
      </c>
      <c r="B21" t="s">
        <v>38</v>
      </c>
      <c r="C21" t="s">
        <v>81</v>
      </c>
      <c r="D21" t="s">
        <v>82</v>
      </c>
      <c r="E21">
        <f t="shared" si="0"/>
        <v>20.454545454545453</v>
      </c>
      <c r="F21">
        <f>IFERROR(AVERAGEIFS(INDEX('Etude statistique des temps d''a'!B:AD,0,ROW(A20)),'Etude statistique des temps d''a'!A:A,"8h30",'Etude statistique des temps d''a'!AF:AF,2),"Closed")</f>
        <v>10</v>
      </c>
      <c r="G21">
        <f>IFERROR(AVERAGEIFS(INDEX('Etude statistique des temps d''a'!B:AD,0,ROW(A20)),'Etude statistique des temps d''a'!A:A,"9h30",'Etude statistique des temps d''a'!AF:AF,2),"Closed")</f>
        <v>5</v>
      </c>
      <c r="H21">
        <f>IFERROR(AVERAGEIFS(INDEX('Etude statistique des temps d''a'!B:AD,0,ROW(A20)),'Etude statistique des temps d''a'!A:A,"10h30",'Etude statistique des temps d''a'!AF:AF,2),"Closed")</f>
        <v>20</v>
      </c>
      <c r="I21">
        <f>IFERROR(AVERAGEIFS(INDEX('Etude statistique des temps d''a'!B:AD,0,ROW(A20)),'Etude statistique des temps d''a'!A:A,"11h30 (Parade!)",'Etude statistique des temps d''a'!AF:AF,2),"Closed")</f>
        <v>20</v>
      </c>
      <c r="J21">
        <f>IFERROR(AVERAGEIFS(INDEX('Etude statistique des temps d''a'!B:AD,0,ROW(A20)),'Etude statistique des temps d''a'!A:A,"12h30",'Etude statistique des temps d''a'!AF:AF,2),"Closed")</f>
        <v>55</v>
      </c>
      <c r="K21">
        <f>IFERROR(AVERAGEIFS(INDEX('Etude statistique des temps d''a'!B:AD,0,ROW(A20)),'Etude statistique des temps d''a'!A:A,"13h30",'Etude statistique des temps d''a'!AF:AF,2),"Closed")</f>
        <v>25</v>
      </c>
      <c r="L21">
        <f>IFERROR(AVERAGEIFS(INDEX('Etude statistique des temps d''a'!B:AD,0,ROW(A20)),'Etude statistique des temps d''a'!A:A,"14h30",'Etude statistique des temps d''a'!AF:AF,2),"Closed")</f>
        <v>20</v>
      </c>
      <c r="M21">
        <f>IFERROR(AVERAGEIFS(INDEX('Etude statistique des temps d''a'!B:AD,0,ROW(A20)),'Etude statistique des temps d''a'!A:A,"15h30",'Etude statistique des temps d''a'!AF:AF,2),"Closed")</f>
        <v>20</v>
      </c>
      <c r="N21">
        <f>IFERROR(AVERAGEIFS(INDEX('Etude statistique des temps d''a'!B:AD,0,ROW(A20)),'Etude statistique des temps d''a'!A:A,"16h30",'Etude statistique des temps d''a'!AF:AF,2),"Closed")</f>
        <v>20</v>
      </c>
      <c r="O21">
        <f>IFERROR(AVERAGEIFS(INDEX('Etude statistique des temps d''a'!B:AD,0,ROW(A20)),'Etude statistique des temps d''a'!A:A,"17h30",'Etude statistique des temps d''a'!AF:AF,2),"Closed")</f>
        <v>25</v>
      </c>
      <c r="P21">
        <f>IFERROR(AVERAGEIFS(INDEX('Etude statistique des temps d''a'!B:AD,0,ROW(A20)),'Etude statistique des temps d''a'!A:A,"18h30",'Etude statistique des temps d''a'!AF:AF,2),"Closed")</f>
        <v>5</v>
      </c>
      <c r="Q21" t="str">
        <f>IFERROR(AVERAGEIFS(INDEX('Etude statistique des temps d''a'!B:AD,0,ROW(A20)),'Etude statistique des temps d''a'!A:A,"19h30",'Etude statistique des temps d''a'!AF:AF,2),"Closed")</f>
        <v>Closed</v>
      </c>
      <c r="R21" t="str">
        <f>IFERROR(AVERAGEIFS(INDEX('Etude statistique des temps d''a'!B:AD,0,ROW(A20)),'Etude statistique des temps d''a'!A:A,"20h30",'Etude statistique des temps d''a'!AF:AF,2),"Closed")</f>
        <v>Closed</v>
      </c>
      <c r="S21" t="str">
        <f>IFERROR(AVERAGEIFS(INDEX('Etude statistique des temps d''a'!B:AD,0,ROW(A20)),'Etude statistique des temps d''a'!A:A,"21h30",'Etude statistique des temps d''a'!AF:AF,2),"Closed")</f>
        <v>Closed</v>
      </c>
      <c r="T21" t="str">
        <f>IFERROR(AVERAGEIFS(INDEX('Etude statistique des temps d''a'!B:AD,0,ROW(A20)),'Etude statistique des temps d''a'!A:A,"22h",'Etude statistique des temps d''a'!AF:AF,2),"Closed")</f>
        <v>Closed</v>
      </c>
      <c r="U21" t="str">
        <f>IFERROR(AVERAGEIFS(INDEX('Etude statistique des temps d''a'!B:AD,0,ROW(A20)),'Etude statistique des temps d''a'!A:A,"22h30",'Etude statistique des temps d''a'!AF:AF,2),"Closed")</f>
        <v>Closed</v>
      </c>
      <c r="V21">
        <f>COUNTIFS('Etude statistique des temps d''a'!AF:AF,2,INDEX('Etude statistique des temps d''a'!B:AD, 0, ROW(A20)),"Fermé") / COUNTIFS('Etude statistique des temps d''a'!AF:AF,2,INDEX('Etude statistique des temps d''a'!B:AD, 0, ROW(A20)),"&lt;&gt;")</f>
        <v>0.1875</v>
      </c>
      <c r="W21">
        <f>IFERROR(COUNTIFS('Etude statistique des temps d''a'!AF:AF,2,'Etude statistique des temps d''a'!A:A,"8h30",INDEX('Etude statistique des temps d''a'!B:AD, 0, ROW(A20)),"Fermé") / COUNTIFS('Etude statistique des temps d''a'!AF:AF,2,'Etude statistique des temps d''a'!A:A,"8h30",INDEX('Etude statistique des temps d''a'!B:AD, 0, ROW(A20)),"&lt;&gt;"),"No data")</f>
        <v>0</v>
      </c>
      <c r="X21">
        <f>IFERROR(COUNTIFS('Etude statistique des temps d''a'!AF:AF,2,'Etude statistique des temps d''a'!A:A,"9h30",INDEX('Etude statistique des temps d''a'!B:AD, 0, ROW(A20)),"Fermé") / COUNTIFS('Etude statistique des temps d''a'!AF:AF,2,'Etude statistique des temps d''a'!A:A,"9h30",INDEX('Etude statistique des temps d''a'!B:AD, 0, ROW(A20)),"&lt;&gt;"),"No data")</f>
        <v>0</v>
      </c>
      <c r="Y21">
        <f>IFERROR(COUNTIFS('Etude statistique des temps d''a'!AF:AF,2,'Etude statistique des temps d''a'!A:A,"10h30",INDEX('Etude statistique des temps d''a'!B:AD, 0, ROW(A20)),"Fermé") / COUNTIFS('Etude statistique des temps d''a'!AF:AF,2,'Etude statistique des temps d''a'!A:A,"10h30",INDEX('Etude statistique des temps d''a'!B:AD, 0, ROW(A20)),"&lt;&gt;"),"No data")</f>
        <v>0</v>
      </c>
      <c r="Z21">
        <f>IFERROR(COUNTIFS('Etude statistique des temps d''a'!AF:AF,2,'Etude statistique des temps d''a'!A:A,"11h30 (Parade!)",INDEX('Etude statistique des temps d''a'!B:AD, 0, ROW(A20)),"Fermé") / COUNTIFS('Etude statistique des temps d''a'!AF:AF,2,'Etude statistique des temps d''a'!A:A,"11h30 (Parade!)",INDEX('Etude statistique des temps d''a'!B:AD, 0, ROW(A20)),"&lt;&gt;"),"No data")</f>
        <v>0</v>
      </c>
      <c r="AA21">
        <f>IFERROR(COUNTIFS('Etude statistique des temps d''a'!AF:AF,2,'Etude statistique des temps d''a'!A:A,"12h30",INDEX('Etude statistique des temps d''a'!B:AD, 0, ROW(A20)),"Fermé") / COUNTIFS('Etude statistique des temps d''a'!AF:AF,2,'Etude statistique des temps d''a'!A:A,"12h30",INDEX('Etude statistique des temps d''a'!B:AD, 0, ROW(A20)),"&lt;&gt;"),"No data")</f>
        <v>0</v>
      </c>
      <c r="AB21">
        <f>IFERROR(COUNTIFS('Etude statistique des temps d''a'!AF:AF,2,'Etude statistique des temps d''a'!A:A,"13h30",INDEX('Etude statistique des temps d''a'!B:AD, 0, ROW(A20)),"Fermé") / COUNTIFS('Etude statistique des temps d''a'!AF:AF,2,'Etude statistique des temps d''a'!A:A,"13h30",INDEX('Etude statistique des temps d''a'!B:AD, 0, ROW(A20)),"&lt;&gt;"),"No data")</f>
        <v>0</v>
      </c>
      <c r="AC21">
        <f>IFERROR(COUNTIFS('Etude statistique des temps d''a'!AF:AF,2,'Etude statistique des temps d''a'!A:A,"14h30",INDEX('Etude statistique des temps d''a'!B:AD, 0, ROW(A20)),"Fermé") / COUNTIFS('Etude statistique des temps d''a'!AF:AF,2,'Etude statistique des temps d''a'!A:A,"14h30",INDEX('Etude statistique des temps d''a'!B:AD, 0, ROW(A20)),"&lt;&gt;"),"No data")</f>
        <v>0</v>
      </c>
      <c r="AD21">
        <f>IFERROR(COUNTIFS('Etude statistique des temps d''a'!AF:AF,2,'Etude statistique des temps d''a'!A:A,"15h30",INDEX('Etude statistique des temps d''a'!B:AD, 0, ROW(A20)),"Fermé") / COUNTIFS('Etude statistique des temps d''a'!AF:AF,2,'Etude statistique des temps d''a'!A:A,"15h30",INDEX('Etude statistique des temps d''a'!B:AD, 0, ROW(A20)),"&lt;&gt;"),"No data")</f>
        <v>0</v>
      </c>
      <c r="AE21">
        <f>IFERROR(COUNTIFS('Etude statistique des temps d''a'!AF:AF,2,'Etude statistique des temps d''a'!A:A,"16h30",INDEX('Etude statistique des temps d''a'!B:AD, 0, ROW(A20)),"Fermé") / COUNTIFS('Etude statistique des temps d''a'!AF:AF,2,'Etude statistique des temps d''a'!A:A,"16h30",INDEX('Etude statistique des temps d''a'!B:AD, 0, ROW(A20)),"&lt;&gt;"),"No data")</f>
        <v>0</v>
      </c>
      <c r="AF21">
        <f>IFERROR(COUNTIFS('Etude statistique des temps d''a'!AF:AF,2,'Etude statistique des temps d''a'!A:A,"17h30",INDEX('Etude statistique des temps d''a'!B:AD, 0, ROW(A20)),"Fermé") / COUNTIFS('Etude statistique des temps d''a'!AF:AF,2,'Etude statistique des temps d''a'!A:A,"17h30",INDEX('Etude statistique des temps d''a'!B:AD, 0, ROW(A20)),"&lt;&gt;"),"No data")</f>
        <v>0</v>
      </c>
      <c r="AG21">
        <f>IFERROR(COUNTIFS('Etude statistique des temps d''a'!AF:AF,2,'Etude statistique des temps d''a'!A:A,"18h30",INDEX('Etude statistique des temps d''a'!B:AD, 0, ROW(A20)),"Fermé") / COUNTIFS('Etude statistique des temps d''a'!AF:AF,2,'Etude statistique des temps d''a'!A:A,"18h30",INDEX('Etude statistique des temps d''a'!B:AD, 0, ROW(A20)),"&lt;&gt;"),"No data")</f>
        <v>0</v>
      </c>
      <c r="AH21" t="str">
        <f>IFERROR(COUNTIFS('Etude statistique des temps d''a'!AF:AF,2,'Etude statistique des temps d''a'!A:A,"19h30",INDEX('Etude statistique des temps d''a'!B:AD, 0, ROW(A20)),"Fermé") / COUNTIFS('Etude statistique des temps d''a'!AF:AF,2,'Etude statistique des temps d''a'!A:A,"19h30",INDEX('Etude statistique des temps d''a'!B:AD, 0, ROW(A20)),"&lt;&gt;"),"No data")</f>
        <v>No data</v>
      </c>
      <c r="AI21" t="str">
        <f>IFERROR(COUNTIFS('Etude statistique des temps d''a'!AF:AF,2,'Etude statistique des temps d''a'!A:A,"20h30",INDEX('Etude statistique des temps d''a'!B:AD, 0, ROW(A20)),"Fermé") / COUNTIFS('Etude statistique des temps d''a'!AF:AF,2,'Etude statistique des temps d''a'!A:A,"20h30",INDEX('Etude statistique des temps d''a'!B:AD, 0, ROW(A20)),"&lt;&gt;"),"No data")</f>
        <v>No data</v>
      </c>
      <c r="AJ21">
        <f>IFERROR(COUNTIFS('Etude statistique des temps d''a'!AF:AF,2,'Etude statistique des temps d''a'!A:A,"21h30",INDEX('Etude statistique des temps d''a'!B:AD, 0, ROW(A20)),"Fermé") / COUNTIFS('Etude statistique des temps d''a'!AF:AF,2,'Etude statistique des temps d''a'!A:A,"21h30",INDEX('Etude statistique des temps d''a'!B:AD, 0, ROW(A20)),"&lt;&gt;"),"No data")</f>
        <v>1</v>
      </c>
      <c r="AK21">
        <f>IFERROR(COUNTIFS('Etude statistique des temps d''a'!AF:AF,2,'Etude statistique des temps d''a'!A:A,"22h",INDEX('Etude statistique des temps d''a'!B:AD, 0, ROW(A20)),"Fermé") / COUNTIFS('Etude statistique des temps d''a'!AF:AF,2,'Etude statistique des temps d''a'!A:A,"22h",INDEX('Etude statistique des temps d''a'!B:AD, 0, ROW(A20)),"&lt;&gt;"),"No data")</f>
        <v>1</v>
      </c>
      <c r="AL21" t="str">
        <f>IFERROR(COUNTIFS('Etude statistique des temps d''a'!AF:AF,2,'Etude statistique des temps d''a'!A:A,"22h30",INDEX('Etude statistique des temps d''a'!B:AD, 0, ROW(A20)),"Fermé") / COUNTIFS('Etude statistique des temps d''a'!AF:AF,2,'Etude statistique des temps d''a'!A:A,"22h30",INDEX('Etude statistique des temps d''a'!B:AD, 0, ROW(A20)),"&lt;&gt;"),"No data")</f>
        <v>No data</v>
      </c>
    </row>
    <row r="22" spans="1:38" x14ac:dyDescent="0.3">
      <c r="A22" t="s">
        <v>28</v>
      </c>
      <c r="B22" t="s">
        <v>38</v>
      </c>
      <c r="C22" t="s">
        <v>83</v>
      </c>
      <c r="D22" t="s">
        <v>84</v>
      </c>
      <c r="E22">
        <f t="shared" si="0"/>
        <v>37.954545454545453</v>
      </c>
      <c r="F22">
        <f>IFERROR(AVERAGEIFS(INDEX('Etude statistique des temps d''a'!B:AD,0,ROW(A21)),'Etude statistique des temps d''a'!A:A,"8h30",'Etude statistique des temps d''a'!AF:AF,2),"Closed")</f>
        <v>5</v>
      </c>
      <c r="G22">
        <f>IFERROR(AVERAGEIFS(INDEX('Etude statistique des temps d''a'!B:AD,0,ROW(A21)),'Etude statistique des temps d''a'!A:A,"9h30",'Etude statistique des temps d''a'!AF:AF,2),"Closed")</f>
        <v>25</v>
      </c>
      <c r="H22">
        <f>IFERROR(AVERAGEIFS(INDEX('Etude statistique des temps d''a'!B:AD,0,ROW(A21)),'Etude statistique des temps d''a'!A:A,"10h30",'Etude statistique des temps d''a'!AF:AF,2),"Closed")</f>
        <v>45</v>
      </c>
      <c r="I22">
        <f>IFERROR(AVERAGEIFS(INDEX('Etude statistique des temps d''a'!B:AD,0,ROW(A21)),'Etude statistique des temps d''a'!A:A,"11h30 (Parade!)",'Etude statistique des temps d''a'!AF:AF,2),"Closed")</f>
        <v>50</v>
      </c>
      <c r="J22">
        <f>IFERROR(AVERAGEIFS(INDEX('Etude statistique des temps d''a'!B:AD,0,ROW(A21)),'Etude statistique des temps d''a'!A:A,"12h30",'Etude statistique des temps d''a'!AF:AF,2),"Closed")</f>
        <v>50</v>
      </c>
      <c r="K22">
        <f>IFERROR(AVERAGEIFS(INDEX('Etude statistique des temps d''a'!B:AD,0,ROW(A21)),'Etude statistique des temps d''a'!A:A,"13h30",'Etude statistique des temps d''a'!AF:AF,2),"Closed")</f>
        <v>47.5</v>
      </c>
      <c r="L22">
        <f>IFERROR(AVERAGEIFS(INDEX('Etude statistique des temps d''a'!B:AD,0,ROW(A21)),'Etude statistique des temps d''a'!A:A,"14h30",'Etude statistique des temps d''a'!AF:AF,2),"Closed")</f>
        <v>40</v>
      </c>
      <c r="M22">
        <f>IFERROR(AVERAGEIFS(INDEX('Etude statistique des temps d''a'!B:AD,0,ROW(A21)),'Etude statistique des temps d''a'!A:A,"15h30",'Etude statistique des temps d''a'!AF:AF,2),"Closed")</f>
        <v>45</v>
      </c>
      <c r="N22">
        <f>IFERROR(AVERAGEIFS(INDEX('Etude statistique des temps d''a'!B:AD,0,ROW(A21)),'Etude statistique des temps d''a'!A:A,"16h30",'Etude statistique des temps d''a'!AF:AF,2),"Closed")</f>
        <v>40</v>
      </c>
      <c r="O22">
        <f>IFERROR(AVERAGEIFS(INDEX('Etude statistique des temps d''a'!B:AD,0,ROW(A21)),'Etude statistique des temps d''a'!A:A,"17h30",'Etude statistique des temps d''a'!AF:AF,2),"Closed")</f>
        <v>35</v>
      </c>
      <c r="P22">
        <f>IFERROR(AVERAGEIFS(INDEX('Etude statistique des temps d''a'!B:AD,0,ROW(A21)),'Etude statistique des temps d''a'!A:A,"18h30",'Etude statistique des temps d''a'!AF:AF,2),"Closed")</f>
        <v>35</v>
      </c>
      <c r="Q22" t="str">
        <f>IFERROR(AVERAGEIFS(INDEX('Etude statistique des temps d''a'!B:AD,0,ROW(A21)),'Etude statistique des temps d''a'!A:A,"19h30",'Etude statistique des temps d''a'!AF:AF,2),"Closed")</f>
        <v>Closed</v>
      </c>
      <c r="R22" t="str">
        <f>IFERROR(AVERAGEIFS(INDEX('Etude statistique des temps d''a'!B:AD,0,ROW(A21)),'Etude statistique des temps d''a'!A:A,"20h30",'Etude statistique des temps d''a'!AF:AF,2),"Closed")</f>
        <v>Closed</v>
      </c>
      <c r="S22" t="str">
        <f>IFERROR(AVERAGEIFS(INDEX('Etude statistique des temps d''a'!B:AD,0,ROW(A21)),'Etude statistique des temps d''a'!A:A,"21h30",'Etude statistique des temps d''a'!AF:AF,2),"Closed")</f>
        <v>Closed</v>
      </c>
      <c r="T22" t="str">
        <f>IFERROR(AVERAGEIFS(INDEX('Etude statistique des temps d''a'!B:AD,0,ROW(A21)),'Etude statistique des temps d''a'!A:A,"22h",'Etude statistique des temps d''a'!AF:AF,2),"Closed")</f>
        <v>Closed</v>
      </c>
      <c r="U22" t="str">
        <f>IFERROR(AVERAGEIFS(INDEX('Etude statistique des temps d''a'!B:AD,0,ROW(A21)),'Etude statistique des temps d''a'!A:A,"22h30",'Etude statistique des temps d''a'!AF:AF,2),"Closed")</f>
        <v>Closed</v>
      </c>
      <c r="V22">
        <f>COUNTIFS('Etude statistique des temps d''a'!AF:AF,2,INDEX('Etude statistique des temps d''a'!B:AD, 0, ROW(A21)),"Fermé") / COUNTIFS('Etude statistique des temps d''a'!AF:AF,2,INDEX('Etude statistique des temps d''a'!B:AD, 0, ROW(A21)),"&lt;&gt;")</f>
        <v>0.1875</v>
      </c>
      <c r="W22">
        <f>IFERROR(COUNTIFS('Etude statistique des temps d''a'!AF:AF,2,'Etude statistique des temps d''a'!A:A,"8h30",INDEX('Etude statistique des temps d''a'!B:AD, 0, ROW(A21)),"Fermé") / COUNTIFS('Etude statistique des temps d''a'!AF:AF,2,'Etude statistique des temps d''a'!A:A,"8h30",INDEX('Etude statistique des temps d''a'!B:AD, 0, ROW(A21)),"&lt;&gt;"),"No data")</f>
        <v>0</v>
      </c>
      <c r="X22">
        <f>IFERROR(COUNTIFS('Etude statistique des temps d''a'!AF:AF,2,'Etude statistique des temps d''a'!A:A,"9h30",INDEX('Etude statistique des temps d''a'!B:AD, 0, ROW(A21)),"Fermé") / COUNTIFS('Etude statistique des temps d''a'!AF:AF,2,'Etude statistique des temps d''a'!A:A,"9h30",INDEX('Etude statistique des temps d''a'!B:AD, 0, ROW(A21)),"&lt;&gt;"),"No data")</f>
        <v>0</v>
      </c>
      <c r="Y22">
        <f>IFERROR(COUNTIFS('Etude statistique des temps d''a'!AF:AF,2,'Etude statistique des temps d''a'!A:A,"10h30",INDEX('Etude statistique des temps d''a'!B:AD, 0, ROW(A21)),"Fermé") / COUNTIFS('Etude statistique des temps d''a'!AF:AF,2,'Etude statistique des temps d''a'!A:A,"10h30",INDEX('Etude statistique des temps d''a'!B:AD, 0, ROW(A21)),"&lt;&gt;"),"No data")</f>
        <v>0</v>
      </c>
      <c r="Z22">
        <f>IFERROR(COUNTIFS('Etude statistique des temps d''a'!AF:AF,2,'Etude statistique des temps d''a'!A:A,"11h30 (Parade!)",INDEX('Etude statistique des temps d''a'!B:AD, 0, ROW(A21)),"Fermé") / COUNTIFS('Etude statistique des temps d''a'!AF:AF,2,'Etude statistique des temps d''a'!A:A,"11h30 (Parade!)",INDEX('Etude statistique des temps d''a'!B:AD, 0, ROW(A21)),"&lt;&gt;"),"No data")</f>
        <v>0</v>
      </c>
      <c r="AA22">
        <f>IFERROR(COUNTIFS('Etude statistique des temps d''a'!AF:AF,2,'Etude statistique des temps d''a'!A:A,"12h30",INDEX('Etude statistique des temps d''a'!B:AD, 0, ROW(A21)),"Fermé") / COUNTIFS('Etude statistique des temps d''a'!AF:AF,2,'Etude statistique des temps d''a'!A:A,"12h30",INDEX('Etude statistique des temps d''a'!B:AD, 0, ROW(A21)),"&lt;&gt;"),"No data")</f>
        <v>0</v>
      </c>
      <c r="AB22">
        <f>IFERROR(COUNTIFS('Etude statistique des temps d''a'!AF:AF,2,'Etude statistique des temps d''a'!A:A,"13h30",INDEX('Etude statistique des temps d''a'!B:AD, 0, ROW(A21)),"Fermé") / COUNTIFS('Etude statistique des temps d''a'!AF:AF,2,'Etude statistique des temps d''a'!A:A,"13h30",INDEX('Etude statistique des temps d''a'!B:AD, 0, ROW(A21)),"&lt;&gt;"),"No data")</f>
        <v>0</v>
      </c>
      <c r="AC22">
        <f>IFERROR(COUNTIFS('Etude statistique des temps d''a'!AF:AF,2,'Etude statistique des temps d''a'!A:A,"14h30",INDEX('Etude statistique des temps d''a'!B:AD, 0, ROW(A21)),"Fermé") / COUNTIFS('Etude statistique des temps d''a'!AF:AF,2,'Etude statistique des temps d''a'!A:A,"14h30",INDEX('Etude statistique des temps d''a'!B:AD, 0, ROW(A21)),"&lt;&gt;"),"No data")</f>
        <v>0</v>
      </c>
      <c r="AD22">
        <f>IFERROR(COUNTIFS('Etude statistique des temps d''a'!AF:AF,2,'Etude statistique des temps d''a'!A:A,"15h30",INDEX('Etude statistique des temps d''a'!B:AD, 0, ROW(A21)),"Fermé") / COUNTIFS('Etude statistique des temps d''a'!AF:AF,2,'Etude statistique des temps d''a'!A:A,"15h30",INDEX('Etude statistique des temps d''a'!B:AD, 0, ROW(A21)),"&lt;&gt;"),"No data")</f>
        <v>0</v>
      </c>
      <c r="AE22">
        <f>IFERROR(COUNTIFS('Etude statistique des temps d''a'!AF:AF,2,'Etude statistique des temps d''a'!A:A,"16h30",INDEX('Etude statistique des temps d''a'!B:AD, 0, ROW(A21)),"Fermé") / COUNTIFS('Etude statistique des temps d''a'!AF:AF,2,'Etude statistique des temps d''a'!A:A,"16h30",INDEX('Etude statistique des temps d''a'!B:AD, 0, ROW(A21)),"&lt;&gt;"),"No data")</f>
        <v>0</v>
      </c>
      <c r="AF22">
        <f>IFERROR(COUNTIFS('Etude statistique des temps d''a'!AF:AF,2,'Etude statistique des temps d''a'!A:A,"17h30",INDEX('Etude statistique des temps d''a'!B:AD, 0, ROW(A21)),"Fermé") / COUNTIFS('Etude statistique des temps d''a'!AF:AF,2,'Etude statistique des temps d''a'!A:A,"17h30",INDEX('Etude statistique des temps d''a'!B:AD, 0, ROW(A21)),"&lt;&gt;"),"No data")</f>
        <v>0</v>
      </c>
      <c r="AG22">
        <f>IFERROR(COUNTIFS('Etude statistique des temps d''a'!AF:AF,2,'Etude statistique des temps d''a'!A:A,"18h30",INDEX('Etude statistique des temps d''a'!B:AD, 0, ROW(A21)),"Fermé") / COUNTIFS('Etude statistique des temps d''a'!AF:AF,2,'Etude statistique des temps d''a'!A:A,"18h30",INDEX('Etude statistique des temps d''a'!B:AD, 0, ROW(A21)),"&lt;&gt;"),"No data")</f>
        <v>0</v>
      </c>
      <c r="AH22" t="str">
        <f>IFERROR(COUNTIFS('Etude statistique des temps d''a'!AF:AF,2,'Etude statistique des temps d''a'!A:A,"19h30",INDEX('Etude statistique des temps d''a'!B:AD, 0, ROW(A21)),"Fermé") / COUNTIFS('Etude statistique des temps d''a'!AF:AF,2,'Etude statistique des temps d''a'!A:A,"19h30",INDEX('Etude statistique des temps d''a'!B:AD, 0, ROW(A21)),"&lt;&gt;"),"No data")</f>
        <v>No data</v>
      </c>
      <c r="AI22" t="str">
        <f>IFERROR(COUNTIFS('Etude statistique des temps d''a'!AF:AF,2,'Etude statistique des temps d''a'!A:A,"20h30",INDEX('Etude statistique des temps d''a'!B:AD, 0, ROW(A21)),"Fermé") / COUNTIFS('Etude statistique des temps d''a'!AF:AF,2,'Etude statistique des temps d''a'!A:A,"20h30",INDEX('Etude statistique des temps d''a'!B:AD, 0, ROW(A21)),"&lt;&gt;"),"No data")</f>
        <v>No data</v>
      </c>
      <c r="AJ22">
        <f>IFERROR(COUNTIFS('Etude statistique des temps d''a'!AF:AF,2,'Etude statistique des temps d''a'!A:A,"21h30",INDEX('Etude statistique des temps d''a'!B:AD, 0, ROW(A21)),"Fermé") / COUNTIFS('Etude statistique des temps d''a'!AF:AF,2,'Etude statistique des temps d''a'!A:A,"21h30",INDEX('Etude statistique des temps d''a'!B:AD, 0, ROW(A21)),"&lt;&gt;"),"No data")</f>
        <v>1</v>
      </c>
      <c r="AK22">
        <f>IFERROR(COUNTIFS('Etude statistique des temps d''a'!AF:AF,2,'Etude statistique des temps d''a'!A:A,"22h",INDEX('Etude statistique des temps d''a'!B:AD, 0, ROW(A21)),"Fermé") / COUNTIFS('Etude statistique des temps d''a'!AF:AF,2,'Etude statistique des temps d''a'!A:A,"22h",INDEX('Etude statistique des temps d''a'!B:AD, 0, ROW(A21)),"&lt;&gt;"),"No data")</f>
        <v>1</v>
      </c>
      <c r="AL22" t="str">
        <f>IFERROR(COUNTIFS('Etude statistique des temps d''a'!AF:AF,2,'Etude statistique des temps d''a'!A:A,"22h30",INDEX('Etude statistique des temps d''a'!B:AD, 0, ROW(A21)),"Fermé") / COUNTIFS('Etude statistique des temps d''a'!AF:AF,2,'Etude statistique des temps d''a'!A:A,"22h30",INDEX('Etude statistique des temps d''a'!B:AD, 0, ROW(A21)),"&lt;&gt;"),"No data")</f>
        <v>No data</v>
      </c>
    </row>
    <row r="23" spans="1:38" x14ac:dyDescent="0.3">
      <c r="A23" t="s">
        <v>29</v>
      </c>
      <c r="B23" t="s">
        <v>38</v>
      </c>
      <c r="C23" t="s">
        <v>85</v>
      </c>
      <c r="D23" t="s">
        <v>86</v>
      </c>
      <c r="E23">
        <f t="shared" si="0"/>
        <v>40.227272727272727</v>
      </c>
      <c r="F23">
        <f>IFERROR(AVERAGEIFS(INDEX('Etude statistique des temps d''a'!B:AD,0,ROW(A22)),'Etude statistique des temps d''a'!A:A,"8h30",'Etude statistique des temps d''a'!AF:AF,2),"Closed")</f>
        <v>5</v>
      </c>
      <c r="G23">
        <f>IFERROR(AVERAGEIFS(INDEX('Etude statistique des temps d''a'!B:AD,0,ROW(A22)),'Etude statistique des temps d''a'!A:A,"9h30",'Etude statistique des temps d''a'!AF:AF,2),"Closed")</f>
        <v>22.5</v>
      </c>
      <c r="H23">
        <f>IFERROR(AVERAGEIFS(INDEX('Etude statistique des temps d''a'!B:AD,0,ROW(A22)),'Etude statistique des temps d''a'!A:A,"10h30",'Etude statistique des temps d''a'!AF:AF,2),"Closed")</f>
        <v>50</v>
      </c>
      <c r="I23">
        <f>IFERROR(AVERAGEIFS(INDEX('Etude statistique des temps d''a'!B:AD,0,ROW(A22)),'Etude statistique des temps d''a'!A:A,"11h30 (Parade!)",'Etude statistique des temps d''a'!AF:AF,2),"Closed")</f>
        <v>45</v>
      </c>
      <c r="J23">
        <f>IFERROR(AVERAGEIFS(INDEX('Etude statistique des temps d''a'!B:AD,0,ROW(A22)),'Etude statistique des temps d''a'!A:A,"12h30",'Etude statistique des temps d''a'!AF:AF,2),"Closed")</f>
        <v>60</v>
      </c>
      <c r="K23">
        <f>IFERROR(AVERAGEIFS(INDEX('Etude statistique des temps d''a'!B:AD,0,ROW(A22)),'Etude statistique des temps d''a'!A:A,"13h30",'Etude statistique des temps d''a'!AF:AF,2),"Closed")</f>
        <v>55</v>
      </c>
      <c r="L23">
        <f>IFERROR(AVERAGEIFS(INDEX('Etude statistique des temps d''a'!B:AD,0,ROW(A22)),'Etude statistique des temps d''a'!A:A,"14h30",'Etude statistique des temps d''a'!AF:AF,2),"Closed")</f>
        <v>45</v>
      </c>
      <c r="M23">
        <f>IFERROR(AVERAGEIFS(INDEX('Etude statistique des temps d''a'!B:AD,0,ROW(A22)),'Etude statistique des temps d''a'!A:A,"15h30",'Etude statistique des temps d''a'!AF:AF,2),"Closed")</f>
        <v>45</v>
      </c>
      <c r="N23">
        <f>IFERROR(AVERAGEIFS(INDEX('Etude statistique des temps d''a'!B:AD,0,ROW(A22)),'Etude statistique des temps d''a'!A:A,"16h30",'Etude statistique des temps d''a'!AF:AF,2),"Closed")</f>
        <v>40</v>
      </c>
      <c r="O23">
        <f>IFERROR(AVERAGEIFS(INDEX('Etude statistique des temps d''a'!B:AD,0,ROW(A22)),'Etude statistique des temps d''a'!A:A,"17h30",'Etude statistique des temps d''a'!AF:AF,2),"Closed")</f>
        <v>40</v>
      </c>
      <c r="P23">
        <f>IFERROR(AVERAGEIFS(INDEX('Etude statistique des temps d''a'!B:AD,0,ROW(A22)),'Etude statistique des temps d''a'!A:A,"18h30",'Etude statistique des temps d''a'!AF:AF,2),"Closed")</f>
        <v>35</v>
      </c>
      <c r="Q23" t="str">
        <f>IFERROR(AVERAGEIFS(INDEX('Etude statistique des temps d''a'!B:AD,0,ROW(A22)),'Etude statistique des temps d''a'!A:A,"19h30",'Etude statistique des temps d''a'!AF:AF,2),"Closed")</f>
        <v>Closed</v>
      </c>
      <c r="R23" t="str">
        <f>IFERROR(AVERAGEIFS(INDEX('Etude statistique des temps d''a'!B:AD,0,ROW(A22)),'Etude statistique des temps d''a'!A:A,"20h30",'Etude statistique des temps d''a'!AF:AF,2),"Closed")</f>
        <v>Closed</v>
      </c>
      <c r="S23" t="str">
        <f>IFERROR(AVERAGEIFS(INDEX('Etude statistique des temps d''a'!B:AD,0,ROW(A22)),'Etude statistique des temps d''a'!A:A,"21h30",'Etude statistique des temps d''a'!AF:AF,2),"Closed")</f>
        <v>Closed</v>
      </c>
      <c r="T23" t="str">
        <f>IFERROR(AVERAGEIFS(INDEX('Etude statistique des temps d''a'!B:AD,0,ROW(A22)),'Etude statistique des temps d''a'!A:A,"22h",'Etude statistique des temps d''a'!AF:AF,2),"Closed")</f>
        <v>Closed</v>
      </c>
      <c r="U23" t="str">
        <f>IFERROR(AVERAGEIFS(INDEX('Etude statistique des temps d''a'!B:AD,0,ROW(A22)),'Etude statistique des temps d''a'!A:A,"22h30",'Etude statistique des temps d''a'!AF:AF,2),"Closed")</f>
        <v>Closed</v>
      </c>
      <c r="V23">
        <f>COUNTIFS('Etude statistique des temps d''a'!AF:AF,2,INDEX('Etude statistique des temps d''a'!B:AD, 0, ROW(A22)),"Fermé") / COUNTIFS('Etude statistique des temps d''a'!AF:AF,2,INDEX('Etude statistique des temps d''a'!B:AD, 0, ROW(A22)),"&lt;&gt;")</f>
        <v>0.1875</v>
      </c>
      <c r="W23">
        <f>IFERROR(COUNTIFS('Etude statistique des temps d''a'!AF:AF,2,'Etude statistique des temps d''a'!A:A,"8h30",INDEX('Etude statistique des temps d''a'!B:AD, 0, ROW(A22)),"Fermé") / COUNTIFS('Etude statistique des temps d''a'!AF:AF,2,'Etude statistique des temps d''a'!A:A,"8h30",INDEX('Etude statistique des temps d''a'!B:AD, 0, ROW(A22)),"&lt;&gt;"),"No data")</f>
        <v>0</v>
      </c>
      <c r="X23">
        <f>IFERROR(COUNTIFS('Etude statistique des temps d''a'!AF:AF,2,'Etude statistique des temps d''a'!A:A,"9h30",INDEX('Etude statistique des temps d''a'!B:AD, 0, ROW(A22)),"Fermé") / COUNTIFS('Etude statistique des temps d''a'!AF:AF,2,'Etude statistique des temps d''a'!A:A,"9h30",INDEX('Etude statistique des temps d''a'!B:AD, 0, ROW(A22)),"&lt;&gt;"),"No data")</f>
        <v>0</v>
      </c>
      <c r="Y23">
        <f>IFERROR(COUNTIFS('Etude statistique des temps d''a'!AF:AF,2,'Etude statistique des temps d''a'!A:A,"10h30",INDEX('Etude statistique des temps d''a'!B:AD, 0, ROW(A22)),"Fermé") / COUNTIFS('Etude statistique des temps d''a'!AF:AF,2,'Etude statistique des temps d''a'!A:A,"10h30",INDEX('Etude statistique des temps d''a'!B:AD, 0, ROW(A22)),"&lt;&gt;"),"No data")</f>
        <v>0</v>
      </c>
      <c r="Z23">
        <f>IFERROR(COUNTIFS('Etude statistique des temps d''a'!AF:AF,2,'Etude statistique des temps d''a'!A:A,"11h30 (Parade!)",INDEX('Etude statistique des temps d''a'!B:AD, 0, ROW(A22)),"Fermé") / COUNTIFS('Etude statistique des temps d''a'!AF:AF,2,'Etude statistique des temps d''a'!A:A,"11h30 (Parade!)",INDEX('Etude statistique des temps d''a'!B:AD, 0, ROW(A22)),"&lt;&gt;"),"No data")</f>
        <v>0</v>
      </c>
      <c r="AA23">
        <f>IFERROR(COUNTIFS('Etude statistique des temps d''a'!AF:AF,2,'Etude statistique des temps d''a'!A:A,"12h30",INDEX('Etude statistique des temps d''a'!B:AD, 0, ROW(A22)),"Fermé") / COUNTIFS('Etude statistique des temps d''a'!AF:AF,2,'Etude statistique des temps d''a'!A:A,"12h30",INDEX('Etude statistique des temps d''a'!B:AD, 0, ROW(A22)),"&lt;&gt;"),"No data")</f>
        <v>0</v>
      </c>
      <c r="AB23">
        <f>IFERROR(COUNTIFS('Etude statistique des temps d''a'!AF:AF,2,'Etude statistique des temps d''a'!A:A,"13h30",INDEX('Etude statistique des temps d''a'!B:AD, 0, ROW(A22)),"Fermé") / COUNTIFS('Etude statistique des temps d''a'!AF:AF,2,'Etude statistique des temps d''a'!A:A,"13h30",INDEX('Etude statistique des temps d''a'!B:AD, 0, ROW(A22)),"&lt;&gt;"),"No data")</f>
        <v>0</v>
      </c>
      <c r="AC23">
        <f>IFERROR(COUNTIFS('Etude statistique des temps d''a'!AF:AF,2,'Etude statistique des temps d''a'!A:A,"14h30",INDEX('Etude statistique des temps d''a'!B:AD, 0, ROW(A22)),"Fermé") / COUNTIFS('Etude statistique des temps d''a'!AF:AF,2,'Etude statistique des temps d''a'!A:A,"14h30",INDEX('Etude statistique des temps d''a'!B:AD, 0, ROW(A22)),"&lt;&gt;"),"No data")</f>
        <v>0</v>
      </c>
      <c r="AD23">
        <f>IFERROR(COUNTIFS('Etude statistique des temps d''a'!AF:AF,2,'Etude statistique des temps d''a'!A:A,"15h30",INDEX('Etude statistique des temps d''a'!B:AD, 0, ROW(A22)),"Fermé") / COUNTIFS('Etude statistique des temps d''a'!AF:AF,2,'Etude statistique des temps d''a'!A:A,"15h30",INDEX('Etude statistique des temps d''a'!B:AD, 0, ROW(A22)),"&lt;&gt;"),"No data")</f>
        <v>0</v>
      </c>
      <c r="AE23">
        <f>IFERROR(COUNTIFS('Etude statistique des temps d''a'!AF:AF,2,'Etude statistique des temps d''a'!A:A,"16h30",INDEX('Etude statistique des temps d''a'!B:AD, 0, ROW(A22)),"Fermé") / COUNTIFS('Etude statistique des temps d''a'!AF:AF,2,'Etude statistique des temps d''a'!A:A,"16h30",INDEX('Etude statistique des temps d''a'!B:AD, 0, ROW(A22)),"&lt;&gt;"),"No data")</f>
        <v>0</v>
      </c>
      <c r="AF23">
        <f>IFERROR(COUNTIFS('Etude statistique des temps d''a'!AF:AF,2,'Etude statistique des temps d''a'!A:A,"17h30",INDEX('Etude statistique des temps d''a'!B:AD, 0, ROW(A22)),"Fermé") / COUNTIFS('Etude statistique des temps d''a'!AF:AF,2,'Etude statistique des temps d''a'!A:A,"17h30",INDEX('Etude statistique des temps d''a'!B:AD, 0, ROW(A22)),"&lt;&gt;"),"No data")</f>
        <v>0</v>
      </c>
      <c r="AG23">
        <f>IFERROR(COUNTIFS('Etude statistique des temps d''a'!AF:AF,2,'Etude statistique des temps d''a'!A:A,"18h30",INDEX('Etude statistique des temps d''a'!B:AD, 0, ROW(A22)),"Fermé") / COUNTIFS('Etude statistique des temps d''a'!AF:AF,2,'Etude statistique des temps d''a'!A:A,"18h30",INDEX('Etude statistique des temps d''a'!B:AD, 0, ROW(A22)),"&lt;&gt;"),"No data")</f>
        <v>0</v>
      </c>
      <c r="AH23" t="str">
        <f>IFERROR(COUNTIFS('Etude statistique des temps d''a'!AF:AF,2,'Etude statistique des temps d''a'!A:A,"19h30",INDEX('Etude statistique des temps d''a'!B:AD, 0, ROW(A22)),"Fermé") / COUNTIFS('Etude statistique des temps d''a'!AF:AF,2,'Etude statistique des temps d''a'!A:A,"19h30",INDEX('Etude statistique des temps d''a'!B:AD, 0, ROW(A22)),"&lt;&gt;"),"No data")</f>
        <v>No data</v>
      </c>
      <c r="AI23" t="str">
        <f>IFERROR(COUNTIFS('Etude statistique des temps d''a'!AF:AF,2,'Etude statistique des temps d''a'!A:A,"20h30",INDEX('Etude statistique des temps d''a'!B:AD, 0, ROW(A22)),"Fermé") / COUNTIFS('Etude statistique des temps d''a'!AF:AF,2,'Etude statistique des temps d''a'!A:A,"20h30",INDEX('Etude statistique des temps d''a'!B:AD, 0, ROW(A22)),"&lt;&gt;"),"No data")</f>
        <v>No data</v>
      </c>
      <c r="AJ23">
        <f>IFERROR(COUNTIFS('Etude statistique des temps d''a'!AF:AF,2,'Etude statistique des temps d''a'!A:A,"21h30",INDEX('Etude statistique des temps d''a'!B:AD, 0, ROW(A22)),"Fermé") / COUNTIFS('Etude statistique des temps d''a'!AF:AF,2,'Etude statistique des temps d''a'!A:A,"21h30",INDEX('Etude statistique des temps d''a'!B:AD, 0, ROW(A22)),"&lt;&gt;"),"No data")</f>
        <v>1</v>
      </c>
      <c r="AK23">
        <f>IFERROR(COUNTIFS('Etude statistique des temps d''a'!AF:AF,2,'Etude statistique des temps d''a'!A:A,"22h",INDEX('Etude statistique des temps d''a'!B:AD, 0, ROW(A22)),"Fermé") / COUNTIFS('Etude statistique des temps d''a'!AF:AF,2,'Etude statistique des temps d''a'!A:A,"22h",INDEX('Etude statistique des temps d''a'!B:AD, 0, ROW(A22)),"&lt;&gt;"),"No data")</f>
        <v>1</v>
      </c>
      <c r="AL23" t="str">
        <f>IFERROR(COUNTIFS('Etude statistique des temps d''a'!AF:AF,2,'Etude statistique des temps d''a'!A:A,"22h30",INDEX('Etude statistique des temps d''a'!B:AD, 0, ROW(A22)),"Fermé") / COUNTIFS('Etude statistique des temps d''a'!AF:AF,2,'Etude statistique des temps d''a'!A:A,"22h30",INDEX('Etude statistique des temps d''a'!B:AD, 0, ROW(A22)),"&lt;&gt;"),"No data")</f>
        <v>No data</v>
      </c>
    </row>
    <row r="24" spans="1:38" x14ac:dyDescent="0.3">
      <c r="A24" t="s">
        <v>30</v>
      </c>
      <c r="B24" t="s">
        <v>38</v>
      </c>
      <c r="C24" t="s">
        <v>87</v>
      </c>
      <c r="D24" t="s">
        <v>88</v>
      </c>
      <c r="E24">
        <f t="shared" si="0"/>
        <v>12.142857142857142</v>
      </c>
      <c r="F24" t="str">
        <f>IFERROR(AVERAGEIFS(INDEX('Etude statistique des temps d''a'!B:AD,0,ROW(A23)),'Etude statistique des temps d''a'!A:A,"8h30",'Etude statistique des temps d''a'!AF:AF,2),"Closed")</f>
        <v>Closed</v>
      </c>
      <c r="G24" t="str">
        <f>IFERROR(AVERAGEIFS(INDEX('Etude statistique des temps d''a'!B:AD,0,ROW(A23)),'Etude statistique des temps d''a'!A:A,"9h30",'Etude statistique des temps d''a'!AF:AF,2),"Closed")</f>
        <v>Closed</v>
      </c>
      <c r="H24">
        <f>IFERROR(AVERAGEIFS(INDEX('Etude statistique des temps d''a'!B:AD,0,ROW(A23)),'Etude statistique des temps d''a'!A:A,"10h30",'Etude statistique des temps d''a'!AF:AF,2),"Closed")</f>
        <v>5</v>
      </c>
      <c r="I24">
        <f>IFERROR(AVERAGEIFS(INDEX('Etude statistique des temps d''a'!B:AD,0,ROW(A23)),'Etude statistique des temps d''a'!A:A,"11h30 (Parade!)",'Etude statistique des temps d''a'!AF:AF,2),"Closed")</f>
        <v>5</v>
      </c>
      <c r="J24">
        <f>IFERROR(AVERAGEIFS(INDEX('Etude statistique des temps d''a'!B:AD,0,ROW(A23)),'Etude statistique des temps d''a'!A:A,"12h30",'Etude statistique des temps d''a'!AF:AF,2),"Closed")</f>
        <v>10</v>
      </c>
      <c r="K24">
        <f>IFERROR(AVERAGEIFS(INDEX('Etude statistique des temps d''a'!B:AD,0,ROW(A23)),'Etude statistique des temps d''a'!A:A,"13h30",'Etude statistique des temps d''a'!AF:AF,2),"Closed")</f>
        <v>10</v>
      </c>
      <c r="L24">
        <f>IFERROR(AVERAGEIFS(INDEX('Etude statistique des temps d''a'!B:AD,0,ROW(A23)),'Etude statistique des temps d''a'!A:A,"14h30",'Etude statistique des temps d''a'!AF:AF,2),"Closed")</f>
        <v>10</v>
      </c>
      <c r="M24">
        <f>IFERROR(AVERAGEIFS(INDEX('Etude statistique des temps d''a'!B:AD,0,ROW(A23)),'Etude statistique des temps d''a'!A:A,"15h30",'Etude statistique des temps d''a'!AF:AF,2),"Closed")</f>
        <v>5</v>
      </c>
      <c r="N24" t="str">
        <f>IFERROR(AVERAGEIFS(INDEX('Etude statistique des temps d''a'!B:AD,0,ROW(A23)),'Etude statistique des temps d''a'!A:A,"16h30",'Etude statistique des temps d''a'!AF:AF,2),"Closed")</f>
        <v>Closed</v>
      </c>
      <c r="O24" t="str">
        <f>IFERROR(AVERAGEIFS(INDEX('Etude statistique des temps d''a'!B:AD,0,ROW(A23)),'Etude statistique des temps d''a'!A:A,"17h30",'Etude statistique des temps d''a'!AF:AF,2),"Closed")</f>
        <v>Closed</v>
      </c>
      <c r="P24">
        <f>IFERROR(AVERAGEIFS(INDEX('Etude statistique des temps d''a'!B:AD,0,ROW(A23)),'Etude statistique des temps d''a'!A:A,"18h30",'Etude statistique des temps d''a'!AF:AF,2),"Closed")</f>
        <v>40</v>
      </c>
      <c r="Q24" t="str">
        <f>IFERROR(AVERAGEIFS(INDEX('Etude statistique des temps d''a'!B:AD,0,ROW(A23)),'Etude statistique des temps d''a'!A:A,"19h30",'Etude statistique des temps d''a'!AF:AF,2),"Closed")</f>
        <v>Closed</v>
      </c>
      <c r="R24" t="str">
        <f>IFERROR(AVERAGEIFS(INDEX('Etude statistique des temps d''a'!B:AD,0,ROW(A23)),'Etude statistique des temps d''a'!A:A,"20h30",'Etude statistique des temps d''a'!AF:AF,2),"Closed")</f>
        <v>Closed</v>
      </c>
      <c r="S24" t="str">
        <f>IFERROR(AVERAGEIFS(INDEX('Etude statistique des temps d''a'!B:AD,0,ROW(A23)),'Etude statistique des temps d''a'!A:A,"21h30",'Etude statistique des temps d''a'!AF:AF,2),"Closed")</f>
        <v>Closed</v>
      </c>
      <c r="T24" t="str">
        <f>IFERROR(AVERAGEIFS(INDEX('Etude statistique des temps d''a'!B:AD,0,ROW(A23)),'Etude statistique des temps d''a'!A:A,"22h",'Etude statistique des temps d''a'!AF:AF,2),"Closed")</f>
        <v>Closed</v>
      </c>
      <c r="U24" t="str">
        <f>IFERROR(AVERAGEIFS(INDEX('Etude statistique des temps d''a'!B:AD,0,ROW(A23)),'Etude statistique des temps d''a'!A:A,"22h30",'Etude statistique des temps d''a'!AF:AF,2),"Closed")</f>
        <v>Closed</v>
      </c>
      <c r="V24">
        <f>COUNTIFS('Etude statistique des temps d''a'!AF:AF,2,INDEX('Etude statistique des temps d''a'!B:AD, 0, ROW(A23)),"Fermé") / COUNTIFS('Etude statistique des temps d''a'!AF:AF,2,INDEX('Etude statistique des temps d''a'!B:AD, 0, ROW(A23)),"&lt;&gt;")</f>
        <v>0.5</v>
      </c>
      <c r="W24">
        <f>IFERROR(COUNTIFS('Etude statistique des temps d''a'!AF:AF,2,'Etude statistique des temps d''a'!A:A,"8h30",INDEX('Etude statistique des temps d''a'!B:AD, 0, ROW(A23)),"Fermé") / COUNTIFS('Etude statistique des temps d''a'!AF:AF,2,'Etude statistique des temps d''a'!A:A,"8h30",INDEX('Etude statistique des temps d''a'!B:AD, 0, ROW(A23)),"&lt;&gt;"),"No data")</f>
        <v>1</v>
      </c>
      <c r="X24">
        <f>IFERROR(COUNTIFS('Etude statistique des temps d''a'!AF:AF,2,'Etude statistique des temps d''a'!A:A,"9h30",INDEX('Etude statistique des temps d''a'!B:AD, 0, ROW(A23)),"Fermé") / COUNTIFS('Etude statistique des temps d''a'!AF:AF,2,'Etude statistique des temps d''a'!A:A,"9h30",INDEX('Etude statistique des temps d''a'!B:AD, 0, ROW(A23)),"&lt;&gt;"),"No data")</f>
        <v>1</v>
      </c>
      <c r="Y24">
        <f>IFERROR(COUNTIFS('Etude statistique des temps d''a'!AF:AF,2,'Etude statistique des temps d''a'!A:A,"10h30",INDEX('Etude statistique des temps d''a'!B:AD, 0, ROW(A23)),"Fermé") / COUNTIFS('Etude statistique des temps d''a'!AF:AF,2,'Etude statistique des temps d''a'!A:A,"10h30",INDEX('Etude statistique des temps d''a'!B:AD, 0, ROW(A23)),"&lt;&gt;"),"No data")</f>
        <v>0</v>
      </c>
      <c r="Z24">
        <f>IFERROR(COUNTIFS('Etude statistique des temps d''a'!AF:AF,2,'Etude statistique des temps d''a'!A:A,"11h30 (Parade!)",INDEX('Etude statistique des temps d''a'!B:AD, 0, ROW(A23)),"Fermé") / COUNTIFS('Etude statistique des temps d''a'!AF:AF,2,'Etude statistique des temps d''a'!A:A,"11h30 (Parade!)",INDEX('Etude statistique des temps d''a'!B:AD, 0, ROW(A23)),"&lt;&gt;"),"No data")</f>
        <v>0</v>
      </c>
      <c r="AA24">
        <f>IFERROR(COUNTIFS('Etude statistique des temps d''a'!AF:AF,2,'Etude statistique des temps d''a'!A:A,"12h30",INDEX('Etude statistique des temps d''a'!B:AD, 0, ROW(A23)),"Fermé") / COUNTIFS('Etude statistique des temps d''a'!AF:AF,2,'Etude statistique des temps d''a'!A:A,"12h30",INDEX('Etude statistique des temps d''a'!B:AD, 0, ROW(A23)),"&lt;&gt;"),"No data")</f>
        <v>0</v>
      </c>
      <c r="AB24">
        <f>IFERROR(COUNTIFS('Etude statistique des temps d''a'!AF:AF,2,'Etude statistique des temps d''a'!A:A,"13h30",INDEX('Etude statistique des temps d''a'!B:AD, 0, ROW(A23)),"Fermé") / COUNTIFS('Etude statistique des temps d''a'!AF:AF,2,'Etude statistique des temps d''a'!A:A,"13h30",INDEX('Etude statistique des temps d''a'!B:AD, 0, ROW(A23)),"&lt;&gt;"),"No data")</f>
        <v>0</v>
      </c>
      <c r="AC24">
        <f>IFERROR(COUNTIFS('Etude statistique des temps d''a'!AF:AF,2,'Etude statistique des temps d''a'!A:A,"14h30",INDEX('Etude statistique des temps d''a'!B:AD, 0, ROW(A23)),"Fermé") / COUNTIFS('Etude statistique des temps d''a'!AF:AF,2,'Etude statistique des temps d''a'!A:A,"14h30",INDEX('Etude statistique des temps d''a'!B:AD, 0, ROW(A23)),"&lt;&gt;"),"No data")</f>
        <v>0</v>
      </c>
      <c r="AD24">
        <f>IFERROR(COUNTIFS('Etude statistique des temps d''a'!AF:AF,2,'Etude statistique des temps d''a'!A:A,"15h30",INDEX('Etude statistique des temps d''a'!B:AD, 0, ROW(A23)),"Fermé") / COUNTIFS('Etude statistique des temps d''a'!AF:AF,2,'Etude statistique des temps d''a'!A:A,"15h30",INDEX('Etude statistique des temps d''a'!B:AD, 0, ROW(A23)),"&lt;&gt;"),"No data")</f>
        <v>0</v>
      </c>
      <c r="AE24">
        <f>IFERROR(COUNTIFS('Etude statistique des temps d''a'!AF:AF,2,'Etude statistique des temps d''a'!A:A,"16h30",INDEX('Etude statistique des temps d''a'!B:AD, 0, ROW(A23)),"Fermé") / COUNTIFS('Etude statistique des temps d''a'!AF:AF,2,'Etude statistique des temps d''a'!A:A,"16h30",INDEX('Etude statistique des temps d''a'!B:AD, 0, ROW(A23)),"&lt;&gt;"),"No data")</f>
        <v>1</v>
      </c>
      <c r="AF24">
        <f>IFERROR(COUNTIFS('Etude statistique des temps d''a'!AF:AF,2,'Etude statistique des temps d''a'!A:A,"17h30",INDEX('Etude statistique des temps d''a'!B:AD, 0, ROW(A23)),"Fermé") / COUNTIFS('Etude statistique des temps d''a'!AF:AF,2,'Etude statistique des temps d''a'!A:A,"17h30",INDEX('Etude statistique des temps d''a'!B:AD, 0, ROW(A23)),"&lt;&gt;"),"No data")</f>
        <v>1</v>
      </c>
      <c r="AG24">
        <f>IFERROR(COUNTIFS('Etude statistique des temps d''a'!AF:AF,2,'Etude statistique des temps d''a'!A:A,"18h30",INDEX('Etude statistique des temps d''a'!B:AD, 0, ROW(A23)),"Fermé") / COUNTIFS('Etude statistique des temps d''a'!AF:AF,2,'Etude statistique des temps d''a'!A:A,"18h30",INDEX('Etude statistique des temps d''a'!B:AD, 0, ROW(A23)),"&lt;&gt;"),"No data")</f>
        <v>0</v>
      </c>
      <c r="AH24" t="str">
        <f>IFERROR(COUNTIFS('Etude statistique des temps d''a'!AF:AF,2,'Etude statistique des temps d''a'!A:A,"19h30",INDEX('Etude statistique des temps d''a'!B:AD, 0, ROW(A23)),"Fermé") / COUNTIFS('Etude statistique des temps d''a'!AF:AF,2,'Etude statistique des temps d''a'!A:A,"19h30",INDEX('Etude statistique des temps d''a'!B:AD, 0, ROW(A23)),"&lt;&gt;"),"No data")</f>
        <v>No data</v>
      </c>
      <c r="AI24" t="str">
        <f>IFERROR(COUNTIFS('Etude statistique des temps d''a'!AF:AF,2,'Etude statistique des temps d''a'!A:A,"20h30",INDEX('Etude statistique des temps d''a'!B:AD, 0, ROW(A23)),"Fermé") / COUNTIFS('Etude statistique des temps d''a'!AF:AF,2,'Etude statistique des temps d''a'!A:A,"20h30",INDEX('Etude statistique des temps d''a'!B:AD, 0, ROW(A23)),"&lt;&gt;"),"No data")</f>
        <v>No data</v>
      </c>
      <c r="AJ24">
        <f>IFERROR(COUNTIFS('Etude statistique des temps d''a'!AF:AF,2,'Etude statistique des temps d''a'!A:A,"21h30",INDEX('Etude statistique des temps d''a'!B:AD, 0, ROW(A23)),"Fermé") / COUNTIFS('Etude statistique des temps d''a'!AF:AF,2,'Etude statistique des temps d''a'!A:A,"21h30",INDEX('Etude statistique des temps d''a'!B:AD, 0, ROW(A23)),"&lt;&gt;"),"No data")</f>
        <v>1</v>
      </c>
      <c r="AK24">
        <f>IFERROR(COUNTIFS('Etude statistique des temps d''a'!AF:AF,2,'Etude statistique des temps d''a'!A:A,"22h",INDEX('Etude statistique des temps d''a'!B:AD, 0, ROW(A23)),"Fermé") / COUNTIFS('Etude statistique des temps d''a'!AF:AF,2,'Etude statistique des temps d''a'!A:A,"22h",INDEX('Etude statistique des temps d''a'!B:AD, 0, ROW(A23)),"&lt;&gt;"),"No data")</f>
        <v>1</v>
      </c>
      <c r="AL24" t="str">
        <f>IFERROR(COUNTIFS('Etude statistique des temps d''a'!AF:AF,2,'Etude statistique des temps d''a'!A:A,"22h30",INDEX('Etude statistique des temps d''a'!B:AD, 0, ROW(A23)),"Fermé") / COUNTIFS('Etude statistique des temps d''a'!AF:AF,2,'Etude statistique des temps d''a'!A:A,"22h30",INDEX('Etude statistique des temps d''a'!B:AD, 0, ROW(A23)),"&lt;&gt;"),"No data")</f>
        <v>No data</v>
      </c>
    </row>
    <row r="25" spans="1:38" x14ac:dyDescent="0.3">
      <c r="A25" t="s">
        <v>31</v>
      </c>
      <c r="B25" t="s">
        <v>38</v>
      </c>
      <c r="C25" t="s">
        <v>89</v>
      </c>
      <c r="D25" t="s">
        <v>90</v>
      </c>
      <c r="E25">
        <f t="shared" si="0"/>
        <v>14.5</v>
      </c>
      <c r="F25" t="str">
        <f>IFERROR(AVERAGEIFS(INDEX('Etude statistique des temps d''a'!B:AD,0,ROW(A24)),'Etude statistique des temps d''a'!A:A,"8h30",'Etude statistique des temps d''a'!AF:AF,2),"Closed")</f>
        <v>Closed</v>
      </c>
      <c r="G25">
        <f>IFERROR(AVERAGEIFS(INDEX('Etude statistique des temps d''a'!B:AD,0,ROW(A24)),'Etude statistique des temps d''a'!A:A,"9h30",'Etude statistique des temps d''a'!AF:AF,2),"Closed")</f>
        <v>5</v>
      </c>
      <c r="H25">
        <f>IFERROR(AVERAGEIFS(INDEX('Etude statistique des temps d''a'!B:AD,0,ROW(A24)),'Etude statistique des temps d''a'!A:A,"10h30",'Etude statistique des temps d''a'!AF:AF,2),"Closed")</f>
        <v>10</v>
      </c>
      <c r="I25">
        <f>IFERROR(AVERAGEIFS(INDEX('Etude statistique des temps d''a'!B:AD,0,ROW(A24)),'Etude statistique des temps d''a'!A:A,"11h30 (Parade!)",'Etude statistique des temps d''a'!AF:AF,2),"Closed")</f>
        <v>20</v>
      </c>
      <c r="J25">
        <f>IFERROR(AVERAGEIFS(INDEX('Etude statistique des temps d''a'!B:AD,0,ROW(A24)),'Etude statistique des temps d''a'!A:A,"12h30",'Etude statistique des temps d''a'!AF:AF,2),"Closed")</f>
        <v>30</v>
      </c>
      <c r="K25">
        <f>IFERROR(AVERAGEIFS(INDEX('Etude statistique des temps d''a'!B:AD,0,ROW(A24)),'Etude statistique des temps d''a'!A:A,"13h30",'Etude statistique des temps d''a'!AF:AF,2),"Closed")</f>
        <v>15</v>
      </c>
      <c r="L25">
        <f>IFERROR(AVERAGEIFS(INDEX('Etude statistique des temps d''a'!B:AD,0,ROW(A24)),'Etude statistique des temps d''a'!A:A,"14h30",'Etude statistique des temps d''a'!AF:AF,2),"Closed")</f>
        <v>5</v>
      </c>
      <c r="M25">
        <f>IFERROR(AVERAGEIFS(INDEX('Etude statistique des temps d''a'!B:AD,0,ROW(A24)),'Etude statistique des temps d''a'!A:A,"15h30",'Etude statistique des temps d''a'!AF:AF,2),"Closed")</f>
        <v>5</v>
      </c>
      <c r="N25">
        <f>IFERROR(AVERAGEIFS(INDEX('Etude statistique des temps d''a'!B:AD,0,ROW(A24)),'Etude statistique des temps d''a'!A:A,"16h30",'Etude statistique des temps d''a'!AF:AF,2),"Closed")</f>
        <v>20</v>
      </c>
      <c r="O25">
        <f>IFERROR(AVERAGEIFS(INDEX('Etude statistique des temps d''a'!B:AD,0,ROW(A24)),'Etude statistique des temps d''a'!A:A,"17h30",'Etude statistique des temps d''a'!AF:AF,2),"Closed")</f>
        <v>20</v>
      </c>
      <c r="P25">
        <f>IFERROR(AVERAGEIFS(INDEX('Etude statistique des temps d''a'!B:AD,0,ROW(A24)),'Etude statistique des temps d''a'!A:A,"18h30",'Etude statistique des temps d''a'!AF:AF,2),"Closed")</f>
        <v>15</v>
      </c>
      <c r="Q25" t="str">
        <f>IFERROR(AVERAGEIFS(INDEX('Etude statistique des temps d''a'!B:AD,0,ROW(A24)),'Etude statistique des temps d''a'!A:A,"19h30",'Etude statistique des temps d''a'!AF:AF,2),"Closed")</f>
        <v>Closed</v>
      </c>
      <c r="R25" t="str">
        <f>IFERROR(AVERAGEIFS(INDEX('Etude statistique des temps d''a'!B:AD,0,ROW(A24)),'Etude statistique des temps d''a'!A:A,"20h30",'Etude statistique des temps d''a'!AF:AF,2),"Closed")</f>
        <v>Closed</v>
      </c>
      <c r="S25" t="str">
        <f>IFERROR(AVERAGEIFS(INDEX('Etude statistique des temps d''a'!B:AD,0,ROW(A24)),'Etude statistique des temps d''a'!A:A,"21h30",'Etude statistique des temps d''a'!AF:AF,2),"Closed")</f>
        <v>Closed</v>
      </c>
      <c r="T25" t="str">
        <f>IFERROR(AVERAGEIFS(INDEX('Etude statistique des temps d''a'!B:AD,0,ROW(A24)),'Etude statistique des temps d''a'!A:A,"22h",'Etude statistique des temps d''a'!AF:AF,2),"Closed")</f>
        <v>Closed</v>
      </c>
      <c r="U25" t="str">
        <f>IFERROR(AVERAGEIFS(INDEX('Etude statistique des temps d''a'!B:AD,0,ROW(A24)),'Etude statistique des temps d''a'!A:A,"22h30",'Etude statistique des temps d''a'!AF:AF,2),"Closed")</f>
        <v>Closed</v>
      </c>
      <c r="V25">
        <f>COUNTIFS('Etude statistique des temps d''a'!AF:AF,2,INDEX('Etude statistique des temps d''a'!B:AD, 0, ROW(A24)),"Fermé") / COUNTIFS('Etude statistique des temps d''a'!AF:AF,2,INDEX('Etude statistique des temps d''a'!B:AD, 0, ROW(A24)),"&lt;&gt;")</f>
        <v>0.3125</v>
      </c>
      <c r="W25">
        <f>IFERROR(COUNTIFS('Etude statistique des temps d''a'!AF:AF,2,'Etude statistique des temps d''a'!A:A,"8h30",INDEX('Etude statistique des temps d''a'!B:AD, 0, ROW(A24)),"Fermé") / COUNTIFS('Etude statistique des temps d''a'!AF:AF,2,'Etude statistique des temps d''a'!A:A,"8h30",INDEX('Etude statistique des temps d''a'!B:AD, 0, ROW(A24)),"&lt;&gt;"),"No data")</f>
        <v>1</v>
      </c>
      <c r="X25">
        <f>IFERROR(COUNTIFS('Etude statistique des temps d''a'!AF:AF,2,'Etude statistique des temps d''a'!A:A,"9h30",INDEX('Etude statistique des temps d''a'!B:AD, 0, ROW(A24)),"Fermé") / COUNTIFS('Etude statistique des temps d''a'!AF:AF,2,'Etude statistique des temps d''a'!A:A,"9h30",INDEX('Etude statistique des temps d''a'!B:AD, 0, ROW(A24)),"&lt;&gt;"),"No data")</f>
        <v>0.5</v>
      </c>
      <c r="Y25">
        <f>IFERROR(COUNTIFS('Etude statistique des temps d''a'!AF:AF,2,'Etude statistique des temps d''a'!A:A,"10h30",INDEX('Etude statistique des temps d''a'!B:AD, 0, ROW(A24)),"Fermé") / COUNTIFS('Etude statistique des temps d''a'!AF:AF,2,'Etude statistique des temps d''a'!A:A,"10h30",INDEX('Etude statistique des temps d''a'!B:AD, 0, ROW(A24)),"&lt;&gt;"),"No data")</f>
        <v>0</v>
      </c>
      <c r="Z25">
        <f>IFERROR(COUNTIFS('Etude statistique des temps d''a'!AF:AF,2,'Etude statistique des temps d''a'!A:A,"11h30 (Parade!)",INDEX('Etude statistique des temps d''a'!B:AD, 0, ROW(A24)),"Fermé") / COUNTIFS('Etude statistique des temps d''a'!AF:AF,2,'Etude statistique des temps d''a'!A:A,"11h30 (Parade!)",INDEX('Etude statistique des temps d''a'!B:AD, 0, ROW(A24)),"&lt;&gt;"),"No data")</f>
        <v>0</v>
      </c>
      <c r="AA25">
        <f>IFERROR(COUNTIFS('Etude statistique des temps d''a'!AF:AF,2,'Etude statistique des temps d''a'!A:A,"12h30",INDEX('Etude statistique des temps d''a'!B:AD, 0, ROW(A24)),"Fermé") / COUNTIFS('Etude statistique des temps d''a'!AF:AF,2,'Etude statistique des temps d''a'!A:A,"12h30",INDEX('Etude statistique des temps d''a'!B:AD, 0, ROW(A24)),"&lt;&gt;"),"No data")</f>
        <v>0</v>
      </c>
      <c r="AB25">
        <f>IFERROR(COUNTIFS('Etude statistique des temps d''a'!AF:AF,2,'Etude statistique des temps d''a'!A:A,"13h30",INDEX('Etude statistique des temps d''a'!B:AD, 0, ROW(A24)),"Fermé") / COUNTIFS('Etude statistique des temps d''a'!AF:AF,2,'Etude statistique des temps d''a'!A:A,"13h30",INDEX('Etude statistique des temps d''a'!B:AD, 0, ROW(A24)),"&lt;&gt;"),"No data")</f>
        <v>0</v>
      </c>
      <c r="AC25">
        <f>IFERROR(COUNTIFS('Etude statistique des temps d''a'!AF:AF,2,'Etude statistique des temps d''a'!A:A,"14h30",INDEX('Etude statistique des temps d''a'!B:AD, 0, ROW(A24)),"Fermé") / COUNTIFS('Etude statistique des temps d''a'!AF:AF,2,'Etude statistique des temps d''a'!A:A,"14h30",INDEX('Etude statistique des temps d''a'!B:AD, 0, ROW(A24)),"&lt;&gt;"),"No data")</f>
        <v>0</v>
      </c>
      <c r="AD25">
        <f>IFERROR(COUNTIFS('Etude statistique des temps d''a'!AF:AF,2,'Etude statistique des temps d''a'!A:A,"15h30",INDEX('Etude statistique des temps d''a'!B:AD, 0, ROW(A24)),"Fermé") / COUNTIFS('Etude statistique des temps d''a'!AF:AF,2,'Etude statistique des temps d''a'!A:A,"15h30",INDEX('Etude statistique des temps d''a'!B:AD, 0, ROW(A24)),"&lt;&gt;"),"No data")</f>
        <v>0</v>
      </c>
      <c r="AE25">
        <f>IFERROR(COUNTIFS('Etude statistique des temps d''a'!AF:AF,2,'Etude statistique des temps d''a'!A:A,"16h30",INDEX('Etude statistique des temps d''a'!B:AD, 0, ROW(A24)),"Fermé") / COUNTIFS('Etude statistique des temps d''a'!AF:AF,2,'Etude statistique des temps d''a'!A:A,"16h30",INDEX('Etude statistique des temps d''a'!B:AD, 0, ROW(A24)),"&lt;&gt;"),"No data")</f>
        <v>0</v>
      </c>
      <c r="AF25">
        <f>IFERROR(COUNTIFS('Etude statistique des temps d''a'!AF:AF,2,'Etude statistique des temps d''a'!A:A,"17h30",INDEX('Etude statistique des temps d''a'!B:AD, 0, ROW(A24)),"Fermé") / COUNTIFS('Etude statistique des temps d''a'!AF:AF,2,'Etude statistique des temps d''a'!A:A,"17h30",INDEX('Etude statistique des temps d''a'!B:AD, 0, ROW(A24)),"&lt;&gt;"),"No data")</f>
        <v>0</v>
      </c>
      <c r="AG25">
        <f>IFERROR(COUNTIFS('Etude statistique des temps d''a'!AF:AF,2,'Etude statistique des temps d''a'!A:A,"18h30",INDEX('Etude statistique des temps d''a'!B:AD, 0, ROW(A24)),"Fermé") / COUNTIFS('Etude statistique des temps d''a'!AF:AF,2,'Etude statistique des temps d''a'!A:A,"18h30",INDEX('Etude statistique des temps d''a'!B:AD, 0, ROW(A24)),"&lt;&gt;"),"No data")</f>
        <v>0</v>
      </c>
      <c r="AH25" t="str">
        <f>IFERROR(COUNTIFS('Etude statistique des temps d''a'!AF:AF,2,'Etude statistique des temps d''a'!A:A,"19h30",INDEX('Etude statistique des temps d''a'!B:AD, 0, ROW(A24)),"Fermé") / COUNTIFS('Etude statistique des temps d''a'!AF:AF,2,'Etude statistique des temps d''a'!A:A,"19h30",INDEX('Etude statistique des temps d''a'!B:AD, 0, ROW(A24)),"&lt;&gt;"),"No data")</f>
        <v>No data</v>
      </c>
      <c r="AI25" t="str">
        <f>IFERROR(COUNTIFS('Etude statistique des temps d''a'!AF:AF,2,'Etude statistique des temps d''a'!A:A,"20h30",INDEX('Etude statistique des temps d''a'!B:AD, 0, ROW(A24)),"Fermé") / COUNTIFS('Etude statistique des temps d''a'!AF:AF,2,'Etude statistique des temps d''a'!A:A,"20h30",INDEX('Etude statistique des temps d''a'!B:AD, 0, ROW(A24)),"&lt;&gt;"),"No data")</f>
        <v>No data</v>
      </c>
      <c r="AJ25">
        <f>IFERROR(COUNTIFS('Etude statistique des temps d''a'!AF:AF,2,'Etude statistique des temps d''a'!A:A,"21h30",INDEX('Etude statistique des temps d''a'!B:AD, 0, ROW(A24)),"Fermé") / COUNTIFS('Etude statistique des temps d''a'!AF:AF,2,'Etude statistique des temps d''a'!A:A,"21h30",INDEX('Etude statistique des temps d''a'!B:AD, 0, ROW(A24)),"&lt;&gt;"),"No data")</f>
        <v>1</v>
      </c>
      <c r="AK25">
        <f>IFERROR(COUNTIFS('Etude statistique des temps d''a'!AF:AF,2,'Etude statistique des temps d''a'!A:A,"22h",INDEX('Etude statistique des temps d''a'!B:AD, 0, ROW(A24)),"Fermé") / COUNTIFS('Etude statistique des temps d''a'!AF:AF,2,'Etude statistique des temps d''a'!A:A,"22h",INDEX('Etude statistique des temps d''a'!B:AD, 0, ROW(A24)),"&lt;&gt;"),"No data")</f>
        <v>1</v>
      </c>
      <c r="AL25" t="str">
        <f>IFERROR(COUNTIFS('Etude statistique des temps d''a'!AF:AF,2,'Etude statistique des temps d''a'!A:A,"22h30",INDEX('Etude statistique des temps d''a'!B:AD, 0, ROW(A24)),"Fermé") / COUNTIFS('Etude statistique des temps d''a'!AF:AF,2,'Etude statistique des temps d''a'!A:A,"22h30",INDEX('Etude statistique des temps d''a'!B:AD, 0, ROW(A24)),"&lt;&gt;"),"No data")</f>
        <v>No data</v>
      </c>
    </row>
    <row r="26" spans="1:38" x14ac:dyDescent="0.3">
      <c r="A26" t="s">
        <v>32</v>
      </c>
      <c r="B26" t="s">
        <v>38</v>
      </c>
      <c r="C26" t="s">
        <v>91</v>
      </c>
      <c r="D26" t="s">
        <v>92</v>
      </c>
      <c r="E26">
        <f t="shared" si="0"/>
        <v>11.75</v>
      </c>
      <c r="F26" t="str">
        <f>IFERROR(AVERAGEIFS(INDEX('Etude statistique des temps d''a'!B:AD,0,ROW(A25)),'Etude statistique des temps d''a'!A:A,"8h30",'Etude statistique des temps d''a'!AF:AF,2),"Closed")</f>
        <v>Closed</v>
      </c>
      <c r="G26">
        <f>IFERROR(AVERAGEIFS(INDEX('Etude statistique des temps d''a'!B:AD,0,ROW(A25)),'Etude statistique des temps d''a'!A:A,"9h30",'Etude statistique des temps d''a'!AF:AF,2),"Closed")</f>
        <v>5</v>
      </c>
      <c r="H26">
        <f>IFERROR(AVERAGEIFS(INDEX('Etude statistique des temps d''a'!B:AD,0,ROW(A25)),'Etude statistique des temps d''a'!A:A,"10h30",'Etude statistique des temps d''a'!AF:AF,2),"Closed")</f>
        <v>25</v>
      </c>
      <c r="I26">
        <f>IFERROR(AVERAGEIFS(INDEX('Etude statistique des temps d''a'!B:AD,0,ROW(A25)),'Etude statistique des temps d''a'!A:A,"11h30 (Parade!)",'Etude statistique des temps d''a'!AF:AF,2),"Closed")</f>
        <v>15</v>
      </c>
      <c r="J26">
        <f>IFERROR(AVERAGEIFS(INDEX('Etude statistique des temps d''a'!B:AD,0,ROW(A25)),'Etude statistique des temps d''a'!A:A,"12h30",'Etude statistique des temps d''a'!AF:AF,2),"Closed")</f>
        <v>10</v>
      </c>
      <c r="K26">
        <f>IFERROR(AVERAGEIFS(INDEX('Etude statistique des temps d''a'!B:AD,0,ROW(A25)),'Etude statistique des temps d''a'!A:A,"13h30",'Etude statistique des temps d''a'!AF:AF,2),"Closed")</f>
        <v>12.5</v>
      </c>
      <c r="L26">
        <f>IFERROR(AVERAGEIFS(INDEX('Etude statistique des temps d''a'!B:AD,0,ROW(A25)),'Etude statistique des temps d''a'!A:A,"14h30",'Etude statistique des temps d''a'!AF:AF,2),"Closed")</f>
        <v>10</v>
      </c>
      <c r="M26">
        <f>IFERROR(AVERAGEIFS(INDEX('Etude statistique des temps d''a'!B:AD,0,ROW(A25)),'Etude statistique des temps d''a'!A:A,"15h30",'Etude statistique des temps d''a'!AF:AF,2),"Closed")</f>
        <v>10</v>
      </c>
      <c r="N26">
        <f>IFERROR(AVERAGEIFS(INDEX('Etude statistique des temps d''a'!B:AD,0,ROW(A25)),'Etude statistique des temps d''a'!A:A,"16h30",'Etude statistique des temps d''a'!AF:AF,2),"Closed")</f>
        <v>10</v>
      </c>
      <c r="O26">
        <f>IFERROR(AVERAGEIFS(INDEX('Etude statistique des temps d''a'!B:AD,0,ROW(A25)),'Etude statistique des temps d''a'!A:A,"17h30",'Etude statistique des temps d''a'!AF:AF,2),"Closed")</f>
        <v>10</v>
      </c>
      <c r="P26">
        <f>IFERROR(AVERAGEIFS(INDEX('Etude statistique des temps d''a'!B:AD,0,ROW(A25)),'Etude statistique des temps d''a'!A:A,"18h30",'Etude statistique des temps d''a'!AF:AF,2),"Closed")</f>
        <v>10</v>
      </c>
      <c r="Q26" t="str">
        <f>IFERROR(AVERAGEIFS(INDEX('Etude statistique des temps d''a'!B:AD,0,ROW(A25)),'Etude statistique des temps d''a'!A:A,"19h30",'Etude statistique des temps d''a'!AF:AF,2),"Closed")</f>
        <v>Closed</v>
      </c>
      <c r="R26" t="str">
        <f>IFERROR(AVERAGEIFS(INDEX('Etude statistique des temps d''a'!B:AD,0,ROW(A25)),'Etude statistique des temps d''a'!A:A,"20h30",'Etude statistique des temps d''a'!AF:AF,2),"Closed")</f>
        <v>Closed</v>
      </c>
      <c r="S26" t="str">
        <f>IFERROR(AVERAGEIFS(INDEX('Etude statistique des temps d''a'!B:AD,0,ROW(A25)),'Etude statistique des temps d''a'!A:A,"21h30",'Etude statistique des temps d''a'!AF:AF,2),"Closed")</f>
        <v>Closed</v>
      </c>
      <c r="T26" t="str">
        <f>IFERROR(AVERAGEIFS(INDEX('Etude statistique des temps d''a'!B:AD,0,ROW(A25)),'Etude statistique des temps d''a'!A:A,"22h",'Etude statistique des temps d''a'!AF:AF,2),"Closed")</f>
        <v>Closed</v>
      </c>
      <c r="U26" t="str">
        <f>IFERROR(AVERAGEIFS(INDEX('Etude statistique des temps d''a'!B:AD,0,ROW(A25)),'Etude statistique des temps d''a'!A:A,"22h30",'Etude statistique des temps d''a'!AF:AF,2),"Closed")</f>
        <v>Closed</v>
      </c>
      <c r="V26">
        <f>COUNTIFS('Etude statistique des temps d''a'!AF:AF,2,INDEX('Etude statistique des temps d''a'!B:AD, 0, ROW(A25)),"Fermé") / COUNTIFS('Etude statistique des temps d''a'!AF:AF,2,INDEX('Etude statistique des temps d''a'!B:AD, 0, ROW(A25)),"&lt;&gt;")</f>
        <v>0.25</v>
      </c>
      <c r="W26">
        <f>IFERROR(COUNTIFS('Etude statistique des temps d''a'!AF:AF,2,'Etude statistique des temps d''a'!A:A,"8h30",INDEX('Etude statistique des temps d''a'!B:AD, 0, ROW(A25)),"Fermé") / COUNTIFS('Etude statistique des temps d''a'!AF:AF,2,'Etude statistique des temps d''a'!A:A,"8h30",INDEX('Etude statistique des temps d''a'!B:AD, 0, ROW(A25)),"&lt;&gt;"),"No data")</f>
        <v>1</v>
      </c>
      <c r="X26">
        <f>IFERROR(COUNTIFS('Etude statistique des temps d''a'!AF:AF,2,'Etude statistique des temps d''a'!A:A,"9h30",INDEX('Etude statistique des temps d''a'!B:AD, 0, ROW(A25)),"Fermé") / COUNTIFS('Etude statistique des temps d''a'!AF:AF,2,'Etude statistique des temps d''a'!A:A,"9h30",INDEX('Etude statistique des temps d''a'!B:AD, 0, ROW(A25)),"&lt;&gt;"),"No data")</f>
        <v>0</v>
      </c>
      <c r="Y26">
        <f>IFERROR(COUNTIFS('Etude statistique des temps d''a'!AF:AF,2,'Etude statistique des temps d''a'!A:A,"10h30",INDEX('Etude statistique des temps d''a'!B:AD, 0, ROW(A25)),"Fermé") / COUNTIFS('Etude statistique des temps d''a'!AF:AF,2,'Etude statistique des temps d''a'!A:A,"10h30",INDEX('Etude statistique des temps d''a'!B:AD, 0, ROW(A25)),"&lt;&gt;"),"No data")</f>
        <v>0</v>
      </c>
      <c r="Z26">
        <f>IFERROR(COUNTIFS('Etude statistique des temps d''a'!AF:AF,2,'Etude statistique des temps d''a'!A:A,"11h30 (Parade!)",INDEX('Etude statistique des temps d''a'!B:AD, 0, ROW(A25)),"Fermé") / COUNTIFS('Etude statistique des temps d''a'!AF:AF,2,'Etude statistique des temps d''a'!A:A,"11h30 (Parade!)",INDEX('Etude statistique des temps d''a'!B:AD, 0, ROW(A25)),"&lt;&gt;"),"No data")</f>
        <v>0</v>
      </c>
      <c r="AA26">
        <f>IFERROR(COUNTIFS('Etude statistique des temps d''a'!AF:AF,2,'Etude statistique des temps d''a'!A:A,"12h30",INDEX('Etude statistique des temps d''a'!B:AD, 0, ROW(A25)),"Fermé") / COUNTIFS('Etude statistique des temps d''a'!AF:AF,2,'Etude statistique des temps d''a'!A:A,"12h30",INDEX('Etude statistique des temps d''a'!B:AD, 0, ROW(A25)),"&lt;&gt;"),"No data")</f>
        <v>0</v>
      </c>
      <c r="AB26">
        <f>IFERROR(COUNTIFS('Etude statistique des temps d''a'!AF:AF,2,'Etude statistique des temps d''a'!A:A,"13h30",INDEX('Etude statistique des temps d''a'!B:AD, 0, ROW(A25)),"Fermé") / COUNTIFS('Etude statistique des temps d''a'!AF:AF,2,'Etude statistique des temps d''a'!A:A,"13h30",INDEX('Etude statistique des temps d''a'!B:AD, 0, ROW(A25)),"&lt;&gt;"),"No data")</f>
        <v>0</v>
      </c>
      <c r="AC26">
        <f>IFERROR(COUNTIFS('Etude statistique des temps d''a'!AF:AF,2,'Etude statistique des temps d''a'!A:A,"14h30",INDEX('Etude statistique des temps d''a'!B:AD, 0, ROW(A25)),"Fermé") / COUNTIFS('Etude statistique des temps d''a'!AF:AF,2,'Etude statistique des temps d''a'!A:A,"14h30",INDEX('Etude statistique des temps d''a'!B:AD, 0, ROW(A25)),"&lt;&gt;"),"No data")</f>
        <v>0</v>
      </c>
      <c r="AD26">
        <f>IFERROR(COUNTIFS('Etude statistique des temps d''a'!AF:AF,2,'Etude statistique des temps d''a'!A:A,"15h30",INDEX('Etude statistique des temps d''a'!B:AD, 0, ROW(A25)),"Fermé") / COUNTIFS('Etude statistique des temps d''a'!AF:AF,2,'Etude statistique des temps d''a'!A:A,"15h30",INDEX('Etude statistique des temps d''a'!B:AD, 0, ROW(A25)),"&lt;&gt;"),"No data")</f>
        <v>0</v>
      </c>
      <c r="AE26">
        <f>IFERROR(COUNTIFS('Etude statistique des temps d''a'!AF:AF,2,'Etude statistique des temps d''a'!A:A,"16h30",INDEX('Etude statistique des temps d''a'!B:AD, 0, ROW(A25)),"Fermé") / COUNTIFS('Etude statistique des temps d''a'!AF:AF,2,'Etude statistique des temps d''a'!A:A,"16h30",INDEX('Etude statistique des temps d''a'!B:AD, 0, ROW(A25)),"&lt;&gt;"),"No data")</f>
        <v>0</v>
      </c>
      <c r="AF26">
        <f>IFERROR(COUNTIFS('Etude statistique des temps d''a'!AF:AF,2,'Etude statistique des temps d''a'!A:A,"17h30",INDEX('Etude statistique des temps d''a'!B:AD, 0, ROW(A25)),"Fermé") / COUNTIFS('Etude statistique des temps d''a'!AF:AF,2,'Etude statistique des temps d''a'!A:A,"17h30",INDEX('Etude statistique des temps d''a'!B:AD, 0, ROW(A25)),"&lt;&gt;"),"No data")</f>
        <v>0</v>
      </c>
      <c r="AG26">
        <f>IFERROR(COUNTIFS('Etude statistique des temps d''a'!AF:AF,2,'Etude statistique des temps d''a'!A:A,"18h30",INDEX('Etude statistique des temps d''a'!B:AD, 0, ROW(A25)),"Fermé") / COUNTIFS('Etude statistique des temps d''a'!AF:AF,2,'Etude statistique des temps d''a'!A:A,"18h30",INDEX('Etude statistique des temps d''a'!B:AD, 0, ROW(A25)),"&lt;&gt;"),"No data")</f>
        <v>0</v>
      </c>
      <c r="AH26" t="str">
        <f>IFERROR(COUNTIFS('Etude statistique des temps d''a'!AF:AF,2,'Etude statistique des temps d''a'!A:A,"19h30",INDEX('Etude statistique des temps d''a'!B:AD, 0, ROW(A25)),"Fermé") / COUNTIFS('Etude statistique des temps d''a'!AF:AF,2,'Etude statistique des temps d''a'!A:A,"19h30",INDEX('Etude statistique des temps d''a'!B:AD, 0, ROW(A25)),"&lt;&gt;"),"No data")</f>
        <v>No data</v>
      </c>
      <c r="AI26" t="str">
        <f>IFERROR(COUNTIFS('Etude statistique des temps d''a'!AF:AF,2,'Etude statistique des temps d''a'!A:A,"20h30",INDEX('Etude statistique des temps d''a'!B:AD, 0, ROW(A25)),"Fermé") / COUNTIFS('Etude statistique des temps d''a'!AF:AF,2,'Etude statistique des temps d''a'!A:A,"20h30",INDEX('Etude statistique des temps d''a'!B:AD, 0, ROW(A25)),"&lt;&gt;"),"No data")</f>
        <v>No data</v>
      </c>
      <c r="AJ26">
        <f>IFERROR(COUNTIFS('Etude statistique des temps d''a'!AF:AF,2,'Etude statistique des temps d''a'!A:A,"21h30",INDEX('Etude statistique des temps d''a'!B:AD, 0, ROW(A25)),"Fermé") / COUNTIFS('Etude statistique des temps d''a'!AF:AF,2,'Etude statistique des temps d''a'!A:A,"21h30",INDEX('Etude statistique des temps d''a'!B:AD, 0, ROW(A25)),"&lt;&gt;"),"No data")</f>
        <v>1</v>
      </c>
      <c r="AK26">
        <f>IFERROR(COUNTIFS('Etude statistique des temps d''a'!AF:AF,2,'Etude statistique des temps d''a'!A:A,"22h",INDEX('Etude statistique des temps d''a'!B:AD, 0, ROW(A25)),"Fermé") / COUNTIFS('Etude statistique des temps d''a'!AF:AF,2,'Etude statistique des temps d''a'!A:A,"22h",INDEX('Etude statistique des temps d''a'!B:AD, 0, ROW(A25)),"&lt;&gt;"),"No data")</f>
        <v>1</v>
      </c>
      <c r="AL26" t="str">
        <f>IFERROR(COUNTIFS('Etude statistique des temps d''a'!AF:AF,2,'Etude statistique des temps d''a'!A:A,"22h30",INDEX('Etude statistique des temps d''a'!B:AD, 0, ROW(A25)),"Fermé") / COUNTIFS('Etude statistique des temps d''a'!AF:AF,2,'Etude statistique des temps d''a'!A:A,"22h30",INDEX('Etude statistique des temps d''a'!B:AD, 0, ROW(A25)),"&lt;&gt;"),"No data")</f>
        <v>No data</v>
      </c>
    </row>
    <row r="27" spans="1:38" x14ac:dyDescent="0.3">
      <c r="A27" t="s">
        <v>33</v>
      </c>
      <c r="B27" t="s">
        <v>38</v>
      </c>
      <c r="C27" t="s">
        <v>93</v>
      </c>
      <c r="D27" t="s">
        <v>94</v>
      </c>
      <c r="E27">
        <f t="shared" si="0"/>
        <v>72.5</v>
      </c>
      <c r="F27">
        <f>IFERROR(AVERAGEIFS(INDEX('Etude statistique des temps d''a'!B:AD,0,ROW(A26)),'Etude statistique des temps d''a'!A:A,"8h30",'Etude statistique des temps d''a'!AF:AF,2),"Closed")</f>
        <v>60</v>
      </c>
      <c r="G27">
        <f>IFERROR(AVERAGEIFS(INDEX('Etude statistique des temps d''a'!B:AD,0,ROW(A26)),'Etude statistique des temps d''a'!A:A,"9h30",'Etude statistique des temps d''a'!AF:AF,2),"Closed")</f>
        <v>67.5</v>
      </c>
      <c r="H27">
        <f>IFERROR(AVERAGEIFS(INDEX('Etude statistique des temps d''a'!B:AD,0,ROW(A26)),'Etude statistique des temps d''a'!A:A,"10h30",'Etude statistique des temps d''a'!AF:AF,2),"Closed")</f>
        <v>70</v>
      </c>
      <c r="I27">
        <f>IFERROR(AVERAGEIFS(INDEX('Etude statistique des temps d''a'!B:AD,0,ROW(A26)),'Etude statistique des temps d''a'!A:A,"11h30 (Parade!)",'Etude statistique des temps d''a'!AF:AF,2),"Closed")</f>
        <v>75</v>
      </c>
      <c r="J27">
        <f>IFERROR(AVERAGEIFS(INDEX('Etude statistique des temps d''a'!B:AD,0,ROW(A26)),'Etude statistique des temps d''a'!A:A,"12h30",'Etude statistique des temps d''a'!AF:AF,2),"Closed")</f>
        <v>80</v>
      </c>
      <c r="K27">
        <f>IFERROR(AVERAGEIFS(INDEX('Etude statistique des temps d''a'!B:AD,0,ROW(A26)),'Etude statistique des temps d''a'!A:A,"13h30",'Etude statistique des temps d''a'!AF:AF,2),"Closed")</f>
        <v>80</v>
      </c>
      <c r="L27">
        <f>IFERROR(AVERAGEIFS(INDEX('Etude statistique des temps d''a'!B:AD,0,ROW(A26)),'Etude statistique des temps d''a'!A:A,"14h30",'Etude statistique des temps d''a'!AF:AF,2),"Closed")</f>
        <v>75</v>
      </c>
      <c r="M27">
        <f>IFERROR(AVERAGEIFS(INDEX('Etude statistique des temps d''a'!B:AD,0,ROW(A26)),'Etude statistique des temps d''a'!A:A,"15h30",'Etude statistique des temps d''a'!AF:AF,2),"Closed")</f>
        <v>70</v>
      </c>
      <c r="N27">
        <f>IFERROR(AVERAGEIFS(INDEX('Etude statistique des temps d''a'!B:AD,0,ROW(A26)),'Etude statistique des temps d''a'!A:A,"16h30",'Etude statistique des temps d''a'!AF:AF,2),"Closed")</f>
        <v>100</v>
      </c>
      <c r="O27">
        <f>IFERROR(AVERAGEIFS(INDEX('Etude statistique des temps d''a'!B:AD,0,ROW(A26)),'Etude statistique des temps d''a'!A:A,"17h30",'Etude statistique des temps d''a'!AF:AF,2),"Closed")</f>
        <v>60</v>
      </c>
      <c r="P27">
        <f>IFERROR(AVERAGEIFS(INDEX('Etude statistique des temps d''a'!B:AD,0,ROW(A26)),'Etude statistique des temps d''a'!A:A,"18h30",'Etude statistique des temps d''a'!AF:AF,2),"Closed")</f>
        <v>60</v>
      </c>
      <c r="Q27" t="str">
        <f>IFERROR(AVERAGEIFS(INDEX('Etude statistique des temps d''a'!B:AD,0,ROW(A26)),'Etude statistique des temps d''a'!A:A,"19h30",'Etude statistique des temps d''a'!AF:AF,2),"Closed")</f>
        <v>Closed</v>
      </c>
      <c r="R27" t="str">
        <f>IFERROR(AVERAGEIFS(INDEX('Etude statistique des temps d''a'!B:AD,0,ROW(A26)),'Etude statistique des temps d''a'!A:A,"20h30",'Etude statistique des temps d''a'!AF:AF,2),"Closed")</f>
        <v>Closed</v>
      </c>
      <c r="S27" t="str">
        <f>IFERROR(AVERAGEIFS(INDEX('Etude statistique des temps d''a'!B:AD,0,ROW(A26)),'Etude statistique des temps d''a'!A:A,"21h30",'Etude statistique des temps d''a'!AF:AF,2),"Closed")</f>
        <v>Closed</v>
      </c>
      <c r="T27" t="str">
        <f>IFERROR(AVERAGEIFS(INDEX('Etude statistique des temps d''a'!B:AD,0,ROW(A26)),'Etude statistique des temps d''a'!A:A,"22h",'Etude statistique des temps d''a'!AF:AF,2),"Closed")</f>
        <v>Closed</v>
      </c>
      <c r="U27" t="str">
        <f>IFERROR(AVERAGEIFS(INDEX('Etude statistique des temps d''a'!B:AD,0,ROW(A26)),'Etude statistique des temps d''a'!A:A,"22h30",'Etude statistique des temps d''a'!AF:AF,2),"Closed")</f>
        <v>Closed</v>
      </c>
      <c r="V27">
        <f>COUNTIFS('Etude statistique des temps d''a'!AF:AF,2,INDEX('Etude statistique des temps d''a'!B:AD, 0, ROW(A26)),"Fermé") / COUNTIFS('Etude statistique des temps d''a'!AF:AF,2,INDEX('Etude statistique des temps d''a'!B:AD, 0, ROW(A26)),"&lt;&gt;")</f>
        <v>0.1875</v>
      </c>
      <c r="W27">
        <f>IFERROR(COUNTIFS('Etude statistique des temps d''a'!AF:AF,2,'Etude statistique des temps d''a'!A:A,"8h30",INDEX('Etude statistique des temps d''a'!B:AD, 0, ROW(A26)),"Fermé") / COUNTIFS('Etude statistique des temps d''a'!AF:AF,2,'Etude statistique des temps d''a'!A:A,"8h30",INDEX('Etude statistique des temps d''a'!B:AD, 0, ROW(A26)),"&lt;&gt;"),"No data")</f>
        <v>0</v>
      </c>
      <c r="X27">
        <f>IFERROR(COUNTIFS('Etude statistique des temps d''a'!AF:AF,2,'Etude statistique des temps d''a'!A:A,"9h30",INDEX('Etude statistique des temps d''a'!B:AD, 0, ROW(A26)),"Fermé") / COUNTIFS('Etude statistique des temps d''a'!AF:AF,2,'Etude statistique des temps d''a'!A:A,"9h30",INDEX('Etude statistique des temps d''a'!B:AD, 0, ROW(A26)),"&lt;&gt;"),"No data")</f>
        <v>0</v>
      </c>
      <c r="Y27">
        <f>IFERROR(COUNTIFS('Etude statistique des temps d''a'!AF:AF,2,'Etude statistique des temps d''a'!A:A,"10h30",INDEX('Etude statistique des temps d''a'!B:AD, 0, ROW(A26)),"Fermé") / COUNTIFS('Etude statistique des temps d''a'!AF:AF,2,'Etude statistique des temps d''a'!A:A,"10h30",INDEX('Etude statistique des temps d''a'!B:AD, 0, ROW(A26)),"&lt;&gt;"),"No data")</f>
        <v>0</v>
      </c>
      <c r="Z27">
        <f>IFERROR(COUNTIFS('Etude statistique des temps d''a'!AF:AF,2,'Etude statistique des temps d''a'!A:A,"11h30 (Parade!)",INDEX('Etude statistique des temps d''a'!B:AD, 0, ROW(A26)),"Fermé") / COUNTIFS('Etude statistique des temps d''a'!AF:AF,2,'Etude statistique des temps d''a'!A:A,"11h30 (Parade!)",INDEX('Etude statistique des temps d''a'!B:AD, 0, ROW(A26)),"&lt;&gt;"),"No data")</f>
        <v>0</v>
      </c>
      <c r="AA27">
        <f>IFERROR(COUNTIFS('Etude statistique des temps d''a'!AF:AF,2,'Etude statistique des temps d''a'!A:A,"12h30",INDEX('Etude statistique des temps d''a'!B:AD, 0, ROW(A26)),"Fermé") / COUNTIFS('Etude statistique des temps d''a'!AF:AF,2,'Etude statistique des temps d''a'!A:A,"12h30",INDEX('Etude statistique des temps d''a'!B:AD, 0, ROW(A26)),"&lt;&gt;"),"No data")</f>
        <v>0</v>
      </c>
      <c r="AB27">
        <f>IFERROR(COUNTIFS('Etude statistique des temps d''a'!AF:AF,2,'Etude statistique des temps d''a'!A:A,"13h30",INDEX('Etude statistique des temps d''a'!B:AD, 0, ROW(A26)),"Fermé") / COUNTIFS('Etude statistique des temps d''a'!AF:AF,2,'Etude statistique des temps d''a'!A:A,"13h30",INDEX('Etude statistique des temps d''a'!B:AD, 0, ROW(A26)),"&lt;&gt;"),"No data")</f>
        <v>0</v>
      </c>
      <c r="AC27">
        <f>IFERROR(COUNTIFS('Etude statistique des temps d''a'!AF:AF,2,'Etude statistique des temps d''a'!A:A,"14h30",INDEX('Etude statistique des temps d''a'!B:AD, 0, ROW(A26)),"Fermé") / COUNTIFS('Etude statistique des temps d''a'!AF:AF,2,'Etude statistique des temps d''a'!A:A,"14h30",INDEX('Etude statistique des temps d''a'!B:AD, 0, ROW(A26)),"&lt;&gt;"),"No data")</f>
        <v>0</v>
      </c>
      <c r="AD27">
        <f>IFERROR(COUNTIFS('Etude statistique des temps d''a'!AF:AF,2,'Etude statistique des temps d''a'!A:A,"15h30",INDEX('Etude statistique des temps d''a'!B:AD, 0, ROW(A26)),"Fermé") / COUNTIFS('Etude statistique des temps d''a'!AF:AF,2,'Etude statistique des temps d''a'!A:A,"15h30",INDEX('Etude statistique des temps d''a'!B:AD, 0, ROW(A26)),"&lt;&gt;"),"No data")</f>
        <v>0</v>
      </c>
      <c r="AE27">
        <f>IFERROR(COUNTIFS('Etude statistique des temps d''a'!AF:AF,2,'Etude statistique des temps d''a'!A:A,"16h30",INDEX('Etude statistique des temps d''a'!B:AD, 0, ROW(A26)),"Fermé") / COUNTIFS('Etude statistique des temps d''a'!AF:AF,2,'Etude statistique des temps d''a'!A:A,"16h30",INDEX('Etude statistique des temps d''a'!B:AD, 0, ROW(A26)),"&lt;&gt;"),"No data")</f>
        <v>0</v>
      </c>
      <c r="AF27">
        <f>IFERROR(COUNTIFS('Etude statistique des temps d''a'!AF:AF,2,'Etude statistique des temps d''a'!A:A,"17h30",INDEX('Etude statistique des temps d''a'!B:AD, 0, ROW(A26)),"Fermé") / COUNTIFS('Etude statistique des temps d''a'!AF:AF,2,'Etude statistique des temps d''a'!A:A,"17h30",INDEX('Etude statistique des temps d''a'!B:AD, 0, ROW(A26)),"&lt;&gt;"),"No data")</f>
        <v>0</v>
      </c>
      <c r="AG27">
        <f>IFERROR(COUNTIFS('Etude statistique des temps d''a'!AF:AF,2,'Etude statistique des temps d''a'!A:A,"18h30",INDEX('Etude statistique des temps d''a'!B:AD, 0, ROW(A26)),"Fermé") / COUNTIFS('Etude statistique des temps d''a'!AF:AF,2,'Etude statistique des temps d''a'!A:A,"18h30",INDEX('Etude statistique des temps d''a'!B:AD, 0, ROW(A26)),"&lt;&gt;"),"No data")</f>
        <v>0</v>
      </c>
      <c r="AH27" t="str">
        <f>IFERROR(COUNTIFS('Etude statistique des temps d''a'!AF:AF,2,'Etude statistique des temps d''a'!A:A,"19h30",INDEX('Etude statistique des temps d''a'!B:AD, 0, ROW(A26)),"Fermé") / COUNTIFS('Etude statistique des temps d''a'!AF:AF,2,'Etude statistique des temps d''a'!A:A,"19h30",INDEX('Etude statistique des temps d''a'!B:AD, 0, ROW(A26)),"&lt;&gt;"),"No data")</f>
        <v>No data</v>
      </c>
      <c r="AI27" t="str">
        <f>IFERROR(COUNTIFS('Etude statistique des temps d''a'!AF:AF,2,'Etude statistique des temps d''a'!A:A,"20h30",INDEX('Etude statistique des temps d''a'!B:AD, 0, ROW(A26)),"Fermé") / COUNTIFS('Etude statistique des temps d''a'!AF:AF,2,'Etude statistique des temps d''a'!A:A,"20h30",INDEX('Etude statistique des temps d''a'!B:AD, 0, ROW(A26)),"&lt;&gt;"),"No data")</f>
        <v>No data</v>
      </c>
      <c r="AJ27">
        <f>IFERROR(COUNTIFS('Etude statistique des temps d''a'!AF:AF,2,'Etude statistique des temps d''a'!A:A,"21h30",INDEX('Etude statistique des temps d''a'!B:AD, 0, ROW(A26)),"Fermé") / COUNTIFS('Etude statistique des temps d''a'!AF:AF,2,'Etude statistique des temps d''a'!A:A,"21h30",INDEX('Etude statistique des temps d''a'!B:AD, 0, ROW(A26)),"&lt;&gt;"),"No data")</f>
        <v>1</v>
      </c>
      <c r="AK27">
        <f>IFERROR(COUNTIFS('Etude statistique des temps d''a'!AF:AF,2,'Etude statistique des temps d''a'!A:A,"22h",INDEX('Etude statistique des temps d''a'!B:AD, 0, ROW(A26)),"Fermé") / COUNTIFS('Etude statistique des temps d''a'!AF:AF,2,'Etude statistique des temps d''a'!A:A,"22h",INDEX('Etude statistique des temps d''a'!B:AD, 0, ROW(A26)),"&lt;&gt;"),"No data")</f>
        <v>1</v>
      </c>
      <c r="AL27" t="str">
        <f>IFERROR(COUNTIFS('Etude statistique des temps d''a'!AF:AF,2,'Etude statistique des temps d''a'!A:A,"22h30",INDEX('Etude statistique des temps d''a'!B:AD, 0, ROW(A26)),"Fermé") / COUNTIFS('Etude statistique des temps d''a'!AF:AF,2,'Etude statistique des temps d''a'!A:A,"22h30",INDEX('Etude statistique des temps d''a'!B:AD, 0, ROW(A26)),"&lt;&gt;"),"No data")</f>
        <v>No data</v>
      </c>
    </row>
    <row r="28" spans="1:38" x14ac:dyDescent="0.3">
      <c r="A28" t="s">
        <v>34</v>
      </c>
      <c r="B28" t="s">
        <v>38</v>
      </c>
      <c r="C28" t="s">
        <v>95</v>
      </c>
      <c r="D28" t="s">
        <v>96</v>
      </c>
      <c r="E28">
        <f t="shared" si="0"/>
        <v>36.75</v>
      </c>
      <c r="F28" t="str">
        <f>IFERROR(AVERAGEIFS(INDEX('Etude statistique des temps d''a'!B:AD,0,ROW(A27)),'Etude statistique des temps d''a'!A:A,"8h30",'Etude statistique des temps d''a'!AF:AF,2),"Closed")</f>
        <v>Closed</v>
      </c>
      <c r="G28">
        <f>IFERROR(AVERAGEIFS(INDEX('Etude statistique des temps d''a'!B:AD,0,ROW(A27)),'Etude statistique des temps d''a'!A:A,"9h30",'Etude statistique des temps d''a'!AF:AF,2),"Closed")</f>
        <v>7.5</v>
      </c>
      <c r="H28">
        <f>IFERROR(AVERAGEIFS(INDEX('Etude statistique des temps d''a'!B:AD,0,ROW(A27)),'Etude statistique des temps d''a'!A:A,"10h30",'Etude statistique des temps d''a'!AF:AF,2),"Closed")</f>
        <v>35</v>
      </c>
      <c r="I28">
        <f>IFERROR(AVERAGEIFS(INDEX('Etude statistique des temps d''a'!B:AD,0,ROW(A27)),'Etude statistique des temps d''a'!A:A,"11h30 (Parade!)",'Etude statistique des temps d''a'!AF:AF,2),"Closed")</f>
        <v>35</v>
      </c>
      <c r="J28">
        <f>IFERROR(AVERAGEIFS(INDEX('Etude statistique des temps d''a'!B:AD,0,ROW(A27)),'Etude statistique des temps d''a'!A:A,"12h30",'Etude statistique des temps d''a'!AF:AF,2),"Closed")</f>
        <v>50</v>
      </c>
      <c r="K28">
        <f>IFERROR(AVERAGEIFS(INDEX('Etude statistique des temps d''a'!B:AD,0,ROW(A27)),'Etude statistique des temps d''a'!A:A,"13h30",'Etude statistique des temps d''a'!AF:AF,2),"Closed")</f>
        <v>50</v>
      </c>
      <c r="L28">
        <f>IFERROR(AVERAGEIFS(INDEX('Etude statistique des temps d''a'!B:AD,0,ROW(A27)),'Etude statistique des temps d''a'!A:A,"14h30",'Etude statistique des temps d''a'!AF:AF,2),"Closed")</f>
        <v>45</v>
      </c>
      <c r="M28">
        <f>IFERROR(AVERAGEIFS(INDEX('Etude statistique des temps d''a'!B:AD,0,ROW(A27)),'Etude statistique des temps d''a'!A:A,"15h30",'Etude statistique des temps d''a'!AF:AF,2),"Closed")</f>
        <v>35</v>
      </c>
      <c r="N28">
        <f>IFERROR(AVERAGEIFS(INDEX('Etude statistique des temps d''a'!B:AD,0,ROW(A27)),'Etude statistique des temps d''a'!A:A,"16h30",'Etude statistique des temps d''a'!AF:AF,2),"Closed")</f>
        <v>50</v>
      </c>
      <c r="O28">
        <f>IFERROR(AVERAGEIFS(INDEX('Etude statistique des temps d''a'!B:AD,0,ROW(A27)),'Etude statistique des temps d''a'!A:A,"17h30",'Etude statistique des temps d''a'!AF:AF,2),"Closed")</f>
        <v>40</v>
      </c>
      <c r="P28">
        <f>IFERROR(AVERAGEIFS(INDEX('Etude statistique des temps d''a'!B:AD,0,ROW(A27)),'Etude statistique des temps d''a'!A:A,"18h30",'Etude statistique des temps d''a'!AF:AF,2),"Closed")</f>
        <v>20</v>
      </c>
      <c r="Q28" t="str">
        <f>IFERROR(AVERAGEIFS(INDEX('Etude statistique des temps d''a'!B:AD,0,ROW(A27)),'Etude statistique des temps d''a'!A:A,"19h30",'Etude statistique des temps d''a'!AF:AF,2),"Closed")</f>
        <v>Closed</v>
      </c>
      <c r="R28" t="str">
        <f>IFERROR(AVERAGEIFS(INDEX('Etude statistique des temps d''a'!B:AD,0,ROW(A27)),'Etude statistique des temps d''a'!A:A,"20h30",'Etude statistique des temps d''a'!AF:AF,2),"Closed")</f>
        <v>Closed</v>
      </c>
      <c r="S28" t="str">
        <f>IFERROR(AVERAGEIFS(INDEX('Etude statistique des temps d''a'!B:AD,0,ROW(A27)),'Etude statistique des temps d''a'!A:A,"21h30",'Etude statistique des temps d''a'!AF:AF,2),"Closed")</f>
        <v>Closed</v>
      </c>
      <c r="T28" t="str">
        <f>IFERROR(AVERAGEIFS(INDEX('Etude statistique des temps d''a'!B:AD,0,ROW(A27)),'Etude statistique des temps d''a'!A:A,"22h",'Etude statistique des temps d''a'!AF:AF,2),"Closed")</f>
        <v>Closed</v>
      </c>
      <c r="U28" t="str">
        <f>IFERROR(AVERAGEIFS(INDEX('Etude statistique des temps d''a'!B:AD,0,ROW(A27)),'Etude statistique des temps d''a'!A:A,"22h30",'Etude statistique des temps d''a'!AF:AF,2),"Closed")</f>
        <v>Closed</v>
      </c>
      <c r="V28">
        <f>COUNTIFS('Etude statistique des temps d''a'!AF:AF,2,INDEX('Etude statistique des temps d''a'!B:AD, 0, ROW(A27)),"Fermé") / COUNTIFS('Etude statistique des temps d''a'!AF:AF,2,INDEX('Etude statistique des temps d''a'!B:AD, 0, ROW(A27)),"&lt;&gt;")</f>
        <v>0.25</v>
      </c>
      <c r="W28">
        <f>IFERROR(COUNTIFS('Etude statistique des temps d''a'!AF:AF,2,'Etude statistique des temps d''a'!A:A,"8h30",INDEX('Etude statistique des temps d''a'!B:AD, 0, ROW(A27)),"Fermé") / COUNTIFS('Etude statistique des temps d''a'!AF:AF,2,'Etude statistique des temps d''a'!A:A,"8h30",INDEX('Etude statistique des temps d''a'!B:AD, 0, ROW(A27)),"&lt;&gt;"),"No data")</f>
        <v>1</v>
      </c>
      <c r="X28">
        <f>IFERROR(COUNTIFS('Etude statistique des temps d''a'!AF:AF,2,'Etude statistique des temps d''a'!A:A,"9h30",INDEX('Etude statistique des temps d''a'!B:AD, 0, ROW(A27)),"Fermé") / COUNTIFS('Etude statistique des temps d''a'!AF:AF,2,'Etude statistique des temps d''a'!A:A,"9h30",INDEX('Etude statistique des temps d''a'!B:AD, 0, ROW(A27)),"&lt;&gt;"),"No data")</f>
        <v>0</v>
      </c>
      <c r="Y28">
        <f>IFERROR(COUNTIFS('Etude statistique des temps d''a'!AF:AF,2,'Etude statistique des temps d''a'!A:A,"10h30",INDEX('Etude statistique des temps d''a'!B:AD, 0, ROW(A27)),"Fermé") / COUNTIFS('Etude statistique des temps d''a'!AF:AF,2,'Etude statistique des temps d''a'!A:A,"10h30",INDEX('Etude statistique des temps d''a'!B:AD, 0, ROW(A27)),"&lt;&gt;"),"No data")</f>
        <v>0</v>
      </c>
      <c r="Z28">
        <f>IFERROR(COUNTIFS('Etude statistique des temps d''a'!AF:AF,2,'Etude statistique des temps d''a'!A:A,"11h30 (Parade!)",INDEX('Etude statistique des temps d''a'!B:AD, 0, ROW(A27)),"Fermé") / COUNTIFS('Etude statistique des temps d''a'!AF:AF,2,'Etude statistique des temps d''a'!A:A,"11h30 (Parade!)",INDEX('Etude statistique des temps d''a'!B:AD, 0, ROW(A27)),"&lt;&gt;"),"No data")</f>
        <v>0</v>
      </c>
      <c r="AA28">
        <f>IFERROR(COUNTIFS('Etude statistique des temps d''a'!AF:AF,2,'Etude statistique des temps d''a'!A:A,"12h30",INDEX('Etude statistique des temps d''a'!B:AD, 0, ROW(A27)),"Fermé") / COUNTIFS('Etude statistique des temps d''a'!AF:AF,2,'Etude statistique des temps d''a'!A:A,"12h30",INDEX('Etude statistique des temps d''a'!B:AD, 0, ROW(A27)),"&lt;&gt;"),"No data")</f>
        <v>0</v>
      </c>
      <c r="AB28">
        <f>IFERROR(COUNTIFS('Etude statistique des temps d''a'!AF:AF,2,'Etude statistique des temps d''a'!A:A,"13h30",INDEX('Etude statistique des temps d''a'!B:AD, 0, ROW(A27)),"Fermé") / COUNTIFS('Etude statistique des temps d''a'!AF:AF,2,'Etude statistique des temps d''a'!A:A,"13h30",INDEX('Etude statistique des temps d''a'!B:AD, 0, ROW(A27)),"&lt;&gt;"),"No data")</f>
        <v>0</v>
      </c>
      <c r="AC28">
        <f>IFERROR(COUNTIFS('Etude statistique des temps d''a'!AF:AF,2,'Etude statistique des temps d''a'!A:A,"14h30",INDEX('Etude statistique des temps d''a'!B:AD, 0, ROW(A27)),"Fermé") / COUNTIFS('Etude statistique des temps d''a'!AF:AF,2,'Etude statistique des temps d''a'!A:A,"14h30",INDEX('Etude statistique des temps d''a'!B:AD, 0, ROW(A27)),"&lt;&gt;"),"No data")</f>
        <v>0</v>
      </c>
      <c r="AD28">
        <f>IFERROR(COUNTIFS('Etude statistique des temps d''a'!AF:AF,2,'Etude statistique des temps d''a'!A:A,"15h30",INDEX('Etude statistique des temps d''a'!B:AD, 0, ROW(A27)),"Fermé") / COUNTIFS('Etude statistique des temps d''a'!AF:AF,2,'Etude statistique des temps d''a'!A:A,"15h30",INDEX('Etude statistique des temps d''a'!B:AD, 0, ROW(A27)),"&lt;&gt;"),"No data")</f>
        <v>0</v>
      </c>
      <c r="AE28">
        <f>IFERROR(COUNTIFS('Etude statistique des temps d''a'!AF:AF,2,'Etude statistique des temps d''a'!A:A,"16h30",INDEX('Etude statistique des temps d''a'!B:AD, 0, ROW(A27)),"Fermé") / COUNTIFS('Etude statistique des temps d''a'!AF:AF,2,'Etude statistique des temps d''a'!A:A,"16h30",INDEX('Etude statistique des temps d''a'!B:AD, 0, ROW(A27)),"&lt;&gt;"),"No data")</f>
        <v>0</v>
      </c>
      <c r="AF28">
        <f>IFERROR(COUNTIFS('Etude statistique des temps d''a'!AF:AF,2,'Etude statistique des temps d''a'!A:A,"17h30",INDEX('Etude statistique des temps d''a'!B:AD, 0, ROW(A27)),"Fermé") / COUNTIFS('Etude statistique des temps d''a'!AF:AF,2,'Etude statistique des temps d''a'!A:A,"17h30",INDEX('Etude statistique des temps d''a'!B:AD, 0, ROW(A27)),"&lt;&gt;"),"No data")</f>
        <v>0</v>
      </c>
      <c r="AG28">
        <f>IFERROR(COUNTIFS('Etude statistique des temps d''a'!AF:AF,2,'Etude statistique des temps d''a'!A:A,"18h30",INDEX('Etude statistique des temps d''a'!B:AD, 0, ROW(A27)),"Fermé") / COUNTIFS('Etude statistique des temps d''a'!AF:AF,2,'Etude statistique des temps d''a'!A:A,"18h30",INDEX('Etude statistique des temps d''a'!B:AD, 0, ROW(A27)),"&lt;&gt;"),"No data")</f>
        <v>0</v>
      </c>
      <c r="AH28" t="str">
        <f>IFERROR(COUNTIFS('Etude statistique des temps d''a'!AF:AF,2,'Etude statistique des temps d''a'!A:A,"19h30",INDEX('Etude statistique des temps d''a'!B:AD, 0, ROW(A27)),"Fermé") / COUNTIFS('Etude statistique des temps d''a'!AF:AF,2,'Etude statistique des temps d''a'!A:A,"19h30",INDEX('Etude statistique des temps d''a'!B:AD, 0, ROW(A27)),"&lt;&gt;"),"No data")</f>
        <v>No data</v>
      </c>
      <c r="AI28" t="str">
        <f>IFERROR(COUNTIFS('Etude statistique des temps d''a'!AF:AF,2,'Etude statistique des temps d''a'!A:A,"20h30",INDEX('Etude statistique des temps d''a'!B:AD, 0, ROW(A27)),"Fermé") / COUNTIFS('Etude statistique des temps d''a'!AF:AF,2,'Etude statistique des temps d''a'!A:A,"20h30",INDEX('Etude statistique des temps d''a'!B:AD, 0, ROW(A27)),"&lt;&gt;"),"No data")</f>
        <v>No data</v>
      </c>
      <c r="AJ28">
        <f>IFERROR(COUNTIFS('Etude statistique des temps d''a'!AF:AF,2,'Etude statistique des temps d''a'!A:A,"21h30",INDEX('Etude statistique des temps d''a'!B:AD, 0, ROW(A27)),"Fermé") / COUNTIFS('Etude statistique des temps d''a'!AF:AF,2,'Etude statistique des temps d''a'!A:A,"21h30",INDEX('Etude statistique des temps d''a'!B:AD, 0, ROW(A27)),"&lt;&gt;"),"No data")</f>
        <v>1</v>
      </c>
      <c r="AK28">
        <f>IFERROR(COUNTIFS('Etude statistique des temps d''a'!AF:AF,2,'Etude statistique des temps d''a'!A:A,"22h",INDEX('Etude statistique des temps d''a'!B:AD, 0, ROW(A27)),"Fermé") / COUNTIFS('Etude statistique des temps d''a'!AF:AF,2,'Etude statistique des temps d''a'!A:A,"22h",INDEX('Etude statistique des temps d''a'!B:AD, 0, ROW(A27)),"&lt;&gt;"),"No data")</f>
        <v>1</v>
      </c>
      <c r="AL28" t="str">
        <f>IFERROR(COUNTIFS('Etude statistique des temps d''a'!AF:AF,2,'Etude statistique des temps d''a'!A:A,"22h30",INDEX('Etude statistique des temps d''a'!B:AD, 0, ROW(A27)),"Fermé") / COUNTIFS('Etude statistique des temps d''a'!AF:AF,2,'Etude statistique des temps d''a'!A:A,"22h30",INDEX('Etude statistique des temps d''a'!B:AD, 0, ROW(A27)),"&lt;&gt;"),"No data")</f>
        <v>No data</v>
      </c>
    </row>
    <row r="29" spans="1:38" x14ac:dyDescent="0.3">
      <c r="A29" t="s">
        <v>35</v>
      </c>
      <c r="B29" t="s">
        <v>38</v>
      </c>
      <c r="C29" t="s">
        <v>97</v>
      </c>
      <c r="D29" t="s">
        <v>98</v>
      </c>
      <c r="E29">
        <f t="shared" si="0"/>
        <v>13</v>
      </c>
      <c r="F29" t="str">
        <f>IFERROR(AVERAGEIFS(INDEX('Etude statistique des temps d''a'!B:AD,0,ROW(A28)),'Etude statistique des temps d''a'!A:A,"8h30",'Etude statistique des temps d''a'!AF:AF,2),"Closed")</f>
        <v>Closed</v>
      </c>
      <c r="G29">
        <f>IFERROR(AVERAGEIFS(INDEX('Etude statistique des temps d''a'!B:AD,0,ROW(A28)),'Etude statistique des temps d''a'!A:A,"9h30",'Etude statistique des temps d''a'!AF:AF,2),"Closed")</f>
        <v>2.5</v>
      </c>
      <c r="H29">
        <f>IFERROR(AVERAGEIFS(INDEX('Etude statistique des temps d''a'!B:AD,0,ROW(A28)),'Etude statistique des temps d''a'!A:A,"10h30",'Etude statistique des temps d''a'!AF:AF,2),"Closed")</f>
        <v>10</v>
      </c>
      <c r="I29">
        <f>IFERROR(AVERAGEIFS(INDEX('Etude statistique des temps d''a'!B:AD,0,ROW(A28)),'Etude statistique des temps d''a'!A:A,"11h30 (Parade!)",'Etude statistique des temps d''a'!AF:AF,2),"Closed")</f>
        <v>20</v>
      </c>
      <c r="J29">
        <f>IFERROR(AVERAGEIFS(INDEX('Etude statistique des temps d''a'!B:AD,0,ROW(A28)),'Etude statistique des temps d''a'!A:A,"12h30",'Etude statistique des temps d''a'!AF:AF,2),"Closed")</f>
        <v>10</v>
      </c>
      <c r="K29">
        <f>IFERROR(AVERAGEIFS(INDEX('Etude statistique des temps d''a'!B:AD,0,ROW(A28)),'Etude statistique des temps d''a'!A:A,"13h30",'Etude statistique des temps d''a'!AF:AF,2),"Closed")</f>
        <v>27.5</v>
      </c>
      <c r="L29">
        <f>IFERROR(AVERAGEIFS(INDEX('Etude statistique des temps d''a'!B:AD,0,ROW(A28)),'Etude statistique des temps d''a'!A:A,"14h30",'Etude statistique des temps d''a'!AF:AF,2),"Closed")</f>
        <v>15</v>
      </c>
      <c r="M29">
        <f>IFERROR(AVERAGEIFS(INDEX('Etude statistique des temps d''a'!B:AD,0,ROW(A28)),'Etude statistique des temps d''a'!A:A,"15h30",'Etude statistique des temps d''a'!AF:AF,2),"Closed")</f>
        <v>15</v>
      </c>
      <c r="N29">
        <f>IFERROR(AVERAGEIFS(INDEX('Etude statistique des temps d''a'!B:AD,0,ROW(A28)),'Etude statistique des temps d''a'!A:A,"16h30",'Etude statistique des temps d''a'!AF:AF,2),"Closed")</f>
        <v>15</v>
      </c>
      <c r="O29">
        <f>IFERROR(AVERAGEIFS(INDEX('Etude statistique des temps d''a'!B:AD,0,ROW(A28)),'Etude statistique des temps d''a'!A:A,"17h30",'Etude statistique des temps d''a'!AF:AF,2),"Closed")</f>
        <v>10</v>
      </c>
      <c r="P29">
        <f>IFERROR(AVERAGEIFS(INDEX('Etude statistique des temps d''a'!B:AD,0,ROW(A28)),'Etude statistique des temps d''a'!A:A,"18h30",'Etude statistique des temps d''a'!AF:AF,2),"Closed")</f>
        <v>5</v>
      </c>
      <c r="Q29" t="str">
        <f>IFERROR(AVERAGEIFS(INDEX('Etude statistique des temps d''a'!B:AD,0,ROW(A28)),'Etude statistique des temps d''a'!A:A,"19h30",'Etude statistique des temps d''a'!AF:AF,2),"Closed")</f>
        <v>Closed</v>
      </c>
      <c r="R29" t="str">
        <f>IFERROR(AVERAGEIFS(INDEX('Etude statistique des temps d''a'!B:AD,0,ROW(A28)),'Etude statistique des temps d''a'!A:A,"20h30",'Etude statistique des temps d''a'!AF:AF,2),"Closed")</f>
        <v>Closed</v>
      </c>
      <c r="S29" t="str">
        <f>IFERROR(AVERAGEIFS(INDEX('Etude statistique des temps d''a'!B:AD,0,ROW(A28)),'Etude statistique des temps d''a'!A:A,"21h30",'Etude statistique des temps d''a'!AF:AF,2),"Closed")</f>
        <v>Closed</v>
      </c>
      <c r="T29" t="str">
        <f>IFERROR(AVERAGEIFS(INDEX('Etude statistique des temps d''a'!B:AD,0,ROW(A28)),'Etude statistique des temps d''a'!A:A,"22h",'Etude statistique des temps d''a'!AF:AF,2),"Closed")</f>
        <v>Closed</v>
      </c>
      <c r="U29" t="str">
        <f>IFERROR(AVERAGEIFS(INDEX('Etude statistique des temps d''a'!B:AD,0,ROW(A28)),'Etude statistique des temps d''a'!A:A,"22h30",'Etude statistique des temps d''a'!AF:AF,2),"Closed")</f>
        <v>Closed</v>
      </c>
      <c r="V29">
        <f>COUNTIFS('Etude statistique des temps d''a'!AF:AF,2,INDEX('Etude statistique des temps d''a'!B:AD, 0, ROW(A28)),"Fermé") / COUNTIFS('Etude statistique des temps d''a'!AF:AF,2,INDEX('Etude statistique des temps d''a'!B:AD, 0, ROW(A28)),"&lt;&gt;")</f>
        <v>0.25</v>
      </c>
      <c r="W29">
        <f>IFERROR(COUNTIFS('Etude statistique des temps d''a'!AF:AF,2,'Etude statistique des temps d''a'!A:A,"8h30",INDEX('Etude statistique des temps d''a'!B:AD, 0, ROW(A28)),"Fermé") / COUNTIFS('Etude statistique des temps d''a'!AF:AF,2,'Etude statistique des temps d''a'!A:A,"8h30",INDEX('Etude statistique des temps d''a'!B:AD, 0, ROW(A28)),"&lt;&gt;"),"No data")</f>
        <v>1</v>
      </c>
      <c r="X29">
        <f>IFERROR(COUNTIFS('Etude statistique des temps d''a'!AF:AF,2,'Etude statistique des temps d''a'!A:A,"9h30",INDEX('Etude statistique des temps d''a'!B:AD, 0, ROW(A28)),"Fermé") / COUNTIFS('Etude statistique des temps d''a'!AF:AF,2,'Etude statistique des temps d''a'!A:A,"9h30",INDEX('Etude statistique des temps d''a'!B:AD, 0, ROW(A28)),"&lt;&gt;"),"No data")</f>
        <v>0</v>
      </c>
      <c r="Y29">
        <f>IFERROR(COUNTIFS('Etude statistique des temps d''a'!AF:AF,2,'Etude statistique des temps d''a'!A:A,"10h30",INDEX('Etude statistique des temps d''a'!B:AD, 0, ROW(A28)),"Fermé") / COUNTIFS('Etude statistique des temps d''a'!AF:AF,2,'Etude statistique des temps d''a'!A:A,"10h30",INDEX('Etude statistique des temps d''a'!B:AD, 0, ROW(A28)),"&lt;&gt;"),"No data")</f>
        <v>0</v>
      </c>
      <c r="Z29">
        <f>IFERROR(COUNTIFS('Etude statistique des temps d''a'!AF:AF,2,'Etude statistique des temps d''a'!A:A,"11h30 (Parade!)",INDEX('Etude statistique des temps d''a'!B:AD, 0, ROW(A28)),"Fermé") / COUNTIFS('Etude statistique des temps d''a'!AF:AF,2,'Etude statistique des temps d''a'!A:A,"11h30 (Parade!)",INDEX('Etude statistique des temps d''a'!B:AD, 0, ROW(A28)),"&lt;&gt;"),"No data")</f>
        <v>0</v>
      </c>
      <c r="AA29">
        <f>IFERROR(COUNTIFS('Etude statistique des temps d''a'!AF:AF,2,'Etude statistique des temps d''a'!A:A,"12h30",INDEX('Etude statistique des temps d''a'!B:AD, 0, ROW(A28)),"Fermé") / COUNTIFS('Etude statistique des temps d''a'!AF:AF,2,'Etude statistique des temps d''a'!A:A,"12h30",INDEX('Etude statistique des temps d''a'!B:AD, 0, ROW(A28)),"&lt;&gt;"),"No data")</f>
        <v>0</v>
      </c>
      <c r="AB29">
        <f>IFERROR(COUNTIFS('Etude statistique des temps d''a'!AF:AF,2,'Etude statistique des temps d''a'!A:A,"13h30",INDEX('Etude statistique des temps d''a'!B:AD, 0, ROW(A28)),"Fermé") / COUNTIFS('Etude statistique des temps d''a'!AF:AF,2,'Etude statistique des temps d''a'!A:A,"13h30",INDEX('Etude statistique des temps d''a'!B:AD, 0, ROW(A28)),"&lt;&gt;"),"No data")</f>
        <v>0</v>
      </c>
      <c r="AC29">
        <f>IFERROR(COUNTIFS('Etude statistique des temps d''a'!AF:AF,2,'Etude statistique des temps d''a'!A:A,"14h30",INDEX('Etude statistique des temps d''a'!B:AD, 0, ROW(A28)),"Fermé") / COUNTIFS('Etude statistique des temps d''a'!AF:AF,2,'Etude statistique des temps d''a'!A:A,"14h30",INDEX('Etude statistique des temps d''a'!B:AD, 0, ROW(A28)),"&lt;&gt;"),"No data")</f>
        <v>0</v>
      </c>
      <c r="AD29">
        <f>IFERROR(COUNTIFS('Etude statistique des temps d''a'!AF:AF,2,'Etude statistique des temps d''a'!A:A,"15h30",INDEX('Etude statistique des temps d''a'!B:AD, 0, ROW(A28)),"Fermé") / COUNTIFS('Etude statistique des temps d''a'!AF:AF,2,'Etude statistique des temps d''a'!A:A,"15h30",INDEX('Etude statistique des temps d''a'!B:AD, 0, ROW(A28)),"&lt;&gt;"),"No data")</f>
        <v>0</v>
      </c>
      <c r="AE29">
        <f>IFERROR(COUNTIFS('Etude statistique des temps d''a'!AF:AF,2,'Etude statistique des temps d''a'!A:A,"16h30",INDEX('Etude statistique des temps d''a'!B:AD, 0, ROW(A28)),"Fermé") / COUNTIFS('Etude statistique des temps d''a'!AF:AF,2,'Etude statistique des temps d''a'!A:A,"16h30",INDEX('Etude statistique des temps d''a'!B:AD, 0, ROW(A28)),"&lt;&gt;"),"No data")</f>
        <v>0</v>
      </c>
      <c r="AF29">
        <f>IFERROR(COUNTIFS('Etude statistique des temps d''a'!AF:AF,2,'Etude statistique des temps d''a'!A:A,"17h30",INDEX('Etude statistique des temps d''a'!B:AD, 0, ROW(A28)),"Fermé") / COUNTIFS('Etude statistique des temps d''a'!AF:AF,2,'Etude statistique des temps d''a'!A:A,"17h30",INDEX('Etude statistique des temps d''a'!B:AD, 0, ROW(A28)),"&lt;&gt;"),"No data")</f>
        <v>0</v>
      </c>
      <c r="AG29">
        <f>IFERROR(COUNTIFS('Etude statistique des temps d''a'!AF:AF,2,'Etude statistique des temps d''a'!A:A,"18h30",INDEX('Etude statistique des temps d''a'!B:AD, 0, ROW(A28)),"Fermé") / COUNTIFS('Etude statistique des temps d''a'!AF:AF,2,'Etude statistique des temps d''a'!A:A,"18h30",INDEX('Etude statistique des temps d''a'!B:AD, 0, ROW(A28)),"&lt;&gt;"),"No data")</f>
        <v>0</v>
      </c>
      <c r="AH29" t="str">
        <f>IFERROR(COUNTIFS('Etude statistique des temps d''a'!AF:AF,2,'Etude statistique des temps d''a'!A:A,"19h30",INDEX('Etude statistique des temps d''a'!B:AD, 0, ROW(A28)),"Fermé") / COUNTIFS('Etude statistique des temps d''a'!AF:AF,2,'Etude statistique des temps d''a'!A:A,"19h30",INDEX('Etude statistique des temps d''a'!B:AD, 0, ROW(A28)),"&lt;&gt;"),"No data")</f>
        <v>No data</v>
      </c>
      <c r="AI29" t="str">
        <f>IFERROR(COUNTIFS('Etude statistique des temps d''a'!AF:AF,2,'Etude statistique des temps d''a'!A:A,"20h30",INDEX('Etude statistique des temps d''a'!B:AD, 0, ROW(A28)),"Fermé") / COUNTIFS('Etude statistique des temps d''a'!AF:AF,2,'Etude statistique des temps d''a'!A:A,"20h30",INDEX('Etude statistique des temps d''a'!B:AD, 0, ROW(A28)),"&lt;&gt;"),"No data")</f>
        <v>No data</v>
      </c>
      <c r="AJ29">
        <f>IFERROR(COUNTIFS('Etude statistique des temps d''a'!AF:AF,2,'Etude statistique des temps d''a'!A:A,"21h30",INDEX('Etude statistique des temps d''a'!B:AD, 0, ROW(A28)),"Fermé") / COUNTIFS('Etude statistique des temps d''a'!AF:AF,2,'Etude statistique des temps d''a'!A:A,"21h30",INDEX('Etude statistique des temps d''a'!B:AD, 0, ROW(A28)),"&lt;&gt;"),"No data")</f>
        <v>1</v>
      </c>
      <c r="AK29">
        <f>IFERROR(COUNTIFS('Etude statistique des temps d''a'!AF:AF,2,'Etude statistique des temps d''a'!A:A,"22h",INDEX('Etude statistique des temps d''a'!B:AD, 0, ROW(A28)),"Fermé") / COUNTIFS('Etude statistique des temps d''a'!AF:AF,2,'Etude statistique des temps d''a'!A:A,"22h",INDEX('Etude statistique des temps d''a'!B:AD, 0, ROW(A28)),"&lt;&gt;"),"No data")</f>
        <v>1</v>
      </c>
      <c r="AL29" t="str">
        <f>IFERROR(COUNTIFS('Etude statistique des temps d''a'!AF:AF,2,'Etude statistique des temps d''a'!A:A,"22h30",INDEX('Etude statistique des temps d''a'!B:AD, 0, ROW(A28)),"Fermé") / COUNTIFS('Etude statistique des temps d''a'!AF:AF,2,'Etude statistique des temps d''a'!A:A,"22h30",INDEX('Etude statistique des temps d''a'!B:AD, 0, ROW(A28)),"&lt;&gt;"),"No data")</f>
        <v>No data</v>
      </c>
    </row>
    <row r="30" spans="1:38" x14ac:dyDescent="0.3">
      <c r="A30" t="s">
        <v>36</v>
      </c>
      <c r="B30" t="s">
        <v>38</v>
      </c>
      <c r="C30" t="s">
        <v>99</v>
      </c>
      <c r="D30" t="s">
        <v>100</v>
      </c>
      <c r="E30">
        <f t="shared" si="0"/>
        <v>40</v>
      </c>
      <c r="F30" t="str">
        <f>IFERROR(AVERAGEIFS(INDEX('Etude statistique des temps d''a'!B:AD,0,ROW(A29)),'Etude statistique des temps d''a'!A:A,"8h30",'Etude statistique des temps d''a'!AF:AF,2),"Closed")</f>
        <v>Closed</v>
      </c>
      <c r="G30">
        <f>IFERROR(AVERAGEIFS(INDEX('Etude statistique des temps d''a'!B:AD,0,ROW(A29)),'Etude statistique des temps d''a'!A:A,"9h30",'Etude statistique des temps d''a'!AF:AF,2),"Closed")</f>
        <v>15</v>
      </c>
      <c r="H30">
        <f>IFERROR(AVERAGEIFS(INDEX('Etude statistique des temps d''a'!B:AD,0,ROW(A29)),'Etude statistique des temps d''a'!A:A,"10h30",'Etude statistique des temps d''a'!AF:AF,2),"Closed")</f>
        <v>40</v>
      </c>
      <c r="I30">
        <f>IFERROR(AVERAGEIFS(INDEX('Etude statistique des temps d''a'!B:AD,0,ROW(A29)),'Etude statistique des temps d''a'!A:A,"11h30 (Parade!)",'Etude statistique des temps d''a'!AF:AF,2),"Closed")</f>
        <v>45</v>
      </c>
      <c r="J30">
        <f>IFERROR(AVERAGEIFS(INDEX('Etude statistique des temps d''a'!B:AD,0,ROW(A29)),'Etude statistique des temps d''a'!A:A,"12h30",'Etude statistique des temps d''a'!AF:AF,2),"Closed")</f>
        <v>45</v>
      </c>
      <c r="K30">
        <f>IFERROR(AVERAGEIFS(INDEX('Etude statistique des temps d''a'!B:AD,0,ROW(A29)),'Etude statistique des temps d''a'!A:A,"13h30",'Etude statistique des temps d''a'!AF:AF,2),"Closed")</f>
        <v>50</v>
      </c>
      <c r="L30">
        <f>IFERROR(AVERAGEIFS(INDEX('Etude statistique des temps d''a'!B:AD,0,ROW(A29)),'Etude statistique des temps d''a'!A:A,"14h30",'Etude statistique des temps d''a'!AF:AF,2),"Closed")</f>
        <v>50</v>
      </c>
      <c r="M30">
        <f>IFERROR(AVERAGEIFS(INDEX('Etude statistique des temps d''a'!B:AD,0,ROW(A29)),'Etude statistique des temps d''a'!A:A,"15h30",'Etude statistique des temps d''a'!AF:AF,2),"Closed")</f>
        <v>40</v>
      </c>
      <c r="N30">
        <f>IFERROR(AVERAGEIFS(INDEX('Etude statistique des temps d''a'!B:AD,0,ROW(A29)),'Etude statistique des temps d''a'!A:A,"16h30",'Etude statistique des temps d''a'!AF:AF,2),"Closed")</f>
        <v>45</v>
      </c>
      <c r="O30">
        <f>IFERROR(AVERAGEIFS(INDEX('Etude statistique des temps d''a'!B:AD,0,ROW(A29)),'Etude statistique des temps d''a'!A:A,"17h30",'Etude statistique des temps d''a'!AF:AF,2),"Closed")</f>
        <v>35</v>
      </c>
      <c r="P30">
        <f>IFERROR(AVERAGEIFS(INDEX('Etude statistique des temps d''a'!B:AD,0,ROW(A29)),'Etude statistique des temps d''a'!A:A,"18h30",'Etude statistique des temps d''a'!AF:AF,2),"Closed")</f>
        <v>35</v>
      </c>
      <c r="Q30" t="str">
        <f>IFERROR(AVERAGEIFS(INDEX('Etude statistique des temps d''a'!B:AD,0,ROW(A29)),'Etude statistique des temps d''a'!A:A,"19h30",'Etude statistique des temps d''a'!AF:AF,2),"Closed")</f>
        <v>Closed</v>
      </c>
      <c r="R30" t="str">
        <f>IFERROR(AVERAGEIFS(INDEX('Etude statistique des temps d''a'!B:AD,0,ROW(A29)),'Etude statistique des temps d''a'!A:A,"20h30",'Etude statistique des temps d''a'!AF:AF,2),"Closed")</f>
        <v>Closed</v>
      </c>
      <c r="S30" t="str">
        <f>IFERROR(AVERAGEIFS(INDEX('Etude statistique des temps d''a'!B:AD,0,ROW(A29)),'Etude statistique des temps d''a'!A:A,"21h30",'Etude statistique des temps d''a'!AF:AF,2),"Closed")</f>
        <v>Closed</v>
      </c>
      <c r="T30" t="str">
        <f>IFERROR(AVERAGEIFS(INDEX('Etude statistique des temps d''a'!B:AD,0,ROW(A29)),'Etude statistique des temps d''a'!A:A,"22h",'Etude statistique des temps d''a'!AF:AF,2),"Closed")</f>
        <v>Closed</v>
      </c>
      <c r="U30" t="str">
        <f>IFERROR(AVERAGEIFS(INDEX('Etude statistique des temps d''a'!B:AD,0,ROW(A29)),'Etude statistique des temps d''a'!A:A,"22h30",'Etude statistique des temps d''a'!AF:AF,2),"Closed")</f>
        <v>Closed</v>
      </c>
      <c r="V30">
        <f>COUNTIFS('Etude statistique des temps d''a'!AF:AF,2,INDEX('Etude statistique des temps d''a'!B:AD, 0, ROW(A29)),"Fermé") / COUNTIFS('Etude statistique des temps d''a'!AF:AF,2,INDEX('Etude statistique des temps d''a'!B:AD, 0, ROW(A29)),"&lt;&gt;")</f>
        <v>0.25</v>
      </c>
      <c r="W30">
        <f>IFERROR(COUNTIFS('Etude statistique des temps d''a'!AF:AF,2,'Etude statistique des temps d''a'!A:A,"8h30",INDEX('Etude statistique des temps d''a'!B:AD, 0, ROW(A29)),"Fermé") / COUNTIFS('Etude statistique des temps d''a'!AF:AF,2,'Etude statistique des temps d''a'!A:A,"8h30",INDEX('Etude statistique des temps d''a'!B:AD, 0, ROW(A29)),"&lt;&gt;"),"No data")</f>
        <v>1</v>
      </c>
      <c r="X30">
        <f>IFERROR(COUNTIFS('Etude statistique des temps d''a'!AF:AF,2,'Etude statistique des temps d''a'!A:A,"9h30",INDEX('Etude statistique des temps d''a'!B:AD, 0, ROW(A29)),"Fermé") / COUNTIFS('Etude statistique des temps d''a'!AF:AF,2,'Etude statistique des temps d''a'!A:A,"9h30",INDEX('Etude statistique des temps d''a'!B:AD, 0, ROW(A29)),"&lt;&gt;"),"No data")</f>
        <v>0</v>
      </c>
      <c r="Y30">
        <f>IFERROR(COUNTIFS('Etude statistique des temps d''a'!AF:AF,2,'Etude statistique des temps d''a'!A:A,"10h30",INDEX('Etude statistique des temps d''a'!B:AD, 0, ROW(A29)),"Fermé") / COUNTIFS('Etude statistique des temps d''a'!AF:AF,2,'Etude statistique des temps d''a'!A:A,"10h30",INDEX('Etude statistique des temps d''a'!B:AD, 0, ROW(A29)),"&lt;&gt;"),"No data")</f>
        <v>0</v>
      </c>
      <c r="Z30">
        <f>IFERROR(COUNTIFS('Etude statistique des temps d''a'!AF:AF,2,'Etude statistique des temps d''a'!A:A,"11h30 (Parade!)",INDEX('Etude statistique des temps d''a'!B:AD, 0, ROW(A29)),"Fermé") / COUNTIFS('Etude statistique des temps d''a'!AF:AF,2,'Etude statistique des temps d''a'!A:A,"11h30 (Parade!)",INDEX('Etude statistique des temps d''a'!B:AD, 0, ROW(A29)),"&lt;&gt;"),"No data")</f>
        <v>0</v>
      </c>
      <c r="AA30">
        <f>IFERROR(COUNTIFS('Etude statistique des temps d''a'!AF:AF,2,'Etude statistique des temps d''a'!A:A,"12h30",INDEX('Etude statistique des temps d''a'!B:AD, 0, ROW(A29)),"Fermé") / COUNTIFS('Etude statistique des temps d''a'!AF:AF,2,'Etude statistique des temps d''a'!A:A,"12h30",INDEX('Etude statistique des temps d''a'!B:AD, 0, ROW(A29)),"&lt;&gt;"),"No data")</f>
        <v>0</v>
      </c>
      <c r="AB30">
        <f>IFERROR(COUNTIFS('Etude statistique des temps d''a'!AF:AF,2,'Etude statistique des temps d''a'!A:A,"13h30",INDEX('Etude statistique des temps d''a'!B:AD, 0, ROW(A29)),"Fermé") / COUNTIFS('Etude statistique des temps d''a'!AF:AF,2,'Etude statistique des temps d''a'!A:A,"13h30",INDEX('Etude statistique des temps d''a'!B:AD, 0, ROW(A29)),"&lt;&gt;"),"No data")</f>
        <v>0</v>
      </c>
      <c r="AC30">
        <f>IFERROR(COUNTIFS('Etude statistique des temps d''a'!AF:AF,2,'Etude statistique des temps d''a'!A:A,"14h30",INDEX('Etude statistique des temps d''a'!B:AD, 0, ROW(A29)),"Fermé") / COUNTIFS('Etude statistique des temps d''a'!AF:AF,2,'Etude statistique des temps d''a'!A:A,"14h30",INDEX('Etude statistique des temps d''a'!B:AD, 0, ROW(A29)),"&lt;&gt;"),"No data")</f>
        <v>0</v>
      </c>
      <c r="AD30">
        <f>IFERROR(COUNTIFS('Etude statistique des temps d''a'!AF:AF,2,'Etude statistique des temps d''a'!A:A,"15h30",INDEX('Etude statistique des temps d''a'!B:AD, 0, ROW(A29)),"Fermé") / COUNTIFS('Etude statistique des temps d''a'!AF:AF,2,'Etude statistique des temps d''a'!A:A,"15h30",INDEX('Etude statistique des temps d''a'!B:AD, 0, ROW(A29)),"&lt;&gt;"),"No data")</f>
        <v>0</v>
      </c>
      <c r="AE30">
        <f>IFERROR(COUNTIFS('Etude statistique des temps d''a'!AF:AF,2,'Etude statistique des temps d''a'!A:A,"16h30",INDEX('Etude statistique des temps d''a'!B:AD, 0, ROW(A29)),"Fermé") / COUNTIFS('Etude statistique des temps d''a'!AF:AF,2,'Etude statistique des temps d''a'!A:A,"16h30",INDEX('Etude statistique des temps d''a'!B:AD, 0, ROW(A29)),"&lt;&gt;"),"No data")</f>
        <v>0</v>
      </c>
      <c r="AF30">
        <f>IFERROR(COUNTIFS('Etude statistique des temps d''a'!AF:AF,2,'Etude statistique des temps d''a'!A:A,"17h30",INDEX('Etude statistique des temps d''a'!B:AD, 0, ROW(A29)),"Fermé") / COUNTIFS('Etude statistique des temps d''a'!AF:AF,2,'Etude statistique des temps d''a'!A:A,"17h30",INDEX('Etude statistique des temps d''a'!B:AD, 0, ROW(A29)),"&lt;&gt;"),"No data")</f>
        <v>0</v>
      </c>
      <c r="AG30">
        <f>IFERROR(COUNTIFS('Etude statistique des temps d''a'!AF:AF,2,'Etude statistique des temps d''a'!A:A,"18h30",INDEX('Etude statistique des temps d''a'!B:AD, 0, ROW(A29)),"Fermé") / COUNTIFS('Etude statistique des temps d''a'!AF:AF,2,'Etude statistique des temps d''a'!A:A,"18h30",INDEX('Etude statistique des temps d''a'!B:AD, 0, ROW(A29)),"&lt;&gt;"),"No data")</f>
        <v>0</v>
      </c>
      <c r="AH30" t="str">
        <f>IFERROR(COUNTIFS('Etude statistique des temps d''a'!AF:AF,2,'Etude statistique des temps d''a'!A:A,"19h30",INDEX('Etude statistique des temps d''a'!B:AD, 0, ROW(A29)),"Fermé") / COUNTIFS('Etude statistique des temps d''a'!AF:AF,2,'Etude statistique des temps d''a'!A:A,"19h30",INDEX('Etude statistique des temps d''a'!B:AD, 0, ROW(A29)),"&lt;&gt;"),"No data")</f>
        <v>No data</v>
      </c>
      <c r="AI30" t="str">
        <f>IFERROR(COUNTIFS('Etude statistique des temps d''a'!AF:AF,2,'Etude statistique des temps d''a'!A:A,"20h30",INDEX('Etude statistique des temps d''a'!B:AD, 0, ROW(A29)),"Fermé") / COUNTIFS('Etude statistique des temps d''a'!AF:AF,2,'Etude statistique des temps d''a'!A:A,"20h30",INDEX('Etude statistique des temps d''a'!B:AD, 0, ROW(A29)),"&lt;&gt;"),"No data")</f>
        <v>No data</v>
      </c>
      <c r="AJ30">
        <f>IFERROR(COUNTIFS('Etude statistique des temps d''a'!AF:AF,2,'Etude statistique des temps d''a'!A:A,"21h30",INDEX('Etude statistique des temps d''a'!B:AD, 0, ROW(A29)),"Fermé") / COUNTIFS('Etude statistique des temps d''a'!AF:AF,2,'Etude statistique des temps d''a'!A:A,"21h30",INDEX('Etude statistique des temps d''a'!B:AD, 0, ROW(A29)),"&lt;&gt;"),"No data")</f>
        <v>1</v>
      </c>
      <c r="AK30">
        <f>IFERROR(COUNTIFS('Etude statistique des temps d''a'!AF:AF,2,'Etude statistique des temps d''a'!A:A,"22h",INDEX('Etude statistique des temps d''a'!B:AD, 0, ROW(A29)),"Fermé") / COUNTIFS('Etude statistique des temps d''a'!AF:AF,2,'Etude statistique des temps d''a'!A:A,"22h",INDEX('Etude statistique des temps d''a'!B:AD, 0, ROW(A29)),"&lt;&gt;"),"No data")</f>
        <v>1</v>
      </c>
      <c r="AL30" t="str">
        <f>IFERROR(COUNTIFS('Etude statistique des temps d''a'!AF:AF,2,'Etude statistique des temps d''a'!A:A,"22h30",INDEX('Etude statistique des temps d''a'!B:AD, 0, ROW(A29)),"Fermé") / COUNTIFS('Etude statistique des temps d''a'!AF:AF,2,'Etude statistique des temps d''a'!A:A,"22h30",INDEX('Etude statistique des temps d''a'!B:AD, 0, ROW(A29)),"&lt;&gt;"),"No data")</f>
        <v>No data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0"/>
  <sheetViews>
    <sheetView workbookViewId="0">
      <selection activeCell="E1" sqref="E1:E30"/>
    </sheetView>
  </sheetViews>
  <sheetFormatPr defaultRowHeight="14.4" x14ac:dyDescent="0.3"/>
  <cols>
    <col min="4" max="4" width="19.88671875" customWidth="1"/>
  </cols>
  <sheetData>
    <row r="1" spans="1:38" x14ac:dyDescent="0.3">
      <c r="A1" t="s">
        <v>37</v>
      </c>
      <c r="B1" t="s">
        <v>39</v>
      </c>
      <c r="C1" t="s">
        <v>41</v>
      </c>
      <c r="D1" t="s">
        <v>42</v>
      </c>
      <c r="E1" t="s">
        <v>165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132</v>
      </c>
      <c r="W1" t="s">
        <v>150</v>
      </c>
      <c r="X1" t="s">
        <v>133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164</v>
      </c>
      <c r="AL1" t="s">
        <v>163</v>
      </c>
    </row>
    <row r="2" spans="1:38" x14ac:dyDescent="0.3">
      <c r="A2" t="s">
        <v>0</v>
      </c>
      <c r="B2" t="s">
        <v>40</v>
      </c>
      <c r="C2" t="s">
        <v>43</v>
      </c>
      <c r="D2" t="s">
        <v>44</v>
      </c>
      <c r="E2">
        <f>AVERAGE(F2:U2)</f>
        <v>14.615384615384615</v>
      </c>
      <c r="F2" t="str">
        <f>IFERROR(AVERAGEIFS(INDEX('Etude statistique des temps d''a'!B:AD,0,ROW(A1)),'Etude statistique des temps d''a'!A:A,"8h30",'Etude statistique des temps d''a'!AF:AF,3),"Closed")</f>
        <v>Closed</v>
      </c>
      <c r="G2" t="str">
        <f>IFERROR(AVERAGEIFS(INDEX('Etude statistique des temps d''a'!B:AD,0,ROW(A1)),'Etude statistique des temps d''a'!A:A,"9h30",'Etude statistique des temps d''a'!AF:AF,3),"Closed")</f>
        <v>Closed</v>
      </c>
      <c r="H2">
        <f>IFERROR(AVERAGEIFS(INDEX('Etude statistique des temps d''a'!B:AD,0,ROW(A1)),'Etude statistique des temps d''a'!A:A,"10h30",'Etude statistique des temps d''a'!AF:AF,3),"Closed")</f>
        <v>15</v>
      </c>
      <c r="I2">
        <f>IFERROR(AVERAGEIFS(INDEX('Etude statistique des temps d''a'!B:AD,0,ROW(A1)),'Etude statistique des temps d''a'!A:A,"11h30 (Parade!)",'Etude statistique des temps d''a'!AF:AF,3),"Closed")</f>
        <v>17.5</v>
      </c>
      <c r="J2">
        <f>IFERROR(AVERAGEIFS(INDEX('Etude statistique des temps d''a'!B:AD,0,ROW(A1)),'Etude statistique des temps d''a'!A:A,"12h30",'Etude statistique des temps d''a'!AF:AF,3),"Closed")</f>
        <v>25</v>
      </c>
      <c r="K2">
        <f>IFERROR(AVERAGEIFS(INDEX('Etude statistique des temps d''a'!B:AD,0,ROW(A1)),'Etude statistique des temps d''a'!A:A,"13h30",'Etude statistique des temps d''a'!AF:AF,3),"Closed")</f>
        <v>25</v>
      </c>
      <c r="L2">
        <f>IFERROR(AVERAGEIFS(INDEX('Etude statistique des temps d''a'!B:AD,0,ROW(A1)),'Etude statistique des temps d''a'!A:A,"14h30",'Etude statistique des temps d''a'!AF:AF,3),"Closed")</f>
        <v>20</v>
      </c>
      <c r="M2">
        <f>IFERROR(AVERAGEIFS(INDEX('Etude statistique des temps d''a'!B:AD,0,ROW(A1)),'Etude statistique des temps d''a'!A:A,"15h30",'Etude statistique des temps d''a'!AF:AF,3),"Closed")</f>
        <v>15</v>
      </c>
      <c r="N2">
        <f>IFERROR(AVERAGEIFS(INDEX('Etude statistique des temps d''a'!B:AD,0,ROW(A1)),'Etude statistique des temps d''a'!A:A,"16h30",'Etude statistique des temps d''a'!AF:AF,3),"Closed")</f>
        <v>17.5</v>
      </c>
      <c r="O2">
        <f>IFERROR(AVERAGEIFS(INDEX('Etude statistique des temps d''a'!B:AD,0,ROW(A1)),'Etude statistique des temps d''a'!A:A,"17h30",'Etude statistique des temps d''a'!AF:AF,3),"Closed")</f>
        <v>17.5</v>
      </c>
      <c r="P2">
        <f>IFERROR(AVERAGEIFS(INDEX('Etude statistique des temps d''a'!B:AD,0,ROW(A1)),'Etude statistique des temps d''a'!A:A,"18h30",'Etude statistique des temps d''a'!AF:AF,3),"Closed")</f>
        <v>17.5</v>
      </c>
      <c r="Q2">
        <f>IFERROR(AVERAGEIFS(INDEX('Etude statistique des temps d''a'!B:AD,0,ROW(A1)),'Etude statistique des temps d''a'!A:A,"19h30",'Etude statistique des temps d''a'!AF:AF,3),"Closed")</f>
        <v>5</v>
      </c>
      <c r="R2">
        <f>IFERROR(AVERAGEIFS(INDEX('Etude statistique des temps d''a'!B:AD,0,ROW(A1)),'Etude statistique des temps d''a'!A:A,"20h30",'Etude statistique des temps d''a'!AF:AF,3),"Closed")</f>
        <v>5</v>
      </c>
      <c r="S2">
        <f>IFERROR(AVERAGEIFS(INDEX('Etude statistique des temps d''a'!B:AD,0,ROW(A1)),'Etude statistique des temps d''a'!A:A,"21h30",'Etude statistique des temps d''a'!AF:AF,3),"Closed")</f>
        <v>5</v>
      </c>
      <c r="T2">
        <f>IFERROR(AVERAGEIFS(INDEX('Etude statistique des temps d''a'!B:AD,0,ROW(A1)),'Etude statistique des temps d''a'!A:A,"22h",'Etude statistique des temps d''a'!AF:AF,3),"Closed")</f>
        <v>5</v>
      </c>
      <c r="U2" t="str">
        <f>IFERROR(AVERAGEIFS(INDEX('Etude statistique des temps d''a'!B:AD,0,ROW(A1)),'Etude statistique des temps d''a'!A:A,"22h30",'Etude statistique des temps d''a'!AF:AF,3),"Closed")</f>
        <v>Closed</v>
      </c>
      <c r="V2">
        <f>COUNTIFS('Etude statistique des temps d''a'!AF:AF,3,INDEX('Etude statistique des temps d''a'!B:AD, 0, ROW(A1)),"Fermé") / COUNTIFS('Etude statistique des temps d''a'!AF:AF,3,INDEX('Etude statistique des temps d''a'!B:AD, 0, ROW(A1)),"&lt;&gt;")</f>
        <v>4.3478260869565216E-2</v>
      </c>
      <c r="W2" t="str">
        <f>IFERROR(COUNTIFS('Etude statistique des temps d''a'!AF:AF,3,'Etude statistique des temps d''a'!A:A,"8h30",INDEX('Etude statistique des temps d''a'!B:AD, 0, ROW(A1)),"Fermé") / COUNTIFS('Etude statistique des temps d''a'!AF:AF,3,'Etude statistique des temps d''a'!A:A,"8h30",INDEX('Etude statistique des temps d''a'!B:AD, 0, ROW(A1)),"&lt;&gt;"),"No data")</f>
        <v>No data</v>
      </c>
      <c r="X2">
        <f>IFERROR(COUNTIFS('Etude statistique des temps d''a'!AF:AF,3,'Etude statistique des temps d''a'!A:A,"9h30",INDEX('Etude statistique des temps d''a'!B:AD, 0, ROW(A1)),"Fermé") / COUNTIFS('Etude statistique des temps d''a'!AF:AF,3,'Etude statistique des temps d''a'!A:A,"9h30",INDEX('Etude statistique des temps d''a'!B:AD, 0, ROW(A1)),"&lt;&gt;"),"No data")</f>
        <v>1</v>
      </c>
      <c r="Y2">
        <f>IFERROR(COUNTIFS('Etude statistique des temps d''a'!AF:AF,3,'Etude statistique des temps d''a'!A:A,"10h30",INDEX('Etude statistique des temps d''a'!B:AD, 0, ROW(A1)),"Fermé") / COUNTIFS('Etude statistique des temps d''a'!AF:AF,3,'Etude statistique des temps d''a'!A:A,"10h30",INDEX('Etude statistique des temps d''a'!B:AD, 0, ROW(A1)),"&lt;&gt;"),"No data")</f>
        <v>0</v>
      </c>
      <c r="Z2">
        <f>IFERROR(COUNTIFS('Etude statistique des temps d''a'!AF:AF,3,'Etude statistique des temps d''a'!A:A,"11h30 (Parade!)",INDEX('Etude statistique des temps d''a'!B:AD, 0, ROW(A1)),"Fermé") / COUNTIFS('Etude statistique des temps d''a'!AF:AF,3,'Etude statistique des temps d''a'!A:A,"11h30 (Parade!)",INDEX('Etude statistique des temps d''a'!B:AD, 0, ROW(A1)),"&lt;&gt;"),"No data")</f>
        <v>0</v>
      </c>
      <c r="AA2">
        <f>IFERROR(COUNTIFS('Etude statistique des temps d''a'!AF:AF,3,'Etude statistique des temps d''a'!A:A,"12h30",INDEX('Etude statistique des temps d''a'!B:AD, 0, ROW(A1)),"Fermé") / COUNTIFS('Etude statistique des temps d''a'!AF:AF,3,'Etude statistique des temps d''a'!A:A,"12h30",INDEX('Etude statistique des temps d''a'!B:AD, 0, ROW(A1)),"&lt;&gt;"),"No data")</f>
        <v>0</v>
      </c>
      <c r="AB2">
        <f>IFERROR(COUNTIFS('Etude statistique des temps d''a'!AF:AF,3,'Etude statistique des temps d''a'!A:A,"13h30",INDEX('Etude statistique des temps d''a'!B:AD, 0, ROW(A1)),"Fermé") / COUNTIFS('Etude statistique des temps d''a'!AF:AF,3,'Etude statistique des temps d''a'!A:A,"13h30",INDEX('Etude statistique des temps d''a'!B:AD, 0, ROW(A1)),"&lt;&gt;"),"No data")</f>
        <v>0</v>
      </c>
      <c r="AC2">
        <f>IFERROR(COUNTIFS('Etude statistique des temps d''a'!AF:AF,3,'Etude statistique des temps d''a'!A:A,"14h30",INDEX('Etude statistique des temps d''a'!B:AD, 0, ROW(A1)),"Fermé") / COUNTIFS('Etude statistique des temps d''a'!AF:AF,3,'Etude statistique des temps d''a'!A:A,"14h30",INDEX('Etude statistique des temps d''a'!B:AD, 0, ROW(A1)),"&lt;&gt;"),"No data")</f>
        <v>0</v>
      </c>
      <c r="AD2">
        <f>IFERROR(COUNTIFS('Etude statistique des temps d''a'!AF:AF,3,'Etude statistique des temps d''a'!A:A,"15h30",INDEX('Etude statistique des temps d''a'!B:AD, 0, ROW(A1)),"Fermé") / COUNTIFS('Etude statistique des temps d''a'!AF:AF,3,'Etude statistique des temps d''a'!A:A,"15h30",INDEX('Etude statistique des temps d''a'!B:AD, 0, ROW(A1)),"&lt;&gt;"),"No data")</f>
        <v>0</v>
      </c>
      <c r="AE2">
        <f>IFERROR(COUNTIFS('Etude statistique des temps d''a'!AF:AF,3,'Etude statistique des temps d''a'!A:A,"16h30",INDEX('Etude statistique des temps d''a'!B:AD, 0, ROW(A1)),"Fermé") / COUNTIFS('Etude statistique des temps d''a'!AF:AF,3,'Etude statistique des temps d''a'!A:A,"16h30",INDEX('Etude statistique des temps d''a'!B:AD, 0, ROW(A1)),"&lt;&gt;"),"No data")</f>
        <v>0</v>
      </c>
      <c r="AF2">
        <f>IFERROR(COUNTIFS('Etude statistique des temps d''a'!AF:AF,3,'Etude statistique des temps d''a'!A:A,"17h30",INDEX('Etude statistique des temps d''a'!B:AD, 0, ROW(A1)),"Fermé") / COUNTIFS('Etude statistique des temps d''a'!AF:AF,3,'Etude statistique des temps d''a'!A:A,"17h30",INDEX('Etude statistique des temps d''a'!B:AD, 0, ROW(A1)),"&lt;&gt;"),"No data")</f>
        <v>0</v>
      </c>
      <c r="AG2">
        <f>IFERROR(COUNTIFS('Etude statistique des temps d''a'!AF:AF,3,'Etude statistique des temps d''a'!A:A,"18h30",INDEX('Etude statistique des temps d''a'!B:AD, 0, ROW(A1)),"Fermé") / COUNTIFS('Etude statistique des temps d''a'!AF:AF,3,'Etude statistique des temps d''a'!A:A,"18h30",INDEX('Etude statistique des temps d''a'!B:AD, 0, ROW(A1)),"&lt;&gt;"),"No data")</f>
        <v>0</v>
      </c>
      <c r="AH2">
        <f>IFERROR(COUNTIFS('Etude statistique des temps d''a'!AF:AF,3,'Etude statistique des temps d''a'!A:A,"19h30",INDEX('Etude statistique des temps d''a'!B:AD, 0, ROW(A1)),"Fermé") / COUNTIFS('Etude statistique des temps d''a'!AF:AF,3,'Etude statistique des temps d''a'!A:A,"19h30",INDEX('Etude statistique des temps d''a'!B:AD, 0, ROW(A1)),"&lt;&gt;"),"No data")</f>
        <v>0</v>
      </c>
      <c r="AI2">
        <f>IFERROR(COUNTIFS('Etude statistique des temps d''a'!AF:AF,3,'Etude statistique des temps d''a'!A:A,"20h30",INDEX('Etude statistique des temps d''a'!B:AD, 0, ROW(A1)),"Fermé") / COUNTIFS('Etude statistique des temps d''a'!AF:AF,3,'Etude statistique des temps d''a'!A:A,"20h30",INDEX('Etude statistique des temps d''a'!B:AD, 0, ROW(A1)),"&lt;&gt;"),"No data")</f>
        <v>0</v>
      </c>
      <c r="AJ2">
        <f>IFERROR(COUNTIFS('Etude statistique des temps d''a'!AF:AF,3,'Etude statistique des temps d''a'!A:A,"21h30",INDEX('Etude statistique des temps d''a'!B:AD, 0, ROW(A1)),"Fermé") / COUNTIFS('Etude statistique des temps d''a'!AF:AF,3,'Etude statistique des temps d''a'!A:A,"21h30",INDEX('Etude statistique des temps d''a'!B:AD, 0, ROW(A1)),"&lt;&gt;"),"No data")</f>
        <v>0</v>
      </c>
      <c r="AK2">
        <f>IFERROR(COUNTIFS('Etude statistique des temps d''a'!AF:AF,3,'Etude statistique des temps d''a'!A:A,"22h",INDEX('Etude statistique des temps d''a'!B:AD, 0, ROW(A1)),"Fermé") / COUNTIFS('Etude statistique des temps d''a'!AF:AF,3,'Etude statistique des temps d''a'!A:A,"22h",INDEX('Etude statistique des temps d''a'!B:AD, 0, ROW(A1)),"&lt;&gt;"),"No data")</f>
        <v>0</v>
      </c>
      <c r="AL2" t="str">
        <f>IFERROR(COUNTIFS('Etude statistique des temps d''a'!AF:AF,3,'Etude statistique des temps d''a'!A:A,"22h30",INDEX('Etude statistique des temps d''a'!B:AD, 0, ROW(A1)),"Fermé") / COUNTIFS('Etude statistique des temps d''a'!AF:AF,3,'Etude statistique des temps d''a'!A:A,"22h30",INDEX('Etude statistique des temps d''a'!B:AD, 0, ROW(A1)),"&lt;&gt;"),"No data")</f>
        <v>No data</v>
      </c>
    </row>
    <row r="3" spans="1:38" x14ac:dyDescent="0.3">
      <c r="A3" t="s">
        <v>19</v>
      </c>
      <c r="B3" t="s">
        <v>40</v>
      </c>
      <c r="C3" t="s">
        <v>45</v>
      </c>
      <c r="D3" t="s">
        <v>46</v>
      </c>
      <c r="E3">
        <f t="shared" ref="E3:E30" si="0">AVERAGE(F3:U3)</f>
        <v>14.107142857142858</v>
      </c>
      <c r="F3" t="str">
        <f>IFERROR(AVERAGEIFS(INDEX('Etude statistique des temps d''a'!B:AD,0,ROW(A2)),'Etude statistique des temps d''a'!A:A,"8h30",'Etude statistique des temps d''a'!AF:AF,3),"Closed")</f>
        <v>Closed</v>
      </c>
      <c r="G3">
        <f>IFERROR(AVERAGEIFS(INDEX('Etude statistique des temps d''a'!B:AD,0,ROW(A2)),'Etude statistique des temps d''a'!A:A,"9h30",'Etude statistique des temps d''a'!AF:AF,3),"Closed")</f>
        <v>10</v>
      </c>
      <c r="H3">
        <f>IFERROR(AVERAGEIFS(INDEX('Etude statistique des temps d''a'!B:AD,0,ROW(A2)),'Etude statistique des temps d''a'!A:A,"10h30",'Etude statistique des temps d''a'!AF:AF,3),"Closed")</f>
        <v>40</v>
      </c>
      <c r="I3">
        <f>IFERROR(AVERAGEIFS(INDEX('Etude statistique des temps d''a'!B:AD,0,ROW(A2)),'Etude statistique des temps d''a'!A:A,"11h30 (Parade!)",'Etude statistique des temps d''a'!AF:AF,3),"Closed")</f>
        <v>15</v>
      </c>
      <c r="J3">
        <f>IFERROR(AVERAGEIFS(INDEX('Etude statistique des temps d''a'!B:AD,0,ROW(A2)),'Etude statistique des temps d''a'!A:A,"12h30",'Etude statistique des temps d''a'!AF:AF,3),"Closed")</f>
        <v>25</v>
      </c>
      <c r="K3">
        <f>IFERROR(AVERAGEIFS(INDEX('Etude statistique des temps d''a'!B:AD,0,ROW(A2)),'Etude statistique des temps d''a'!A:A,"13h30",'Etude statistique des temps d''a'!AF:AF,3),"Closed")</f>
        <v>20</v>
      </c>
      <c r="L3">
        <f>IFERROR(AVERAGEIFS(INDEX('Etude statistique des temps d''a'!B:AD,0,ROW(A2)),'Etude statistique des temps d''a'!A:A,"14h30",'Etude statistique des temps d''a'!AF:AF,3),"Closed")</f>
        <v>12.5</v>
      </c>
      <c r="M3">
        <f>IFERROR(AVERAGEIFS(INDEX('Etude statistique des temps d''a'!B:AD,0,ROW(A2)),'Etude statistique des temps d''a'!A:A,"15h30",'Etude statistique des temps d''a'!AF:AF,3),"Closed")</f>
        <v>22.5</v>
      </c>
      <c r="N3">
        <f>IFERROR(AVERAGEIFS(INDEX('Etude statistique des temps d''a'!B:AD,0,ROW(A2)),'Etude statistique des temps d''a'!A:A,"16h30",'Etude statistique des temps d''a'!AF:AF,3),"Closed")</f>
        <v>15</v>
      </c>
      <c r="O3">
        <f>IFERROR(AVERAGEIFS(INDEX('Etude statistique des temps d''a'!B:AD,0,ROW(A2)),'Etude statistique des temps d''a'!A:A,"17h30",'Etude statistique des temps d''a'!AF:AF,3),"Closed")</f>
        <v>7.5</v>
      </c>
      <c r="P3">
        <f>IFERROR(AVERAGEIFS(INDEX('Etude statistique des temps d''a'!B:AD,0,ROW(A2)),'Etude statistique des temps d''a'!A:A,"18h30",'Etude statistique des temps d''a'!AF:AF,3),"Closed")</f>
        <v>7.5</v>
      </c>
      <c r="Q3">
        <f>IFERROR(AVERAGEIFS(INDEX('Etude statistique des temps d''a'!B:AD,0,ROW(A2)),'Etude statistique des temps d''a'!A:A,"19h30",'Etude statistique des temps d''a'!AF:AF,3),"Closed")</f>
        <v>5</v>
      </c>
      <c r="R3">
        <f>IFERROR(AVERAGEIFS(INDEX('Etude statistique des temps d''a'!B:AD,0,ROW(A2)),'Etude statistique des temps d''a'!A:A,"20h30",'Etude statistique des temps d''a'!AF:AF,3),"Closed")</f>
        <v>5</v>
      </c>
      <c r="S3">
        <f>IFERROR(AVERAGEIFS(INDEX('Etude statistique des temps d''a'!B:AD,0,ROW(A2)),'Etude statistique des temps d''a'!A:A,"21h30",'Etude statistique des temps d''a'!AF:AF,3),"Closed")</f>
        <v>7.5</v>
      </c>
      <c r="T3">
        <f>IFERROR(AVERAGEIFS(INDEX('Etude statistique des temps d''a'!B:AD,0,ROW(A2)),'Etude statistique des temps d''a'!A:A,"22h",'Etude statistique des temps d''a'!AF:AF,3),"Closed")</f>
        <v>5</v>
      </c>
      <c r="U3" t="str">
        <f>IFERROR(AVERAGEIFS(INDEX('Etude statistique des temps d''a'!B:AD,0,ROW(A2)),'Etude statistique des temps d''a'!A:A,"22h30",'Etude statistique des temps d''a'!AF:AF,3),"Closed")</f>
        <v>Closed</v>
      </c>
      <c r="V3">
        <f>COUNTIFS('Etude statistique des temps d''a'!AF:AF,3,INDEX('Etude statistique des temps d''a'!B:AD, 0, ROW(A2)),"Fermé") / COUNTIFS('Etude statistique des temps d''a'!AF:AF,3,INDEX('Etude statistique des temps d''a'!B:AD, 0, ROW(A2)),"&lt;&gt;")</f>
        <v>0</v>
      </c>
      <c r="W3" t="str">
        <f>IFERROR(COUNTIFS('Etude statistique des temps d''a'!AF:AF,3,'Etude statistique des temps d''a'!A:A,"8h30",INDEX('Etude statistique des temps d''a'!B:AD, 0, ROW(A2)),"Fermé") / COUNTIFS('Etude statistique des temps d''a'!AF:AF,3,'Etude statistique des temps d''a'!A:A,"8h30",INDEX('Etude statistique des temps d''a'!B:AD, 0, ROW(A2)),"&lt;&gt;"),"No data")</f>
        <v>No data</v>
      </c>
      <c r="X3">
        <f>IFERROR(COUNTIFS('Etude statistique des temps d''a'!AF:AF,3,'Etude statistique des temps d''a'!A:A,"9h30",INDEX('Etude statistique des temps d''a'!B:AD, 0, ROW(A2)),"Fermé") / COUNTIFS('Etude statistique des temps d''a'!AF:AF,3,'Etude statistique des temps d''a'!A:A,"9h30",INDEX('Etude statistique des temps d''a'!B:AD, 0, ROW(A2)),"&lt;&gt;"),"No data")</f>
        <v>0</v>
      </c>
      <c r="Y3">
        <f>IFERROR(COUNTIFS('Etude statistique des temps d''a'!AF:AF,3,'Etude statistique des temps d''a'!A:A,"10h30",INDEX('Etude statistique des temps d''a'!B:AD, 0, ROW(A2)),"Fermé") / COUNTIFS('Etude statistique des temps d''a'!AF:AF,3,'Etude statistique des temps d''a'!A:A,"10h30",INDEX('Etude statistique des temps d''a'!B:AD, 0, ROW(A2)),"&lt;&gt;"),"No data")</f>
        <v>0</v>
      </c>
      <c r="Z3">
        <f>IFERROR(COUNTIFS('Etude statistique des temps d''a'!AF:AF,3,'Etude statistique des temps d''a'!A:A,"11h30 (Parade!)",INDEX('Etude statistique des temps d''a'!B:AD, 0, ROW(A2)),"Fermé") / COUNTIFS('Etude statistique des temps d''a'!AF:AF,3,'Etude statistique des temps d''a'!A:A,"11h30 (Parade!)",INDEX('Etude statistique des temps d''a'!B:AD, 0, ROW(A2)),"&lt;&gt;"),"No data")</f>
        <v>0</v>
      </c>
      <c r="AA3">
        <f>IFERROR(COUNTIFS('Etude statistique des temps d''a'!AF:AF,3,'Etude statistique des temps d''a'!A:A,"12h30",INDEX('Etude statistique des temps d''a'!B:AD, 0, ROW(A2)),"Fermé") / COUNTIFS('Etude statistique des temps d''a'!AF:AF,3,'Etude statistique des temps d''a'!A:A,"12h30",INDEX('Etude statistique des temps d''a'!B:AD, 0, ROW(A2)),"&lt;&gt;"),"No data")</f>
        <v>0</v>
      </c>
      <c r="AB3">
        <f>IFERROR(COUNTIFS('Etude statistique des temps d''a'!AF:AF,3,'Etude statistique des temps d''a'!A:A,"13h30",INDEX('Etude statistique des temps d''a'!B:AD, 0, ROW(A2)),"Fermé") / COUNTIFS('Etude statistique des temps d''a'!AF:AF,3,'Etude statistique des temps d''a'!A:A,"13h30",INDEX('Etude statistique des temps d''a'!B:AD, 0, ROW(A2)),"&lt;&gt;"),"No data")</f>
        <v>0</v>
      </c>
      <c r="AC3">
        <f>IFERROR(COUNTIFS('Etude statistique des temps d''a'!AF:AF,3,'Etude statistique des temps d''a'!A:A,"14h30",INDEX('Etude statistique des temps d''a'!B:AD, 0, ROW(A2)),"Fermé") / COUNTIFS('Etude statistique des temps d''a'!AF:AF,3,'Etude statistique des temps d''a'!A:A,"14h30",INDEX('Etude statistique des temps d''a'!B:AD, 0, ROW(A2)),"&lt;&gt;"),"No data")</f>
        <v>0</v>
      </c>
      <c r="AD3">
        <f>IFERROR(COUNTIFS('Etude statistique des temps d''a'!AF:AF,3,'Etude statistique des temps d''a'!A:A,"15h30",INDEX('Etude statistique des temps d''a'!B:AD, 0, ROW(A2)),"Fermé") / COUNTIFS('Etude statistique des temps d''a'!AF:AF,3,'Etude statistique des temps d''a'!A:A,"15h30",INDEX('Etude statistique des temps d''a'!B:AD, 0, ROW(A2)),"&lt;&gt;"),"No data")</f>
        <v>0</v>
      </c>
      <c r="AE3">
        <f>IFERROR(COUNTIFS('Etude statistique des temps d''a'!AF:AF,3,'Etude statistique des temps d''a'!A:A,"16h30",INDEX('Etude statistique des temps d''a'!B:AD, 0, ROW(A2)),"Fermé") / COUNTIFS('Etude statistique des temps d''a'!AF:AF,3,'Etude statistique des temps d''a'!A:A,"16h30",INDEX('Etude statistique des temps d''a'!B:AD, 0, ROW(A2)),"&lt;&gt;"),"No data")</f>
        <v>0</v>
      </c>
      <c r="AF3">
        <f>IFERROR(COUNTIFS('Etude statistique des temps d''a'!AF:AF,3,'Etude statistique des temps d''a'!A:A,"17h30",INDEX('Etude statistique des temps d''a'!B:AD, 0, ROW(A2)),"Fermé") / COUNTIFS('Etude statistique des temps d''a'!AF:AF,3,'Etude statistique des temps d''a'!A:A,"17h30",INDEX('Etude statistique des temps d''a'!B:AD, 0, ROW(A2)),"&lt;&gt;"),"No data")</f>
        <v>0</v>
      </c>
      <c r="AG3">
        <f>IFERROR(COUNTIFS('Etude statistique des temps d''a'!AF:AF,3,'Etude statistique des temps d''a'!A:A,"18h30",INDEX('Etude statistique des temps d''a'!B:AD, 0, ROW(A2)),"Fermé") / COUNTIFS('Etude statistique des temps d''a'!AF:AF,3,'Etude statistique des temps d''a'!A:A,"18h30",INDEX('Etude statistique des temps d''a'!B:AD, 0, ROW(A2)),"&lt;&gt;"),"No data")</f>
        <v>0</v>
      </c>
      <c r="AH3">
        <f>IFERROR(COUNTIFS('Etude statistique des temps d''a'!AF:AF,3,'Etude statistique des temps d''a'!A:A,"19h30",INDEX('Etude statistique des temps d''a'!B:AD, 0, ROW(A2)),"Fermé") / COUNTIFS('Etude statistique des temps d''a'!AF:AF,3,'Etude statistique des temps d''a'!A:A,"19h30",INDEX('Etude statistique des temps d''a'!B:AD, 0, ROW(A2)),"&lt;&gt;"),"No data")</f>
        <v>0</v>
      </c>
      <c r="AI3">
        <f>IFERROR(COUNTIFS('Etude statistique des temps d''a'!AF:AF,3,'Etude statistique des temps d''a'!A:A,"20h30",INDEX('Etude statistique des temps d''a'!B:AD, 0, ROW(A2)),"Fermé") / COUNTIFS('Etude statistique des temps d''a'!AF:AF,3,'Etude statistique des temps d''a'!A:A,"20h30",INDEX('Etude statistique des temps d''a'!B:AD, 0, ROW(A2)),"&lt;&gt;"),"No data")</f>
        <v>0</v>
      </c>
      <c r="AJ3">
        <f>IFERROR(COUNTIFS('Etude statistique des temps d''a'!AF:AF,3,'Etude statistique des temps d''a'!A:A,"21h30",INDEX('Etude statistique des temps d''a'!B:AD, 0, ROW(A2)),"Fermé") / COUNTIFS('Etude statistique des temps d''a'!AF:AF,3,'Etude statistique des temps d''a'!A:A,"21h30",INDEX('Etude statistique des temps d''a'!B:AD, 0, ROW(A2)),"&lt;&gt;"),"No data")</f>
        <v>0</v>
      </c>
      <c r="AK3">
        <f>IFERROR(COUNTIFS('Etude statistique des temps d''a'!AF:AF,3,'Etude statistique des temps d''a'!A:A,"22h",INDEX('Etude statistique des temps d''a'!B:AD, 0, ROW(A2)),"Fermé") / COUNTIFS('Etude statistique des temps d''a'!AF:AF,3,'Etude statistique des temps d''a'!A:A,"22h",INDEX('Etude statistique des temps d''a'!B:AD, 0, ROW(A2)),"&lt;&gt;"),"No data")</f>
        <v>0</v>
      </c>
      <c r="AL3" t="str">
        <f>IFERROR(COUNTIFS('Etude statistique des temps d''a'!AF:AF,3,'Etude statistique des temps d''a'!A:A,"22h30",INDEX('Etude statistique des temps d''a'!B:AD, 0, ROW(A2)),"Fermé") / COUNTIFS('Etude statistique des temps d''a'!AF:AF,3,'Etude statistique des temps d''a'!A:A,"22h30",INDEX('Etude statistique des temps d''a'!B:AD, 0, ROW(A2)),"&lt;&gt;"),"No data")</f>
        <v>No data</v>
      </c>
    </row>
    <row r="4" spans="1:38" x14ac:dyDescent="0.3">
      <c r="A4" t="s">
        <v>2</v>
      </c>
      <c r="B4" t="s">
        <v>40</v>
      </c>
      <c r="C4" t="s">
        <v>47</v>
      </c>
      <c r="D4" t="s">
        <v>48</v>
      </c>
      <c r="E4">
        <f t="shared" si="0"/>
        <v>8.0769230769230766</v>
      </c>
      <c r="F4" t="str">
        <f>IFERROR(AVERAGEIFS(INDEX('Etude statistique des temps d''a'!B:AD,0,ROW(A3)),'Etude statistique des temps d''a'!A:A,"8h30",'Etude statistique des temps d''a'!AF:AF,3),"Closed")</f>
        <v>Closed</v>
      </c>
      <c r="G4">
        <f>IFERROR(AVERAGEIFS(INDEX('Etude statistique des temps d''a'!B:AD,0,ROW(A3)),'Etude statistique des temps d''a'!A:A,"9h30",'Etude statistique des temps d''a'!AF:AF,3),"Closed")</f>
        <v>5</v>
      </c>
      <c r="H4">
        <f>IFERROR(AVERAGEIFS(INDEX('Etude statistique des temps d''a'!B:AD,0,ROW(A3)),'Etude statistique des temps d''a'!A:A,"10h30",'Etude statistique des temps d''a'!AF:AF,3),"Closed")</f>
        <v>5</v>
      </c>
      <c r="I4">
        <f>IFERROR(AVERAGEIFS(INDEX('Etude statistique des temps d''a'!B:AD,0,ROW(A3)),'Etude statistique des temps d''a'!A:A,"11h30 (Parade!)",'Etude statistique des temps d''a'!AF:AF,3),"Closed")</f>
        <v>7.5</v>
      </c>
      <c r="J4">
        <f>IFERROR(AVERAGEIFS(INDEX('Etude statistique des temps d''a'!B:AD,0,ROW(A3)),'Etude statistique des temps d''a'!A:A,"12h30",'Etude statistique des temps d''a'!AF:AF,3),"Closed")</f>
        <v>20</v>
      </c>
      <c r="K4">
        <f>IFERROR(AVERAGEIFS(INDEX('Etude statistique des temps d''a'!B:AD,0,ROW(A3)),'Etude statistique des temps d''a'!A:A,"13h30",'Etude statistique des temps d''a'!AF:AF,3),"Closed")</f>
        <v>17.5</v>
      </c>
      <c r="L4">
        <f>IFERROR(AVERAGEIFS(INDEX('Etude statistique des temps d''a'!B:AD,0,ROW(A3)),'Etude statistique des temps d''a'!A:A,"14h30",'Etude statistique des temps d''a'!AF:AF,3),"Closed")</f>
        <v>10</v>
      </c>
      <c r="M4">
        <f>IFERROR(AVERAGEIFS(INDEX('Etude statistique des temps d''a'!B:AD,0,ROW(A3)),'Etude statistique des temps d''a'!A:A,"15h30",'Etude statistique des temps d''a'!AF:AF,3),"Closed")</f>
        <v>7.5</v>
      </c>
      <c r="N4">
        <f>IFERROR(AVERAGEIFS(INDEX('Etude statistique des temps d''a'!B:AD,0,ROW(A3)),'Etude statistique des temps d''a'!A:A,"16h30",'Etude statistique des temps d''a'!AF:AF,3),"Closed")</f>
        <v>7.5</v>
      </c>
      <c r="O4">
        <f>IFERROR(AVERAGEIFS(INDEX('Etude statistique des temps d''a'!B:AD,0,ROW(A3)),'Etude statistique des temps d''a'!A:A,"17h30",'Etude statistique des temps d''a'!AF:AF,3),"Closed")</f>
        <v>5</v>
      </c>
      <c r="P4">
        <f>IFERROR(AVERAGEIFS(INDEX('Etude statistique des temps d''a'!B:AD,0,ROW(A3)),'Etude statistique des temps d''a'!A:A,"18h30",'Etude statistique des temps d''a'!AF:AF,3),"Closed")</f>
        <v>5</v>
      </c>
      <c r="Q4">
        <f>IFERROR(AVERAGEIFS(INDEX('Etude statistique des temps d''a'!B:AD,0,ROW(A3)),'Etude statistique des temps d''a'!A:A,"19h30",'Etude statistique des temps d''a'!AF:AF,3),"Closed")</f>
        <v>5</v>
      </c>
      <c r="R4">
        <f>IFERROR(AVERAGEIFS(INDEX('Etude statistique des temps d''a'!B:AD,0,ROW(A3)),'Etude statistique des temps d''a'!A:A,"20h30",'Etude statistique des temps d''a'!AF:AF,3),"Closed")</f>
        <v>5</v>
      </c>
      <c r="S4">
        <f>IFERROR(AVERAGEIFS(INDEX('Etude statistique des temps d''a'!B:AD,0,ROW(A3)),'Etude statistique des temps d''a'!A:A,"21h30",'Etude statistique des temps d''a'!AF:AF,3),"Closed")</f>
        <v>5</v>
      </c>
      <c r="T4" t="str">
        <f>IFERROR(AVERAGEIFS(INDEX('Etude statistique des temps d''a'!B:AD,0,ROW(A3)),'Etude statistique des temps d''a'!A:A,"22h",'Etude statistique des temps d''a'!AF:AF,3),"Closed")</f>
        <v>Closed</v>
      </c>
      <c r="U4" t="str">
        <f>IFERROR(AVERAGEIFS(INDEX('Etude statistique des temps d''a'!B:AD,0,ROW(A3)),'Etude statistique des temps d''a'!A:A,"22h30",'Etude statistique des temps d''a'!AF:AF,3),"Closed")</f>
        <v>Closed</v>
      </c>
      <c r="V4">
        <f>COUNTIFS('Etude statistique des temps d''a'!AF:AF,3,INDEX('Etude statistique des temps d''a'!B:AD, 0, ROW(A3)),"Fermé") / COUNTIFS('Etude statistique des temps d''a'!AF:AF,3,INDEX('Etude statistique des temps d''a'!B:AD, 0, ROW(A3)),"&lt;&gt;")</f>
        <v>0.13043478260869565</v>
      </c>
      <c r="W4" t="str">
        <f>IFERROR(COUNTIFS('Etude statistique des temps d''a'!AF:AF,3,'Etude statistique des temps d''a'!A:A,"8h30",INDEX('Etude statistique des temps d''a'!B:AD, 0, ROW(A3)),"Fermé") / COUNTIFS('Etude statistique des temps d''a'!AF:AF,3,'Etude statistique des temps d''a'!A:A,"8h30",INDEX('Etude statistique des temps d''a'!B:AD, 0, ROW(A3)),"&lt;&gt;"),"No data")</f>
        <v>No data</v>
      </c>
      <c r="X4">
        <f>IFERROR(COUNTIFS('Etude statistique des temps d''a'!AF:AF,3,'Etude statistique des temps d''a'!A:A,"9h30",INDEX('Etude statistique des temps d''a'!B:AD, 0, ROW(A3)),"Fermé") / COUNTIFS('Etude statistique des temps d''a'!AF:AF,3,'Etude statistique des temps d''a'!A:A,"9h30",INDEX('Etude statistique des temps d''a'!B:AD, 0, ROW(A3)),"&lt;&gt;"),"No data")</f>
        <v>0</v>
      </c>
      <c r="Y4">
        <f>IFERROR(COUNTIFS('Etude statistique des temps d''a'!AF:AF,3,'Etude statistique des temps d''a'!A:A,"10h30",INDEX('Etude statistique des temps d''a'!B:AD, 0, ROW(A3)),"Fermé") / COUNTIFS('Etude statistique des temps d''a'!AF:AF,3,'Etude statistique des temps d''a'!A:A,"10h30",INDEX('Etude statistique des temps d''a'!B:AD, 0, ROW(A3)),"&lt;&gt;"),"No data")</f>
        <v>0.5</v>
      </c>
      <c r="Z4">
        <f>IFERROR(COUNTIFS('Etude statistique des temps d''a'!AF:AF,3,'Etude statistique des temps d''a'!A:A,"11h30 (Parade!)",INDEX('Etude statistique des temps d''a'!B:AD, 0, ROW(A3)),"Fermé") / COUNTIFS('Etude statistique des temps d''a'!AF:AF,3,'Etude statistique des temps d''a'!A:A,"11h30 (Parade!)",INDEX('Etude statistique des temps d''a'!B:AD, 0, ROW(A3)),"&lt;&gt;"),"No data")</f>
        <v>0</v>
      </c>
      <c r="AA4">
        <f>IFERROR(COUNTIFS('Etude statistique des temps d''a'!AF:AF,3,'Etude statistique des temps d''a'!A:A,"12h30",INDEX('Etude statistique des temps d''a'!B:AD, 0, ROW(A3)),"Fermé") / COUNTIFS('Etude statistique des temps d''a'!AF:AF,3,'Etude statistique des temps d''a'!A:A,"12h30",INDEX('Etude statistique des temps d''a'!B:AD, 0, ROW(A3)),"&lt;&gt;"),"No data")</f>
        <v>0</v>
      </c>
      <c r="AB4">
        <f>IFERROR(COUNTIFS('Etude statistique des temps d''a'!AF:AF,3,'Etude statistique des temps d''a'!A:A,"13h30",INDEX('Etude statistique des temps d''a'!B:AD, 0, ROW(A3)),"Fermé") / COUNTIFS('Etude statistique des temps d''a'!AF:AF,3,'Etude statistique des temps d''a'!A:A,"13h30",INDEX('Etude statistique des temps d''a'!B:AD, 0, ROW(A3)),"&lt;&gt;"),"No data")</f>
        <v>0</v>
      </c>
      <c r="AC4">
        <f>IFERROR(COUNTIFS('Etude statistique des temps d''a'!AF:AF,3,'Etude statistique des temps d''a'!A:A,"14h30",INDEX('Etude statistique des temps d''a'!B:AD, 0, ROW(A3)),"Fermé") / COUNTIFS('Etude statistique des temps d''a'!AF:AF,3,'Etude statistique des temps d''a'!A:A,"14h30",INDEX('Etude statistique des temps d''a'!B:AD, 0, ROW(A3)),"&lt;&gt;"),"No data")</f>
        <v>0</v>
      </c>
      <c r="AD4">
        <f>IFERROR(COUNTIFS('Etude statistique des temps d''a'!AF:AF,3,'Etude statistique des temps d''a'!A:A,"15h30",INDEX('Etude statistique des temps d''a'!B:AD, 0, ROW(A3)),"Fermé") / COUNTIFS('Etude statistique des temps d''a'!AF:AF,3,'Etude statistique des temps d''a'!A:A,"15h30",INDEX('Etude statistique des temps d''a'!B:AD, 0, ROW(A3)),"&lt;&gt;"),"No data")</f>
        <v>0</v>
      </c>
      <c r="AE4">
        <f>IFERROR(COUNTIFS('Etude statistique des temps d''a'!AF:AF,3,'Etude statistique des temps d''a'!A:A,"16h30",INDEX('Etude statistique des temps d''a'!B:AD, 0, ROW(A3)),"Fermé") / COUNTIFS('Etude statistique des temps d''a'!AF:AF,3,'Etude statistique des temps d''a'!A:A,"16h30",INDEX('Etude statistique des temps d''a'!B:AD, 0, ROW(A3)),"&lt;&gt;"),"No data")</f>
        <v>0</v>
      </c>
      <c r="AF4">
        <f>IFERROR(COUNTIFS('Etude statistique des temps d''a'!AF:AF,3,'Etude statistique des temps d''a'!A:A,"17h30",INDEX('Etude statistique des temps d''a'!B:AD, 0, ROW(A3)),"Fermé") / COUNTIFS('Etude statistique des temps d''a'!AF:AF,3,'Etude statistique des temps d''a'!A:A,"17h30",INDEX('Etude statistique des temps d''a'!B:AD, 0, ROW(A3)),"&lt;&gt;"),"No data")</f>
        <v>0</v>
      </c>
      <c r="AG4">
        <f>IFERROR(COUNTIFS('Etude statistique des temps d''a'!AF:AF,3,'Etude statistique des temps d''a'!A:A,"18h30",INDEX('Etude statistique des temps d''a'!B:AD, 0, ROW(A3)),"Fermé") / COUNTIFS('Etude statistique des temps d''a'!AF:AF,3,'Etude statistique des temps d''a'!A:A,"18h30",INDEX('Etude statistique des temps d''a'!B:AD, 0, ROW(A3)),"&lt;&gt;"),"No data")</f>
        <v>0</v>
      </c>
      <c r="AH4">
        <f>IFERROR(COUNTIFS('Etude statistique des temps d''a'!AF:AF,3,'Etude statistique des temps d''a'!A:A,"19h30",INDEX('Etude statistique des temps d''a'!B:AD, 0, ROW(A3)),"Fermé") / COUNTIFS('Etude statistique des temps d''a'!AF:AF,3,'Etude statistique des temps d''a'!A:A,"19h30",INDEX('Etude statistique des temps d''a'!B:AD, 0, ROW(A3)),"&lt;&gt;"),"No data")</f>
        <v>0</v>
      </c>
      <c r="AI4">
        <f>IFERROR(COUNTIFS('Etude statistique des temps d''a'!AF:AF,3,'Etude statistique des temps d''a'!A:A,"20h30",INDEX('Etude statistique des temps d''a'!B:AD, 0, ROW(A3)),"Fermé") / COUNTIFS('Etude statistique des temps d''a'!AF:AF,3,'Etude statistique des temps d''a'!A:A,"20h30",INDEX('Etude statistique des temps d''a'!B:AD, 0, ROW(A3)),"&lt;&gt;"),"No data")</f>
        <v>0</v>
      </c>
      <c r="AJ4">
        <f>IFERROR(COUNTIFS('Etude statistique des temps d''a'!AF:AF,3,'Etude statistique des temps d''a'!A:A,"21h30",INDEX('Etude statistique des temps d''a'!B:AD, 0, ROW(A3)),"Fermé") / COUNTIFS('Etude statistique des temps d''a'!AF:AF,3,'Etude statistique des temps d''a'!A:A,"21h30",INDEX('Etude statistique des temps d''a'!B:AD, 0, ROW(A3)),"&lt;&gt;"),"No data")</f>
        <v>0.5</v>
      </c>
      <c r="AK4">
        <f>IFERROR(COUNTIFS('Etude statistique des temps d''a'!AF:AF,3,'Etude statistique des temps d''a'!A:A,"22h",INDEX('Etude statistique des temps d''a'!B:AD, 0, ROW(A3)),"Fermé") / COUNTIFS('Etude statistique des temps d''a'!AF:AF,3,'Etude statistique des temps d''a'!A:A,"22h",INDEX('Etude statistique des temps d''a'!B:AD, 0, ROW(A3)),"&lt;&gt;"),"No data")</f>
        <v>1</v>
      </c>
      <c r="AL4" t="str">
        <f>IFERROR(COUNTIFS('Etude statistique des temps d''a'!AF:AF,3,'Etude statistique des temps d''a'!A:A,"22h30",INDEX('Etude statistique des temps d''a'!B:AD, 0, ROW(A3)),"Fermé") / COUNTIFS('Etude statistique des temps d''a'!AF:AF,3,'Etude statistique des temps d''a'!A:A,"22h30",INDEX('Etude statistique des temps d''a'!B:AD, 0, ROW(A3)),"&lt;&gt;"),"No data")</f>
        <v>No data</v>
      </c>
    </row>
    <row r="5" spans="1:38" x14ac:dyDescent="0.3">
      <c r="A5" t="s">
        <v>20</v>
      </c>
      <c r="B5" t="s">
        <v>40</v>
      </c>
      <c r="C5" t="s">
        <v>49</v>
      </c>
      <c r="D5" t="s">
        <v>50</v>
      </c>
      <c r="E5">
        <f t="shared" si="0"/>
        <v>28.653846153846153</v>
      </c>
      <c r="F5" t="str">
        <f>IFERROR(AVERAGEIFS(INDEX('Etude statistique des temps d''a'!B:AD,0,ROW(A4)),'Etude statistique des temps d''a'!A:A,"8h30",'Etude statistique des temps d''a'!AF:AF,3),"Closed")</f>
        <v>Closed</v>
      </c>
      <c r="G5">
        <f>IFERROR(AVERAGEIFS(INDEX('Etude statistique des temps d''a'!B:AD,0,ROW(A4)),'Etude statistique des temps d''a'!A:A,"9h30",'Etude statistique des temps d''a'!AF:AF,3),"Closed")</f>
        <v>30</v>
      </c>
      <c r="H5">
        <f>IFERROR(AVERAGEIFS(INDEX('Etude statistique des temps d''a'!B:AD,0,ROW(A4)),'Etude statistique des temps d''a'!A:A,"10h30",'Etude statistique des temps d''a'!AF:AF,3),"Closed")</f>
        <v>30</v>
      </c>
      <c r="I5">
        <f>IFERROR(AVERAGEIFS(INDEX('Etude statistique des temps d''a'!B:AD,0,ROW(A4)),'Etude statistique des temps d''a'!A:A,"11h30 (Parade!)",'Etude statistique des temps d''a'!AF:AF,3),"Closed")</f>
        <v>55</v>
      </c>
      <c r="J5">
        <f>IFERROR(AVERAGEIFS(INDEX('Etude statistique des temps d''a'!B:AD,0,ROW(A4)),'Etude statistique des temps d''a'!A:A,"12h30",'Etude statistique des temps d''a'!AF:AF,3),"Closed")</f>
        <v>55</v>
      </c>
      <c r="K5">
        <f>IFERROR(AVERAGEIFS(INDEX('Etude statistique des temps d''a'!B:AD,0,ROW(A4)),'Etude statistique des temps d''a'!A:A,"13h30",'Etude statistique des temps d''a'!AF:AF,3),"Closed")</f>
        <v>32.5</v>
      </c>
      <c r="L5">
        <f>IFERROR(AVERAGEIFS(INDEX('Etude statistique des temps d''a'!B:AD,0,ROW(A4)),'Etude statistique des temps d''a'!A:A,"14h30",'Etude statistique des temps d''a'!AF:AF,3),"Closed")</f>
        <v>32.5</v>
      </c>
      <c r="M5">
        <f>IFERROR(AVERAGEIFS(INDEX('Etude statistique des temps d''a'!B:AD,0,ROW(A4)),'Etude statistique des temps d''a'!A:A,"15h30",'Etude statistique des temps d''a'!AF:AF,3),"Closed")</f>
        <v>25</v>
      </c>
      <c r="N5">
        <f>IFERROR(AVERAGEIFS(INDEX('Etude statistique des temps d''a'!B:AD,0,ROW(A4)),'Etude statistique des temps d''a'!A:A,"16h30",'Etude statistique des temps d''a'!AF:AF,3),"Closed")</f>
        <v>22.5</v>
      </c>
      <c r="O5">
        <f>IFERROR(AVERAGEIFS(INDEX('Etude statistique des temps d''a'!B:AD,0,ROW(A4)),'Etude statistique des temps d''a'!A:A,"17h30",'Etude statistique des temps d''a'!AF:AF,3),"Closed")</f>
        <v>22.5</v>
      </c>
      <c r="P5">
        <f>IFERROR(AVERAGEIFS(INDEX('Etude statistique des temps d''a'!B:AD,0,ROW(A4)),'Etude statistique des temps d''a'!A:A,"18h30",'Etude statistique des temps d''a'!AF:AF,3),"Closed")</f>
        <v>22.5</v>
      </c>
      <c r="Q5">
        <f>IFERROR(AVERAGEIFS(INDEX('Etude statistique des temps d''a'!B:AD,0,ROW(A4)),'Etude statistique des temps d''a'!A:A,"19h30",'Etude statistique des temps d''a'!AF:AF,3),"Closed")</f>
        <v>15</v>
      </c>
      <c r="R5">
        <f>IFERROR(AVERAGEIFS(INDEX('Etude statistique des temps d''a'!B:AD,0,ROW(A4)),'Etude statistique des temps d''a'!A:A,"20h30",'Etude statistique des temps d''a'!AF:AF,3),"Closed")</f>
        <v>20</v>
      </c>
      <c r="S5">
        <f>IFERROR(AVERAGEIFS(INDEX('Etude statistique des temps d''a'!B:AD,0,ROW(A4)),'Etude statistique des temps d''a'!A:A,"21h30",'Etude statistique des temps d''a'!AF:AF,3),"Closed")</f>
        <v>10</v>
      </c>
      <c r="T5" t="str">
        <f>IFERROR(AVERAGEIFS(INDEX('Etude statistique des temps d''a'!B:AD,0,ROW(A4)),'Etude statistique des temps d''a'!A:A,"22h",'Etude statistique des temps d''a'!AF:AF,3),"Closed")</f>
        <v>Closed</v>
      </c>
      <c r="U5" t="str">
        <f>IFERROR(AVERAGEIFS(INDEX('Etude statistique des temps d''a'!B:AD,0,ROW(A4)),'Etude statistique des temps d''a'!A:A,"22h30",'Etude statistique des temps d''a'!AF:AF,3),"Closed")</f>
        <v>Closed</v>
      </c>
      <c r="V5">
        <f>COUNTIFS('Etude statistique des temps d''a'!AF:AF,3,INDEX('Etude statistique des temps d''a'!B:AD, 0, ROW(A4)),"Fermé") / COUNTIFS('Etude statistique des temps d''a'!AF:AF,3,INDEX('Etude statistique des temps d''a'!B:AD, 0, ROW(A4)),"&lt;&gt;")</f>
        <v>8.6956521739130432E-2</v>
      </c>
      <c r="W5" t="str">
        <f>IFERROR(COUNTIFS('Etude statistique des temps d''a'!AF:AF,3,'Etude statistique des temps d''a'!A:A,"8h30",INDEX('Etude statistique des temps d''a'!B:AD, 0, ROW(A4)),"Fermé") / COUNTIFS('Etude statistique des temps d''a'!AF:AF,3,'Etude statistique des temps d''a'!A:A,"8h30",INDEX('Etude statistique des temps d''a'!B:AD, 0, ROW(A4)),"&lt;&gt;"),"No data")</f>
        <v>No data</v>
      </c>
      <c r="X5">
        <f>IFERROR(COUNTIFS('Etude statistique des temps d''a'!AF:AF,3,'Etude statistique des temps d''a'!A:A,"9h30",INDEX('Etude statistique des temps d''a'!B:AD, 0, ROW(A4)),"Fermé") / COUNTIFS('Etude statistique des temps d''a'!AF:AF,3,'Etude statistique des temps d''a'!A:A,"9h30",INDEX('Etude statistique des temps d''a'!B:AD, 0, ROW(A4)),"&lt;&gt;"),"No data")</f>
        <v>0</v>
      </c>
      <c r="Y5">
        <f>IFERROR(COUNTIFS('Etude statistique des temps d''a'!AF:AF,3,'Etude statistique des temps d''a'!A:A,"10h30",INDEX('Etude statistique des temps d''a'!B:AD, 0, ROW(A4)),"Fermé") / COUNTIFS('Etude statistique des temps d''a'!AF:AF,3,'Etude statistique des temps d''a'!A:A,"10h30",INDEX('Etude statistique des temps d''a'!B:AD, 0, ROW(A4)),"&lt;&gt;"),"No data")</f>
        <v>0</v>
      </c>
      <c r="Z5">
        <f>IFERROR(COUNTIFS('Etude statistique des temps d''a'!AF:AF,3,'Etude statistique des temps d''a'!A:A,"11h30 (Parade!)",INDEX('Etude statistique des temps d''a'!B:AD, 0, ROW(A4)),"Fermé") / COUNTIFS('Etude statistique des temps d''a'!AF:AF,3,'Etude statistique des temps d''a'!A:A,"11h30 (Parade!)",INDEX('Etude statistique des temps d''a'!B:AD, 0, ROW(A4)),"&lt;&gt;"),"No data")</f>
        <v>0</v>
      </c>
      <c r="AA5">
        <f>IFERROR(COUNTIFS('Etude statistique des temps d''a'!AF:AF,3,'Etude statistique des temps d''a'!A:A,"12h30",INDEX('Etude statistique des temps d''a'!B:AD, 0, ROW(A4)),"Fermé") / COUNTIFS('Etude statistique des temps d''a'!AF:AF,3,'Etude statistique des temps d''a'!A:A,"12h30",INDEX('Etude statistique des temps d''a'!B:AD, 0, ROW(A4)),"&lt;&gt;"),"No data")</f>
        <v>0</v>
      </c>
      <c r="AB5">
        <f>IFERROR(COUNTIFS('Etude statistique des temps d''a'!AF:AF,3,'Etude statistique des temps d''a'!A:A,"13h30",INDEX('Etude statistique des temps d''a'!B:AD, 0, ROW(A4)),"Fermé") / COUNTIFS('Etude statistique des temps d''a'!AF:AF,3,'Etude statistique des temps d''a'!A:A,"13h30",INDEX('Etude statistique des temps d''a'!B:AD, 0, ROW(A4)),"&lt;&gt;"),"No data")</f>
        <v>0</v>
      </c>
      <c r="AC5">
        <f>IFERROR(COUNTIFS('Etude statistique des temps d''a'!AF:AF,3,'Etude statistique des temps d''a'!A:A,"14h30",INDEX('Etude statistique des temps d''a'!B:AD, 0, ROW(A4)),"Fermé") / COUNTIFS('Etude statistique des temps d''a'!AF:AF,3,'Etude statistique des temps d''a'!A:A,"14h30",INDEX('Etude statistique des temps d''a'!B:AD, 0, ROW(A4)),"&lt;&gt;"),"No data")</f>
        <v>0</v>
      </c>
      <c r="AD5">
        <f>IFERROR(COUNTIFS('Etude statistique des temps d''a'!AF:AF,3,'Etude statistique des temps d''a'!A:A,"15h30",INDEX('Etude statistique des temps d''a'!B:AD, 0, ROW(A4)),"Fermé") / COUNTIFS('Etude statistique des temps d''a'!AF:AF,3,'Etude statistique des temps d''a'!A:A,"15h30",INDEX('Etude statistique des temps d''a'!B:AD, 0, ROW(A4)),"&lt;&gt;"),"No data")</f>
        <v>0</v>
      </c>
      <c r="AE5">
        <f>IFERROR(COUNTIFS('Etude statistique des temps d''a'!AF:AF,3,'Etude statistique des temps d''a'!A:A,"16h30",INDEX('Etude statistique des temps d''a'!B:AD, 0, ROW(A4)),"Fermé") / COUNTIFS('Etude statistique des temps d''a'!AF:AF,3,'Etude statistique des temps d''a'!A:A,"16h30",INDEX('Etude statistique des temps d''a'!B:AD, 0, ROW(A4)),"&lt;&gt;"),"No data")</f>
        <v>0</v>
      </c>
      <c r="AF5">
        <f>IFERROR(COUNTIFS('Etude statistique des temps d''a'!AF:AF,3,'Etude statistique des temps d''a'!A:A,"17h30",INDEX('Etude statistique des temps d''a'!B:AD, 0, ROW(A4)),"Fermé") / COUNTIFS('Etude statistique des temps d''a'!AF:AF,3,'Etude statistique des temps d''a'!A:A,"17h30",INDEX('Etude statistique des temps d''a'!B:AD, 0, ROW(A4)),"&lt;&gt;"),"No data")</f>
        <v>0</v>
      </c>
      <c r="AG5">
        <f>IFERROR(COUNTIFS('Etude statistique des temps d''a'!AF:AF,3,'Etude statistique des temps d''a'!A:A,"18h30",INDEX('Etude statistique des temps d''a'!B:AD, 0, ROW(A4)),"Fermé") / COUNTIFS('Etude statistique des temps d''a'!AF:AF,3,'Etude statistique des temps d''a'!A:A,"18h30",INDEX('Etude statistique des temps d''a'!B:AD, 0, ROW(A4)),"&lt;&gt;"),"No data")</f>
        <v>0</v>
      </c>
      <c r="AH5">
        <f>IFERROR(COUNTIFS('Etude statistique des temps d''a'!AF:AF,3,'Etude statistique des temps d''a'!A:A,"19h30",INDEX('Etude statistique des temps d''a'!B:AD, 0, ROW(A4)),"Fermé") / COUNTIFS('Etude statistique des temps d''a'!AF:AF,3,'Etude statistique des temps d''a'!A:A,"19h30",INDEX('Etude statistique des temps d''a'!B:AD, 0, ROW(A4)),"&lt;&gt;"),"No data")</f>
        <v>0</v>
      </c>
      <c r="AI5">
        <f>IFERROR(COUNTIFS('Etude statistique des temps d''a'!AF:AF,3,'Etude statistique des temps d''a'!A:A,"20h30",INDEX('Etude statistique des temps d''a'!B:AD, 0, ROW(A4)),"Fermé") / COUNTIFS('Etude statistique des temps d''a'!AF:AF,3,'Etude statistique des temps d''a'!A:A,"20h30",INDEX('Etude statistique des temps d''a'!B:AD, 0, ROW(A4)),"&lt;&gt;"),"No data")</f>
        <v>0</v>
      </c>
      <c r="AJ5">
        <f>IFERROR(COUNTIFS('Etude statistique des temps d''a'!AF:AF,3,'Etude statistique des temps d''a'!A:A,"21h30",INDEX('Etude statistique des temps d''a'!B:AD, 0, ROW(A4)),"Fermé") / COUNTIFS('Etude statistique des temps d''a'!AF:AF,3,'Etude statistique des temps d''a'!A:A,"21h30",INDEX('Etude statistique des temps d''a'!B:AD, 0, ROW(A4)),"&lt;&gt;"),"No data")</f>
        <v>0.5</v>
      </c>
      <c r="AK5">
        <f>IFERROR(COUNTIFS('Etude statistique des temps d''a'!AF:AF,3,'Etude statistique des temps d''a'!A:A,"22h",INDEX('Etude statistique des temps d''a'!B:AD, 0, ROW(A4)),"Fermé") / COUNTIFS('Etude statistique des temps d''a'!AF:AF,3,'Etude statistique des temps d''a'!A:A,"22h",INDEX('Etude statistique des temps d''a'!B:AD, 0, ROW(A4)),"&lt;&gt;"),"No data")</f>
        <v>1</v>
      </c>
      <c r="AL5" t="str">
        <f>IFERROR(COUNTIFS('Etude statistique des temps d''a'!AF:AF,3,'Etude statistique des temps d''a'!A:A,"22h30",INDEX('Etude statistique des temps d''a'!B:AD, 0, ROW(A4)),"Fermé") / COUNTIFS('Etude statistique des temps d''a'!AF:AF,3,'Etude statistique des temps d''a'!A:A,"22h30",INDEX('Etude statistique des temps d''a'!B:AD, 0, ROW(A4)),"&lt;&gt;"),"No data")</f>
        <v>No data</v>
      </c>
    </row>
    <row r="6" spans="1:38" x14ac:dyDescent="0.3">
      <c r="A6" t="s">
        <v>4</v>
      </c>
      <c r="B6" t="s">
        <v>40</v>
      </c>
      <c r="C6" t="s">
        <v>51</v>
      </c>
      <c r="D6" t="s">
        <v>52</v>
      </c>
      <c r="E6">
        <f t="shared" si="0"/>
        <v>5</v>
      </c>
      <c r="F6" t="str">
        <f>IFERROR(AVERAGEIFS(INDEX('Etude statistique des temps d''a'!B:AD,0,ROW(A5)),'Etude statistique des temps d''a'!A:A,"8h30",'Etude statistique des temps d''a'!AF:AF,3),"Closed")</f>
        <v>Closed</v>
      </c>
      <c r="G6" t="str">
        <f>IFERROR(AVERAGEIFS(INDEX('Etude statistique des temps d''a'!B:AD,0,ROW(A5)),'Etude statistique des temps d''a'!A:A,"9h30",'Etude statistique des temps d''a'!AF:AF,3),"Closed")</f>
        <v>Closed</v>
      </c>
      <c r="H6">
        <f>IFERROR(AVERAGEIFS(INDEX('Etude statistique des temps d''a'!B:AD,0,ROW(A5)),'Etude statistique des temps d''a'!A:A,"10h30",'Etude statistique des temps d''a'!AF:AF,3),"Closed")</f>
        <v>5</v>
      </c>
      <c r="I6">
        <f>IFERROR(AVERAGEIFS(INDEX('Etude statistique des temps d''a'!B:AD,0,ROW(A5)),'Etude statistique des temps d''a'!A:A,"11h30 (Parade!)",'Etude statistique des temps d''a'!AF:AF,3),"Closed")</f>
        <v>5</v>
      </c>
      <c r="J6">
        <f>IFERROR(AVERAGEIFS(INDEX('Etude statistique des temps d''a'!B:AD,0,ROW(A5)),'Etude statistique des temps d''a'!A:A,"12h30",'Etude statistique des temps d''a'!AF:AF,3),"Closed")</f>
        <v>5</v>
      </c>
      <c r="K6">
        <f>IFERROR(AVERAGEIFS(INDEX('Etude statistique des temps d''a'!B:AD,0,ROW(A5)),'Etude statistique des temps d''a'!A:A,"13h30",'Etude statistique des temps d''a'!AF:AF,3),"Closed")</f>
        <v>5</v>
      </c>
      <c r="L6">
        <f>IFERROR(AVERAGEIFS(INDEX('Etude statistique des temps d''a'!B:AD,0,ROW(A5)),'Etude statistique des temps d''a'!A:A,"14h30",'Etude statistique des temps d''a'!AF:AF,3),"Closed")</f>
        <v>5</v>
      </c>
      <c r="M6">
        <f>IFERROR(AVERAGEIFS(INDEX('Etude statistique des temps d''a'!B:AD,0,ROW(A5)),'Etude statistique des temps d''a'!A:A,"15h30",'Etude statistique des temps d''a'!AF:AF,3),"Closed")</f>
        <v>5</v>
      </c>
      <c r="N6">
        <f>IFERROR(AVERAGEIFS(INDEX('Etude statistique des temps d''a'!B:AD,0,ROW(A5)),'Etude statistique des temps d''a'!A:A,"16h30",'Etude statistique des temps d''a'!AF:AF,3),"Closed")</f>
        <v>5</v>
      </c>
      <c r="O6">
        <f>IFERROR(AVERAGEIFS(INDEX('Etude statistique des temps d''a'!B:AD,0,ROW(A5)),'Etude statistique des temps d''a'!A:A,"17h30",'Etude statistique des temps d''a'!AF:AF,3),"Closed")</f>
        <v>5</v>
      </c>
      <c r="P6">
        <f>IFERROR(AVERAGEIFS(INDEX('Etude statistique des temps d''a'!B:AD,0,ROW(A5)),'Etude statistique des temps d''a'!A:A,"18h30",'Etude statistique des temps d''a'!AF:AF,3),"Closed")</f>
        <v>5</v>
      </c>
      <c r="Q6">
        <f>IFERROR(AVERAGEIFS(INDEX('Etude statistique des temps d''a'!B:AD,0,ROW(A5)),'Etude statistique des temps d''a'!A:A,"19h30",'Etude statistique des temps d''a'!AF:AF,3),"Closed")</f>
        <v>5</v>
      </c>
      <c r="R6">
        <f>IFERROR(AVERAGEIFS(INDEX('Etude statistique des temps d''a'!B:AD,0,ROW(A5)),'Etude statistique des temps d''a'!A:A,"20h30",'Etude statistique des temps d''a'!AF:AF,3),"Closed")</f>
        <v>5</v>
      </c>
      <c r="S6" t="str">
        <f>IFERROR(AVERAGEIFS(INDEX('Etude statistique des temps d''a'!B:AD,0,ROW(A5)),'Etude statistique des temps d''a'!A:A,"21h30",'Etude statistique des temps d''a'!AF:AF,3),"Closed")</f>
        <v>Closed</v>
      </c>
      <c r="T6" t="str">
        <f>IFERROR(AVERAGEIFS(INDEX('Etude statistique des temps d''a'!B:AD,0,ROW(A5)),'Etude statistique des temps d''a'!A:A,"22h",'Etude statistique des temps d''a'!AF:AF,3),"Closed")</f>
        <v>Closed</v>
      </c>
      <c r="U6" t="str">
        <f>IFERROR(AVERAGEIFS(INDEX('Etude statistique des temps d''a'!B:AD,0,ROW(A5)),'Etude statistique des temps d''a'!A:A,"22h30",'Etude statistique des temps d''a'!AF:AF,3),"Closed")</f>
        <v>Closed</v>
      </c>
      <c r="V6">
        <f>COUNTIFS('Etude statistique des temps d''a'!AF:AF,3,INDEX('Etude statistique des temps d''a'!B:AD, 0, ROW(A5)),"Fermé") / COUNTIFS('Etude statistique des temps d''a'!AF:AF,3,INDEX('Etude statistique des temps d''a'!B:AD, 0, ROW(A5)),"&lt;&gt;")</f>
        <v>0.17391304347826086</v>
      </c>
      <c r="W6" t="str">
        <f>IFERROR(COUNTIFS('Etude statistique des temps d''a'!AF:AF,3,'Etude statistique des temps d''a'!A:A,"8h30",INDEX('Etude statistique des temps d''a'!B:AD, 0, ROW(A5)),"Fermé") / COUNTIFS('Etude statistique des temps d''a'!AF:AF,3,'Etude statistique des temps d''a'!A:A,"8h30",INDEX('Etude statistique des temps d''a'!B:AD, 0, ROW(A5)),"&lt;&gt;"),"No data")</f>
        <v>No data</v>
      </c>
      <c r="X6">
        <f>IFERROR(COUNTIFS('Etude statistique des temps d''a'!AF:AF,3,'Etude statistique des temps d''a'!A:A,"9h30",INDEX('Etude statistique des temps d''a'!B:AD, 0, ROW(A5)),"Fermé") / COUNTIFS('Etude statistique des temps d''a'!AF:AF,3,'Etude statistique des temps d''a'!A:A,"9h30",INDEX('Etude statistique des temps d''a'!B:AD, 0, ROW(A5)),"&lt;&gt;"),"No data")</f>
        <v>1</v>
      </c>
      <c r="Y6">
        <f>IFERROR(COUNTIFS('Etude statistique des temps d''a'!AF:AF,3,'Etude statistique des temps d''a'!A:A,"10h30",INDEX('Etude statistique des temps d''a'!B:AD, 0, ROW(A5)),"Fermé") / COUNTIFS('Etude statistique des temps d''a'!AF:AF,3,'Etude statistique des temps d''a'!A:A,"10h30",INDEX('Etude statistique des temps d''a'!B:AD, 0, ROW(A5)),"&lt;&gt;"),"No data")</f>
        <v>0</v>
      </c>
      <c r="Z6">
        <f>IFERROR(COUNTIFS('Etude statistique des temps d''a'!AF:AF,3,'Etude statistique des temps d''a'!A:A,"11h30 (Parade!)",INDEX('Etude statistique des temps d''a'!B:AD, 0, ROW(A5)),"Fermé") / COUNTIFS('Etude statistique des temps d''a'!AF:AF,3,'Etude statistique des temps d''a'!A:A,"11h30 (Parade!)",INDEX('Etude statistique des temps d''a'!B:AD, 0, ROW(A5)),"&lt;&gt;"),"No data")</f>
        <v>0</v>
      </c>
      <c r="AA6">
        <f>IFERROR(COUNTIFS('Etude statistique des temps d''a'!AF:AF,3,'Etude statistique des temps d''a'!A:A,"12h30",INDEX('Etude statistique des temps d''a'!B:AD, 0, ROW(A5)),"Fermé") / COUNTIFS('Etude statistique des temps d''a'!AF:AF,3,'Etude statistique des temps d''a'!A:A,"12h30",INDEX('Etude statistique des temps d''a'!B:AD, 0, ROW(A5)),"&lt;&gt;"),"No data")</f>
        <v>0</v>
      </c>
      <c r="AB6">
        <f>IFERROR(COUNTIFS('Etude statistique des temps d''a'!AF:AF,3,'Etude statistique des temps d''a'!A:A,"13h30",INDEX('Etude statistique des temps d''a'!B:AD, 0, ROW(A5)),"Fermé") / COUNTIFS('Etude statistique des temps d''a'!AF:AF,3,'Etude statistique des temps d''a'!A:A,"13h30",INDEX('Etude statistique des temps d''a'!B:AD, 0, ROW(A5)),"&lt;&gt;"),"No data")</f>
        <v>0</v>
      </c>
      <c r="AC6">
        <f>IFERROR(COUNTIFS('Etude statistique des temps d''a'!AF:AF,3,'Etude statistique des temps d''a'!A:A,"14h30",INDEX('Etude statistique des temps d''a'!B:AD, 0, ROW(A5)),"Fermé") / COUNTIFS('Etude statistique des temps d''a'!AF:AF,3,'Etude statistique des temps d''a'!A:A,"14h30",INDEX('Etude statistique des temps d''a'!B:AD, 0, ROW(A5)),"&lt;&gt;"),"No data")</f>
        <v>0</v>
      </c>
      <c r="AD6">
        <f>IFERROR(COUNTIFS('Etude statistique des temps d''a'!AF:AF,3,'Etude statistique des temps d''a'!A:A,"15h30",INDEX('Etude statistique des temps d''a'!B:AD, 0, ROW(A5)),"Fermé") / COUNTIFS('Etude statistique des temps d''a'!AF:AF,3,'Etude statistique des temps d''a'!A:A,"15h30",INDEX('Etude statistique des temps d''a'!B:AD, 0, ROW(A5)),"&lt;&gt;"),"No data")</f>
        <v>0</v>
      </c>
      <c r="AE6">
        <f>IFERROR(COUNTIFS('Etude statistique des temps d''a'!AF:AF,3,'Etude statistique des temps d''a'!A:A,"16h30",INDEX('Etude statistique des temps d''a'!B:AD, 0, ROW(A5)),"Fermé") / COUNTIFS('Etude statistique des temps d''a'!AF:AF,3,'Etude statistique des temps d''a'!A:A,"16h30",INDEX('Etude statistique des temps d''a'!B:AD, 0, ROW(A5)),"&lt;&gt;"),"No data")</f>
        <v>0</v>
      </c>
      <c r="AF6">
        <f>IFERROR(COUNTIFS('Etude statistique des temps d''a'!AF:AF,3,'Etude statistique des temps d''a'!A:A,"17h30",INDEX('Etude statistique des temps d''a'!B:AD, 0, ROW(A5)),"Fermé") / COUNTIFS('Etude statistique des temps d''a'!AF:AF,3,'Etude statistique des temps d''a'!A:A,"17h30",INDEX('Etude statistique des temps d''a'!B:AD, 0, ROW(A5)),"&lt;&gt;"),"No data")</f>
        <v>0</v>
      </c>
      <c r="AG6">
        <f>IFERROR(COUNTIFS('Etude statistique des temps d''a'!AF:AF,3,'Etude statistique des temps d''a'!A:A,"18h30",INDEX('Etude statistique des temps d''a'!B:AD, 0, ROW(A5)),"Fermé") / COUNTIFS('Etude statistique des temps d''a'!AF:AF,3,'Etude statistique des temps d''a'!A:A,"18h30",INDEX('Etude statistique des temps d''a'!B:AD, 0, ROW(A5)),"&lt;&gt;"),"No data")</f>
        <v>0</v>
      </c>
      <c r="AH6">
        <f>IFERROR(COUNTIFS('Etude statistique des temps d''a'!AF:AF,3,'Etude statistique des temps d''a'!A:A,"19h30",INDEX('Etude statistique des temps d''a'!B:AD, 0, ROW(A5)),"Fermé") / COUNTIFS('Etude statistique des temps d''a'!AF:AF,3,'Etude statistique des temps d''a'!A:A,"19h30",INDEX('Etude statistique des temps d''a'!B:AD, 0, ROW(A5)),"&lt;&gt;"),"No data")</f>
        <v>0</v>
      </c>
      <c r="AI6">
        <f>IFERROR(COUNTIFS('Etude statistique des temps d''a'!AF:AF,3,'Etude statistique des temps d''a'!A:A,"20h30",INDEX('Etude statistique des temps d''a'!B:AD, 0, ROW(A5)),"Fermé") / COUNTIFS('Etude statistique des temps d''a'!AF:AF,3,'Etude statistique des temps d''a'!A:A,"20h30",INDEX('Etude statistique des temps d''a'!B:AD, 0, ROW(A5)),"&lt;&gt;"),"No data")</f>
        <v>0</v>
      </c>
      <c r="AJ6">
        <f>IFERROR(COUNTIFS('Etude statistique des temps d''a'!AF:AF,3,'Etude statistique des temps d''a'!A:A,"21h30",INDEX('Etude statistique des temps d''a'!B:AD, 0, ROW(A5)),"Fermé") / COUNTIFS('Etude statistique des temps d''a'!AF:AF,3,'Etude statistique des temps d''a'!A:A,"21h30",INDEX('Etude statistique des temps d''a'!B:AD, 0, ROW(A5)),"&lt;&gt;"),"No data")</f>
        <v>1</v>
      </c>
      <c r="AK6">
        <f>IFERROR(COUNTIFS('Etude statistique des temps d''a'!AF:AF,3,'Etude statistique des temps d''a'!A:A,"22h",INDEX('Etude statistique des temps d''a'!B:AD, 0, ROW(A5)),"Fermé") / COUNTIFS('Etude statistique des temps d''a'!AF:AF,3,'Etude statistique des temps d''a'!A:A,"22h",INDEX('Etude statistique des temps d''a'!B:AD, 0, ROW(A5)),"&lt;&gt;"),"No data")</f>
        <v>1</v>
      </c>
      <c r="AL6" t="str">
        <f>IFERROR(COUNTIFS('Etude statistique des temps d''a'!AF:AF,3,'Etude statistique des temps d''a'!A:A,"22h30",INDEX('Etude statistique des temps d''a'!B:AD, 0, ROW(A5)),"Fermé") / COUNTIFS('Etude statistique des temps d''a'!AF:AF,3,'Etude statistique des temps d''a'!A:A,"22h30",INDEX('Etude statistique des temps d''a'!B:AD, 0, ROW(A5)),"&lt;&gt;"),"No data")</f>
        <v>No data</v>
      </c>
    </row>
    <row r="7" spans="1:38" x14ac:dyDescent="0.3">
      <c r="A7" t="s">
        <v>5</v>
      </c>
      <c r="B7" t="s">
        <v>40</v>
      </c>
      <c r="C7" t="s">
        <v>53</v>
      </c>
      <c r="D7" t="s">
        <v>54</v>
      </c>
      <c r="E7">
        <f t="shared" si="0"/>
        <v>53.07692307692308</v>
      </c>
      <c r="F7" t="str">
        <f>IFERROR(AVERAGEIFS(INDEX('Etude statistique des temps d''a'!B:AD,0,ROW(A6)),'Etude statistique des temps d''a'!A:A,"8h30",'Etude statistique des temps d''a'!AF:AF,3),"Closed")</f>
        <v>Closed</v>
      </c>
      <c r="G7">
        <f>IFERROR(AVERAGEIFS(INDEX('Etude statistique des temps d''a'!B:AD,0,ROW(A6)),'Etude statistique des temps d''a'!A:A,"9h30",'Etude statistique des temps d''a'!AF:AF,3),"Closed")</f>
        <v>40</v>
      </c>
      <c r="H7">
        <f>IFERROR(AVERAGEIFS(INDEX('Etude statistique des temps d''a'!B:AD,0,ROW(A6)),'Etude statistique des temps d''a'!A:A,"10h30",'Etude statistique des temps d''a'!AF:AF,3),"Closed")</f>
        <v>70</v>
      </c>
      <c r="I7">
        <f>IFERROR(AVERAGEIFS(INDEX('Etude statistique des temps d''a'!B:AD,0,ROW(A6)),'Etude statistique des temps d''a'!A:A,"11h30 (Parade!)",'Etude statistique des temps d''a'!AF:AF,3),"Closed")</f>
        <v>47.5</v>
      </c>
      <c r="J7">
        <f>IFERROR(AVERAGEIFS(INDEX('Etude statistique des temps d''a'!B:AD,0,ROW(A6)),'Etude statistique des temps d''a'!A:A,"12h30",'Etude statistique des temps d''a'!AF:AF,3),"Closed")</f>
        <v>60</v>
      </c>
      <c r="K7">
        <f>IFERROR(AVERAGEIFS(INDEX('Etude statistique des temps d''a'!B:AD,0,ROW(A6)),'Etude statistique des temps d''a'!A:A,"13h30",'Etude statistique des temps d''a'!AF:AF,3),"Closed")</f>
        <v>70</v>
      </c>
      <c r="L7">
        <f>IFERROR(AVERAGEIFS(INDEX('Etude statistique des temps d''a'!B:AD,0,ROW(A6)),'Etude statistique des temps d''a'!A:A,"14h30",'Etude statistique des temps d''a'!AF:AF,3),"Closed")</f>
        <v>55</v>
      </c>
      <c r="M7">
        <f>IFERROR(AVERAGEIFS(INDEX('Etude statistique des temps d''a'!B:AD,0,ROW(A6)),'Etude statistique des temps d''a'!A:A,"15h30",'Etude statistique des temps d''a'!AF:AF,3),"Closed")</f>
        <v>55</v>
      </c>
      <c r="N7">
        <f>IFERROR(AVERAGEIFS(INDEX('Etude statistique des temps d''a'!B:AD,0,ROW(A6)),'Etude statistique des temps d''a'!A:A,"16h30",'Etude statistique des temps d''a'!AF:AF,3),"Closed")</f>
        <v>62.5</v>
      </c>
      <c r="O7">
        <f>IFERROR(AVERAGEIFS(INDEX('Etude statistique des temps d''a'!B:AD,0,ROW(A6)),'Etude statistique des temps d''a'!A:A,"17h30",'Etude statistique des temps d''a'!AF:AF,3),"Closed")</f>
        <v>55</v>
      </c>
      <c r="P7">
        <f>IFERROR(AVERAGEIFS(INDEX('Etude statistique des temps d''a'!B:AD,0,ROW(A6)),'Etude statistique des temps d''a'!A:A,"18h30",'Etude statistique des temps d''a'!AF:AF,3),"Closed")</f>
        <v>55</v>
      </c>
      <c r="Q7">
        <f>IFERROR(AVERAGEIFS(INDEX('Etude statistique des temps d''a'!B:AD,0,ROW(A6)),'Etude statistique des temps d''a'!A:A,"19h30",'Etude statistique des temps d''a'!AF:AF,3),"Closed")</f>
        <v>40</v>
      </c>
      <c r="R7">
        <f>IFERROR(AVERAGEIFS(INDEX('Etude statistique des temps d''a'!B:AD,0,ROW(A6)),'Etude statistique des temps d''a'!A:A,"20h30",'Etude statistique des temps d''a'!AF:AF,3),"Closed")</f>
        <v>40</v>
      </c>
      <c r="S7">
        <f>IFERROR(AVERAGEIFS(INDEX('Etude statistique des temps d''a'!B:AD,0,ROW(A6)),'Etude statistique des temps d''a'!A:A,"21h30",'Etude statistique des temps d''a'!AF:AF,3),"Closed")</f>
        <v>40</v>
      </c>
      <c r="T7" t="str">
        <f>IFERROR(AVERAGEIFS(INDEX('Etude statistique des temps d''a'!B:AD,0,ROW(A6)),'Etude statistique des temps d''a'!A:A,"22h",'Etude statistique des temps d''a'!AF:AF,3),"Closed")</f>
        <v>Closed</v>
      </c>
      <c r="U7" t="str">
        <f>IFERROR(AVERAGEIFS(INDEX('Etude statistique des temps d''a'!B:AD,0,ROW(A6)),'Etude statistique des temps d''a'!A:A,"22h30",'Etude statistique des temps d''a'!AF:AF,3),"Closed")</f>
        <v>Closed</v>
      </c>
      <c r="V7">
        <f>COUNTIFS('Etude statistique des temps d''a'!AF:AF,3,INDEX('Etude statistique des temps d''a'!B:AD, 0, ROW(A6)),"Fermé") / COUNTIFS('Etude statistique des temps d''a'!AF:AF,3,INDEX('Etude statistique des temps d''a'!B:AD, 0, ROW(A6)),"&lt;&gt;")</f>
        <v>0.13043478260869565</v>
      </c>
      <c r="W7" t="str">
        <f>IFERROR(COUNTIFS('Etude statistique des temps d''a'!AF:AF,3,'Etude statistique des temps d''a'!A:A,"8h30",INDEX('Etude statistique des temps d''a'!B:AD, 0, ROW(A6)),"Fermé") / COUNTIFS('Etude statistique des temps d''a'!AF:AF,3,'Etude statistique des temps d''a'!A:A,"8h30",INDEX('Etude statistique des temps d''a'!B:AD, 0, ROW(A6)),"&lt;&gt;"),"No data")</f>
        <v>No data</v>
      </c>
      <c r="X7">
        <f>IFERROR(COUNTIFS('Etude statistique des temps d''a'!AF:AF,3,'Etude statistique des temps d''a'!A:A,"9h30",INDEX('Etude statistique des temps d''a'!B:AD, 0, ROW(A6)),"Fermé") / COUNTIFS('Etude statistique des temps d''a'!AF:AF,3,'Etude statistique des temps d''a'!A:A,"9h30",INDEX('Etude statistique des temps d''a'!B:AD, 0, ROW(A6)),"&lt;&gt;"),"No data")</f>
        <v>0</v>
      </c>
      <c r="Y7">
        <f>IFERROR(COUNTIFS('Etude statistique des temps d''a'!AF:AF,3,'Etude statistique des temps d''a'!A:A,"10h30",INDEX('Etude statistique des temps d''a'!B:AD, 0, ROW(A6)),"Fermé") / COUNTIFS('Etude statistique des temps d''a'!AF:AF,3,'Etude statistique des temps d''a'!A:A,"10h30",INDEX('Etude statistique des temps d''a'!B:AD, 0, ROW(A6)),"&lt;&gt;"),"No data")</f>
        <v>0</v>
      </c>
      <c r="Z7">
        <f>IFERROR(COUNTIFS('Etude statistique des temps d''a'!AF:AF,3,'Etude statistique des temps d''a'!A:A,"11h30 (Parade!)",INDEX('Etude statistique des temps d''a'!B:AD, 0, ROW(A6)),"Fermé") / COUNTIFS('Etude statistique des temps d''a'!AF:AF,3,'Etude statistique des temps d''a'!A:A,"11h30 (Parade!)",INDEX('Etude statistique des temps d''a'!B:AD, 0, ROW(A6)),"&lt;&gt;"),"No data")</f>
        <v>0</v>
      </c>
      <c r="AA7">
        <f>IFERROR(COUNTIFS('Etude statistique des temps d''a'!AF:AF,3,'Etude statistique des temps d''a'!A:A,"12h30",INDEX('Etude statistique des temps d''a'!B:AD, 0, ROW(A6)),"Fermé") / COUNTIFS('Etude statistique des temps d''a'!AF:AF,3,'Etude statistique des temps d''a'!A:A,"12h30",INDEX('Etude statistique des temps d''a'!B:AD, 0, ROW(A6)),"&lt;&gt;"),"No data")</f>
        <v>0</v>
      </c>
      <c r="AB7">
        <f>IFERROR(COUNTIFS('Etude statistique des temps d''a'!AF:AF,3,'Etude statistique des temps d''a'!A:A,"13h30",INDEX('Etude statistique des temps d''a'!B:AD, 0, ROW(A6)),"Fermé") / COUNTIFS('Etude statistique des temps d''a'!AF:AF,3,'Etude statistique des temps d''a'!A:A,"13h30",INDEX('Etude statistique des temps d''a'!B:AD, 0, ROW(A6)),"&lt;&gt;"),"No data")</f>
        <v>0</v>
      </c>
      <c r="AC7">
        <f>IFERROR(COUNTIFS('Etude statistique des temps d''a'!AF:AF,3,'Etude statistique des temps d''a'!A:A,"14h30",INDEX('Etude statistique des temps d''a'!B:AD, 0, ROW(A6)),"Fermé") / COUNTIFS('Etude statistique des temps d''a'!AF:AF,3,'Etude statistique des temps d''a'!A:A,"14h30",INDEX('Etude statistique des temps d''a'!B:AD, 0, ROW(A6)),"&lt;&gt;"),"No data")</f>
        <v>0.5</v>
      </c>
      <c r="AD7">
        <f>IFERROR(COUNTIFS('Etude statistique des temps d''a'!AF:AF,3,'Etude statistique des temps d''a'!A:A,"15h30",INDEX('Etude statistique des temps d''a'!B:AD, 0, ROW(A6)),"Fermé") / COUNTIFS('Etude statistique des temps d''a'!AF:AF,3,'Etude statistique des temps d''a'!A:A,"15h30",INDEX('Etude statistique des temps d''a'!B:AD, 0, ROW(A6)),"&lt;&gt;"),"No data")</f>
        <v>0</v>
      </c>
      <c r="AE7">
        <f>IFERROR(COUNTIFS('Etude statistique des temps d''a'!AF:AF,3,'Etude statistique des temps d''a'!A:A,"16h30",INDEX('Etude statistique des temps d''a'!B:AD, 0, ROW(A6)),"Fermé") / COUNTIFS('Etude statistique des temps d''a'!AF:AF,3,'Etude statistique des temps d''a'!A:A,"16h30",INDEX('Etude statistique des temps d''a'!B:AD, 0, ROW(A6)),"&lt;&gt;"),"No data")</f>
        <v>0</v>
      </c>
      <c r="AF7">
        <f>IFERROR(COUNTIFS('Etude statistique des temps d''a'!AF:AF,3,'Etude statistique des temps d''a'!A:A,"17h30",INDEX('Etude statistique des temps d''a'!B:AD, 0, ROW(A6)),"Fermé") / COUNTIFS('Etude statistique des temps d''a'!AF:AF,3,'Etude statistique des temps d''a'!A:A,"17h30",INDEX('Etude statistique des temps d''a'!B:AD, 0, ROW(A6)),"&lt;&gt;"),"No data")</f>
        <v>0</v>
      </c>
      <c r="AG7">
        <f>IFERROR(COUNTIFS('Etude statistique des temps d''a'!AF:AF,3,'Etude statistique des temps d''a'!A:A,"18h30",INDEX('Etude statistique des temps d''a'!B:AD, 0, ROW(A6)),"Fermé") / COUNTIFS('Etude statistique des temps d''a'!AF:AF,3,'Etude statistique des temps d''a'!A:A,"18h30",INDEX('Etude statistique des temps d''a'!B:AD, 0, ROW(A6)),"&lt;&gt;"),"No data")</f>
        <v>0</v>
      </c>
      <c r="AH7">
        <f>IFERROR(COUNTIFS('Etude statistique des temps d''a'!AF:AF,3,'Etude statistique des temps d''a'!A:A,"19h30",INDEX('Etude statistique des temps d''a'!B:AD, 0, ROW(A6)),"Fermé") / COUNTIFS('Etude statistique des temps d''a'!AF:AF,3,'Etude statistique des temps d''a'!A:A,"19h30",INDEX('Etude statistique des temps d''a'!B:AD, 0, ROW(A6)),"&lt;&gt;"),"No data")</f>
        <v>0</v>
      </c>
      <c r="AI7">
        <f>IFERROR(COUNTIFS('Etude statistique des temps d''a'!AF:AF,3,'Etude statistique des temps d''a'!A:A,"20h30",INDEX('Etude statistique des temps d''a'!B:AD, 0, ROW(A6)),"Fermé") / COUNTIFS('Etude statistique des temps d''a'!AF:AF,3,'Etude statistique des temps d''a'!A:A,"20h30",INDEX('Etude statistique des temps d''a'!B:AD, 0, ROW(A6)),"&lt;&gt;"),"No data")</f>
        <v>0</v>
      </c>
      <c r="AJ7">
        <f>IFERROR(COUNTIFS('Etude statistique des temps d''a'!AF:AF,3,'Etude statistique des temps d''a'!A:A,"21h30",INDEX('Etude statistique des temps d''a'!B:AD, 0, ROW(A6)),"Fermé") / COUNTIFS('Etude statistique des temps d''a'!AF:AF,3,'Etude statistique des temps d''a'!A:A,"21h30",INDEX('Etude statistique des temps d''a'!B:AD, 0, ROW(A6)),"&lt;&gt;"),"No data")</f>
        <v>0.5</v>
      </c>
      <c r="AK7">
        <f>IFERROR(COUNTIFS('Etude statistique des temps d''a'!AF:AF,3,'Etude statistique des temps d''a'!A:A,"22h",INDEX('Etude statistique des temps d''a'!B:AD, 0, ROW(A6)),"Fermé") / COUNTIFS('Etude statistique des temps d''a'!AF:AF,3,'Etude statistique des temps d''a'!A:A,"22h",INDEX('Etude statistique des temps d''a'!B:AD, 0, ROW(A6)),"&lt;&gt;"),"No data")</f>
        <v>1</v>
      </c>
      <c r="AL7" t="str">
        <f>IFERROR(COUNTIFS('Etude statistique des temps d''a'!AF:AF,3,'Etude statistique des temps d''a'!A:A,"22h30",INDEX('Etude statistique des temps d''a'!B:AD, 0, ROW(A6)),"Fermé") / COUNTIFS('Etude statistique des temps d''a'!AF:AF,3,'Etude statistique des temps d''a'!A:A,"22h30",INDEX('Etude statistique des temps d''a'!B:AD, 0, ROW(A6)),"&lt;&gt;"),"No data")</f>
        <v>No data</v>
      </c>
    </row>
    <row r="8" spans="1:38" x14ac:dyDescent="0.3">
      <c r="A8" t="s">
        <v>6</v>
      </c>
      <c r="B8" t="s">
        <v>40</v>
      </c>
      <c r="C8" t="s">
        <v>55</v>
      </c>
      <c r="D8" t="s">
        <v>56</v>
      </c>
      <c r="E8">
        <f t="shared" si="0"/>
        <v>12.5</v>
      </c>
      <c r="F8" t="str">
        <f>IFERROR(AVERAGEIFS(INDEX('Etude statistique des temps d''a'!B:AD,0,ROW(A7)),'Etude statistique des temps d''a'!A:A,"8h30",'Etude statistique des temps d''a'!AF:AF,3),"Closed")</f>
        <v>Closed</v>
      </c>
      <c r="G8">
        <f>IFERROR(AVERAGEIFS(INDEX('Etude statistique des temps d''a'!B:AD,0,ROW(A7)),'Etude statistique des temps d''a'!A:A,"9h30",'Etude statistique des temps d''a'!AF:AF,3),"Closed")</f>
        <v>5</v>
      </c>
      <c r="H8">
        <f>IFERROR(AVERAGEIFS(INDEX('Etude statistique des temps d''a'!B:AD,0,ROW(A7)),'Etude statistique des temps d''a'!A:A,"10h30",'Etude statistique des temps d''a'!AF:AF,3),"Closed")</f>
        <v>10</v>
      </c>
      <c r="I8">
        <f>IFERROR(AVERAGEIFS(INDEX('Etude statistique des temps d''a'!B:AD,0,ROW(A7)),'Etude statistique des temps d''a'!A:A,"11h30 (Parade!)",'Etude statistique des temps d''a'!AF:AF,3),"Closed")</f>
        <v>10</v>
      </c>
      <c r="J8">
        <f>IFERROR(AVERAGEIFS(INDEX('Etude statistique des temps d''a'!B:AD,0,ROW(A7)),'Etude statistique des temps d''a'!A:A,"12h30",'Etude statistique des temps d''a'!AF:AF,3),"Closed")</f>
        <v>20</v>
      </c>
      <c r="K8">
        <f>IFERROR(AVERAGEIFS(INDEX('Etude statistique des temps d''a'!B:AD,0,ROW(A7)),'Etude statistique des temps d''a'!A:A,"13h30",'Etude statistique des temps d''a'!AF:AF,3),"Closed")</f>
        <v>22.5</v>
      </c>
      <c r="L8">
        <f>IFERROR(AVERAGEIFS(INDEX('Etude statistique des temps d''a'!B:AD,0,ROW(A7)),'Etude statistique des temps d''a'!A:A,"14h30",'Etude statistique des temps d''a'!AF:AF,3),"Closed")</f>
        <v>20</v>
      </c>
      <c r="M8">
        <f>IFERROR(AVERAGEIFS(INDEX('Etude statistique des temps d''a'!B:AD,0,ROW(A7)),'Etude statistique des temps d''a'!A:A,"15h30",'Etude statistique des temps d''a'!AF:AF,3),"Closed")</f>
        <v>22.5</v>
      </c>
      <c r="N8">
        <f>IFERROR(AVERAGEIFS(INDEX('Etude statistique des temps d''a'!B:AD,0,ROW(A7)),'Etude statistique des temps d''a'!A:A,"16h30",'Etude statistique des temps d''a'!AF:AF,3),"Closed")</f>
        <v>20</v>
      </c>
      <c r="O8">
        <f>IFERROR(AVERAGEIFS(INDEX('Etude statistique des temps d''a'!B:AD,0,ROW(A7)),'Etude statistique des temps d''a'!A:A,"17h30",'Etude statistique des temps d''a'!AF:AF,3),"Closed")</f>
        <v>15</v>
      </c>
      <c r="P8">
        <f>IFERROR(AVERAGEIFS(INDEX('Etude statistique des temps d''a'!B:AD,0,ROW(A7)),'Etude statistique des temps d''a'!A:A,"18h30",'Etude statistique des temps d''a'!AF:AF,3),"Closed")</f>
        <v>10</v>
      </c>
      <c r="Q8">
        <f>IFERROR(AVERAGEIFS(INDEX('Etude statistique des temps d''a'!B:AD,0,ROW(A7)),'Etude statistique des temps d''a'!A:A,"19h30",'Etude statistique des temps d''a'!AF:AF,3),"Closed")</f>
        <v>5</v>
      </c>
      <c r="R8">
        <f>IFERROR(AVERAGEIFS(INDEX('Etude statistique des temps d''a'!B:AD,0,ROW(A7)),'Etude statistique des temps d''a'!A:A,"20h30",'Etude statistique des temps d''a'!AF:AF,3),"Closed")</f>
        <v>5</v>
      </c>
      <c r="S8">
        <f>IFERROR(AVERAGEIFS(INDEX('Etude statistique des temps d''a'!B:AD,0,ROW(A7)),'Etude statistique des temps d''a'!A:A,"21h30",'Etude statistique des temps d''a'!AF:AF,3),"Closed")</f>
        <v>5</v>
      </c>
      <c r="T8">
        <f>IFERROR(AVERAGEIFS(INDEX('Etude statistique des temps d''a'!B:AD,0,ROW(A7)),'Etude statistique des temps d''a'!A:A,"22h",'Etude statistique des temps d''a'!AF:AF,3),"Closed")</f>
        <v>5</v>
      </c>
      <c r="U8" t="str">
        <f>IFERROR(AVERAGEIFS(INDEX('Etude statistique des temps d''a'!B:AD,0,ROW(A7)),'Etude statistique des temps d''a'!A:A,"22h30",'Etude statistique des temps d''a'!AF:AF,3),"Closed")</f>
        <v>Closed</v>
      </c>
      <c r="V8">
        <f>COUNTIFS('Etude statistique des temps d''a'!AF:AF,3,INDEX('Etude statistique des temps d''a'!B:AD, 0, ROW(A7)),"Fermé") / COUNTIFS('Etude statistique des temps d''a'!AF:AF,3,INDEX('Etude statistique des temps d''a'!B:AD, 0, ROW(A7)),"&lt;&gt;")</f>
        <v>8.6956521739130432E-2</v>
      </c>
      <c r="W8" t="str">
        <f>IFERROR(COUNTIFS('Etude statistique des temps d''a'!AF:AF,3,'Etude statistique des temps d''a'!A:A,"8h30",INDEX('Etude statistique des temps d''a'!B:AD, 0, ROW(A7)),"Fermé") / COUNTIFS('Etude statistique des temps d''a'!AF:AF,3,'Etude statistique des temps d''a'!A:A,"8h30",INDEX('Etude statistique des temps d''a'!B:AD, 0, ROW(A7)),"&lt;&gt;"),"No data")</f>
        <v>No data</v>
      </c>
      <c r="X8">
        <f>IFERROR(COUNTIFS('Etude statistique des temps d''a'!AF:AF,3,'Etude statistique des temps d''a'!A:A,"9h30",INDEX('Etude statistique des temps d''a'!B:AD, 0, ROW(A7)),"Fermé") / COUNTIFS('Etude statistique des temps d''a'!AF:AF,3,'Etude statistique des temps d''a'!A:A,"9h30",INDEX('Etude statistique des temps d''a'!B:AD, 0, ROW(A7)),"&lt;&gt;"),"No data")</f>
        <v>0</v>
      </c>
      <c r="Y8">
        <f>IFERROR(COUNTIFS('Etude statistique des temps d''a'!AF:AF,3,'Etude statistique des temps d''a'!A:A,"10h30",INDEX('Etude statistique des temps d''a'!B:AD, 0, ROW(A7)),"Fermé") / COUNTIFS('Etude statistique des temps d''a'!AF:AF,3,'Etude statistique des temps d''a'!A:A,"10h30",INDEX('Etude statistique des temps d''a'!B:AD, 0, ROW(A7)),"&lt;&gt;"),"No data")</f>
        <v>0.5</v>
      </c>
      <c r="Z8">
        <f>IFERROR(COUNTIFS('Etude statistique des temps d''a'!AF:AF,3,'Etude statistique des temps d''a'!A:A,"11h30 (Parade!)",INDEX('Etude statistique des temps d''a'!B:AD, 0, ROW(A7)),"Fermé") / COUNTIFS('Etude statistique des temps d''a'!AF:AF,3,'Etude statistique des temps d''a'!A:A,"11h30 (Parade!)",INDEX('Etude statistique des temps d''a'!B:AD, 0, ROW(A7)),"&lt;&gt;"),"No data")</f>
        <v>0.5</v>
      </c>
      <c r="AA8">
        <f>IFERROR(COUNTIFS('Etude statistique des temps d''a'!AF:AF,3,'Etude statistique des temps d''a'!A:A,"12h30",INDEX('Etude statistique des temps d''a'!B:AD, 0, ROW(A7)),"Fermé") / COUNTIFS('Etude statistique des temps d''a'!AF:AF,3,'Etude statistique des temps d''a'!A:A,"12h30",INDEX('Etude statistique des temps d''a'!B:AD, 0, ROW(A7)),"&lt;&gt;"),"No data")</f>
        <v>0</v>
      </c>
      <c r="AB8">
        <f>IFERROR(COUNTIFS('Etude statistique des temps d''a'!AF:AF,3,'Etude statistique des temps d''a'!A:A,"13h30",INDEX('Etude statistique des temps d''a'!B:AD, 0, ROW(A7)),"Fermé") / COUNTIFS('Etude statistique des temps d''a'!AF:AF,3,'Etude statistique des temps d''a'!A:A,"13h30",INDEX('Etude statistique des temps d''a'!B:AD, 0, ROW(A7)),"&lt;&gt;"),"No data")</f>
        <v>0</v>
      </c>
      <c r="AC8">
        <f>IFERROR(COUNTIFS('Etude statistique des temps d''a'!AF:AF,3,'Etude statistique des temps d''a'!A:A,"14h30",INDEX('Etude statistique des temps d''a'!B:AD, 0, ROW(A7)),"Fermé") / COUNTIFS('Etude statistique des temps d''a'!AF:AF,3,'Etude statistique des temps d''a'!A:A,"14h30",INDEX('Etude statistique des temps d''a'!B:AD, 0, ROW(A7)),"&lt;&gt;"),"No data")</f>
        <v>0</v>
      </c>
      <c r="AD8">
        <f>IFERROR(COUNTIFS('Etude statistique des temps d''a'!AF:AF,3,'Etude statistique des temps d''a'!A:A,"15h30",INDEX('Etude statistique des temps d''a'!B:AD, 0, ROW(A7)),"Fermé") / COUNTIFS('Etude statistique des temps d''a'!AF:AF,3,'Etude statistique des temps d''a'!A:A,"15h30",INDEX('Etude statistique des temps d''a'!B:AD, 0, ROW(A7)),"&lt;&gt;"),"No data")</f>
        <v>0</v>
      </c>
      <c r="AE8">
        <f>IFERROR(COUNTIFS('Etude statistique des temps d''a'!AF:AF,3,'Etude statistique des temps d''a'!A:A,"16h30",INDEX('Etude statistique des temps d''a'!B:AD, 0, ROW(A7)),"Fermé") / COUNTIFS('Etude statistique des temps d''a'!AF:AF,3,'Etude statistique des temps d''a'!A:A,"16h30",INDEX('Etude statistique des temps d''a'!B:AD, 0, ROW(A7)),"&lt;&gt;"),"No data")</f>
        <v>0</v>
      </c>
      <c r="AF8">
        <f>IFERROR(COUNTIFS('Etude statistique des temps d''a'!AF:AF,3,'Etude statistique des temps d''a'!A:A,"17h30",INDEX('Etude statistique des temps d''a'!B:AD, 0, ROW(A7)),"Fermé") / COUNTIFS('Etude statistique des temps d''a'!AF:AF,3,'Etude statistique des temps d''a'!A:A,"17h30",INDEX('Etude statistique des temps d''a'!B:AD, 0, ROW(A7)),"&lt;&gt;"),"No data")</f>
        <v>0</v>
      </c>
      <c r="AG8">
        <f>IFERROR(COUNTIFS('Etude statistique des temps d''a'!AF:AF,3,'Etude statistique des temps d''a'!A:A,"18h30",INDEX('Etude statistique des temps d''a'!B:AD, 0, ROW(A7)),"Fermé") / COUNTIFS('Etude statistique des temps d''a'!AF:AF,3,'Etude statistique des temps d''a'!A:A,"18h30",INDEX('Etude statistique des temps d''a'!B:AD, 0, ROW(A7)),"&lt;&gt;"),"No data")</f>
        <v>0</v>
      </c>
      <c r="AH8">
        <f>IFERROR(COUNTIFS('Etude statistique des temps d''a'!AF:AF,3,'Etude statistique des temps d''a'!A:A,"19h30",INDEX('Etude statistique des temps d''a'!B:AD, 0, ROW(A7)),"Fermé") / COUNTIFS('Etude statistique des temps d''a'!AF:AF,3,'Etude statistique des temps d''a'!A:A,"19h30",INDEX('Etude statistique des temps d''a'!B:AD, 0, ROW(A7)),"&lt;&gt;"),"No data")</f>
        <v>0</v>
      </c>
      <c r="AI8">
        <f>IFERROR(COUNTIFS('Etude statistique des temps d''a'!AF:AF,3,'Etude statistique des temps d''a'!A:A,"20h30",INDEX('Etude statistique des temps d''a'!B:AD, 0, ROW(A7)),"Fermé") / COUNTIFS('Etude statistique des temps d''a'!AF:AF,3,'Etude statistique des temps d''a'!A:A,"20h30",INDEX('Etude statistique des temps d''a'!B:AD, 0, ROW(A7)),"&lt;&gt;"),"No data")</f>
        <v>0</v>
      </c>
      <c r="AJ8">
        <f>IFERROR(COUNTIFS('Etude statistique des temps d''a'!AF:AF,3,'Etude statistique des temps d''a'!A:A,"21h30",INDEX('Etude statistique des temps d''a'!B:AD, 0, ROW(A7)),"Fermé") / COUNTIFS('Etude statistique des temps d''a'!AF:AF,3,'Etude statistique des temps d''a'!A:A,"21h30",INDEX('Etude statistique des temps d''a'!B:AD, 0, ROW(A7)),"&lt;&gt;"),"No data")</f>
        <v>0</v>
      </c>
      <c r="AK8">
        <f>IFERROR(COUNTIFS('Etude statistique des temps d''a'!AF:AF,3,'Etude statistique des temps d''a'!A:A,"22h",INDEX('Etude statistique des temps d''a'!B:AD, 0, ROW(A7)),"Fermé") / COUNTIFS('Etude statistique des temps d''a'!AF:AF,3,'Etude statistique des temps d''a'!A:A,"22h",INDEX('Etude statistique des temps d''a'!B:AD, 0, ROW(A7)),"&lt;&gt;"),"No data")</f>
        <v>0</v>
      </c>
      <c r="AL8" t="str">
        <f>IFERROR(COUNTIFS('Etude statistique des temps d''a'!AF:AF,3,'Etude statistique des temps d''a'!A:A,"22h30",INDEX('Etude statistique des temps d''a'!B:AD, 0, ROW(A7)),"Fermé") / COUNTIFS('Etude statistique des temps d''a'!AF:AF,3,'Etude statistique des temps d''a'!A:A,"22h30",INDEX('Etude statistique des temps d''a'!B:AD, 0, ROW(A7)),"&lt;&gt;"),"No data")</f>
        <v>No data</v>
      </c>
    </row>
    <row r="9" spans="1:38" x14ac:dyDescent="0.3">
      <c r="A9" t="s">
        <v>7</v>
      </c>
      <c r="B9" t="s">
        <v>40</v>
      </c>
      <c r="C9" t="s">
        <v>57</v>
      </c>
      <c r="D9" t="s">
        <v>58</v>
      </c>
      <c r="E9">
        <f t="shared" si="0"/>
        <v>55.96153846153846</v>
      </c>
      <c r="F9" t="str">
        <f>IFERROR(AVERAGEIFS(INDEX('Etude statistique des temps d''a'!B:AD,0,ROW(A8)),'Etude statistique des temps d''a'!A:A,"8h30",'Etude statistique des temps d''a'!AF:AF,3),"Closed")</f>
        <v>Closed</v>
      </c>
      <c r="G9">
        <f>IFERROR(AVERAGEIFS(INDEX('Etude statistique des temps d''a'!B:AD,0,ROW(A8)),'Etude statistique des temps d''a'!A:A,"9h30",'Etude statistique des temps d''a'!AF:AF,3),"Closed")</f>
        <v>40</v>
      </c>
      <c r="H9">
        <f>IFERROR(AVERAGEIFS(INDEX('Etude statistique des temps d''a'!B:AD,0,ROW(A8)),'Etude statistique des temps d''a'!A:A,"10h30",'Etude statistique des temps d''a'!AF:AF,3),"Closed")</f>
        <v>70</v>
      </c>
      <c r="I9">
        <f>IFERROR(AVERAGEIFS(INDEX('Etude statistique des temps d''a'!B:AD,0,ROW(A8)),'Etude statistique des temps d''a'!A:A,"11h30 (Parade!)",'Etude statistique des temps d''a'!AF:AF,3),"Closed")</f>
        <v>87.5</v>
      </c>
      <c r="J9" t="str">
        <f>IFERROR(AVERAGEIFS(INDEX('Etude statistique des temps d''a'!B:AD,0,ROW(A8)),'Etude statistique des temps d''a'!A:A,"12h30",'Etude statistique des temps d''a'!AF:AF,3),"Closed")</f>
        <v>Closed</v>
      </c>
      <c r="K9">
        <f>IFERROR(AVERAGEIFS(INDEX('Etude statistique des temps d''a'!B:AD,0,ROW(A8)),'Etude statistique des temps d''a'!A:A,"13h30",'Etude statistique des temps d''a'!AF:AF,3),"Closed")</f>
        <v>60</v>
      </c>
      <c r="L9">
        <f>IFERROR(AVERAGEIFS(INDEX('Etude statistique des temps d''a'!B:AD,0,ROW(A8)),'Etude statistique des temps d''a'!A:A,"14h30",'Etude statistique des temps d''a'!AF:AF,3),"Closed")</f>
        <v>70</v>
      </c>
      <c r="M9">
        <f>IFERROR(AVERAGEIFS(INDEX('Etude statistique des temps d''a'!B:AD,0,ROW(A8)),'Etude statistique des temps d''a'!A:A,"15h30",'Etude statistique des temps d''a'!AF:AF,3),"Closed")</f>
        <v>65</v>
      </c>
      <c r="N9">
        <f>IFERROR(AVERAGEIFS(INDEX('Etude statistique des temps d''a'!B:AD,0,ROW(A8)),'Etude statistique des temps d''a'!A:A,"16h30",'Etude statistique des temps d''a'!AF:AF,3),"Closed")</f>
        <v>55</v>
      </c>
      <c r="O9">
        <f>IFERROR(AVERAGEIFS(INDEX('Etude statistique des temps d''a'!B:AD,0,ROW(A8)),'Etude statistique des temps d''a'!A:A,"17h30",'Etude statistique des temps d''a'!AF:AF,3),"Closed")</f>
        <v>60</v>
      </c>
      <c r="P9">
        <f>IFERROR(AVERAGEIFS(INDEX('Etude statistique des temps d''a'!B:AD,0,ROW(A8)),'Etude statistique des temps d''a'!A:A,"18h30",'Etude statistique des temps d''a'!AF:AF,3),"Closed")</f>
        <v>62.5</v>
      </c>
      <c r="Q9">
        <f>IFERROR(AVERAGEIFS(INDEX('Etude statistique des temps d''a'!B:AD,0,ROW(A8)),'Etude statistique des temps d''a'!A:A,"19h30",'Etude statistique des temps d''a'!AF:AF,3),"Closed")</f>
        <v>40</v>
      </c>
      <c r="R9">
        <f>IFERROR(AVERAGEIFS(INDEX('Etude statistique des temps d''a'!B:AD,0,ROW(A8)),'Etude statistique des temps d''a'!A:A,"20h30",'Etude statistique des temps d''a'!AF:AF,3),"Closed")</f>
        <v>55</v>
      </c>
      <c r="S9">
        <f>IFERROR(AVERAGEIFS(INDEX('Etude statistique des temps d''a'!B:AD,0,ROW(A8)),'Etude statistique des temps d''a'!A:A,"21h30",'Etude statistique des temps d''a'!AF:AF,3),"Closed")</f>
        <v>32.5</v>
      </c>
      <c r="T9">
        <f>IFERROR(AVERAGEIFS(INDEX('Etude statistique des temps d''a'!B:AD,0,ROW(A8)),'Etude statistique des temps d''a'!A:A,"22h",'Etude statistique des temps d''a'!AF:AF,3),"Closed")</f>
        <v>30</v>
      </c>
      <c r="U9" t="str">
        <f>IFERROR(AVERAGEIFS(INDEX('Etude statistique des temps d''a'!B:AD,0,ROW(A8)),'Etude statistique des temps d''a'!A:A,"22h30",'Etude statistique des temps d''a'!AF:AF,3),"Closed")</f>
        <v>Closed</v>
      </c>
      <c r="V9">
        <f>COUNTIFS('Etude statistique des temps d''a'!AF:AF,3,INDEX('Etude statistique des temps d''a'!B:AD, 0, ROW(A8)),"Fermé") / COUNTIFS('Etude statistique des temps d''a'!AF:AF,3,INDEX('Etude statistique des temps d''a'!B:AD, 0, ROW(A8)),"&lt;&gt;")</f>
        <v>4.3478260869565216E-2</v>
      </c>
      <c r="W9" t="str">
        <f>IFERROR(COUNTIFS('Etude statistique des temps d''a'!AF:AF,3,'Etude statistique des temps d''a'!A:A,"8h30",INDEX('Etude statistique des temps d''a'!B:AD, 0, ROW(A8)),"Fermé") / COUNTIFS('Etude statistique des temps d''a'!AF:AF,3,'Etude statistique des temps d''a'!A:A,"8h30",INDEX('Etude statistique des temps d''a'!B:AD, 0, ROW(A8)),"&lt;&gt;"),"No data")</f>
        <v>No data</v>
      </c>
      <c r="X9">
        <f>IFERROR(COUNTIFS('Etude statistique des temps d''a'!AF:AF,3,'Etude statistique des temps d''a'!A:A,"9h30",INDEX('Etude statistique des temps d''a'!B:AD, 0, ROW(A8)),"Fermé") / COUNTIFS('Etude statistique des temps d''a'!AF:AF,3,'Etude statistique des temps d''a'!A:A,"9h30",INDEX('Etude statistique des temps d''a'!B:AD, 0, ROW(A8)),"&lt;&gt;"),"No data")</f>
        <v>0</v>
      </c>
      <c r="Y9">
        <f>IFERROR(COUNTIFS('Etude statistique des temps d''a'!AF:AF,3,'Etude statistique des temps d''a'!A:A,"10h30",INDEX('Etude statistique des temps d''a'!B:AD, 0, ROW(A8)),"Fermé") / COUNTIFS('Etude statistique des temps d''a'!AF:AF,3,'Etude statistique des temps d''a'!A:A,"10h30",INDEX('Etude statistique des temps d''a'!B:AD, 0, ROW(A8)),"&lt;&gt;"),"No data")</f>
        <v>0</v>
      </c>
      <c r="Z9">
        <f>IFERROR(COUNTIFS('Etude statistique des temps d''a'!AF:AF,3,'Etude statistique des temps d''a'!A:A,"11h30 (Parade!)",INDEX('Etude statistique des temps d''a'!B:AD, 0, ROW(A8)),"Fermé") / COUNTIFS('Etude statistique des temps d''a'!AF:AF,3,'Etude statistique des temps d''a'!A:A,"11h30 (Parade!)",INDEX('Etude statistique des temps d''a'!B:AD, 0, ROW(A8)),"&lt;&gt;"),"No data")</f>
        <v>0</v>
      </c>
      <c r="AA9">
        <f>IFERROR(COUNTIFS('Etude statistique des temps d''a'!AF:AF,3,'Etude statistique des temps d''a'!A:A,"12h30",INDEX('Etude statistique des temps d''a'!B:AD, 0, ROW(A8)),"Fermé") / COUNTIFS('Etude statistique des temps d''a'!AF:AF,3,'Etude statistique des temps d''a'!A:A,"12h30",INDEX('Etude statistique des temps d''a'!B:AD, 0, ROW(A8)),"&lt;&gt;"),"No data")</f>
        <v>1</v>
      </c>
      <c r="AB9">
        <f>IFERROR(COUNTIFS('Etude statistique des temps d''a'!AF:AF,3,'Etude statistique des temps d''a'!A:A,"13h30",INDEX('Etude statistique des temps d''a'!B:AD, 0, ROW(A8)),"Fermé") / COUNTIFS('Etude statistique des temps d''a'!AF:AF,3,'Etude statistique des temps d''a'!A:A,"13h30",INDEX('Etude statistique des temps d''a'!B:AD, 0, ROW(A8)),"&lt;&gt;"),"No data")</f>
        <v>0</v>
      </c>
      <c r="AC9">
        <f>IFERROR(COUNTIFS('Etude statistique des temps d''a'!AF:AF,3,'Etude statistique des temps d''a'!A:A,"14h30",INDEX('Etude statistique des temps d''a'!B:AD, 0, ROW(A8)),"Fermé") / COUNTIFS('Etude statistique des temps d''a'!AF:AF,3,'Etude statistique des temps d''a'!A:A,"14h30",INDEX('Etude statistique des temps d''a'!B:AD, 0, ROW(A8)),"&lt;&gt;"),"No data")</f>
        <v>0</v>
      </c>
      <c r="AD9">
        <f>IFERROR(COUNTIFS('Etude statistique des temps d''a'!AF:AF,3,'Etude statistique des temps d''a'!A:A,"15h30",INDEX('Etude statistique des temps d''a'!B:AD, 0, ROW(A8)),"Fermé") / COUNTIFS('Etude statistique des temps d''a'!AF:AF,3,'Etude statistique des temps d''a'!A:A,"15h30",INDEX('Etude statistique des temps d''a'!B:AD, 0, ROW(A8)),"&lt;&gt;"),"No data")</f>
        <v>0</v>
      </c>
      <c r="AE9">
        <f>IFERROR(COUNTIFS('Etude statistique des temps d''a'!AF:AF,3,'Etude statistique des temps d''a'!A:A,"16h30",INDEX('Etude statistique des temps d''a'!B:AD, 0, ROW(A8)),"Fermé") / COUNTIFS('Etude statistique des temps d''a'!AF:AF,3,'Etude statistique des temps d''a'!A:A,"16h30",INDEX('Etude statistique des temps d''a'!B:AD, 0, ROW(A8)),"&lt;&gt;"),"No data")</f>
        <v>0</v>
      </c>
      <c r="AF9">
        <f>IFERROR(COUNTIFS('Etude statistique des temps d''a'!AF:AF,3,'Etude statistique des temps d''a'!A:A,"17h30",INDEX('Etude statistique des temps d''a'!B:AD, 0, ROW(A8)),"Fermé") / COUNTIFS('Etude statistique des temps d''a'!AF:AF,3,'Etude statistique des temps d''a'!A:A,"17h30",INDEX('Etude statistique des temps d''a'!B:AD, 0, ROW(A8)),"&lt;&gt;"),"No data")</f>
        <v>0</v>
      </c>
      <c r="AG9">
        <f>IFERROR(COUNTIFS('Etude statistique des temps d''a'!AF:AF,3,'Etude statistique des temps d''a'!A:A,"18h30",INDEX('Etude statistique des temps d''a'!B:AD, 0, ROW(A8)),"Fermé") / COUNTIFS('Etude statistique des temps d''a'!AF:AF,3,'Etude statistique des temps d''a'!A:A,"18h30",INDEX('Etude statistique des temps d''a'!B:AD, 0, ROW(A8)),"&lt;&gt;"),"No data")</f>
        <v>0</v>
      </c>
      <c r="AH9">
        <f>IFERROR(COUNTIFS('Etude statistique des temps d''a'!AF:AF,3,'Etude statistique des temps d''a'!A:A,"19h30",INDEX('Etude statistique des temps d''a'!B:AD, 0, ROW(A8)),"Fermé") / COUNTIFS('Etude statistique des temps d''a'!AF:AF,3,'Etude statistique des temps d''a'!A:A,"19h30",INDEX('Etude statistique des temps d''a'!B:AD, 0, ROW(A8)),"&lt;&gt;"),"No data")</f>
        <v>0</v>
      </c>
      <c r="AI9">
        <f>IFERROR(COUNTIFS('Etude statistique des temps d''a'!AF:AF,3,'Etude statistique des temps d''a'!A:A,"20h30",INDEX('Etude statistique des temps d''a'!B:AD, 0, ROW(A8)),"Fermé") / COUNTIFS('Etude statistique des temps d''a'!AF:AF,3,'Etude statistique des temps d''a'!A:A,"20h30",INDEX('Etude statistique des temps d''a'!B:AD, 0, ROW(A8)),"&lt;&gt;"),"No data")</f>
        <v>0</v>
      </c>
      <c r="AJ9">
        <f>IFERROR(COUNTIFS('Etude statistique des temps d''a'!AF:AF,3,'Etude statistique des temps d''a'!A:A,"21h30",INDEX('Etude statistique des temps d''a'!B:AD, 0, ROW(A8)),"Fermé") / COUNTIFS('Etude statistique des temps d''a'!AF:AF,3,'Etude statistique des temps d''a'!A:A,"21h30",INDEX('Etude statistique des temps d''a'!B:AD, 0, ROW(A8)),"&lt;&gt;"),"No data")</f>
        <v>0</v>
      </c>
      <c r="AK9">
        <f>IFERROR(COUNTIFS('Etude statistique des temps d''a'!AF:AF,3,'Etude statistique des temps d''a'!A:A,"22h",INDEX('Etude statistique des temps d''a'!B:AD, 0, ROW(A8)),"Fermé") / COUNTIFS('Etude statistique des temps d''a'!AF:AF,3,'Etude statistique des temps d''a'!A:A,"22h",INDEX('Etude statistique des temps d''a'!B:AD, 0, ROW(A8)),"&lt;&gt;"),"No data")</f>
        <v>0</v>
      </c>
      <c r="AL9" t="str">
        <f>IFERROR(COUNTIFS('Etude statistique des temps d''a'!AF:AF,3,'Etude statistique des temps d''a'!A:A,"22h30",INDEX('Etude statistique des temps d''a'!B:AD, 0, ROW(A8)),"Fermé") / COUNTIFS('Etude statistique des temps d''a'!AF:AF,3,'Etude statistique des temps d''a'!A:A,"22h30",INDEX('Etude statistique des temps d''a'!B:AD, 0, ROW(A8)),"&lt;&gt;"),"No data")</f>
        <v>No data</v>
      </c>
    </row>
    <row r="10" spans="1:38" x14ac:dyDescent="0.3">
      <c r="A10" t="s">
        <v>21</v>
      </c>
      <c r="B10" t="s">
        <v>40</v>
      </c>
      <c r="C10" t="s">
        <v>59</v>
      </c>
      <c r="D10" t="s">
        <v>60</v>
      </c>
      <c r="E10">
        <f t="shared" si="0"/>
        <v>12.5</v>
      </c>
      <c r="F10" t="str">
        <f>IFERROR(AVERAGEIFS(INDEX('Etude statistique des temps d''a'!B:AD,0,ROW(A9)),'Etude statistique des temps d''a'!A:A,"8h30",'Etude statistique des temps d''a'!AF:AF,3),"Closed")</f>
        <v>Closed</v>
      </c>
      <c r="G10">
        <f>IFERROR(AVERAGEIFS(INDEX('Etude statistique des temps d''a'!B:AD,0,ROW(A9)),'Etude statistique des temps d''a'!A:A,"9h30",'Etude statistique des temps d''a'!AF:AF,3),"Closed")</f>
        <v>5</v>
      </c>
      <c r="H10">
        <f>IFERROR(AVERAGEIFS(INDEX('Etude statistique des temps d''a'!B:AD,0,ROW(A9)),'Etude statistique des temps d''a'!A:A,"10h30",'Etude statistique des temps d''a'!AF:AF,3),"Closed")</f>
        <v>10</v>
      </c>
      <c r="I10">
        <f>IFERROR(AVERAGEIFS(INDEX('Etude statistique des temps d''a'!B:AD,0,ROW(A9)),'Etude statistique des temps d''a'!A:A,"11h30 (Parade!)",'Etude statistique des temps d''a'!AF:AF,3),"Closed")</f>
        <v>15</v>
      </c>
      <c r="J10">
        <f>IFERROR(AVERAGEIFS(INDEX('Etude statistique des temps d''a'!B:AD,0,ROW(A9)),'Etude statistique des temps d''a'!A:A,"12h30",'Etude statistique des temps d''a'!AF:AF,3),"Closed")</f>
        <v>25</v>
      </c>
      <c r="K10">
        <f>IFERROR(AVERAGEIFS(INDEX('Etude statistique des temps d''a'!B:AD,0,ROW(A9)),'Etude statistique des temps d''a'!A:A,"13h30",'Etude statistique des temps d''a'!AF:AF,3),"Closed")</f>
        <v>20</v>
      </c>
      <c r="L10">
        <f>IFERROR(AVERAGEIFS(INDEX('Etude statistique des temps d''a'!B:AD,0,ROW(A9)),'Etude statistique des temps d''a'!A:A,"14h30",'Etude statistique des temps d''a'!AF:AF,3),"Closed")</f>
        <v>20</v>
      </c>
      <c r="M10">
        <f>IFERROR(AVERAGEIFS(INDEX('Etude statistique des temps d''a'!B:AD,0,ROW(A9)),'Etude statistique des temps d''a'!A:A,"15h30",'Etude statistique des temps d''a'!AF:AF,3),"Closed")</f>
        <v>15</v>
      </c>
      <c r="N10">
        <f>IFERROR(AVERAGEIFS(INDEX('Etude statistique des temps d''a'!B:AD,0,ROW(A9)),'Etude statistique des temps d''a'!A:A,"16h30",'Etude statistique des temps d''a'!AF:AF,3),"Closed")</f>
        <v>17.5</v>
      </c>
      <c r="O10">
        <f>IFERROR(AVERAGEIFS(INDEX('Etude statistique des temps d''a'!B:AD,0,ROW(A9)),'Etude statistique des temps d''a'!A:A,"17h30",'Etude statistique des temps d''a'!AF:AF,3),"Closed")</f>
        <v>15</v>
      </c>
      <c r="P10">
        <f>IFERROR(AVERAGEIFS(INDEX('Etude statistique des temps d''a'!B:AD,0,ROW(A9)),'Etude statistique des temps d''a'!A:A,"18h30",'Etude statistique des temps d''a'!AF:AF,3),"Closed")</f>
        <v>7.5</v>
      </c>
      <c r="Q10">
        <f>IFERROR(AVERAGEIFS(INDEX('Etude statistique des temps d''a'!B:AD,0,ROW(A9)),'Etude statistique des temps d''a'!A:A,"19h30",'Etude statistique des temps d''a'!AF:AF,3),"Closed")</f>
        <v>10</v>
      </c>
      <c r="R10">
        <f>IFERROR(AVERAGEIFS(INDEX('Etude statistique des temps d''a'!B:AD,0,ROW(A9)),'Etude statistique des temps d''a'!A:A,"20h30",'Etude statistique des temps d''a'!AF:AF,3),"Closed")</f>
        <v>5</v>
      </c>
      <c r="S10">
        <f>IFERROR(AVERAGEIFS(INDEX('Etude statistique des temps d''a'!B:AD,0,ROW(A9)),'Etude statistique des temps d''a'!A:A,"21h30",'Etude statistique des temps d''a'!AF:AF,3),"Closed")</f>
        <v>5</v>
      </c>
      <c r="T10">
        <f>IFERROR(AVERAGEIFS(INDEX('Etude statistique des temps d''a'!B:AD,0,ROW(A9)),'Etude statistique des temps d''a'!A:A,"22h",'Etude statistique des temps d''a'!AF:AF,3),"Closed")</f>
        <v>5</v>
      </c>
      <c r="U10" t="str">
        <f>IFERROR(AVERAGEIFS(INDEX('Etude statistique des temps d''a'!B:AD,0,ROW(A9)),'Etude statistique des temps d''a'!A:A,"22h30",'Etude statistique des temps d''a'!AF:AF,3),"Closed")</f>
        <v>Closed</v>
      </c>
      <c r="V10">
        <f>COUNTIFS('Etude statistique des temps d''a'!AF:AF,3,INDEX('Etude statistique des temps d''a'!B:AD, 0, ROW(A9)),"Fermé") / COUNTIFS('Etude statistique des temps d''a'!AF:AF,3,INDEX('Etude statistique des temps d''a'!B:AD, 0, ROW(A9)),"&lt;&gt;")</f>
        <v>0</v>
      </c>
      <c r="W10" t="str">
        <f>IFERROR(COUNTIFS('Etude statistique des temps d''a'!AF:AF,3,'Etude statistique des temps d''a'!A:A,"8h30",INDEX('Etude statistique des temps d''a'!B:AD, 0, ROW(A9)),"Fermé") / COUNTIFS('Etude statistique des temps d''a'!AF:AF,3,'Etude statistique des temps d''a'!A:A,"8h30",INDEX('Etude statistique des temps d''a'!B:AD, 0, ROW(A9)),"&lt;&gt;"),"No data")</f>
        <v>No data</v>
      </c>
      <c r="X10">
        <f>IFERROR(COUNTIFS('Etude statistique des temps d''a'!AF:AF,3,'Etude statistique des temps d''a'!A:A,"9h30",INDEX('Etude statistique des temps d''a'!B:AD, 0, ROW(A9)),"Fermé") / COUNTIFS('Etude statistique des temps d''a'!AF:AF,3,'Etude statistique des temps d''a'!A:A,"9h30",INDEX('Etude statistique des temps d''a'!B:AD, 0, ROW(A9)),"&lt;&gt;"),"No data")</f>
        <v>0</v>
      </c>
      <c r="Y10">
        <f>IFERROR(COUNTIFS('Etude statistique des temps d''a'!AF:AF,3,'Etude statistique des temps d''a'!A:A,"10h30",INDEX('Etude statistique des temps d''a'!B:AD, 0, ROW(A9)),"Fermé") / COUNTIFS('Etude statistique des temps d''a'!AF:AF,3,'Etude statistique des temps d''a'!A:A,"10h30",INDEX('Etude statistique des temps d''a'!B:AD, 0, ROW(A9)),"&lt;&gt;"),"No data")</f>
        <v>0</v>
      </c>
      <c r="Z10">
        <f>IFERROR(COUNTIFS('Etude statistique des temps d''a'!AF:AF,3,'Etude statistique des temps d''a'!A:A,"11h30 (Parade!)",INDEX('Etude statistique des temps d''a'!B:AD, 0, ROW(A9)),"Fermé") / COUNTIFS('Etude statistique des temps d''a'!AF:AF,3,'Etude statistique des temps d''a'!A:A,"11h30 (Parade!)",INDEX('Etude statistique des temps d''a'!B:AD, 0, ROW(A9)),"&lt;&gt;"),"No data")</f>
        <v>0</v>
      </c>
      <c r="AA10">
        <f>IFERROR(COUNTIFS('Etude statistique des temps d''a'!AF:AF,3,'Etude statistique des temps d''a'!A:A,"12h30",INDEX('Etude statistique des temps d''a'!B:AD, 0, ROW(A9)),"Fermé") / COUNTIFS('Etude statistique des temps d''a'!AF:AF,3,'Etude statistique des temps d''a'!A:A,"12h30",INDEX('Etude statistique des temps d''a'!B:AD, 0, ROW(A9)),"&lt;&gt;"),"No data")</f>
        <v>0</v>
      </c>
      <c r="AB10">
        <f>IFERROR(COUNTIFS('Etude statistique des temps d''a'!AF:AF,3,'Etude statistique des temps d''a'!A:A,"13h30",INDEX('Etude statistique des temps d''a'!B:AD, 0, ROW(A9)),"Fermé") / COUNTIFS('Etude statistique des temps d''a'!AF:AF,3,'Etude statistique des temps d''a'!A:A,"13h30",INDEX('Etude statistique des temps d''a'!B:AD, 0, ROW(A9)),"&lt;&gt;"),"No data")</f>
        <v>0</v>
      </c>
      <c r="AC10">
        <f>IFERROR(COUNTIFS('Etude statistique des temps d''a'!AF:AF,3,'Etude statistique des temps d''a'!A:A,"14h30",INDEX('Etude statistique des temps d''a'!B:AD, 0, ROW(A9)),"Fermé") / COUNTIFS('Etude statistique des temps d''a'!AF:AF,3,'Etude statistique des temps d''a'!A:A,"14h30",INDEX('Etude statistique des temps d''a'!B:AD, 0, ROW(A9)),"&lt;&gt;"),"No data")</f>
        <v>0</v>
      </c>
      <c r="AD10">
        <f>IFERROR(COUNTIFS('Etude statistique des temps d''a'!AF:AF,3,'Etude statistique des temps d''a'!A:A,"15h30",INDEX('Etude statistique des temps d''a'!B:AD, 0, ROW(A9)),"Fermé") / COUNTIFS('Etude statistique des temps d''a'!AF:AF,3,'Etude statistique des temps d''a'!A:A,"15h30",INDEX('Etude statistique des temps d''a'!B:AD, 0, ROW(A9)),"&lt;&gt;"),"No data")</f>
        <v>0</v>
      </c>
      <c r="AE10">
        <f>IFERROR(COUNTIFS('Etude statistique des temps d''a'!AF:AF,3,'Etude statistique des temps d''a'!A:A,"16h30",INDEX('Etude statistique des temps d''a'!B:AD, 0, ROW(A9)),"Fermé") / COUNTIFS('Etude statistique des temps d''a'!AF:AF,3,'Etude statistique des temps d''a'!A:A,"16h30",INDEX('Etude statistique des temps d''a'!B:AD, 0, ROW(A9)),"&lt;&gt;"),"No data")</f>
        <v>0</v>
      </c>
      <c r="AF10">
        <f>IFERROR(COUNTIFS('Etude statistique des temps d''a'!AF:AF,3,'Etude statistique des temps d''a'!A:A,"17h30",INDEX('Etude statistique des temps d''a'!B:AD, 0, ROW(A9)),"Fermé") / COUNTIFS('Etude statistique des temps d''a'!AF:AF,3,'Etude statistique des temps d''a'!A:A,"17h30",INDEX('Etude statistique des temps d''a'!B:AD, 0, ROW(A9)),"&lt;&gt;"),"No data")</f>
        <v>0</v>
      </c>
      <c r="AG10">
        <f>IFERROR(COUNTIFS('Etude statistique des temps d''a'!AF:AF,3,'Etude statistique des temps d''a'!A:A,"18h30",INDEX('Etude statistique des temps d''a'!B:AD, 0, ROW(A9)),"Fermé") / COUNTIFS('Etude statistique des temps d''a'!AF:AF,3,'Etude statistique des temps d''a'!A:A,"18h30",INDEX('Etude statistique des temps d''a'!B:AD, 0, ROW(A9)),"&lt;&gt;"),"No data")</f>
        <v>0</v>
      </c>
      <c r="AH10">
        <f>IFERROR(COUNTIFS('Etude statistique des temps d''a'!AF:AF,3,'Etude statistique des temps d''a'!A:A,"19h30",INDEX('Etude statistique des temps d''a'!B:AD, 0, ROW(A9)),"Fermé") / COUNTIFS('Etude statistique des temps d''a'!AF:AF,3,'Etude statistique des temps d''a'!A:A,"19h30",INDEX('Etude statistique des temps d''a'!B:AD, 0, ROW(A9)),"&lt;&gt;"),"No data")</f>
        <v>0</v>
      </c>
      <c r="AI10">
        <f>IFERROR(COUNTIFS('Etude statistique des temps d''a'!AF:AF,3,'Etude statistique des temps d''a'!A:A,"20h30",INDEX('Etude statistique des temps d''a'!B:AD, 0, ROW(A9)),"Fermé") / COUNTIFS('Etude statistique des temps d''a'!AF:AF,3,'Etude statistique des temps d''a'!A:A,"20h30",INDEX('Etude statistique des temps d''a'!B:AD, 0, ROW(A9)),"&lt;&gt;"),"No data")</f>
        <v>0</v>
      </c>
      <c r="AJ10">
        <f>IFERROR(COUNTIFS('Etude statistique des temps d''a'!AF:AF,3,'Etude statistique des temps d''a'!A:A,"21h30",INDEX('Etude statistique des temps d''a'!B:AD, 0, ROW(A9)),"Fermé") / COUNTIFS('Etude statistique des temps d''a'!AF:AF,3,'Etude statistique des temps d''a'!A:A,"21h30",INDEX('Etude statistique des temps d''a'!B:AD, 0, ROW(A9)),"&lt;&gt;"),"No data")</f>
        <v>0</v>
      </c>
      <c r="AK10">
        <f>IFERROR(COUNTIFS('Etude statistique des temps d''a'!AF:AF,3,'Etude statistique des temps d''a'!A:A,"22h",INDEX('Etude statistique des temps d''a'!B:AD, 0, ROW(A9)),"Fermé") / COUNTIFS('Etude statistique des temps d''a'!AF:AF,3,'Etude statistique des temps d''a'!A:A,"22h",INDEX('Etude statistique des temps d''a'!B:AD, 0, ROW(A9)),"&lt;&gt;"),"No data")</f>
        <v>0</v>
      </c>
      <c r="AL10" t="str">
        <f>IFERROR(COUNTIFS('Etude statistique des temps d''a'!AF:AF,3,'Etude statistique des temps d''a'!A:A,"22h30",INDEX('Etude statistique des temps d''a'!B:AD, 0, ROW(A9)),"Fermé") / COUNTIFS('Etude statistique des temps d''a'!AF:AF,3,'Etude statistique des temps d''a'!A:A,"22h30",INDEX('Etude statistique des temps d''a'!B:AD, 0, ROW(A9)),"&lt;&gt;"),"No data")</f>
        <v>No data</v>
      </c>
    </row>
    <row r="11" spans="1:38" x14ac:dyDescent="0.3">
      <c r="A11" t="s">
        <v>9</v>
      </c>
      <c r="B11" t="s">
        <v>40</v>
      </c>
      <c r="C11" t="s">
        <v>61</v>
      </c>
      <c r="D11" t="s">
        <v>62</v>
      </c>
      <c r="E11">
        <f t="shared" si="0"/>
        <v>7.884615384615385</v>
      </c>
      <c r="F11" t="str">
        <f>IFERROR(AVERAGEIFS(INDEX('Etude statistique des temps d''a'!B:AD,0,ROW(A10)),'Etude statistique des temps d''a'!A:A,"8h30",'Etude statistique des temps d''a'!AF:AF,3),"Closed")</f>
        <v>Closed</v>
      </c>
      <c r="G11">
        <f>IFERROR(AVERAGEIFS(INDEX('Etude statistique des temps d''a'!B:AD,0,ROW(A10)),'Etude statistique des temps d''a'!A:A,"9h30",'Etude statistique des temps d''a'!AF:AF,3),"Closed")</f>
        <v>5</v>
      </c>
      <c r="H11">
        <f>IFERROR(AVERAGEIFS(INDEX('Etude statistique des temps d''a'!B:AD,0,ROW(A10)),'Etude statistique des temps d''a'!A:A,"10h30",'Etude statistique des temps d''a'!AF:AF,3),"Closed")</f>
        <v>5</v>
      </c>
      <c r="I11">
        <f>IFERROR(AVERAGEIFS(INDEX('Etude statistique des temps d''a'!B:AD,0,ROW(A10)),'Etude statistique des temps d''a'!A:A,"11h30 (Parade!)",'Etude statistique des temps d''a'!AF:AF,3),"Closed")</f>
        <v>10</v>
      </c>
      <c r="J11">
        <f>IFERROR(AVERAGEIFS(INDEX('Etude statistique des temps d''a'!B:AD,0,ROW(A10)),'Etude statistique des temps d''a'!A:A,"12h30",'Etude statistique des temps d''a'!AF:AF,3),"Closed")</f>
        <v>10</v>
      </c>
      <c r="K11">
        <f>IFERROR(AVERAGEIFS(INDEX('Etude statistique des temps d''a'!B:AD,0,ROW(A10)),'Etude statistique des temps d''a'!A:A,"13h30",'Etude statistique des temps d''a'!AF:AF,3),"Closed")</f>
        <v>12.5</v>
      </c>
      <c r="L11">
        <f>IFERROR(AVERAGEIFS(INDEX('Etude statistique des temps d''a'!B:AD,0,ROW(A10)),'Etude statistique des temps d''a'!A:A,"14h30",'Etude statistique des temps d''a'!AF:AF,3),"Closed")</f>
        <v>12.5</v>
      </c>
      <c r="M11">
        <f>IFERROR(AVERAGEIFS(INDEX('Etude statistique des temps d''a'!B:AD,0,ROW(A10)),'Etude statistique des temps d''a'!A:A,"15h30",'Etude statistique des temps d''a'!AF:AF,3),"Closed")</f>
        <v>7.5</v>
      </c>
      <c r="N11">
        <f>IFERROR(AVERAGEIFS(INDEX('Etude statistique des temps d''a'!B:AD,0,ROW(A10)),'Etude statistique des temps d''a'!A:A,"16h30",'Etude statistique des temps d''a'!AF:AF,3),"Closed")</f>
        <v>7.5</v>
      </c>
      <c r="O11">
        <f>IFERROR(AVERAGEIFS(INDEX('Etude statistique des temps d''a'!B:AD,0,ROW(A10)),'Etude statistique des temps d''a'!A:A,"17h30",'Etude statistique des temps d''a'!AF:AF,3),"Closed")</f>
        <v>10</v>
      </c>
      <c r="P11">
        <f>IFERROR(AVERAGEIFS(INDEX('Etude statistique des temps d''a'!B:AD,0,ROW(A10)),'Etude statistique des temps d''a'!A:A,"18h30",'Etude statistique des temps d''a'!AF:AF,3),"Closed")</f>
        <v>7.5</v>
      </c>
      <c r="Q11">
        <f>IFERROR(AVERAGEIFS(INDEX('Etude statistique des temps d''a'!B:AD,0,ROW(A10)),'Etude statistique des temps d''a'!A:A,"19h30",'Etude statistique des temps d''a'!AF:AF,3),"Closed")</f>
        <v>5</v>
      </c>
      <c r="R11">
        <f>IFERROR(AVERAGEIFS(INDEX('Etude statistique des temps d''a'!B:AD,0,ROW(A10)),'Etude statistique des temps d''a'!A:A,"20h30",'Etude statistique des temps d''a'!AF:AF,3),"Closed")</f>
        <v>5</v>
      </c>
      <c r="S11">
        <f>IFERROR(AVERAGEIFS(INDEX('Etude statistique des temps d''a'!B:AD,0,ROW(A10)),'Etude statistique des temps d''a'!A:A,"21h30",'Etude statistique des temps d''a'!AF:AF,3),"Closed")</f>
        <v>5</v>
      </c>
      <c r="T11" t="str">
        <f>IFERROR(AVERAGEIFS(INDEX('Etude statistique des temps d''a'!B:AD,0,ROW(A10)),'Etude statistique des temps d''a'!A:A,"22h",'Etude statistique des temps d''a'!AF:AF,3),"Closed")</f>
        <v>Closed</v>
      </c>
      <c r="U11" t="str">
        <f>IFERROR(AVERAGEIFS(INDEX('Etude statistique des temps d''a'!B:AD,0,ROW(A10)),'Etude statistique des temps d''a'!A:A,"22h30",'Etude statistique des temps d''a'!AF:AF,3),"Closed")</f>
        <v>Closed</v>
      </c>
      <c r="V11">
        <f>COUNTIFS('Etude statistique des temps d''a'!AF:AF,3,INDEX('Etude statistique des temps d''a'!B:AD, 0, ROW(A10)),"Fermé") / COUNTIFS('Etude statistique des temps d''a'!AF:AF,3,INDEX('Etude statistique des temps d''a'!B:AD, 0, ROW(A10)),"&lt;&gt;")</f>
        <v>8.6956521739130432E-2</v>
      </c>
      <c r="W11" t="str">
        <f>IFERROR(COUNTIFS('Etude statistique des temps d''a'!AF:AF,3,'Etude statistique des temps d''a'!A:A,"8h30",INDEX('Etude statistique des temps d''a'!B:AD, 0, ROW(A10)),"Fermé") / COUNTIFS('Etude statistique des temps d''a'!AF:AF,3,'Etude statistique des temps d''a'!A:A,"8h30",INDEX('Etude statistique des temps d''a'!B:AD, 0, ROW(A10)),"&lt;&gt;"),"No data")</f>
        <v>No data</v>
      </c>
      <c r="X11">
        <f>IFERROR(COUNTIFS('Etude statistique des temps d''a'!AF:AF,3,'Etude statistique des temps d''a'!A:A,"9h30",INDEX('Etude statistique des temps d''a'!B:AD, 0, ROW(A10)),"Fermé") / COUNTIFS('Etude statistique des temps d''a'!AF:AF,3,'Etude statistique des temps d''a'!A:A,"9h30",INDEX('Etude statistique des temps d''a'!B:AD, 0, ROW(A10)),"&lt;&gt;"),"No data")</f>
        <v>0</v>
      </c>
      <c r="Y11">
        <f>IFERROR(COUNTIFS('Etude statistique des temps d''a'!AF:AF,3,'Etude statistique des temps d''a'!A:A,"10h30",INDEX('Etude statistique des temps d''a'!B:AD, 0, ROW(A10)),"Fermé") / COUNTIFS('Etude statistique des temps d''a'!AF:AF,3,'Etude statistique des temps d''a'!A:A,"10h30",INDEX('Etude statistique des temps d''a'!B:AD, 0, ROW(A10)),"&lt;&gt;"),"No data")</f>
        <v>0</v>
      </c>
      <c r="Z11">
        <f>IFERROR(COUNTIFS('Etude statistique des temps d''a'!AF:AF,3,'Etude statistique des temps d''a'!A:A,"11h30 (Parade!)",INDEX('Etude statistique des temps d''a'!B:AD, 0, ROW(A10)),"Fermé") / COUNTIFS('Etude statistique des temps d''a'!AF:AF,3,'Etude statistique des temps d''a'!A:A,"11h30 (Parade!)",INDEX('Etude statistique des temps d''a'!B:AD, 0, ROW(A10)),"&lt;&gt;"),"No data")</f>
        <v>0</v>
      </c>
      <c r="AA11">
        <f>IFERROR(COUNTIFS('Etude statistique des temps d''a'!AF:AF,3,'Etude statistique des temps d''a'!A:A,"12h30",INDEX('Etude statistique des temps d''a'!B:AD, 0, ROW(A10)),"Fermé") / COUNTIFS('Etude statistique des temps d''a'!AF:AF,3,'Etude statistique des temps d''a'!A:A,"12h30",INDEX('Etude statistique des temps d''a'!B:AD, 0, ROW(A10)),"&lt;&gt;"),"No data")</f>
        <v>0</v>
      </c>
      <c r="AB11">
        <f>IFERROR(COUNTIFS('Etude statistique des temps d''a'!AF:AF,3,'Etude statistique des temps d''a'!A:A,"13h30",INDEX('Etude statistique des temps d''a'!B:AD, 0, ROW(A10)),"Fermé") / COUNTIFS('Etude statistique des temps d''a'!AF:AF,3,'Etude statistique des temps d''a'!A:A,"13h30",INDEX('Etude statistique des temps d''a'!B:AD, 0, ROW(A10)),"&lt;&gt;"),"No data")</f>
        <v>0</v>
      </c>
      <c r="AC11">
        <f>IFERROR(COUNTIFS('Etude statistique des temps d''a'!AF:AF,3,'Etude statistique des temps d''a'!A:A,"14h30",INDEX('Etude statistique des temps d''a'!B:AD, 0, ROW(A10)),"Fermé") / COUNTIFS('Etude statistique des temps d''a'!AF:AF,3,'Etude statistique des temps d''a'!A:A,"14h30",INDEX('Etude statistique des temps d''a'!B:AD, 0, ROW(A10)),"&lt;&gt;"),"No data")</f>
        <v>0</v>
      </c>
      <c r="AD11">
        <f>IFERROR(COUNTIFS('Etude statistique des temps d''a'!AF:AF,3,'Etude statistique des temps d''a'!A:A,"15h30",INDEX('Etude statistique des temps d''a'!B:AD, 0, ROW(A10)),"Fermé") / COUNTIFS('Etude statistique des temps d''a'!AF:AF,3,'Etude statistique des temps d''a'!A:A,"15h30",INDEX('Etude statistique des temps d''a'!B:AD, 0, ROW(A10)),"&lt;&gt;"),"No data")</f>
        <v>0</v>
      </c>
      <c r="AE11">
        <f>IFERROR(COUNTIFS('Etude statistique des temps d''a'!AF:AF,3,'Etude statistique des temps d''a'!A:A,"16h30",INDEX('Etude statistique des temps d''a'!B:AD, 0, ROW(A10)),"Fermé") / COUNTIFS('Etude statistique des temps d''a'!AF:AF,3,'Etude statistique des temps d''a'!A:A,"16h30",INDEX('Etude statistique des temps d''a'!B:AD, 0, ROW(A10)),"&lt;&gt;"),"No data")</f>
        <v>0</v>
      </c>
      <c r="AF11">
        <f>IFERROR(COUNTIFS('Etude statistique des temps d''a'!AF:AF,3,'Etude statistique des temps d''a'!A:A,"17h30",INDEX('Etude statistique des temps d''a'!B:AD, 0, ROW(A10)),"Fermé") / COUNTIFS('Etude statistique des temps d''a'!AF:AF,3,'Etude statistique des temps d''a'!A:A,"17h30",INDEX('Etude statistique des temps d''a'!B:AD, 0, ROW(A10)),"&lt;&gt;"),"No data")</f>
        <v>0</v>
      </c>
      <c r="AG11">
        <f>IFERROR(COUNTIFS('Etude statistique des temps d''a'!AF:AF,3,'Etude statistique des temps d''a'!A:A,"18h30",INDEX('Etude statistique des temps d''a'!B:AD, 0, ROW(A10)),"Fermé") / COUNTIFS('Etude statistique des temps d''a'!AF:AF,3,'Etude statistique des temps d''a'!A:A,"18h30",INDEX('Etude statistique des temps d''a'!B:AD, 0, ROW(A10)),"&lt;&gt;"),"No data")</f>
        <v>0</v>
      </c>
      <c r="AH11">
        <f>IFERROR(COUNTIFS('Etude statistique des temps d''a'!AF:AF,3,'Etude statistique des temps d''a'!A:A,"19h30",INDEX('Etude statistique des temps d''a'!B:AD, 0, ROW(A10)),"Fermé") / COUNTIFS('Etude statistique des temps d''a'!AF:AF,3,'Etude statistique des temps d''a'!A:A,"19h30",INDEX('Etude statistique des temps d''a'!B:AD, 0, ROW(A10)),"&lt;&gt;"),"No data")</f>
        <v>0</v>
      </c>
      <c r="AI11">
        <f>IFERROR(COUNTIFS('Etude statistique des temps d''a'!AF:AF,3,'Etude statistique des temps d''a'!A:A,"20h30",INDEX('Etude statistique des temps d''a'!B:AD, 0, ROW(A10)),"Fermé") / COUNTIFS('Etude statistique des temps d''a'!AF:AF,3,'Etude statistique des temps d''a'!A:A,"20h30",INDEX('Etude statistique des temps d''a'!B:AD, 0, ROW(A10)),"&lt;&gt;"),"No data")</f>
        <v>0</v>
      </c>
      <c r="AJ11">
        <f>IFERROR(COUNTIFS('Etude statistique des temps d''a'!AF:AF,3,'Etude statistique des temps d''a'!A:A,"21h30",INDEX('Etude statistique des temps d''a'!B:AD, 0, ROW(A10)),"Fermé") / COUNTIFS('Etude statistique des temps d''a'!AF:AF,3,'Etude statistique des temps d''a'!A:A,"21h30",INDEX('Etude statistique des temps d''a'!B:AD, 0, ROW(A10)),"&lt;&gt;"),"No data")</f>
        <v>0.5</v>
      </c>
      <c r="AK11">
        <f>IFERROR(COUNTIFS('Etude statistique des temps d''a'!AF:AF,3,'Etude statistique des temps d''a'!A:A,"22h",INDEX('Etude statistique des temps d''a'!B:AD, 0, ROW(A10)),"Fermé") / COUNTIFS('Etude statistique des temps d''a'!AF:AF,3,'Etude statistique des temps d''a'!A:A,"22h",INDEX('Etude statistique des temps d''a'!B:AD, 0, ROW(A10)),"&lt;&gt;"),"No data")</f>
        <v>1</v>
      </c>
      <c r="AL11" t="str">
        <f>IFERROR(COUNTIFS('Etude statistique des temps d''a'!AF:AF,3,'Etude statistique des temps d''a'!A:A,"22h30",INDEX('Etude statistique des temps d''a'!B:AD, 0, ROW(A10)),"Fermé") / COUNTIFS('Etude statistique des temps d''a'!AF:AF,3,'Etude statistique des temps d''a'!A:A,"22h30",INDEX('Etude statistique des temps d''a'!B:AD, 0, ROW(A10)),"&lt;&gt;"),"No data")</f>
        <v>No data</v>
      </c>
    </row>
    <row r="12" spans="1:38" x14ac:dyDescent="0.3">
      <c r="A12" t="s">
        <v>10</v>
      </c>
      <c r="B12" t="s">
        <v>40</v>
      </c>
      <c r="C12" t="s">
        <v>63</v>
      </c>
      <c r="D12" t="s">
        <v>64</v>
      </c>
      <c r="E12">
        <f t="shared" si="0"/>
        <v>5.6818181818181817</v>
      </c>
      <c r="F12" t="str">
        <f>IFERROR(AVERAGEIFS(INDEX('Etude statistique des temps d''a'!B:AD,0,ROW(A11)),'Etude statistique des temps d''a'!A:A,"8h30",'Etude statistique des temps d''a'!AF:AF,3),"Closed")</f>
        <v>Closed</v>
      </c>
      <c r="G12">
        <f>IFERROR(AVERAGEIFS(INDEX('Etude statistique des temps d''a'!B:AD,0,ROW(A11)),'Etude statistique des temps d''a'!A:A,"9h30",'Etude statistique des temps d''a'!AF:AF,3),"Closed")</f>
        <v>5</v>
      </c>
      <c r="H12">
        <f>IFERROR(AVERAGEIFS(INDEX('Etude statistique des temps d''a'!B:AD,0,ROW(A11)),'Etude statistique des temps d''a'!A:A,"10h30",'Etude statistique des temps d''a'!AF:AF,3),"Closed")</f>
        <v>5</v>
      </c>
      <c r="I12">
        <f>IFERROR(AVERAGEIFS(INDEX('Etude statistique des temps d''a'!B:AD,0,ROW(A11)),'Etude statistique des temps d''a'!A:A,"11h30 (Parade!)",'Etude statistique des temps d''a'!AF:AF,3),"Closed")</f>
        <v>5</v>
      </c>
      <c r="J12">
        <f>IFERROR(AVERAGEIFS(INDEX('Etude statistique des temps d''a'!B:AD,0,ROW(A11)),'Etude statistique des temps d''a'!A:A,"12h30",'Etude statistique des temps d''a'!AF:AF,3),"Closed")</f>
        <v>5</v>
      </c>
      <c r="K12">
        <f>IFERROR(AVERAGEIFS(INDEX('Etude statistique des temps d''a'!B:AD,0,ROW(A11)),'Etude statistique des temps d''a'!A:A,"13h30",'Etude statistique des temps d''a'!AF:AF,3),"Closed")</f>
        <v>7.5</v>
      </c>
      <c r="L12">
        <f>IFERROR(AVERAGEIFS(INDEX('Etude statistique des temps d''a'!B:AD,0,ROW(A11)),'Etude statistique des temps d''a'!A:A,"14h30",'Etude statistique des temps d''a'!AF:AF,3),"Closed")</f>
        <v>5</v>
      </c>
      <c r="M12" t="str">
        <f>IFERROR(AVERAGEIFS(INDEX('Etude statistique des temps d''a'!B:AD,0,ROW(A11)),'Etude statistique des temps d''a'!A:A,"15h30",'Etude statistique des temps d''a'!AF:AF,3),"Closed")</f>
        <v>Closed</v>
      </c>
      <c r="N12">
        <f>IFERROR(AVERAGEIFS(INDEX('Etude statistique des temps d''a'!B:AD,0,ROW(A11)),'Etude statistique des temps d''a'!A:A,"16h30",'Etude statistique des temps d''a'!AF:AF,3),"Closed")</f>
        <v>10</v>
      </c>
      <c r="O12">
        <f>IFERROR(AVERAGEIFS(INDEX('Etude statistique des temps d''a'!B:AD,0,ROW(A11)),'Etude statistique des temps d''a'!A:A,"17h30",'Etude statistique des temps d''a'!AF:AF,3),"Closed")</f>
        <v>5</v>
      </c>
      <c r="P12">
        <f>IFERROR(AVERAGEIFS(INDEX('Etude statistique des temps d''a'!B:AD,0,ROW(A11)),'Etude statistique des temps d''a'!A:A,"18h30",'Etude statistique des temps d''a'!AF:AF,3),"Closed")</f>
        <v>5</v>
      </c>
      <c r="Q12">
        <f>IFERROR(AVERAGEIFS(INDEX('Etude statistique des temps d''a'!B:AD,0,ROW(A11)),'Etude statistique des temps d''a'!A:A,"19h30",'Etude statistique des temps d''a'!AF:AF,3),"Closed")</f>
        <v>5</v>
      </c>
      <c r="R12">
        <f>IFERROR(AVERAGEIFS(INDEX('Etude statistique des temps d''a'!B:AD,0,ROW(A11)),'Etude statistique des temps d''a'!A:A,"20h30",'Etude statistique des temps d''a'!AF:AF,3),"Closed")</f>
        <v>5</v>
      </c>
      <c r="S12" t="str">
        <f>IFERROR(AVERAGEIFS(INDEX('Etude statistique des temps d''a'!B:AD,0,ROW(A11)),'Etude statistique des temps d''a'!A:A,"21h30",'Etude statistique des temps d''a'!AF:AF,3),"Closed")</f>
        <v>Closed</v>
      </c>
      <c r="T12" t="str">
        <f>IFERROR(AVERAGEIFS(INDEX('Etude statistique des temps d''a'!B:AD,0,ROW(A11)),'Etude statistique des temps d''a'!A:A,"22h",'Etude statistique des temps d''a'!AF:AF,3),"Closed")</f>
        <v>Closed</v>
      </c>
      <c r="U12" t="str">
        <f>IFERROR(AVERAGEIFS(INDEX('Etude statistique des temps d''a'!B:AD,0,ROW(A11)),'Etude statistique des temps d''a'!A:A,"22h30",'Etude statistique des temps d''a'!AF:AF,3),"Closed")</f>
        <v>Closed</v>
      </c>
      <c r="V12">
        <f>COUNTIFS('Etude statistique des temps d''a'!AF:AF,3,INDEX('Etude statistique des temps d''a'!B:AD, 0, ROW(A11)),"Fermé") / COUNTIFS('Etude statistique des temps d''a'!AF:AF,3,INDEX('Etude statistique des temps d''a'!B:AD, 0, ROW(A11)),"&lt;&gt;")</f>
        <v>0.2608695652173913</v>
      </c>
      <c r="W12" t="str">
        <f>IFERROR(COUNTIFS('Etude statistique des temps d''a'!AF:AF,3,'Etude statistique des temps d''a'!A:A,"8h30",INDEX('Etude statistique des temps d''a'!B:AD, 0, ROW(A11)),"Fermé") / COUNTIFS('Etude statistique des temps d''a'!AF:AF,3,'Etude statistique des temps d''a'!A:A,"8h30",INDEX('Etude statistique des temps d''a'!B:AD, 0, ROW(A11)),"&lt;&gt;"),"No data")</f>
        <v>No data</v>
      </c>
      <c r="X12">
        <f>IFERROR(COUNTIFS('Etude statistique des temps d''a'!AF:AF,3,'Etude statistique des temps d''a'!A:A,"9h30",INDEX('Etude statistique des temps d''a'!B:AD, 0, ROW(A11)),"Fermé") / COUNTIFS('Etude statistique des temps d''a'!AF:AF,3,'Etude statistique des temps d''a'!A:A,"9h30",INDEX('Etude statistique des temps d''a'!B:AD, 0, ROW(A11)),"&lt;&gt;"),"No data")</f>
        <v>0</v>
      </c>
      <c r="Y12">
        <f>IFERROR(COUNTIFS('Etude statistique des temps d''a'!AF:AF,3,'Etude statistique des temps d''a'!A:A,"10h30",INDEX('Etude statistique des temps d''a'!B:AD, 0, ROW(A11)),"Fermé") / COUNTIFS('Etude statistique des temps d''a'!AF:AF,3,'Etude statistique des temps d''a'!A:A,"10h30",INDEX('Etude statistique des temps d''a'!B:AD, 0, ROW(A11)),"&lt;&gt;"),"No data")</f>
        <v>0</v>
      </c>
      <c r="Z12">
        <f>IFERROR(COUNTIFS('Etude statistique des temps d''a'!AF:AF,3,'Etude statistique des temps d''a'!A:A,"11h30 (Parade!)",INDEX('Etude statistique des temps d''a'!B:AD, 0, ROW(A11)),"Fermé") / COUNTIFS('Etude statistique des temps d''a'!AF:AF,3,'Etude statistique des temps d''a'!A:A,"11h30 (Parade!)",INDEX('Etude statistique des temps d''a'!B:AD, 0, ROW(A11)),"&lt;&gt;"),"No data")</f>
        <v>0</v>
      </c>
      <c r="AA12">
        <f>IFERROR(COUNTIFS('Etude statistique des temps d''a'!AF:AF,3,'Etude statistique des temps d''a'!A:A,"12h30",INDEX('Etude statistique des temps d''a'!B:AD, 0, ROW(A11)),"Fermé") / COUNTIFS('Etude statistique des temps d''a'!AF:AF,3,'Etude statistique des temps d''a'!A:A,"12h30",INDEX('Etude statistique des temps d''a'!B:AD, 0, ROW(A11)),"&lt;&gt;"),"No data")</f>
        <v>0</v>
      </c>
      <c r="AB12">
        <f>IFERROR(COUNTIFS('Etude statistique des temps d''a'!AF:AF,3,'Etude statistique des temps d''a'!A:A,"13h30",INDEX('Etude statistique des temps d''a'!B:AD, 0, ROW(A11)),"Fermé") / COUNTIFS('Etude statistique des temps d''a'!AF:AF,3,'Etude statistique des temps d''a'!A:A,"13h30",INDEX('Etude statistique des temps d''a'!B:AD, 0, ROW(A11)),"&lt;&gt;"),"No data")</f>
        <v>0</v>
      </c>
      <c r="AC12">
        <f>IFERROR(COUNTIFS('Etude statistique des temps d''a'!AF:AF,3,'Etude statistique des temps d''a'!A:A,"14h30",INDEX('Etude statistique des temps d''a'!B:AD, 0, ROW(A11)),"Fermé") / COUNTIFS('Etude statistique des temps d''a'!AF:AF,3,'Etude statistique des temps d''a'!A:A,"14h30",INDEX('Etude statistique des temps d''a'!B:AD, 0, ROW(A11)),"&lt;&gt;"),"No data")</f>
        <v>0</v>
      </c>
      <c r="AD12">
        <f>IFERROR(COUNTIFS('Etude statistique des temps d''a'!AF:AF,3,'Etude statistique des temps d''a'!A:A,"15h30",INDEX('Etude statistique des temps d''a'!B:AD, 0, ROW(A11)),"Fermé") / COUNTIFS('Etude statistique des temps d''a'!AF:AF,3,'Etude statistique des temps d''a'!A:A,"15h30",INDEX('Etude statistique des temps d''a'!B:AD, 0, ROW(A11)),"&lt;&gt;"),"No data")</f>
        <v>1</v>
      </c>
      <c r="AE12">
        <f>IFERROR(COUNTIFS('Etude statistique des temps d''a'!AF:AF,3,'Etude statistique des temps d''a'!A:A,"16h30",INDEX('Etude statistique des temps d''a'!B:AD, 0, ROW(A11)),"Fermé") / COUNTIFS('Etude statistique des temps d''a'!AF:AF,3,'Etude statistique des temps d''a'!A:A,"16h30",INDEX('Etude statistique des temps d''a'!B:AD, 0, ROW(A11)),"&lt;&gt;"),"No data")</f>
        <v>0.5</v>
      </c>
      <c r="AF12">
        <f>IFERROR(COUNTIFS('Etude statistique des temps d''a'!AF:AF,3,'Etude statistique des temps d''a'!A:A,"17h30",INDEX('Etude statistique des temps d''a'!B:AD, 0, ROW(A11)),"Fermé") / COUNTIFS('Etude statistique des temps d''a'!AF:AF,3,'Etude statistique des temps d''a'!A:A,"17h30",INDEX('Etude statistique des temps d''a'!B:AD, 0, ROW(A11)),"&lt;&gt;"),"No data")</f>
        <v>0</v>
      </c>
      <c r="AG12">
        <f>IFERROR(COUNTIFS('Etude statistique des temps d''a'!AF:AF,3,'Etude statistique des temps d''a'!A:A,"18h30",INDEX('Etude statistique des temps d''a'!B:AD, 0, ROW(A11)),"Fermé") / COUNTIFS('Etude statistique des temps d''a'!AF:AF,3,'Etude statistique des temps d''a'!A:A,"18h30",INDEX('Etude statistique des temps d''a'!B:AD, 0, ROW(A11)),"&lt;&gt;"),"No data")</f>
        <v>0</v>
      </c>
      <c r="AH12">
        <f>IFERROR(COUNTIFS('Etude statistique des temps d''a'!AF:AF,3,'Etude statistique des temps d''a'!A:A,"19h30",INDEX('Etude statistique des temps d''a'!B:AD, 0, ROW(A11)),"Fermé") / COUNTIFS('Etude statistique des temps d''a'!AF:AF,3,'Etude statistique des temps d''a'!A:A,"19h30",INDEX('Etude statistique des temps d''a'!B:AD, 0, ROW(A11)),"&lt;&gt;"),"No data")</f>
        <v>0</v>
      </c>
      <c r="AI12">
        <f>IFERROR(COUNTIFS('Etude statistique des temps d''a'!AF:AF,3,'Etude statistique des temps d''a'!A:A,"20h30",INDEX('Etude statistique des temps d''a'!B:AD, 0, ROW(A11)),"Fermé") / COUNTIFS('Etude statistique des temps d''a'!AF:AF,3,'Etude statistique des temps d''a'!A:A,"20h30",INDEX('Etude statistique des temps d''a'!B:AD, 0, ROW(A11)),"&lt;&gt;"),"No data")</f>
        <v>0</v>
      </c>
      <c r="AJ12">
        <f>IFERROR(COUNTIFS('Etude statistique des temps d''a'!AF:AF,3,'Etude statistique des temps d''a'!A:A,"21h30",INDEX('Etude statistique des temps d''a'!B:AD, 0, ROW(A11)),"Fermé") / COUNTIFS('Etude statistique des temps d''a'!AF:AF,3,'Etude statistique des temps d''a'!A:A,"21h30",INDEX('Etude statistique des temps d''a'!B:AD, 0, ROW(A11)),"&lt;&gt;"),"No data")</f>
        <v>1</v>
      </c>
      <c r="AK12">
        <f>IFERROR(COUNTIFS('Etude statistique des temps d''a'!AF:AF,3,'Etude statistique des temps d''a'!A:A,"22h",INDEX('Etude statistique des temps d''a'!B:AD, 0, ROW(A11)),"Fermé") / COUNTIFS('Etude statistique des temps d''a'!AF:AF,3,'Etude statistique des temps d''a'!A:A,"22h",INDEX('Etude statistique des temps d''a'!B:AD, 0, ROW(A11)),"&lt;&gt;"),"No data")</f>
        <v>1</v>
      </c>
      <c r="AL12" t="str">
        <f>IFERROR(COUNTIFS('Etude statistique des temps d''a'!AF:AF,3,'Etude statistique des temps d''a'!A:A,"22h30",INDEX('Etude statistique des temps d''a'!B:AD, 0, ROW(A11)),"Fermé") / COUNTIFS('Etude statistique des temps d''a'!AF:AF,3,'Etude statistique des temps d''a'!A:A,"22h30",INDEX('Etude statistique des temps d''a'!B:AD, 0, ROW(A11)),"&lt;&gt;"),"No data")</f>
        <v>No data</v>
      </c>
    </row>
    <row r="13" spans="1:38" x14ac:dyDescent="0.3">
      <c r="A13" t="s">
        <v>11</v>
      </c>
      <c r="B13" t="s">
        <v>40</v>
      </c>
      <c r="C13" t="s">
        <v>65</v>
      </c>
      <c r="D13" t="s">
        <v>66</v>
      </c>
      <c r="E13">
        <f t="shared" si="0"/>
        <v>11.666666666666666</v>
      </c>
      <c r="F13" t="str">
        <f>IFERROR(AVERAGEIFS(INDEX('Etude statistique des temps d''a'!B:AD,0,ROW(A12)),'Etude statistique des temps d''a'!A:A,"8h30",'Etude statistique des temps d''a'!AF:AF,3),"Closed")</f>
        <v>Closed</v>
      </c>
      <c r="G13">
        <f>IFERROR(AVERAGEIFS(INDEX('Etude statistique des temps d''a'!B:AD,0,ROW(A12)),'Etude statistique des temps d''a'!A:A,"9h30",'Etude statistique des temps d''a'!AF:AF,3),"Closed")</f>
        <v>5</v>
      </c>
      <c r="H13">
        <f>IFERROR(AVERAGEIFS(INDEX('Etude statistique des temps d''a'!B:AD,0,ROW(A12)),'Etude statistique des temps d''a'!A:A,"10h30",'Etude statistique des temps d''a'!AF:AF,3),"Closed")</f>
        <v>5</v>
      </c>
      <c r="I13">
        <f>IFERROR(AVERAGEIFS(INDEX('Etude statistique des temps d''a'!B:AD,0,ROW(A12)),'Etude statistique des temps d''a'!A:A,"11h30 (Parade!)",'Etude statistique des temps d''a'!AF:AF,3),"Closed")</f>
        <v>15</v>
      </c>
      <c r="J13">
        <f>IFERROR(AVERAGEIFS(INDEX('Etude statistique des temps d''a'!B:AD,0,ROW(A12)),'Etude statistique des temps d''a'!A:A,"12h30",'Etude statistique des temps d''a'!AF:AF,3),"Closed")</f>
        <v>20</v>
      </c>
      <c r="K13">
        <f>IFERROR(AVERAGEIFS(INDEX('Etude statistique des temps d''a'!B:AD,0,ROW(A12)),'Etude statistique des temps d''a'!A:A,"13h30",'Etude statistique des temps d''a'!AF:AF,3),"Closed")</f>
        <v>25</v>
      </c>
      <c r="L13">
        <f>IFERROR(AVERAGEIFS(INDEX('Etude statistique des temps d''a'!B:AD,0,ROW(A12)),'Etude statistique des temps d''a'!A:A,"14h30",'Etude statistique des temps d''a'!AF:AF,3),"Closed")</f>
        <v>17.5</v>
      </c>
      <c r="M13">
        <f>IFERROR(AVERAGEIFS(INDEX('Etude statistique des temps d''a'!B:AD,0,ROW(A12)),'Etude statistique des temps d''a'!A:A,"15h30",'Etude statistique des temps d''a'!AF:AF,3),"Closed")</f>
        <v>20</v>
      </c>
      <c r="N13">
        <f>IFERROR(AVERAGEIFS(INDEX('Etude statistique des temps d''a'!B:AD,0,ROW(A12)),'Etude statistique des temps d''a'!A:A,"16h30",'Etude statistique des temps d''a'!AF:AF,3),"Closed")</f>
        <v>10</v>
      </c>
      <c r="O13">
        <f>IFERROR(AVERAGEIFS(INDEX('Etude statistique des temps d''a'!B:AD,0,ROW(A12)),'Etude statistique des temps d''a'!A:A,"17h30",'Etude statistique des temps d''a'!AF:AF,3),"Closed")</f>
        <v>5</v>
      </c>
      <c r="P13">
        <f>IFERROR(AVERAGEIFS(INDEX('Etude statistique des temps d''a'!B:AD,0,ROW(A12)),'Etude statistique des temps d''a'!A:A,"18h30",'Etude statistique des temps d''a'!AF:AF,3),"Closed")</f>
        <v>7.5</v>
      </c>
      <c r="Q13">
        <f>IFERROR(AVERAGEIFS(INDEX('Etude statistique des temps d''a'!B:AD,0,ROW(A12)),'Etude statistique des temps d''a'!A:A,"19h30",'Etude statistique des temps d''a'!AF:AF,3),"Closed")</f>
        <v>5</v>
      </c>
      <c r="R13">
        <f>IFERROR(AVERAGEIFS(INDEX('Etude statistique des temps d''a'!B:AD,0,ROW(A12)),'Etude statistique des temps d''a'!A:A,"20h30",'Etude statistique des temps d''a'!AF:AF,3),"Closed")</f>
        <v>5</v>
      </c>
      <c r="S13" t="str">
        <f>IFERROR(AVERAGEIFS(INDEX('Etude statistique des temps d''a'!B:AD,0,ROW(A12)),'Etude statistique des temps d''a'!A:A,"21h30",'Etude statistique des temps d''a'!AF:AF,3),"Closed")</f>
        <v>Closed</v>
      </c>
      <c r="T13" t="str">
        <f>IFERROR(AVERAGEIFS(INDEX('Etude statistique des temps d''a'!B:AD,0,ROW(A12)),'Etude statistique des temps d''a'!A:A,"22h",'Etude statistique des temps d''a'!AF:AF,3),"Closed")</f>
        <v>Closed</v>
      </c>
      <c r="U13" t="str">
        <f>IFERROR(AVERAGEIFS(INDEX('Etude statistique des temps d''a'!B:AD,0,ROW(A12)),'Etude statistique des temps d''a'!A:A,"22h30",'Etude statistique des temps d''a'!AF:AF,3),"Closed")</f>
        <v>Closed</v>
      </c>
      <c r="V13">
        <f>COUNTIFS('Etude statistique des temps d''a'!AF:AF,3,INDEX('Etude statistique des temps d''a'!B:AD, 0, ROW(A12)),"Fermé") / COUNTIFS('Etude statistique des temps d''a'!AF:AF,3,INDEX('Etude statistique des temps d''a'!B:AD, 0, ROW(A12)),"&lt;&gt;")</f>
        <v>0.17391304347826086</v>
      </c>
      <c r="W13" t="str">
        <f>IFERROR(COUNTIFS('Etude statistique des temps d''a'!AF:AF,3,'Etude statistique des temps d''a'!A:A,"8h30",INDEX('Etude statistique des temps d''a'!B:AD, 0, ROW(A12)),"Fermé") / COUNTIFS('Etude statistique des temps d''a'!AF:AF,3,'Etude statistique des temps d''a'!A:A,"8h30",INDEX('Etude statistique des temps d''a'!B:AD, 0, ROW(A12)),"&lt;&gt;"),"No data")</f>
        <v>No data</v>
      </c>
      <c r="X13">
        <f>IFERROR(COUNTIFS('Etude statistique des temps d''a'!AF:AF,3,'Etude statistique des temps d''a'!A:A,"9h30",INDEX('Etude statistique des temps d''a'!B:AD, 0, ROW(A12)),"Fermé") / COUNTIFS('Etude statistique des temps d''a'!AF:AF,3,'Etude statistique des temps d''a'!A:A,"9h30",INDEX('Etude statistique des temps d''a'!B:AD, 0, ROW(A12)),"&lt;&gt;"),"No data")</f>
        <v>0</v>
      </c>
      <c r="Y13">
        <f>IFERROR(COUNTIFS('Etude statistique des temps d''a'!AF:AF,3,'Etude statistique des temps d''a'!A:A,"10h30",INDEX('Etude statistique des temps d''a'!B:AD, 0, ROW(A12)),"Fermé") / COUNTIFS('Etude statistique des temps d''a'!AF:AF,3,'Etude statistique des temps d''a'!A:A,"10h30",INDEX('Etude statistique des temps d''a'!B:AD, 0, ROW(A12)),"&lt;&gt;"),"No data")</f>
        <v>0</v>
      </c>
      <c r="Z13">
        <f>IFERROR(COUNTIFS('Etude statistique des temps d''a'!AF:AF,3,'Etude statistique des temps d''a'!A:A,"11h30 (Parade!)",INDEX('Etude statistique des temps d''a'!B:AD, 0, ROW(A12)),"Fermé") / COUNTIFS('Etude statistique des temps d''a'!AF:AF,3,'Etude statistique des temps d''a'!A:A,"11h30 (Parade!)",INDEX('Etude statistique des temps d''a'!B:AD, 0, ROW(A12)),"&lt;&gt;"),"No data")</f>
        <v>0</v>
      </c>
      <c r="AA13">
        <f>IFERROR(COUNTIFS('Etude statistique des temps d''a'!AF:AF,3,'Etude statistique des temps d''a'!A:A,"12h30",INDEX('Etude statistique des temps d''a'!B:AD, 0, ROW(A12)),"Fermé") / COUNTIFS('Etude statistique des temps d''a'!AF:AF,3,'Etude statistique des temps d''a'!A:A,"12h30",INDEX('Etude statistique des temps d''a'!B:AD, 0, ROW(A12)),"&lt;&gt;"),"No data")</f>
        <v>0</v>
      </c>
      <c r="AB13">
        <f>IFERROR(COUNTIFS('Etude statistique des temps d''a'!AF:AF,3,'Etude statistique des temps d''a'!A:A,"13h30",INDEX('Etude statistique des temps d''a'!B:AD, 0, ROW(A12)),"Fermé") / COUNTIFS('Etude statistique des temps d''a'!AF:AF,3,'Etude statistique des temps d''a'!A:A,"13h30",INDEX('Etude statistique des temps d''a'!B:AD, 0, ROW(A12)),"&lt;&gt;"),"No data")</f>
        <v>0</v>
      </c>
      <c r="AC13">
        <f>IFERROR(COUNTIFS('Etude statistique des temps d''a'!AF:AF,3,'Etude statistique des temps d''a'!A:A,"14h30",INDEX('Etude statistique des temps d''a'!B:AD, 0, ROW(A12)),"Fermé") / COUNTIFS('Etude statistique des temps d''a'!AF:AF,3,'Etude statistique des temps d''a'!A:A,"14h30",INDEX('Etude statistique des temps d''a'!B:AD, 0, ROW(A12)),"&lt;&gt;"),"No data")</f>
        <v>0</v>
      </c>
      <c r="AD13">
        <f>IFERROR(COUNTIFS('Etude statistique des temps d''a'!AF:AF,3,'Etude statistique des temps d''a'!A:A,"15h30",INDEX('Etude statistique des temps d''a'!B:AD, 0, ROW(A12)),"Fermé") / COUNTIFS('Etude statistique des temps d''a'!AF:AF,3,'Etude statistique des temps d''a'!A:A,"15h30",INDEX('Etude statistique des temps d''a'!B:AD, 0, ROW(A12)),"&lt;&gt;"),"No data")</f>
        <v>0.5</v>
      </c>
      <c r="AE13">
        <f>IFERROR(COUNTIFS('Etude statistique des temps d''a'!AF:AF,3,'Etude statistique des temps d''a'!A:A,"16h30",INDEX('Etude statistique des temps d''a'!B:AD, 0, ROW(A12)),"Fermé") / COUNTIFS('Etude statistique des temps d''a'!AF:AF,3,'Etude statistique des temps d''a'!A:A,"16h30",INDEX('Etude statistique des temps d''a'!B:AD, 0, ROW(A12)),"&lt;&gt;"),"No data")</f>
        <v>0</v>
      </c>
      <c r="AF13">
        <f>IFERROR(COUNTIFS('Etude statistique des temps d''a'!AF:AF,3,'Etude statistique des temps d''a'!A:A,"17h30",INDEX('Etude statistique des temps d''a'!B:AD, 0, ROW(A12)),"Fermé") / COUNTIFS('Etude statistique des temps d''a'!AF:AF,3,'Etude statistique des temps d''a'!A:A,"17h30",INDEX('Etude statistique des temps d''a'!B:AD, 0, ROW(A12)),"&lt;&gt;"),"No data")</f>
        <v>0</v>
      </c>
      <c r="AG13">
        <f>IFERROR(COUNTIFS('Etude statistique des temps d''a'!AF:AF,3,'Etude statistique des temps d''a'!A:A,"18h30",INDEX('Etude statistique des temps d''a'!B:AD, 0, ROW(A12)),"Fermé") / COUNTIFS('Etude statistique des temps d''a'!AF:AF,3,'Etude statistique des temps d''a'!A:A,"18h30",INDEX('Etude statistique des temps d''a'!B:AD, 0, ROW(A12)),"&lt;&gt;"),"No data")</f>
        <v>0</v>
      </c>
      <c r="AH13">
        <f>IFERROR(COUNTIFS('Etude statistique des temps d''a'!AF:AF,3,'Etude statistique des temps d''a'!A:A,"19h30",INDEX('Etude statistique des temps d''a'!B:AD, 0, ROW(A12)),"Fermé") / COUNTIFS('Etude statistique des temps d''a'!AF:AF,3,'Etude statistique des temps d''a'!A:A,"19h30",INDEX('Etude statistique des temps d''a'!B:AD, 0, ROW(A12)),"&lt;&gt;"),"No data")</f>
        <v>0</v>
      </c>
      <c r="AI13">
        <f>IFERROR(COUNTIFS('Etude statistique des temps d''a'!AF:AF,3,'Etude statistique des temps d''a'!A:A,"20h30",INDEX('Etude statistique des temps d''a'!B:AD, 0, ROW(A12)),"Fermé") / COUNTIFS('Etude statistique des temps d''a'!AF:AF,3,'Etude statistique des temps d''a'!A:A,"20h30",INDEX('Etude statistique des temps d''a'!B:AD, 0, ROW(A12)),"&lt;&gt;"),"No data")</f>
        <v>0</v>
      </c>
      <c r="AJ13">
        <f>IFERROR(COUNTIFS('Etude statistique des temps d''a'!AF:AF,3,'Etude statistique des temps d''a'!A:A,"21h30",INDEX('Etude statistique des temps d''a'!B:AD, 0, ROW(A12)),"Fermé") / COUNTIFS('Etude statistique des temps d''a'!AF:AF,3,'Etude statistique des temps d''a'!A:A,"21h30",INDEX('Etude statistique des temps d''a'!B:AD, 0, ROW(A12)),"&lt;&gt;"),"No data")</f>
        <v>1</v>
      </c>
      <c r="AK13">
        <f>IFERROR(COUNTIFS('Etude statistique des temps d''a'!AF:AF,3,'Etude statistique des temps d''a'!A:A,"22h",INDEX('Etude statistique des temps d''a'!B:AD, 0, ROW(A12)),"Fermé") / COUNTIFS('Etude statistique des temps d''a'!AF:AF,3,'Etude statistique des temps d''a'!A:A,"22h",INDEX('Etude statistique des temps d''a'!B:AD, 0, ROW(A12)),"&lt;&gt;"),"No data")</f>
        <v>1</v>
      </c>
      <c r="AL13" t="str">
        <f>IFERROR(COUNTIFS('Etude statistique des temps d''a'!AF:AF,3,'Etude statistique des temps d''a'!A:A,"22h30",INDEX('Etude statistique des temps d''a'!B:AD, 0, ROW(A12)),"Fermé") / COUNTIFS('Etude statistique des temps d''a'!AF:AF,3,'Etude statistique des temps d''a'!A:A,"22h30",INDEX('Etude statistique des temps d''a'!B:AD, 0, ROW(A12)),"&lt;&gt;"),"No data")</f>
        <v>No data</v>
      </c>
    </row>
    <row r="14" spans="1:38" x14ac:dyDescent="0.3">
      <c r="A14" t="s">
        <v>22</v>
      </c>
      <c r="B14" t="s">
        <v>40</v>
      </c>
      <c r="C14" t="s">
        <v>67</v>
      </c>
      <c r="D14" t="s">
        <v>68</v>
      </c>
      <c r="E14">
        <f t="shared" si="0"/>
        <v>5</v>
      </c>
      <c r="F14" t="str">
        <f>IFERROR(AVERAGEIFS(INDEX('Etude statistique des temps d''a'!B:AD,0,ROW(A13)),'Etude statistique des temps d''a'!A:A,"8h30",'Etude statistique des temps d''a'!AF:AF,3),"Closed")</f>
        <v>Closed</v>
      </c>
      <c r="G14">
        <f>IFERROR(AVERAGEIFS(INDEX('Etude statistique des temps d''a'!B:AD,0,ROW(A13)),'Etude statistique des temps d''a'!A:A,"9h30",'Etude statistique des temps d''a'!AF:AF,3),"Closed")</f>
        <v>5</v>
      </c>
      <c r="H14">
        <f>IFERROR(AVERAGEIFS(INDEX('Etude statistique des temps d''a'!B:AD,0,ROW(A13)),'Etude statistique des temps d''a'!A:A,"10h30",'Etude statistique des temps d''a'!AF:AF,3),"Closed")</f>
        <v>5</v>
      </c>
      <c r="I14">
        <f>IFERROR(AVERAGEIFS(INDEX('Etude statistique des temps d''a'!B:AD,0,ROW(A13)),'Etude statistique des temps d''a'!A:A,"11h30 (Parade!)",'Etude statistique des temps d''a'!AF:AF,3),"Closed")</f>
        <v>5</v>
      </c>
      <c r="J14">
        <f>IFERROR(AVERAGEIFS(INDEX('Etude statistique des temps d''a'!B:AD,0,ROW(A13)),'Etude statistique des temps d''a'!A:A,"12h30",'Etude statistique des temps d''a'!AF:AF,3),"Closed")</f>
        <v>5</v>
      </c>
      <c r="K14">
        <f>IFERROR(AVERAGEIFS(INDEX('Etude statistique des temps d''a'!B:AD,0,ROW(A13)),'Etude statistique des temps d''a'!A:A,"13h30",'Etude statistique des temps d''a'!AF:AF,3),"Closed")</f>
        <v>5</v>
      </c>
      <c r="L14">
        <f>IFERROR(AVERAGEIFS(INDEX('Etude statistique des temps d''a'!B:AD,0,ROW(A13)),'Etude statistique des temps d''a'!A:A,"14h30",'Etude statistique des temps d''a'!AF:AF,3),"Closed")</f>
        <v>5</v>
      </c>
      <c r="M14">
        <f>IFERROR(AVERAGEIFS(INDEX('Etude statistique des temps d''a'!B:AD,0,ROW(A13)),'Etude statistique des temps d''a'!A:A,"15h30",'Etude statistique des temps d''a'!AF:AF,3),"Closed")</f>
        <v>5</v>
      </c>
      <c r="N14">
        <f>IFERROR(AVERAGEIFS(INDEX('Etude statistique des temps d''a'!B:AD,0,ROW(A13)),'Etude statistique des temps d''a'!A:A,"16h30",'Etude statistique des temps d''a'!AF:AF,3),"Closed")</f>
        <v>5</v>
      </c>
      <c r="O14">
        <f>IFERROR(AVERAGEIFS(INDEX('Etude statistique des temps d''a'!B:AD,0,ROW(A13)),'Etude statistique des temps d''a'!A:A,"17h30",'Etude statistique des temps d''a'!AF:AF,3),"Closed")</f>
        <v>5</v>
      </c>
      <c r="P14">
        <f>IFERROR(AVERAGEIFS(INDEX('Etude statistique des temps d''a'!B:AD,0,ROW(A13)),'Etude statistique des temps d''a'!A:A,"18h30",'Etude statistique des temps d''a'!AF:AF,3),"Closed")</f>
        <v>5</v>
      </c>
      <c r="Q14">
        <f>IFERROR(AVERAGEIFS(INDEX('Etude statistique des temps d''a'!B:AD,0,ROW(A13)),'Etude statistique des temps d''a'!A:A,"19h30",'Etude statistique des temps d''a'!AF:AF,3),"Closed")</f>
        <v>5</v>
      </c>
      <c r="R14">
        <f>IFERROR(AVERAGEIFS(INDEX('Etude statistique des temps d''a'!B:AD,0,ROW(A13)),'Etude statistique des temps d''a'!A:A,"20h30",'Etude statistique des temps d''a'!AF:AF,3),"Closed")</f>
        <v>5</v>
      </c>
      <c r="S14">
        <f>IFERROR(AVERAGEIFS(INDEX('Etude statistique des temps d''a'!B:AD,0,ROW(A13)),'Etude statistique des temps d''a'!A:A,"21h30",'Etude statistique des temps d''a'!AF:AF,3),"Closed")</f>
        <v>5</v>
      </c>
      <c r="T14">
        <f>IFERROR(AVERAGEIFS(INDEX('Etude statistique des temps d''a'!B:AD,0,ROW(A13)),'Etude statistique des temps d''a'!A:A,"22h",'Etude statistique des temps d''a'!AF:AF,3),"Closed")</f>
        <v>5</v>
      </c>
      <c r="U14" t="str">
        <f>IFERROR(AVERAGEIFS(INDEX('Etude statistique des temps d''a'!B:AD,0,ROW(A13)),'Etude statistique des temps d''a'!A:A,"22h30",'Etude statistique des temps d''a'!AF:AF,3),"Closed")</f>
        <v>Closed</v>
      </c>
      <c r="V14">
        <f>COUNTIFS('Etude statistique des temps d''a'!AF:AF,3,INDEX('Etude statistique des temps d''a'!B:AD, 0, ROW(A13)),"Fermé") / COUNTIFS('Etude statistique des temps d''a'!AF:AF,3,INDEX('Etude statistique des temps d''a'!B:AD, 0, ROW(A13)),"&lt;&gt;")</f>
        <v>0</v>
      </c>
      <c r="W14" t="str">
        <f>IFERROR(COUNTIFS('Etude statistique des temps d''a'!AF:AF,3,'Etude statistique des temps d''a'!A:A,"8h30",INDEX('Etude statistique des temps d''a'!B:AD, 0, ROW(A13)),"Fermé") / COUNTIFS('Etude statistique des temps d''a'!AF:AF,3,'Etude statistique des temps d''a'!A:A,"8h30",INDEX('Etude statistique des temps d''a'!B:AD, 0, ROW(A13)),"&lt;&gt;"),"No data")</f>
        <v>No data</v>
      </c>
      <c r="X14">
        <f>IFERROR(COUNTIFS('Etude statistique des temps d''a'!AF:AF,3,'Etude statistique des temps d''a'!A:A,"9h30",INDEX('Etude statistique des temps d''a'!B:AD, 0, ROW(A13)),"Fermé") / COUNTIFS('Etude statistique des temps d''a'!AF:AF,3,'Etude statistique des temps d''a'!A:A,"9h30",INDEX('Etude statistique des temps d''a'!B:AD, 0, ROW(A13)),"&lt;&gt;"),"No data")</f>
        <v>0</v>
      </c>
      <c r="Y14">
        <f>IFERROR(COUNTIFS('Etude statistique des temps d''a'!AF:AF,3,'Etude statistique des temps d''a'!A:A,"10h30",INDEX('Etude statistique des temps d''a'!B:AD, 0, ROW(A13)),"Fermé") / COUNTIFS('Etude statistique des temps d''a'!AF:AF,3,'Etude statistique des temps d''a'!A:A,"10h30",INDEX('Etude statistique des temps d''a'!B:AD, 0, ROW(A13)),"&lt;&gt;"),"No data")</f>
        <v>0</v>
      </c>
      <c r="Z14">
        <f>IFERROR(COUNTIFS('Etude statistique des temps d''a'!AF:AF,3,'Etude statistique des temps d''a'!A:A,"11h30 (Parade!)",INDEX('Etude statistique des temps d''a'!B:AD, 0, ROW(A13)),"Fermé") / COUNTIFS('Etude statistique des temps d''a'!AF:AF,3,'Etude statistique des temps d''a'!A:A,"11h30 (Parade!)",INDEX('Etude statistique des temps d''a'!B:AD, 0, ROW(A13)),"&lt;&gt;"),"No data")</f>
        <v>0</v>
      </c>
      <c r="AA14">
        <f>IFERROR(COUNTIFS('Etude statistique des temps d''a'!AF:AF,3,'Etude statistique des temps d''a'!A:A,"12h30",INDEX('Etude statistique des temps d''a'!B:AD, 0, ROW(A13)),"Fermé") / COUNTIFS('Etude statistique des temps d''a'!AF:AF,3,'Etude statistique des temps d''a'!A:A,"12h30",INDEX('Etude statistique des temps d''a'!B:AD, 0, ROW(A13)),"&lt;&gt;"),"No data")</f>
        <v>0</v>
      </c>
      <c r="AB14">
        <f>IFERROR(COUNTIFS('Etude statistique des temps d''a'!AF:AF,3,'Etude statistique des temps d''a'!A:A,"13h30",INDEX('Etude statistique des temps d''a'!B:AD, 0, ROW(A13)),"Fermé") / COUNTIFS('Etude statistique des temps d''a'!AF:AF,3,'Etude statistique des temps d''a'!A:A,"13h30",INDEX('Etude statistique des temps d''a'!B:AD, 0, ROW(A13)),"&lt;&gt;"),"No data")</f>
        <v>0</v>
      </c>
      <c r="AC14">
        <f>IFERROR(COUNTIFS('Etude statistique des temps d''a'!AF:AF,3,'Etude statistique des temps d''a'!A:A,"14h30",INDEX('Etude statistique des temps d''a'!B:AD, 0, ROW(A13)),"Fermé") / COUNTIFS('Etude statistique des temps d''a'!AF:AF,3,'Etude statistique des temps d''a'!A:A,"14h30",INDEX('Etude statistique des temps d''a'!B:AD, 0, ROW(A13)),"&lt;&gt;"),"No data")</f>
        <v>0</v>
      </c>
      <c r="AD14">
        <f>IFERROR(COUNTIFS('Etude statistique des temps d''a'!AF:AF,3,'Etude statistique des temps d''a'!A:A,"15h30",INDEX('Etude statistique des temps d''a'!B:AD, 0, ROW(A13)),"Fermé") / COUNTIFS('Etude statistique des temps d''a'!AF:AF,3,'Etude statistique des temps d''a'!A:A,"15h30",INDEX('Etude statistique des temps d''a'!B:AD, 0, ROW(A13)),"&lt;&gt;"),"No data")</f>
        <v>0</v>
      </c>
      <c r="AE14">
        <f>IFERROR(COUNTIFS('Etude statistique des temps d''a'!AF:AF,3,'Etude statistique des temps d''a'!A:A,"16h30",INDEX('Etude statistique des temps d''a'!B:AD, 0, ROW(A13)),"Fermé") / COUNTIFS('Etude statistique des temps d''a'!AF:AF,3,'Etude statistique des temps d''a'!A:A,"16h30",INDEX('Etude statistique des temps d''a'!B:AD, 0, ROW(A13)),"&lt;&gt;"),"No data")</f>
        <v>0</v>
      </c>
      <c r="AF14">
        <f>IFERROR(COUNTIFS('Etude statistique des temps d''a'!AF:AF,3,'Etude statistique des temps d''a'!A:A,"17h30",INDEX('Etude statistique des temps d''a'!B:AD, 0, ROW(A13)),"Fermé") / COUNTIFS('Etude statistique des temps d''a'!AF:AF,3,'Etude statistique des temps d''a'!A:A,"17h30",INDEX('Etude statistique des temps d''a'!B:AD, 0, ROW(A13)),"&lt;&gt;"),"No data")</f>
        <v>0</v>
      </c>
      <c r="AG14">
        <f>IFERROR(COUNTIFS('Etude statistique des temps d''a'!AF:AF,3,'Etude statistique des temps d''a'!A:A,"18h30",INDEX('Etude statistique des temps d''a'!B:AD, 0, ROW(A13)),"Fermé") / COUNTIFS('Etude statistique des temps d''a'!AF:AF,3,'Etude statistique des temps d''a'!A:A,"18h30",INDEX('Etude statistique des temps d''a'!B:AD, 0, ROW(A13)),"&lt;&gt;"),"No data")</f>
        <v>0</v>
      </c>
      <c r="AH14">
        <f>IFERROR(COUNTIFS('Etude statistique des temps d''a'!AF:AF,3,'Etude statistique des temps d''a'!A:A,"19h30",INDEX('Etude statistique des temps d''a'!B:AD, 0, ROW(A13)),"Fermé") / COUNTIFS('Etude statistique des temps d''a'!AF:AF,3,'Etude statistique des temps d''a'!A:A,"19h30",INDEX('Etude statistique des temps d''a'!B:AD, 0, ROW(A13)),"&lt;&gt;"),"No data")</f>
        <v>0</v>
      </c>
      <c r="AI14">
        <f>IFERROR(COUNTIFS('Etude statistique des temps d''a'!AF:AF,3,'Etude statistique des temps d''a'!A:A,"20h30",INDEX('Etude statistique des temps d''a'!B:AD, 0, ROW(A13)),"Fermé") / COUNTIFS('Etude statistique des temps d''a'!AF:AF,3,'Etude statistique des temps d''a'!A:A,"20h30",INDEX('Etude statistique des temps d''a'!B:AD, 0, ROW(A13)),"&lt;&gt;"),"No data")</f>
        <v>0</v>
      </c>
      <c r="AJ14">
        <f>IFERROR(COUNTIFS('Etude statistique des temps d''a'!AF:AF,3,'Etude statistique des temps d''a'!A:A,"21h30",INDEX('Etude statistique des temps d''a'!B:AD, 0, ROW(A13)),"Fermé") / COUNTIFS('Etude statistique des temps d''a'!AF:AF,3,'Etude statistique des temps d''a'!A:A,"21h30",INDEX('Etude statistique des temps d''a'!B:AD, 0, ROW(A13)),"&lt;&gt;"),"No data")</f>
        <v>0</v>
      </c>
      <c r="AK14">
        <f>IFERROR(COUNTIFS('Etude statistique des temps d''a'!AF:AF,3,'Etude statistique des temps d''a'!A:A,"22h",INDEX('Etude statistique des temps d''a'!B:AD, 0, ROW(A13)),"Fermé") / COUNTIFS('Etude statistique des temps d''a'!AF:AF,3,'Etude statistique des temps d''a'!A:A,"22h",INDEX('Etude statistique des temps d''a'!B:AD, 0, ROW(A13)),"&lt;&gt;"),"No data")</f>
        <v>0</v>
      </c>
      <c r="AL14" t="str">
        <f>IFERROR(COUNTIFS('Etude statistique des temps d''a'!AF:AF,3,'Etude statistique des temps d''a'!A:A,"22h30",INDEX('Etude statistique des temps d''a'!B:AD, 0, ROW(A13)),"Fermé") / COUNTIFS('Etude statistique des temps d''a'!AF:AF,3,'Etude statistique des temps d''a'!A:A,"22h30",INDEX('Etude statistique des temps d''a'!B:AD, 0, ROW(A13)),"&lt;&gt;"),"No data")</f>
        <v>No data</v>
      </c>
    </row>
    <row r="15" spans="1:38" x14ac:dyDescent="0.3">
      <c r="A15" t="s">
        <v>13</v>
      </c>
      <c r="B15" t="s">
        <v>40</v>
      </c>
      <c r="C15" t="s">
        <v>69</v>
      </c>
      <c r="D15" t="s">
        <v>70</v>
      </c>
      <c r="E15">
        <f t="shared" si="0"/>
        <v>12.307692307692308</v>
      </c>
      <c r="F15" t="str">
        <f>IFERROR(AVERAGEIFS(INDEX('Etude statistique des temps d''a'!B:AD,0,ROW(A14)),'Etude statistique des temps d''a'!A:A,"8h30",'Etude statistique des temps d''a'!AF:AF,3),"Closed")</f>
        <v>Closed</v>
      </c>
      <c r="G15">
        <f>IFERROR(AVERAGEIFS(INDEX('Etude statistique des temps d''a'!B:AD,0,ROW(A14)),'Etude statistique des temps d''a'!A:A,"9h30",'Etude statistique des temps d''a'!AF:AF,3),"Closed")</f>
        <v>5</v>
      </c>
      <c r="H15">
        <f>IFERROR(AVERAGEIFS(INDEX('Etude statistique des temps d''a'!B:AD,0,ROW(A14)),'Etude statistique des temps d''a'!A:A,"10h30",'Etude statistique des temps d''a'!AF:AF,3),"Closed")</f>
        <v>22.5</v>
      </c>
      <c r="I15">
        <f>IFERROR(AVERAGEIFS(INDEX('Etude statistique des temps d''a'!B:AD,0,ROW(A14)),'Etude statistique des temps d''a'!A:A,"11h30 (Parade!)",'Etude statistique des temps d''a'!AF:AF,3),"Closed")</f>
        <v>12.5</v>
      </c>
      <c r="J15">
        <f>IFERROR(AVERAGEIFS(INDEX('Etude statistique des temps d''a'!B:AD,0,ROW(A14)),'Etude statistique des temps d''a'!A:A,"12h30",'Etude statistique des temps d''a'!AF:AF,3),"Closed")</f>
        <v>15</v>
      </c>
      <c r="K15">
        <f>IFERROR(AVERAGEIFS(INDEX('Etude statistique des temps d''a'!B:AD,0,ROW(A14)),'Etude statistique des temps d''a'!A:A,"13h30",'Etude statistique des temps d''a'!AF:AF,3),"Closed")</f>
        <v>17.5</v>
      </c>
      <c r="L15">
        <f>IFERROR(AVERAGEIFS(INDEX('Etude statistique des temps d''a'!B:AD,0,ROW(A14)),'Etude statistique des temps d''a'!A:A,"14h30",'Etude statistique des temps d''a'!AF:AF,3),"Closed")</f>
        <v>12.5</v>
      </c>
      <c r="M15">
        <f>IFERROR(AVERAGEIFS(INDEX('Etude statistique des temps d''a'!B:AD,0,ROW(A14)),'Etude statistique des temps d''a'!A:A,"15h30",'Etude statistique des temps d''a'!AF:AF,3),"Closed")</f>
        <v>10</v>
      </c>
      <c r="N15">
        <f>IFERROR(AVERAGEIFS(INDEX('Etude statistique des temps d''a'!B:AD,0,ROW(A14)),'Etude statistique des temps d''a'!A:A,"16h30",'Etude statistique des temps d''a'!AF:AF,3),"Closed")</f>
        <v>10</v>
      </c>
      <c r="O15">
        <f>IFERROR(AVERAGEIFS(INDEX('Etude statistique des temps d''a'!B:AD,0,ROW(A14)),'Etude statistique des temps d''a'!A:A,"17h30",'Etude statistique des temps d''a'!AF:AF,3),"Closed")</f>
        <v>12.5</v>
      </c>
      <c r="P15">
        <f>IFERROR(AVERAGEIFS(INDEX('Etude statistique des temps d''a'!B:AD,0,ROW(A14)),'Etude statistique des temps d''a'!A:A,"18h30",'Etude statistique des temps d''a'!AF:AF,3),"Closed")</f>
        <v>12.5</v>
      </c>
      <c r="Q15">
        <f>IFERROR(AVERAGEIFS(INDEX('Etude statistique des temps d''a'!B:AD,0,ROW(A14)),'Etude statistique des temps d''a'!A:A,"19h30",'Etude statistique des temps d''a'!AF:AF,3),"Closed")</f>
        <v>10</v>
      </c>
      <c r="R15">
        <f>IFERROR(AVERAGEIFS(INDEX('Etude statistique des temps d''a'!B:AD,0,ROW(A14)),'Etude statistique des temps d''a'!A:A,"20h30",'Etude statistique des temps d''a'!AF:AF,3),"Closed")</f>
        <v>5</v>
      </c>
      <c r="S15">
        <f>IFERROR(AVERAGEIFS(INDEX('Etude statistique des temps d''a'!B:AD,0,ROW(A14)),'Etude statistique des temps d''a'!A:A,"21h30",'Etude statistique des temps d''a'!AF:AF,3),"Closed")</f>
        <v>15</v>
      </c>
      <c r="T15" t="str">
        <f>IFERROR(AVERAGEIFS(INDEX('Etude statistique des temps d''a'!B:AD,0,ROW(A14)),'Etude statistique des temps d''a'!A:A,"22h",'Etude statistique des temps d''a'!AF:AF,3),"Closed")</f>
        <v>Closed</v>
      </c>
      <c r="U15" t="str">
        <f>IFERROR(AVERAGEIFS(INDEX('Etude statistique des temps d''a'!B:AD,0,ROW(A14)),'Etude statistique des temps d''a'!A:A,"22h30",'Etude statistique des temps d''a'!AF:AF,3),"Closed")</f>
        <v>Closed</v>
      </c>
      <c r="V15">
        <f>COUNTIFS('Etude statistique des temps d''a'!AF:AF,3,INDEX('Etude statistique des temps d''a'!B:AD, 0, ROW(A14)),"Fermé") / COUNTIFS('Etude statistique des temps d''a'!AF:AF,3,INDEX('Etude statistique des temps d''a'!B:AD, 0, ROW(A14)),"&lt;&gt;")</f>
        <v>4.3478260869565216E-2</v>
      </c>
      <c r="W15" t="str">
        <f>IFERROR(COUNTIFS('Etude statistique des temps d''a'!AF:AF,3,'Etude statistique des temps d''a'!A:A,"8h30",INDEX('Etude statistique des temps d''a'!B:AD, 0, ROW(A14)),"Fermé") / COUNTIFS('Etude statistique des temps d''a'!AF:AF,3,'Etude statistique des temps d''a'!A:A,"8h30",INDEX('Etude statistique des temps d''a'!B:AD, 0, ROW(A14)),"&lt;&gt;"),"No data")</f>
        <v>No data</v>
      </c>
      <c r="X15">
        <f>IFERROR(COUNTIFS('Etude statistique des temps d''a'!AF:AF,3,'Etude statistique des temps d''a'!A:A,"9h30",INDEX('Etude statistique des temps d''a'!B:AD, 0, ROW(A14)),"Fermé") / COUNTIFS('Etude statistique des temps d''a'!AF:AF,3,'Etude statistique des temps d''a'!A:A,"9h30",INDEX('Etude statistique des temps d''a'!B:AD, 0, ROW(A14)),"&lt;&gt;"),"No data")</f>
        <v>0</v>
      </c>
      <c r="Y15">
        <f>IFERROR(COUNTIFS('Etude statistique des temps d''a'!AF:AF,3,'Etude statistique des temps d''a'!A:A,"10h30",INDEX('Etude statistique des temps d''a'!B:AD, 0, ROW(A14)),"Fermé") / COUNTIFS('Etude statistique des temps d''a'!AF:AF,3,'Etude statistique des temps d''a'!A:A,"10h30",INDEX('Etude statistique des temps d''a'!B:AD, 0, ROW(A14)),"&lt;&gt;"),"No data")</f>
        <v>0</v>
      </c>
      <c r="Z15">
        <f>IFERROR(COUNTIFS('Etude statistique des temps d''a'!AF:AF,3,'Etude statistique des temps d''a'!A:A,"11h30 (Parade!)",INDEX('Etude statistique des temps d''a'!B:AD, 0, ROW(A14)),"Fermé") / COUNTIFS('Etude statistique des temps d''a'!AF:AF,3,'Etude statistique des temps d''a'!A:A,"11h30 (Parade!)",INDEX('Etude statistique des temps d''a'!B:AD, 0, ROW(A14)),"&lt;&gt;"),"No data")</f>
        <v>0</v>
      </c>
      <c r="AA15">
        <f>IFERROR(COUNTIFS('Etude statistique des temps d''a'!AF:AF,3,'Etude statistique des temps d''a'!A:A,"12h30",INDEX('Etude statistique des temps d''a'!B:AD, 0, ROW(A14)),"Fermé") / COUNTIFS('Etude statistique des temps d''a'!AF:AF,3,'Etude statistique des temps d''a'!A:A,"12h30",INDEX('Etude statistique des temps d''a'!B:AD, 0, ROW(A14)),"&lt;&gt;"),"No data")</f>
        <v>0</v>
      </c>
      <c r="AB15">
        <f>IFERROR(COUNTIFS('Etude statistique des temps d''a'!AF:AF,3,'Etude statistique des temps d''a'!A:A,"13h30",INDEX('Etude statistique des temps d''a'!B:AD, 0, ROW(A14)),"Fermé") / COUNTIFS('Etude statistique des temps d''a'!AF:AF,3,'Etude statistique des temps d''a'!A:A,"13h30",INDEX('Etude statistique des temps d''a'!B:AD, 0, ROW(A14)),"&lt;&gt;"),"No data")</f>
        <v>0</v>
      </c>
      <c r="AC15">
        <f>IFERROR(COUNTIFS('Etude statistique des temps d''a'!AF:AF,3,'Etude statistique des temps d''a'!A:A,"14h30",INDEX('Etude statistique des temps d''a'!B:AD, 0, ROW(A14)),"Fermé") / COUNTIFS('Etude statistique des temps d''a'!AF:AF,3,'Etude statistique des temps d''a'!A:A,"14h30",INDEX('Etude statistique des temps d''a'!B:AD, 0, ROW(A14)),"&lt;&gt;"),"No data")</f>
        <v>0</v>
      </c>
      <c r="AD15">
        <f>IFERROR(COUNTIFS('Etude statistique des temps d''a'!AF:AF,3,'Etude statistique des temps d''a'!A:A,"15h30",INDEX('Etude statistique des temps d''a'!B:AD, 0, ROW(A14)),"Fermé") / COUNTIFS('Etude statistique des temps d''a'!AF:AF,3,'Etude statistique des temps d''a'!A:A,"15h30",INDEX('Etude statistique des temps d''a'!B:AD, 0, ROW(A14)),"&lt;&gt;"),"No data")</f>
        <v>0</v>
      </c>
      <c r="AE15">
        <f>IFERROR(COUNTIFS('Etude statistique des temps d''a'!AF:AF,3,'Etude statistique des temps d''a'!A:A,"16h30",INDEX('Etude statistique des temps d''a'!B:AD, 0, ROW(A14)),"Fermé") / COUNTIFS('Etude statistique des temps d''a'!AF:AF,3,'Etude statistique des temps d''a'!A:A,"16h30",INDEX('Etude statistique des temps d''a'!B:AD, 0, ROW(A14)),"&lt;&gt;"),"No data")</f>
        <v>0</v>
      </c>
      <c r="AF15">
        <f>IFERROR(COUNTIFS('Etude statistique des temps d''a'!AF:AF,3,'Etude statistique des temps d''a'!A:A,"17h30",INDEX('Etude statistique des temps d''a'!B:AD, 0, ROW(A14)),"Fermé") / COUNTIFS('Etude statistique des temps d''a'!AF:AF,3,'Etude statistique des temps d''a'!A:A,"17h30",INDEX('Etude statistique des temps d''a'!B:AD, 0, ROW(A14)),"&lt;&gt;"),"No data")</f>
        <v>0</v>
      </c>
      <c r="AG15">
        <f>IFERROR(COUNTIFS('Etude statistique des temps d''a'!AF:AF,3,'Etude statistique des temps d''a'!A:A,"18h30",INDEX('Etude statistique des temps d''a'!B:AD, 0, ROW(A14)),"Fermé") / COUNTIFS('Etude statistique des temps d''a'!AF:AF,3,'Etude statistique des temps d''a'!A:A,"18h30",INDEX('Etude statistique des temps d''a'!B:AD, 0, ROW(A14)),"&lt;&gt;"),"No data")</f>
        <v>0</v>
      </c>
      <c r="AH15">
        <f>IFERROR(COUNTIFS('Etude statistique des temps d''a'!AF:AF,3,'Etude statistique des temps d''a'!A:A,"19h30",INDEX('Etude statistique des temps d''a'!B:AD, 0, ROW(A14)),"Fermé") / COUNTIFS('Etude statistique des temps d''a'!AF:AF,3,'Etude statistique des temps d''a'!A:A,"19h30",INDEX('Etude statistique des temps d''a'!B:AD, 0, ROW(A14)),"&lt;&gt;"),"No data")</f>
        <v>0</v>
      </c>
      <c r="AI15">
        <f>IFERROR(COUNTIFS('Etude statistique des temps d''a'!AF:AF,3,'Etude statistique des temps d''a'!A:A,"20h30",INDEX('Etude statistique des temps d''a'!B:AD, 0, ROW(A14)),"Fermé") / COUNTIFS('Etude statistique des temps d''a'!AF:AF,3,'Etude statistique des temps d''a'!A:A,"20h30",INDEX('Etude statistique des temps d''a'!B:AD, 0, ROW(A14)),"&lt;&gt;"),"No data")</f>
        <v>0</v>
      </c>
      <c r="AJ15">
        <f>IFERROR(COUNTIFS('Etude statistique des temps d''a'!AF:AF,3,'Etude statistique des temps d''a'!A:A,"21h30",INDEX('Etude statistique des temps d''a'!B:AD, 0, ROW(A14)),"Fermé") / COUNTIFS('Etude statistique des temps d''a'!AF:AF,3,'Etude statistique des temps d''a'!A:A,"21h30",INDEX('Etude statistique des temps d''a'!B:AD, 0, ROW(A14)),"&lt;&gt;"),"No data")</f>
        <v>0</v>
      </c>
      <c r="AK15">
        <f>IFERROR(COUNTIFS('Etude statistique des temps d''a'!AF:AF,3,'Etude statistique des temps d''a'!A:A,"22h",INDEX('Etude statistique des temps d''a'!B:AD, 0, ROW(A14)),"Fermé") / COUNTIFS('Etude statistique des temps d''a'!AF:AF,3,'Etude statistique des temps d''a'!A:A,"22h",INDEX('Etude statistique des temps d''a'!B:AD, 0, ROW(A14)),"&lt;&gt;"),"No data")</f>
        <v>1</v>
      </c>
      <c r="AL15" t="str">
        <f>IFERROR(COUNTIFS('Etude statistique des temps d''a'!AF:AF,3,'Etude statistique des temps d''a'!A:A,"22h30",INDEX('Etude statistique des temps d''a'!B:AD, 0, ROW(A14)),"Fermé") / COUNTIFS('Etude statistique des temps d''a'!AF:AF,3,'Etude statistique des temps d''a'!A:A,"22h30",INDEX('Etude statistique des temps d''a'!B:AD, 0, ROW(A14)),"&lt;&gt;"),"No data")</f>
        <v>No data</v>
      </c>
    </row>
    <row r="16" spans="1:38" x14ac:dyDescent="0.3">
      <c r="A16" t="s">
        <v>14</v>
      </c>
      <c r="B16" t="s">
        <v>40</v>
      </c>
      <c r="C16" t="s">
        <v>71</v>
      </c>
      <c r="D16" t="s">
        <v>72</v>
      </c>
      <c r="E16">
        <f t="shared" si="0"/>
        <v>67.692307692307693</v>
      </c>
      <c r="F16" t="str">
        <f>IFERROR(AVERAGEIFS(INDEX('Etude statistique des temps d''a'!B:AD,0,ROW(A15)),'Etude statistique des temps d''a'!A:A,"8h30",'Etude statistique des temps d''a'!AF:AF,3),"Closed")</f>
        <v>Closed</v>
      </c>
      <c r="G16">
        <f>IFERROR(AVERAGEIFS(INDEX('Etude statistique des temps d''a'!B:AD,0,ROW(A15)),'Etude statistique des temps d''a'!A:A,"9h30",'Etude statistique des temps d''a'!AF:AF,3),"Closed")</f>
        <v>100</v>
      </c>
      <c r="H16">
        <f>IFERROR(AVERAGEIFS(INDEX('Etude statistique des temps d''a'!B:AD,0,ROW(A15)),'Etude statistique des temps d''a'!A:A,"10h30",'Etude statistique des temps d''a'!AF:AF,3),"Closed")</f>
        <v>42.5</v>
      </c>
      <c r="I16">
        <f>IFERROR(AVERAGEIFS(INDEX('Etude statistique des temps d''a'!B:AD,0,ROW(A15)),'Etude statistique des temps d''a'!A:A,"11h30 (Parade!)",'Etude statistique des temps d''a'!AF:AF,3),"Closed")</f>
        <v>57.5</v>
      </c>
      <c r="J16">
        <f>IFERROR(AVERAGEIFS(INDEX('Etude statistique des temps d''a'!B:AD,0,ROW(A15)),'Etude statistique des temps d''a'!A:A,"12h30",'Etude statistique des temps d''a'!AF:AF,3),"Closed")</f>
        <v>110</v>
      </c>
      <c r="K16">
        <f>IFERROR(AVERAGEIFS(INDEX('Etude statistique des temps d''a'!B:AD,0,ROW(A15)),'Etude statistique des temps d''a'!A:A,"13h30",'Etude statistique des temps d''a'!AF:AF,3),"Closed")</f>
        <v>75</v>
      </c>
      <c r="L16">
        <f>IFERROR(AVERAGEIFS(INDEX('Etude statistique des temps d''a'!B:AD,0,ROW(A15)),'Etude statistique des temps d''a'!A:A,"14h30",'Etude statistique des temps d''a'!AF:AF,3),"Closed")</f>
        <v>65</v>
      </c>
      <c r="M16">
        <f>IFERROR(AVERAGEIFS(INDEX('Etude statistique des temps d''a'!B:AD,0,ROW(A15)),'Etude statistique des temps d''a'!A:A,"15h30",'Etude statistique des temps d''a'!AF:AF,3),"Closed")</f>
        <v>57.5</v>
      </c>
      <c r="N16">
        <f>IFERROR(AVERAGEIFS(INDEX('Etude statistique des temps d''a'!B:AD,0,ROW(A15)),'Etude statistique des temps d''a'!A:A,"16h30",'Etude statistique des temps d''a'!AF:AF,3),"Closed")</f>
        <v>62.5</v>
      </c>
      <c r="O16">
        <f>IFERROR(AVERAGEIFS(INDEX('Etude statistique des temps d''a'!B:AD,0,ROW(A15)),'Etude statistique des temps d''a'!A:A,"17h30",'Etude statistique des temps d''a'!AF:AF,3),"Closed")</f>
        <v>57.5</v>
      </c>
      <c r="P16">
        <f>IFERROR(AVERAGEIFS(INDEX('Etude statistique des temps d''a'!B:AD,0,ROW(A15)),'Etude statistique des temps d''a'!A:A,"18h30",'Etude statistique des temps d''a'!AF:AF,3),"Closed")</f>
        <v>57.5</v>
      </c>
      <c r="Q16">
        <f>IFERROR(AVERAGEIFS(INDEX('Etude statistique des temps d''a'!B:AD,0,ROW(A15)),'Etude statistique des temps d''a'!A:A,"19h30",'Etude statistique des temps d''a'!AF:AF,3),"Closed")</f>
        <v>80</v>
      </c>
      <c r="R16">
        <f>IFERROR(AVERAGEIFS(INDEX('Etude statistique des temps d''a'!B:AD,0,ROW(A15)),'Etude statistique des temps d''a'!A:A,"20h30",'Etude statistique des temps d''a'!AF:AF,3),"Closed")</f>
        <v>90</v>
      </c>
      <c r="S16">
        <f>IFERROR(AVERAGEIFS(INDEX('Etude statistique des temps d''a'!B:AD,0,ROW(A15)),'Etude statistique des temps d''a'!A:A,"21h30",'Etude statistique des temps d''a'!AF:AF,3),"Closed")</f>
        <v>25</v>
      </c>
      <c r="T16" t="str">
        <f>IFERROR(AVERAGEIFS(INDEX('Etude statistique des temps d''a'!B:AD,0,ROW(A15)),'Etude statistique des temps d''a'!A:A,"22h",'Etude statistique des temps d''a'!AF:AF,3),"Closed")</f>
        <v>Closed</v>
      </c>
      <c r="U16" t="str">
        <f>IFERROR(AVERAGEIFS(INDEX('Etude statistique des temps d''a'!B:AD,0,ROW(A15)),'Etude statistique des temps d''a'!A:A,"22h30",'Etude statistique des temps d''a'!AF:AF,3),"Closed")</f>
        <v>Closed</v>
      </c>
      <c r="V16">
        <f>COUNTIFS('Etude statistique des temps d''a'!AF:AF,3,INDEX('Etude statistique des temps d''a'!B:AD, 0, ROW(A15)),"Fermé") / COUNTIFS('Etude statistique des temps d''a'!AF:AF,3,INDEX('Etude statistique des temps d''a'!B:AD, 0, ROW(A15)),"&lt;&gt;")</f>
        <v>8.6956521739130432E-2</v>
      </c>
      <c r="W16" t="str">
        <f>IFERROR(COUNTIFS('Etude statistique des temps d''a'!AF:AF,3,'Etude statistique des temps d''a'!A:A,"8h30",INDEX('Etude statistique des temps d''a'!B:AD, 0, ROW(A15)),"Fermé") / COUNTIFS('Etude statistique des temps d''a'!AF:AF,3,'Etude statistique des temps d''a'!A:A,"8h30",INDEX('Etude statistique des temps d''a'!B:AD, 0, ROW(A15)),"&lt;&gt;"),"No data")</f>
        <v>No data</v>
      </c>
      <c r="X16">
        <f>IFERROR(COUNTIFS('Etude statistique des temps d''a'!AF:AF,3,'Etude statistique des temps d''a'!A:A,"9h30",INDEX('Etude statistique des temps d''a'!B:AD, 0, ROW(A15)),"Fermé") / COUNTIFS('Etude statistique des temps d''a'!AF:AF,3,'Etude statistique des temps d''a'!A:A,"9h30",INDEX('Etude statistique des temps d''a'!B:AD, 0, ROW(A15)),"&lt;&gt;"),"No data")</f>
        <v>0</v>
      </c>
      <c r="Y16">
        <f>IFERROR(COUNTIFS('Etude statistique des temps d''a'!AF:AF,3,'Etude statistique des temps d''a'!A:A,"10h30",INDEX('Etude statistique des temps d''a'!B:AD, 0, ROW(A15)),"Fermé") / COUNTIFS('Etude statistique des temps d''a'!AF:AF,3,'Etude statistique des temps d''a'!A:A,"10h30",INDEX('Etude statistique des temps d''a'!B:AD, 0, ROW(A15)),"&lt;&gt;"),"No data")</f>
        <v>0</v>
      </c>
      <c r="Z16">
        <f>IFERROR(COUNTIFS('Etude statistique des temps d''a'!AF:AF,3,'Etude statistique des temps d''a'!A:A,"11h30 (Parade!)",INDEX('Etude statistique des temps d''a'!B:AD, 0, ROW(A15)),"Fermé") / COUNTIFS('Etude statistique des temps d''a'!AF:AF,3,'Etude statistique des temps d''a'!A:A,"11h30 (Parade!)",INDEX('Etude statistique des temps d''a'!B:AD, 0, ROW(A15)),"&lt;&gt;"),"No data")</f>
        <v>0</v>
      </c>
      <c r="AA16">
        <f>IFERROR(COUNTIFS('Etude statistique des temps d''a'!AF:AF,3,'Etude statistique des temps d''a'!A:A,"12h30",INDEX('Etude statistique des temps d''a'!B:AD, 0, ROW(A15)),"Fermé") / COUNTIFS('Etude statistique des temps d''a'!AF:AF,3,'Etude statistique des temps d''a'!A:A,"12h30",INDEX('Etude statistique des temps d''a'!B:AD, 0, ROW(A15)),"&lt;&gt;"),"No data")</f>
        <v>0</v>
      </c>
      <c r="AB16">
        <f>IFERROR(COUNTIFS('Etude statistique des temps d''a'!AF:AF,3,'Etude statistique des temps d''a'!A:A,"13h30",INDEX('Etude statistique des temps d''a'!B:AD, 0, ROW(A15)),"Fermé") / COUNTIFS('Etude statistique des temps d''a'!AF:AF,3,'Etude statistique des temps d''a'!A:A,"13h30",INDEX('Etude statistique des temps d''a'!B:AD, 0, ROW(A15)),"&lt;&gt;"),"No data")</f>
        <v>0</v>
      </c>
      <c r="AC16">
        <f>IFERROR(COUNTIFS('Etude statistique des temps d''a'!AF:AF,3,'Etude statistique des temps d''a'!A:A,"14h30",INDEX('Etude statistique des temps d''a'!B:AD, 0, ROW(A15)),"Fermé") / COUNTIFS('Etude statistique des temps d''a'!AF:AF,3,'Etude statistique des temps d''a'!A:A,"14h30",INDEX('Etude statistique des temps d''a'!B:AD, 0, ROW(A15)),"&lt;&gt;"),"No data")</f>
        <v>0</v>
      </c>
      <c r="AD16">
        <f>IFERROR(COUNTIFS('Etude statistique des temps d''a'!AF:AF,3,'Etude statistique des temps d''a'!A:A,"15h30",INDEX('Etude statistique des temps d''a'!B:AD, 0, ROW(A15)),"Fermé") / COUNTIFS('Etude statistique des temps d''a'!AF:AF,3,'Etude statistique des temps d''a'!A:A,"15h30",INDEX('Etude statistique des temps d''a'!B:AD, 0, ROW(A15)),"&lt;&gt;"),"No data")</f>
        <v>0</v>
      </c>
      <c r="AE16">
        <f>IFERROR(COUNTIFS('Etude statistique des temps d''a'!AF:AF,3,'Etude statistique des temps d''a'!A:A,"16h30",INDEX('Etude statistique des temps d''a'!B:AD, 0, ROW(A15)),"Fermé") / COUNTIFS('Etude statistique des temps d''a'!AF:AF,3,'Etude statistique des temps d''a'!A:A,"16h30",INDEX('Etude statistique des temps d''a'!B:AD, 0, ROW(A15)),"&lt;&gt;"),"No data")</f>
        <v>0</v>
      </c>
      <c r="AF16">
        <f>IFERROR(COUNTIFS('Etude statistique des temps d''a'!AF:AF,3,'Etude statistique des temps d''a'!A:A,"17h30",INDEX('Etude statistique des temps d''a'!B:AD, 0, ROW(A15)),"Fermé") / COUNTIFS('Etude statistique des temps d''a'!AF:AF,3,'Etude statistique des temps d''a'!A:A,"17h30",INDEX('Etude statistique des temps d''a'!B:AD, 0, ROW(A15)),"&lt;&gt;"),"No data")</f>
        <v>0</v>
      </c>
      <c r="AG16">
        <f>IFERROR(COUNTIFS('Etude statistique des temps d''a'!AF:AF,3,'Etude statistique des temps d''a'!A:A,"18h30",INDEX('Etude statistique des temps d''a'!B:AD, 0, ROW(A15)),"Fermé") / COUNTIFS('Etude statistique des temps d''a'!AF:AF,3,'Etude statistique des temps d''a'!A:A,"18h30",INDEX('Etude statistique des temps d''a'!B:AD, 0, ROW(A15)),"&lt;&gt;"),"No data")</f>
        <v>0</v>
      </c>
      <c r="AH16">
        <f>IFERROR(COUNTIFS('Etude statistique des temps d''a'!AF:AF,3,'Etude statistique des temps d''a'!A:A,"19h30",INDEX('Etude statistique des temps d''a'!B:AD, 0, ROW(A15)),"Fermé") / COUNTIFS('Etude statistique des temps d''a'!AF:AF,3,'Etude statistique des temps d''a'!A:A,"19h30",INDEX('Etude statistique des temps d''a'!B:AD, 0, ROW(A15)),"&lt;&gt;"),"No data")</f>
        <v>0</v>
      </c>
      <c r="AI16">
        <f>IFERROR(COUNTIFS('Etude statistique des temps d''a'!AF:AF,3,'Etude statistique des temps d''a'!A:A,"20h30",INDEX('Etude statistique des temps d''a'!B:AD, 0, ROW(A15)),"Fermé") / COUNTIFS('Etude statistique des temps d''a'!AF:AF,3,'Etude statistique des temps d''a'!A:A,"20h30",INDEX('Etude statistique des temps d''a'!B:AD, 0, ROW(A15)),"&lt;&gt;"),"No data")</f>
        <v>0</v>
      </c>
      <c r="AJ16">
        <f>IFERROR(COUNTIFS('Etude statistique des temps d''a'!AF:AF,3,'Etude statistique des temps d''a'!A:A,"21h30",INDEX('Etude statistique des temps d''a'!B:AD, 0, ROW(A15)),"Fermé") / COUNTIFS('Etude statistique des temps d''a'!AF:AF,3,'Etude statistique des temps d''a'!A:A,"21h30",INDEX('Etude statistique des temps d''a'!B:AD, 0, ROW(A15)),"&lt;&gt;"),"No data")</f>
        <v>0.5</v>
      </c>
      <c r="AK16">
        <f>IFERROR(COUNTIFS('Etude statistique des temps d''a'!AF:AF,3,'Etude statistique des temps d''a'!A:A,"22h",INDEX('Etude statistique des temps d''a'!B:AD, 0, ROW(A15)),"Fermé") / COUNTIFS('Etude statistique des temps d''a'!AF:AF,3,'Etude statistique des temps d''a'!A:A,"22h",INDEX('Etude statistique des temps d''a'!B:AD, 0, ROW(A15)),"&lt;&gt;"),"No data")</f>
        <v>1</v>
      </c>
      <c r="AL16" t="str">
        <f>IFERROR(COUNTIFS('Etude statistique des temps d''a'!AF:AF,3,'Etude statistique des temps d''a'!A:A,"22h30",INDEX('Etude statistique des temps d''a'!B:AD, 0, ROW(A15)),"Fermé") / COUNTIFS('Etude statistique des temps d''a'!AF:AF,3,'Etude statistique des temps d''a'!A:A,"22h30",INDEX('Etude statistique des temps d''a'!B:AD, 0, ROW(A15)),"&lt;&gt;"),"No data")</f>
        <v>No data</v>
      </c>
    </row>
    <row r="17" spans="1:38" x14ac:dyDescent="0.3">
      <c r="A17" t="s">
        <v>23</v>
      </c>
      <c r="B17" t="s">
        <v>40</v>
      </c>
      <c r="C17" t="s">
        <v>73</v>
      </c>
      <c r="D17" t="s">
        <v>74</v>
      </c>
      <c r="E17">
        <f t="shared" si="0"/>
        <v>20.90909090909091</v>
      </c>
      <c r="F17" t="str">
        <f>IFERROR(AVERAGEIFS(INDEX('Etude statistique des temps d''a'!B:AD,0,ROW(A16)),'Etude statistique des temps d''a'!A:A,"8h30",'Etude statistique des temps d''a'!AF:AF,3),"Closed")</f>
        <v>Closed</v>
      </c>
      <c r="G17" t="str">
        <f>IFERROR(AVERAGEIFS(INDEX('Etude statistique des temps d''a'!B:AD,0,ROW(A16)),'Etude statistique des temps d''a'!A:A,"9h30",'Etude statistique des temps d''a'!AF:AF,3),"Closed")</f>
        <v>Closed</v>
      </c>
      <c r="H17">
        <f>IFERROR(AVERAGEIFS(INDEX('Etude statistique des temps d''a'!B:AD,0,ROW(A16)),'Etude statistique des temps d''a'!A:A,"10h30",'Etude statistique des temps d''a'!AF:AF,3),"Closed")</f>
        <v>25</v>
      </c>
      <c r="I17">
        <f>IFERROR(AVERAGEIFS(INDEX('Etude statistique des temps d''a'!B:AD,0,ROW(A16)),'Etude statistique des temps d''a'!A:A,"11h30 (Parade!)",'Etude statistique des temps d''a'!AF:AF,3),"Closed")</f>
        <v>22.5</v>
      </c>
      <c r="J17">
        <f>IFERROR(AVERAGEIFS(INDEX('Etude statistique des temps d''a'!B:AD,0,ROW(A16)),'Etude statistique des temps d''a'!A:A,"12h30",'Etude statistique des temps d''a'!AF:AF,3),"Closed")</f>
        <v>25</v>
      </c>
      <c r="K17">
        <f>IFERROR(AVERAGEIFS(INDEX('Etude statistique des temps d''a'!B:AD,0,ROW(A16)),'Etude statistique des temps d''a'!A:A,"13h30",'Etude statistique des temps d''a'!AF:AF,3),"Closed")</f>
        <v>27.5</v>
      </c>
      <c r="L17">
        <f>IFERROR(AVERAGEIFS(INDEX('Etude statistique des temps d''a'!B:AD,0,ROW(A16)),'Etude statistique des temps d''a'!A:A,"14h30",'Etude statistique des temps d''a'!AF:AF,3),"Closed")</f>
        <v>22.5</v>
      </c>
      <c r="M17">
        <f>IFERROR(AVERAGEIFS(INDEX('Etude statistique des temps d''a'!B:AD,0,ROW(A16)),'Etude statistique des temps d''a'!A:A,"15h30",'Etude statistique des temps d''a'!AF:AF,3),"Closed")</f>
        <v>20</v>
      </c>
      <c r="N17">
        <f>IFERROR(AVERAGEIFS(INDEX('Etude statistique des temps d''a'!B:AD,0,ROW(A16)),'Etude statistique des temps d''a'!A:A,"16h30",'Etude statistique des temps d''a'!AF:AF,3),"Closed")</f>
        <v>17.5</v>
      </c>
      <c r="O17">
        <f>IFERROR(AVERAGEIFS(INDEX('Etude statistique des temps d''a'!B:AD,0,ROW(A16)),'Etude statistique des temps d''a'!A:A,"17h30",'Etude statistique des temps d''a'!AF:AF,3),"Closed")</f>
        <v>20</v>
      </c>
      <c r="P17">
        <f>IFERROR(AVERAGEIFS(INDEX('Etude statistique des temps d''a'!B:AD,0,ROW(A16)),'Etude statistique des temps d''a'!A:A,"18h30",'Etude statistique des temps d''a'!AF:AF,3),"Closed")</f>
        <v>15</v>
      </c>
      <c r="Q17">
        <f>IFERROR(AVERAGEIFS(INDEX('Etude statistique des temps d''a'!B:AD,0,ROW(A16)),'Etude statistique des temps d''a'!A:A,"19h30",'Etude statistique des temps d''a'!AF:AF,3),"Closed")</f>
        <v>15</v>
      </c>
      <c r="R17">
        <f>IFERROR(AVERAGEIFS(INDEX('Etude statistique des temps d''a'!B:AD,0,ROW(A16)),'Etude statistique des temps d''a'!A:A,"20h30",'Etude statistique des temps d''a'!AF:AF,3),"Closed")</f>
        <v>20</v>
      </c>
      <c r="S17" t="str">
        <f>IFERROR(AVERAGEIFS(INDEX('Etude statistique des temps d''a'!B:AD,0,ROW(A16)),'Etude statistique des temps d''a'!A:A,"21h30",'Etude statistique des temps d''a'!AF:AF,3),"Closed")</f>
        <v>Closed</v>
      </c>
      <c r="T17" t="str">
        <f>IFERROR(AVERAGEIFS(INDEX('Etude statistique des temps d''a'!B:AD,0,ROW(A16)),'Etude statistique des temps d''a'!A:A,"22h",'Etude statistique des temps d''a'!AF:AF,3),"Closed")</f>
        <v>Closed</v>
      </c>
      <c r="U17" t="str">
        <f>IFERROR(AVERAGEIFS(INDEX('Etude statistique des temps d''a'!B:AD,0,ROW(A16)),'Etude statistique des temps d''a'!A:A,"22h30",'Etude statistique des temps d''a'!AF:AF,3),"Closed")</f>
        <v>Closed</v>
      </c>
      <c r="V17">
        <f>COUNTIFS('Etude statistique des temps d''a'!AF:AF,3,INDEX('Etude statistique des temps d''a'!B:AD, 0, ROW(A16)),"Fermé") / COUNTIFS('Etude statistique des temps d''a'!AF:AF,3,INDEX('Etude statistique des temps d''a'!B:AD, 0, ROW(A16)),"&lt;&gt;")</f>
        <v>0.21739130434782608</v>
      </c>
      <c r="W17" t="str">
        <f>IFERROR(COUNTIFS('Etude statistique des temps d''a'!AF:AF,3,'Etude statistique des temps d''a'!A:A,"8h30",INDEX('Etude statistique des temps d''a'!B:AD, 0, ROW(A16)),"Fermé") / COUNTIFS('Etude statistique des temps d''a'!AF:AF,3,'Etude statistique des temps d''a'!A:A,"8h30",INDEX('Etude statistique des temps d''a'!B:AD, 0, ROW(A16)),"&lt;&gt;"),"No data")</f>
        <v>No data</v>
      </c>
      <c r="X17">
        <f>IFERROR(COUNTIFS('Etude statistique des temps d''a'!AF:AF,3,'Etude statistique des temps d''a'!A:A,"9h30",INDEX('Etude statistique des temps d''a'!B:AD, 0, ROW(A16)),"Fermé") / COUNTIFS('Etude statistique des temps d''a'!AF:AF,3,'Etude statistique des temps d''a'!A:A,"9h30",INDEX('Etude statistique des temps d''a'!B:AD, 0, ROW(A16)),"&lt;&gt;"),"No data")</f>
        <v>1</v>
      </c>
      <c r="Y17">
        <f>IFERROR(COUNTIFS('Etude statistique des temps d''a'!AF:AF,3,'Etude statistique des temps d''a'!A:A,"10h30",INDEX('Etude statistique des temps d''a'!B:AD, 0, ROW(A16)),"Fermé") / COUNTIFS('Etude statistique des temps d''a'!AF:AF,3,'Etude statistique des temps d''a'!A:A,"10h30",INDEX('Etude statistique des temps d''a'!B:AD, 0, ROW(A16)),"&lt;&gt;"),"No data")</f>
        <v>0.5</v>
      </c>
      <c r="Z17">
        <f>IFERROR(COUNTIFS('Etude statistique des temps d''a'!AF:AF,3,'Etude statistique des temps d''a'!A:A,"11h30 (Parade!)",INDEX('Etude statistique des temps d''a'!B:AD, 0, ROW(A16)),"Fermé") / COUNTIFS('Etude statistique des temps d''a'!AF:AF,3,'Etude statistique des temps d''a'!A:A,"11h30 (Parade!)",INDEX('Etude statistique des temps d''a'!B:AD, 0, ROW(A16)),"&lt;&gt;"),"No data")</f>
        <v>0</v>
      </c>
      <c r="AA17">
        <f>IFERROR(COUNTIFS('Etude statistique des temps d''a'!AF:AF,3,'Etude statistique des temps d''a'!A:A,"12h30",INDEX('Etude statistique des temps d''a'!B:AD, 0, ROW(A16)),"Fermé") / COUNTIFS('Etude statistique des temps d''a'!AF:AF,3,'Etude statistique des temps d''a'!A:A,"12h30",INDEX('Etude statistique des temps d''a'!B:AD, 0, ROW(A16)),"&lt;&gt;"),"No data")</f>
        <v>0</v>
      </c>
      <c r="AB17">
        <f>IFERROR(COUNTIFS('Etude statistique des temps d''a'!AF:AF,3,'Etude statistique des temps d''a'!A:A,"13h30",INDEX('Etude statistique des temps d''a'!B:AD, 0, ROW(A16)),"Fermé") / COUNTIFS('Etude statistique des temps d''a'!AF:AF,3,'Etude statistique des temps d''a'!A:A,"13h30",INDEX('Etude statistique des temps d''a'!B:AD, 0, ROW(A16)),"&lt;&gt;"),"No data")</f>
        <v>0</v>
      </c>
      <c r="AC17">
        <f>IFERROR(COUNTIFS('Etude statistique des temps d''a'!AF:AF,3,'Etude statistique des temps d''a'!A:A,"14h30",INDEX('Etude statistique des temps d''a'!B:AD, 0, ROW(A16)),"Fermé") / COUNTIFS('Etude statistique des temps d''a'!AF:AF,3,'Etude statistique des temps d''a'!A:A,"14h30",INDEX('Etude statistique des temps d''a'!B:AD, 0, ROW(A16)),"&lt;&gt;"),"No data")</f>
        <v>0</v>
      </c>
      <c r="AD17">
        <f>IFERROR(COUNTIFS('Etude statistique des temps d''a'!AF:AF,3,'Etude statistique des temps d''a'!A:A,"15h30",INDEX('Etude statistique des temps d''a'!B:AD, 0, ROW(A16)),"Fermé") / COUNTIFS('Etude statistique des temps d''a'!AF:AF,3,'Etude statistique des temps d''a'!A:A,"15h30",INDEX('Etude statistique des temps d''a'!B:AD, 0, ROW(A16)),"&lt;&gt;"),"No data")</f>
        <v>0</v>
      </c>
      <c r="AE17">
        <f>IFERROR(COUNTIFS('Etude statistique des temps d''a'!AF:AF,3,'Etude statistique des temps d''a'!A:A,"16h30",INDEX('Etude statistique des temps d''a'!B:AD, 0, ROW(A16)),"Fermé") / COUNTIFS('Etude statistique des temps d''a'!AF:AF,3,'Etude statistique des temps d''a'!A:A,"16h30",INDEX('Etude statistique des temps d''a'!B:AD, 0, ROW(A16)),"&lt;&gt;"),"No data")</f>
        <v>0</v>
      </c>
      <c r="AF17">
        <f>IFERROR(COUNTIFS('Etude statistique des temps d''a'!AF:AF,3,'Etude statistique des temps d''a'!A:A,"17h30",INDEX('Etude statistique des temps d''a'!B:AD, 0, ROW(A16)),"Fermé") / COUNTIFS('Etude statistique des temps d''a'!AF:AF,3,'Etude statistique des temps d''a'!A:A,"17h30",INDEX('Etude statistique des temps d''a'!B:AD, 0, ROW(A16)),"&lt;&gt;"),"No data")</f>
        <v>0</v>
      </c>
      <c r="AG17">
        <f>IFERROR(COUNTIFS('Etude statistique des temps d''a'!AF:AF,3,'Etude statistique des temps d''a'!A:A,"18h30",INDEX('Etude statistique des temps d''a'!B:AD, 0, ROW(A16)),"Fermé") / COUNTIFS('Etude statistique des temps d''a'!AF:AF,3,'Etude statistique des temps d''a'!A:A,"18h30",INDEX('Etude statistique des temps d''a'!B:AD, 0, ROW(A16)),"&lt;&gt;"),"No data")</f>
        <v>0</v>
      </c>
      <c r="AH17">
        <f>IFERROR(COUNTIFS('Etude statistique des temps d''a'!AF:AF,3,'Etude statistique des temps d''a'!A:A,"19h30",INDEX('Etude statistique des temps d''a'!B:AD, 0, ROW(A16)),"Fermé") / COUNTIFS('Etude statistique des temps d''a'!AF:AF,3,'Etude statistique des temps d''a'!A:A,"19h30",INDEX('Etude statistique des temps d''a'!B:AD, 0, ROW(A16)),"&lt;&gt;"),"No data")</f>
        <v>0</v>
      </c>
      <c r="AI17">
        <f>IFERROR(COUNTIFS('Etude statistique des temps d''a'!AF:AF,3,'Etude statistique des temps d''a'!A:A,"20h30",INDEX('Etude statistique des temps d''a'!B:AD, 0, ROW(A16)),"Fermé") / COUNTIFS('Etude statistique des temps d''a'!AF:AF,3,'Etude statistique des temps d''a'!A:A,"20h30",INDEX('Etude statistique des temps d''a'!B:AD, 0, ROW(A16)),"&lt;&gt;"),"No data")</f>
        <v>0</v>
      </c>
      <c r="AJ17">
        <f>IFERROR(COUNTIFS('Etude statistique des temps d''a'!AF:AF,3,'Etude statistique des temps d''a'!A:A,"21h30",INDEX('Etude statistique des temps d''a'!B:AD, 0, ROW(A16)),"Fermé") / COUNTIFS('Etude statistique des temps d''a'!AF:AF,3,'Etude statistique des temps d''a'!A:A,"21h30",INDEX('Etude statistique des temps d''a'!B:AD, 0, ROW(A16)),"&lt;&gt;"),"No data")</f>
        <v>1</v>
      </c>
      <c r="AK17">
        <f>IFERROR(COUNTIFS('Etude statistique des temps d''a'!AF:AF,3,'Etude statistique des temps d''a'!A:A,"22h",INDEX('Etude statistique des temps d''a'!B:AD, 0, ROW(A16)),"Fermé") / COUNTIFS('Etude statistique des temps d''a'!AF:AF,3,'Etude statistique des temps d''a'!A:A,"22h",INDEX('Etude statistique des temps d''a'!B:AD, 0, ROW(A16)),"&lt;&gt;"),"No data")</f>
        <v>1</v>
      </c>
      <c r="AL17" t="str">
        <f>IFERROR(COUNTIFS('Etude statistique des temps d''a'!AF:AF,3,'Etude statistique des temps d''a'!A:A,"22h30",INDEX('Etude statistique des temps d''a'!B:AD, 0, ROW(A16)),"Fermé") / COUNTIFS('Etude statistique des temps d''a'!AF:AF,3,'Etude statistique des temps d''a'!A:A,"22h30",INDEX('Etude statistique des temps d''a'!B:AD, 0, ROW(A16)),"&lt;&gt;"),"No data")</f>
        <v>No data</v>
      </c>
    </row>
    <row r="18" spans="1:38" x14ac:dyDescent="0.3">
      <c r="A18" t="s">
        <v>24</v>
      </c>
      <c r="B18" t="s">
        <v>40</v>
      </c>
      <c r="C18" t="s">
        <v>75</v>
      </c>
      <c r="D18" t="s">
        <v>76</v>
      </c>
      <c r="E18">
        <f t="shared" si="0"/>
        <v>36.92307692307692</v>
      </c>
      <c r="F18" t="str">
        <f>IFERROR(AVERAGEIFS(INDEX('Etude statistique des temps d''a'!B:AD,0,ROW(A17)),'Etude statistique des temps d''a'!A:A,"8h30",'Etude statistique des temps d''a'!AF:AF,3),"Closed")</f>
        <v>Closed</v>
      </c>
      <c r="G18">
        <f>IFERROR(AVERAGEIFS(INDEX('Etude statistique des temps d''a'!B:AD,0,ROW(A17)),'Etude statistique des temps d''a'!A:A,"9h30",'Etude statistique des temps d''a'!AF:AF,3),"Closed")</f>
        <v>25</v>
      </c>
      <c r="H18">
        <f>IFERROR(AVERAGEIFS(INDEX('Etude statistique des temps d''a'!B:AD,0,ROW(A17)),'Etude statistique des temps d''a'!A:A,"10h30",'Etude statistique des temps d''a'!AF:AF,3),"Closed")</f>
        <v>32.5</v>
      </c>
      <c r="I18">
        <f>IFERROR(AVERAGEIFS(INDEX('Etude statistique des temps d''a'!B:AD,0,ROW(A17)),'Etude statistique des temps d''a'!A:A,"11h30 (Parade!)",'Etude statistique des temps d''a'!AF:AF,3),"Closed")</f>
        <v>42.5</v>
      </c>
      <c r="J18">
        <f>IFERROR(AVERAGEIFS(INDEX('Etude statistique des temps d''a'!B:AD,0,ROW(A17)),'Etude statistique des temps d''a'!A:A,"12h30",'Etude statistique des temps d''a'!AF:AF,3),"Closed")</f>
        <v>60</v>
      </c>
      <c r="K18">
        <f>IFERROR(AVERAGEIFS(INDEX('Etude statistique des temps d''a'!B:AD,0,ROW(A17)),'Etude statistique des temps d''a'!A:A,"13h30",'Etude statistique des temps d''a'!AF:AF,3),"Closed")</f>
        <v>57.5</v>
      </c>
      <c r="L18">
        <f>IFERROR(AVERAGEIFS(INDEX('Etude statistique des temps d''a'!B:AD,0,ROW(A17)),'Etude statistique des temps d''a'!A:A,"14h30",'Etude statistique des temps d''a'!AF:AF,3),"Closed")</f>
        <v>40</v>
      </c>
      <c r="M18">
        <f>IFERROR(AVERAGEIFS(INDEX('Etude statistique des temps d''a'!B:AD,0,ROW(A17)),'Etude statistique des temps d''a'!A:A,"15h30",'Etude statistique des temps d''a'!AF:AF,3),"Closed")</f>
        <v>37.5</v>
      </c>
      <c r="N18">
        <f>IFERROR(AVERAGEIFS(INDEX('Etude statistique des temps d''a'!B:AD,0,ROW(A17)),'Etude statistique des temps d''a'!A:A,"16h30",'Etude statistique des temps d''a'!AF:AF,3),"Closed")</f>
        <v>45</v>
      </c>
      <c r="O18">
        <f>IFERROR(AVERAGEIFS(INDEX('Etude statistique des temps d''a'!B:AD,0,ROW(A17)),'Etude statistique des temps d''a'!A:A,"17h30",'Etude statistique des temps d''a'!AF:AF,3),"Closed")</f>
        <v>32.5</v>
      </c>
      <c r="P18">
        <f>IFERROR(AVERAGEIFS(INDEX('Etude statistique des temps d''a'!B:AD,0,ROW(A17)),'Etude statistique des temps d''a'!A:A,"18h30",'Etude statistique des temps d''a'!AF:AF,3),"Closed")</f>
        <v>32.5</v>
      </c>
      <c r="Q18">
        <f>IFERROR(AVERAGEIFS(INDEX('Etude statistique des temps d''a'!B:AD,0,ROW(A17)),'Etude statistique des temps d''a'!A:A,"19h30",'Etude statistique des temps d''a'!AF:AF,3),"Closed")</f>
        <v>35</v>
      </c>
      <c r="R18">
        <f>IFERROR(AVERAGEIFS(INDEX('Etude statistique des temps d''a'!B:AD,0,ROW(A17)),'Etude statistique des temps d''a'!A:A,"20h30",'Etude statistique des temps d''a'!AF:AF,3),"Closed")</f>
        <v>25</v>
      </c>
      <c r="S18">
        <f>IFERROR(AVERAGEIFS(INDEX('Etude statistique des temps d''a'!B:AD,0,ROW(A17)),'Etude statistique des temps d''a'!A:A,"21h30",'Etude statistique des temps d''a'!AF:AF,3),"Closed")</f>
        <v>15</v>
      </c>
      <c r="T18" t="str">
        <f>IFERROR(AVERAGEIFS(INDEX('Etude statistique des temps d''a'!B:AD,0,ROW(A17)),'Etude statistique des temps d''a'!A:A,"22h",'Etude statistique des temps d''a'!AF:AF,3),"Closed")</f>
        <v>Closed</v>
      </c>
      <c r="U18" t="str">
        <f>IFERROR(AVERAGEIFS(INDEX('Etude statistique des temps d''a'!B:AD,0,ROW(A17)),'Etude statistique des temps d''a'!A:A,"22h30",'Etude statistique des temps d''a'!AF:AF,3),"Closed")</f>
        <v>Closed</v>
      </c>
      <c r="V18">
        <f>COUNTIFS('Etude statistique des temps d''a'!AF:AF,3,INDEX('Etude statistique des temps d''a'!B:AD, 0, ROW(A17)),"Fermé") / COUNTIFS('Etude statistique des temps d''a'!AF:AF,3,INDEX('Etude statistique des temps d''a'!B:AD, 0, ROW(A17)),"&lt;&gt;")</f>
        <v>8.6956521739130432E-2</v>
      </c>
      <c r="W18" t="str">
        <f>IFERROR(COUNTIFS('Etude statistique des temps d''a'!AF:AF,3,'Etude statistique des temps d''a'!A:A,"8h30",INDEX('Etude statistique des temps d''a'!B:AD, 0, ROW(A17)),"Fermé") / COUNTIFS('Etude statistique des temps d''a'!AF:AF,3,'Etude statistique des temps d''a'!A:A,"8h30",INDEX('Etude statistique des temps d''a'!B:AD, 0, ROW(A17)),"&lt;&gt;"),"No data")</f>
        <v>No data</v>
      </c>
      <c r="X18">
        <f>IFERROR(COUNTIFS('Etude statistique des temps d''a'!AF:AF,3,'Etude statistique des temps d''a'!A:A,"9h30",INDEX('Etude statistique des temps d''a'!B:AD, 0, ROW(A17)),"Fermé") / COUNTIFS('Etude statistique des temps d''a'!AF:AF,3,'Etude statistique des temps d''a'!A:A,"9h30",INDEX('Etude statistique des temps d''a'!B:AD, 0, ROW(A17)),"&lt;&gt;"),"No data")</f>
        <v>0</v>
      </c>
      <c r="Y18">
        <f>IFERROR(COUNTIFS('Etude statistique des temps d''a'!AF:AF,3,'Etude statistique des temps d''a'!A:A,"10h30",INDEX('Etude statistique des temps d''a'!B:AD, 0, ROW(A17)),"Fermé") / COUNTIFS('Etude statistique des temps d''a'!AF:AF,3,'Etude statistique des temps d''a'!A:A,"10h30",INDEX('Etude statistique des temps d''a'!B:AD, 0, ROW(A17)),"&lt;&gt;"),"No data")</f>
        <v>0</v>
      </c>
      <c r="Z18">
        <f>IFERROR(COUNTIFS('Etude statistique des temps d''a'!AF:AF,3,'Etude statistique des temps d''a'!A:A,"11h30 (Parade!)",INDEX('Etude statistique des temps d''a'!B:AD, 0, ROW(A17)),"Fermé") / COUNTIFS('Etude statistique des temps d''a'!AF:AF,3,'Etude statistique des temps d''a'!A:A,"11h30 (Parade!)",INDEX('Etude statistique des temps d''a'!B:AD, 0, ROW(A17)),"&lt;&gt;"),"No data")</f>
        <v>0</v>
      </c>
      <c r="AA18">
        <f>IFERROR(COUNTIFS('Etude statistique des temps d''a'!AF:AF,3,'Etude statistique des temps d''a'!A:A,"12h30",INDEX('Etude statistique des temps d''a'!B:AD, 0, ROW(A17)),"Fermé") / COUNTIFS('Etude statistique des temps d''a'!AF:AF,3,'Etude statistique des temps d''a'!A:A,"12h30",INDEX('Etude statistique des temps d''a'!B:AD, 0, ROW(A17)),"&lt;&gt;"),"No data")</f>
        <v>0</v>
      </c>
      <c r="AB18">
        <f>IFERROR(COUNTIFS('Etude statistique des temps d''a'!AF:AF,3,'Etude statistique des temps d''a'!A:A,"13h30",INDEX('Etude statistique des temps d''a'!B:AD, 0, ROW(A17)),"Fermé") / COUNTIFS('Etude statistique des temps d''a'!AF:AF,3,'Etude statistique des temps d''a'!A:A,"13h30",INDEX('Etude statistique des temps d''a'!B:AD, 0, ROW(A17)),"&lt;&gt;"),"No data")</f>
        <v>0</v>
      </c>
      <c r="AC18">
        <f>IFERROR(COUNTIFS('Etude statistique des temps d''a'!AF:AF,3,'Etude statistique des temps d''a'!A:A,"14h30",INDEX('Etude statistique des temps d''a'!B:AD, 0, ROW(A17)),"Fermé") / COUNTIFS('Etude statistique des temps d''a'!AF:AF,3,'Etude statistique des temps d''a'!A:A,"14h30",INDEX('Etude statistique des temps d''a'!B:AD, 0, ROW(A17)),"&lt;&gt;"),"No data")</f>
        <v>0</v>
      </c>
      <c r="AD18">
        <f>IFERROR(COUNTIFS('Etude statistique des temps d''a'!AF:AF,3,'Etude statistique des temps d''a'!A:A,"15h30",INDEX('Etude statistique des temps d''a'!B:AD, 0, ROW(A17)),"Fermé") / COUNTIFS('Etude statistique des temps d''a'!AF:AF,3,'Etude statistique des temps d''a'!A:A,"15h30",INDEX('Etude statistique des temps d''a'!B:AD, 0, ROW(A17)),"&lt;&gt;"),"No data")</f>
        <v>0</v>
      </c>
      <c r="AE18">
        <f>IFERROR(COUNTIFS('Etude statistique des temps d''a'!AF:AF,3,'Etude statistique des temps d''a'!A:A,"16h30",INDEX('Etude statistique des temps d''a'!B:AD, 0, ROW(A17)),"Fermé") / COUNTIFS('Etude statistique des temps d''a'!AF:AF,3,'Etude statistique des temps d''a'!A:A,"16h30",INDEX('Etude statistique des temps d''a'!B:AD, 0, ROW(A17)),"&lt;&gt;"),"No data")</f>
        <v>0</v>
      </c>
      <c r="AF18">
        <f>IFERROR(COUNTIFS('Etude statistique des temps d''a'!AF:AF,3,'Etude statistique des temps d''a'!A:A,"17h30",INDEX('Etude statistique des temps d''a'!B:AD, 0, ROW(A17)),"Fermé") / COUNTIFS('Etude statistique des temps d''a'!AF:AF,3,'Etude statistique des temps d''a'!A:A,"17h30",INDEX('Etude statistique des temps d''a'!B:AD, 0, ROW(A17)),"&lt;&gt;"),"No data")</f>
        <v>0</v>
      </c>
      <c r="AG18">
        <f>IFERROR(COUNTIFS('Etude statistique des temps d''a'!AF:AF,3,'Etude statistique des temps d''a'!A:A,"18h30",INDEX('Etude statistique des temps d''a'!B:AD, 0, ROW(A17)),"Fermé") / COUNTIFS('Etude statistique des temps d''a'!AF:AF,3,'Etude statistique des temps d''a'!A:A,"18h30",INDEX('Etude statistique des temps d''a'!B:AD, 0, ROW(A17)),"&lt;&gt;"),"No data")</f>
        <v>0</v>
      </c>
      <c r="AH18">
        <f>IFERROR(COUNTIFS('Etude statistique des temps d''a'!AF:AF,3,'Etude statistique des temps d''a'!A:A,"19h30",INDEX('Etude statistique des temps d''a'!B:AD, 0, ROW(A17)),"Fermé") / COUNTIFS('Etude statistique des temps d''a'!AF:AF,3,'Etude statistique des temps d''a'!A:A,"19h30",INDEX('Etude statistique des temps d''a'!B:AD, 0, ROW(A17)),"&lt;&gt;"),"No data")</f>
        <v>0</v>
      </c>
      <c r="AI18">
        <f>IFERROR(COUNTIFS('Etude statistique des temps d''a'!AF:AF,3,'Etude statistique des temps d''a'!A:A,"20h30",INDEX('Etude statistique des temps d''a'!B:AD, 0, ROW(A17)),"Fermé") / COUNTIFS('Etude statistique des temps d''a'!AF:AF,3,'Etude statistique des temps d''a'!A:A,"20h30",INDEX('Etude statistique des temps d''a'!B:AD, 0, ROW(A17)),"&lt;&gt;"),"No data")</f>
        <v>0</v>
      </c>
      <c r="AJ18">
        <f>IFERROR(COUNTIFS('Etude statistique des temps d''a'!AF:AF,3,'Etude statistique des temps d''a'!A:A,"21h30",INDEX('Etude statistique des temps d''a'!B:AD, 0, ROW(A17)),"Fermé") / COUNTIFS('Etude statistique des temps d''a'!AF:AF,3,'Etude statistique des temps d''a'!A:A,"21h30",INDEX('Etude statistique des temps d''a'!B:AD, 0, ROW(A17)),"&lt;&gt;"),"No data")</f>
        <v>0.5</v>
      </c>
      <c r="AK18">
        <f>IFERROR(COUNTIFS('Etude statistique des temps d''a'!AF:AF,3,'Etude statistique des temps d''a'!A:A,"22h",INDEX('Etude statistique des temps d''a'!B:AD, 0, ROW(A17)),"Fermé") / COUNTIFS('Etude statistique des temps d''a'!AF:AF,3,'Etude statistique des temps d''a'!A:A,"22h",INDEX('Etude statistique des temps d''a'!B:AD, 0, ROW(A17)),"&lt;&gt;"),"No data")</f>
        <v>1</v>
      </c>
      <c r="AL18" t="str">
        <f>IFERROR(COUNTIFS('Etude statistique des temps d''a'!AF:AF,3,'Etude statistique des temps d''a'!A:A,"22h30",INDEX('Etude statistique des temps d''a'!B:AD, 0, ROW(A17)),"Fermé") / COUNTIFS('Etude statistique des temps d''a'!AF:AF,3,'Etude statistique des temps d''a'!A:A,"22h30",INDEX('Etude statistique des temps d''a'!B:AD, 0, ROW(A17)),"&lt;&gt;"),"No data")</f>
        <v>No data</v>
      </c>
    </row>
    <row r="19" spans="1:38" x14ac:dyDescent="0.3">
      <c r="A19" t="s">
        <v>25</v>
      </c>
      <c r="B19" t="s">
        <v>40</v>
      </c>
      <c r="C19" t="s">
        <v>77</v>
      </c>
      <c r="D19" t="s">
        <v>78</v>
      </c>
      <c r="E19">
        <f t="shared" si="0"/>
        <v>20.576923076923077</v>
      </c>
      <c r="F19" t="str">
        <f>IFERROR(AVERAGEIFS(INDEX('Etude statistique des temps d''a'!B:AD,0,ROW(A18)),'Etude statistique des temps d''a'!A:A,"8h30",'Etude statistique des temps d''a'!AF:AF,3),"Closed")</f>
        <v>Closed</v>
      </c>
      <c r="G19">
        <f>IFERROR(AVERAGEIFS(INDEX('Etude statistique des temps d''a'!B:AD,0,ROW(A18)),'Etude statistique des temps d''a'!A:A,"9h30",'Etude statistique des temps d''a'!AF:AF,3),"Closed")</f>
        <v>5</v>
      </c>
      <c r="H19">
        <f>IFERROR(AVERAGEIFS(INDEX('Etude statistique des temps d''a'!B:AD,0,ROW(A18)),'Etude statistique des temps d''a'!A:A,"10h30",'Etude statistique des temps d''a'!AF:AF,3),"Closed")</f>
        <v>30</v>
      </c>
      <c r="I19">
        <f>IFERROR(AVERAGEIFS(INDEX('Etude statistique des temps d''a'!B:AD,0,ROW(A18)),'Etude statistique des temps d''a'!A:A,"11h30 (Parade!)",'Etude statistique des temps d''a'!AF:AF,3),"Closed")</f>
        <v>22.5</v>
      </c>
      <c r="J19">
        <f>IFERROR(AVERAGEIFS(INDEX('Etude statistique des temps d''a'!B:AD,0,ROW(A18)),'Etude statistique des temps d''a'!A:A,"12h30",'Etude statistique des temps d''a'!AF:AF,3),"Closed")</f>
        <v>20</v>
      </c>
      <c r="K19">
        <f>IFERROR(AVERAGEIFS(INDEX('Etude statistique des temps d''a'!B:AD,0,ROW(A18)),'Etude statistique des temps d''a'!A:A,"13h30",'Etude statistique des temps d''a'!AF:AF,3),"Closed")</f>
        <v>27.5</v>
      </c>
      <c r="L19">
        <f>IFERROR(AVERAGEIFS(INDEX('Etude statistique des temps d''a'!B:AD,0,ROW(A18)),'Etude statistique des temps d''a'!A:A,"14h30",'Etude statistique des temps d''a'!AF:AF,3),"Closed")</f>
        <v>15</v>
      </c>
      <c r="M19">
        <f>IFERROR(AVERAGEIFS(INDEX('Etude statistique des temps d''a'!B:AD,0,ROW(A18)),'Etude statistique des temps d''a'!A:A,"15h30",'Etude statistique des temps d''a'!AF:AF,3),"Closed")</f>
        <v>22.5</v>
      </c>
      <c r="N19">
        <f>IFERROR(AVERAGEIFS(INDEX('Etude statistique des temps d''a'!B:AD,0,ROW(A18)),'Etude statistique des temps d''a'!A:A,"16h30",'Etude statistique des temps d''a'!AF:AF,3),"Closed")</f>
        <v>25</v>
      </c>
      <c r="O19">
        <f>IFERROR(AVERAGEIFS(INDEX('Etude statistique des temps d''a'!B:AD,0,ROW(A18)),'Etude statistique des temps d''a'!A:A,"17h30",'Etude statistique des temps d''a'!AF:AF,3),"Closed")</f>
        <v>17.5</v>
      </c>
      <c r="P19">
        <f>IFERROR(AVERAGEIFS(INDEX('Etude statistique des temps d''a'!B:AD,0,ROW(A18)),'Etude statistique des temps d''a'!A:A,"18h30",'Etude statistique des temps d''a'!AF:AF,3),"Closed")</f>
        <v>22.5</v>
      </c>
      <c r="Q19">
        <f>IFERROR(AVERAGEIFS(INDEX('Etude statistique des temps d''a'!B:AD,0,ROW(A18)),'Etude statistique des temps d''a'!A:A,"19h30",'Etude statistique des temps d''a'!AF:AF,3),"Closed")</f>
        <v>15</v>
      </c>
      <c r="R19">
        <f>IFERROR(AVERAGEIFS(INDEX('Etude statistique des temps d''a'!B:AD,0,ROW(A18)),'Etude statistique des temps d''a'!A:A,"20h30",'Etude statistique des temps d''a'!AF:AF,3),"Closed")</f>
        <v>25</v>
      </c>
      <c r="S19">
        <f>IFERROR(AVERAGEIFS(INDEX('Etude statistique des temps d''a'!B:AD,0,ROW(A18)),'Etude statistique des temps d''a'!A:A,"21h30",'Etude statistique des temps d''a'!AF:AF,3),"Closed")</f>
        <v>20</v>
      </c>
      <c r="T19" t="str">
        <f>IFERROR(AVERAGEIFS(INDEX('Etude statistique des temps d''a'!B:AD,0,ROW(A18)),'Etude statistique des temps d''a'!A:A,"22h",'Etude statistique des temps d''a'!AF:AF,3),"Closed")</f>
        <v>Closed</v>
      </c>
      <c r="U19" t="str">
        <f>IFERROR(AVERAGEIFS(INDEX('Etude statistique des temps d''a'!B:AD,0,ROW(A18)),'Etude statistique des temps d''a'!A:A,"22h30",'Etude statistique des temps d''a'!AF:AF,3),"Closed")</f>
        <v>Closed</v>
      </c>
      <c r="V19">
        <f>COUNTIFS('Etude statistique des temps d''a'!AF:AF,3,INDEX('Etude statistique des temps d''a'!B:AD, 0, ROW(A18)),"Fermé") / COUNTIFS('Etude statistique des temps d''a'!AF:AF,3,INDEX('Etude statistique des temps d''a'!B:AD, 0, ROW(A18)),"&lt;&gt;")</f>
        <v>8.6956521739130432E-2</v>
      </c>
      <c r="W19" t="str">
        <f>IFERROR(COUNTIFS('Etude statistique des temps d''a'!AF:AF,3,'Etude statistique des temps d''a'!A:A,"8h30",INDEX('Etude statistique des temps d''a'!B:AD, 0, ROW(A18)),"Fermé") / COUNTIFS('Etude statistique des temps d''a'!AF:AF,3,'Etude statistique des temps d''a'!A:A,"8h30",INDEX('Etude statistique des temps d''a'!B:AD, 0, ROW(A18)),"&lt;&gt;"),"No data")</f>
        <v>No data</v>
      </c>
      <c r="X19">
        <f>IFERROR(COUNTIFS('Etude statistique des temps d''a'!AF:AF,3,'Etude statistique des temps d''a'!A:A,"9h30",INDEX('Etude statistique des temps d''a'!B:AD, 0, ROW(A18)),"Fermé") / COUNTIFS('Etude statistique des temps d''a'!AF:AF,3,'Etude statistique des temps d''a'!A:A,"9h30",INDEX('Etude statistique des temps d''a'!B:AD, 0, ROW(A18)),"&lt;&gt;"),"No data")</f>
        <v>0</v>
      </c>
      <c r="Y19">
        <f>IFERROR(COUNTIFS('Etude statistique des temps d''a'!AF:AF,3,'Etude statistique des temps d''a'!A:A,"10h30",INDEX('Etude statistique des temps d''a'!B:AD, 0, ROW(A18)),"Fermé") / COUNTIFS('Etude statistique des temps d''a'!AF:AF,3,'Etude statistique des temps d''a'!A:A,"10h30",INDEX('Etude statistique des temps d''a'!B:AD, 0, ROW(A18)),"&lt;&gt;"),"No data")</f>
        <v>0</v>
      </c>
      <c r="Z19">
        <f>IFERROR(COUNTIFS('Etude statistique des temps d''a'!AF:AF,3,'Etude statistique des temps d''a'!A:A,"11h30 (Parade!)",INDEX('Etude statistique des temps d''a'!B:AD, 0, ROW(A18)),"Fermé") / COUNTIFS('Etude statistique des temps d''a'!AF:AF,3,'Etude statistique des temps d''a'!A:A,"11h30 (Parade!)",INDEX('Etude statistique des temps d''a'!B:AD, 0, ROW(A18)),"&lt;&gt;"),"No data")</f>
        <v>0</v>
      </c>
      <c r="AA19">
        <f>IFERROR(COUNTIFS('Etude statistique des temps d''a'!AF:AF,3,'Etude statistique des temps d''a'!A:A,"12h30",INDEX('Etude statistique des temps d''a'!B:AD, 0, ROW(A18)),"Fermé") / COUNTIFS('Etude statistique des temps d''a'!AF:AF,3,'Etude statistique des temps d''a'!A:A,"12h30",INDEX('Etude statistique des temps d''a'!B:AD, 0, ROW(A18)),"&lt;&gt;"),"No data")</f>
        <v>0</v>
      </c>
      <c r="AB19">
        <f>IFERROR(COUNTIFS('Etude statistique des temps d''a'!AF:AF,3,'Etude statistique des temps d''a'!A:A,"13h30",INDEX('Etude statistique des temps d''a'!B:AD, 0, ROW(A18)),"Fermé") / COUNTIFS('Etude statistique des temps d''a'!AF:AF,3,'Etude statistique des temps d''a'!A:A,"13h30",INDEX('Etude statistique des temps d''a'!B:AD, 0, ROW(A18)),"&lt;&gt;"),"No data")</f>
        <v>0</v>
      </c>
      <c r="AC19">
        <f>IFERROR(COUNTIFS('Etude statistique des temps d''a'!AF:AF,3,'Etude statistique des temps d''a'!A:A,"14h30",INDEX('Etude statistique des temps d''a'!B:AD, 0, ROW(A18)),"Fermé") / COUNTIFS('Etude statistique des temps d''a'!AF:AF,3,'Etude statistique des temps d''a'!A:A,"14h30",INDEX('Etude statistique des temps d''a'!B:AD, 0, ROW(A18)),"&lt;&gt;"),"No data")</f>
        <v>0</v>
      </c>
      <c r="AD19">
        <f>IFERROR(COUNTIFS('Etude statistique des temps d''a'!AF:AF,3,'Etude statistique des temps d''a'!A:A,"15h30",INDEX('Etude statistique des temps d''a'!B:AD, 0, ROW(A18)),"Fermé") / COUNTIFS('Etude statistique des temps d''a'!AF:AF,3,'Etude statistique des temps d''a'!A:A,"15h30",INDEX('Etude statistique des temps d''a'!B:AD, 0, ROW(A18)),"&lt;&gt;"),"No data")</f>
        <v>0</v>
      </c>
      <c r="AE19">
        <f>IFERROR(COUNTIFS('Etude statistique des temps d''a'!AF:AF,3,'Etude statistique des temps d''a'!A:A,"16h30",INDEX('Etude statistique des temps d''a'!B:AD, 0, ROW(A18)),"Fermé") / COUNTIFS('Etude statistique des temps d''a'!AF:AF,3,'Etude statistique des temps d''a'!A:A,"16h30",INDEX('Etude statistique des temps d''a'!B:AD, 0, ROW(A18)),"&lt;&gt;"),"No data")</f>
        <v>0</v>
      </c>
      <c r="AF19">
        <f>IFERROR(COUNTIFS('Etude statistique des temps d''a'!AF:AF,3,'Etude statistique des temps d''a'!A:A,"17h30",INDEX('Etude statistique des temps d''a'!B:AD, 0, ROW(A18)),"Fermé") / COUNTIFS('Etude statistique des temps d''a'!AF:AF,3,'Etude statistique des temps d''a'!A:A,"17h30",INDEX('Etude statistique des temps d''a'!B:AD, 0, ROW(A18)),"&lt;&gt;"),"No data")</f>
        <v>0</v>
      </c>
      <c r="AG19">
        <f>IFERROR(COUNTIFS('Etude statistique des temps d''a'!AF:AF,3,'Etude statistique des temps d''a'!A:A,"18h30",INDEX('Etude statistique des temps d''a'!B:AD, 0, ROW(A18)),"Fermé") / COUNTIFS('Etude statistique des temps d''a'!AF:AF,3,'Etude statistique des temps d''a'!A:A,"18h30",INDEX('Etude statistique des temps d''a'!B:AD, 0, ROW(A18)),"&lt;&gt;"),"No data")</f>
        <v>0</v>
      </c>
      <c r="AH19">
        <f>IFERROR(COUNTIFS('Etude statistique des temps d''a'!AF:AF,3,'Etude statistique des temps d''a'!A:A,"19h30",INDEX('Etude statistique des temps d''a'!B:AD, 0, ROW(A18)),"Fermé") / COUNTIFS('Etude statistique des temps d''a'!AF:AF,3,'Etude statistique des temps d''a'!A:A,"19h30",INDEX('Etude statistique des temps d''a'!B:AD, 0, ROW(A18)),"&lt;&gt;"),"No data")</f>
        <v>0</v>
      </c>
      <c r="AI19">
        <f>IFERROR(COUNTIFS('Etude statistique des temps d''a'!AF:AF,3,'Etude statistique des temps d''a'!A:A,"20h30",INDEX('Etude statistique des temps d''a'!B:AD, 0, ROW(A18)),"Fermé") / COUNTIFS('Etude statistique des temps d''a'!AF:AF,3,'Etude statistique des temps d''a'!A:A,"20h30",INDEX('Etude statistique des temps d''a'!B:AD, 0, ROW(A18)),"&lt;&gt;"),"No data")</f>
        <v>0</v>
      </c>
      <c r="AJ19">
        <f>IFERROR(COUNTIFS('Etude statistique des temps d''a'!AF:AF,3,'Etude statistique des temps d''a'!A:A,"21h30",INDEX('Etude statistique des temps d''a'!B:AD, 0, ROW(A18)),"Fermé") / COUNTIFS('Etude statistique des temps d''a'!AF:AF,3,'Etude statistique des temps d''a'!A:A,"21h30",INDEX('Etude statistique des temps d''a'!B:AD, 0, ROW(A18)),"&lt;&gt;"),"No data")</f>
        <v>0.5</v>
      </c>
      <c r="AK19">
        <f>IFERROR(COUNTIFS('Etude statistique des temps d''a'!AF:AF,3,'Etude statistique des temps d''a'!A:A,"22h",INDEX('Etude statistique des temps d''a'!B:AD, 0, ROW(A18)),"Fermé") / COUNTIFS('Etude statistique des temps d''a'!AF:AF,3,'Etude statistique des temps d''a'!A:A,"22h",INDEX('Etude statistique des temps d''a'!B:AD, 0, ROW(A18)),"&lt;&gt;"),"No data")</f>
        <v>1</v>
      </c>
      <c r="AL19" t="str">
        <f>IFERROR(COUNTIFS('Etude statistique des temps d''a'!AF:AF,3,'Etude statistique des temps d''a'!A:A,"22h30",INDEX('Etude statistique des temps d''a'!B:AD, 0, ROW(A18)),"Fermé") / COUNTIFS('Etude statistique des temps d''a'!AF:AF,3,'Etude statistique des temps d''a'!A:A,"22h30",INDEX('Etude statistique des temps d''a'!B:AD, 0, ROW(A18)),"&lt;&gt;"),"No data")</f>
        <v>No data</v>
      </c>
    </row>
    <row r="20" spans="1:38" x14ac:dyDescent="0.3">
      <c r="A20" t="s">
        <v>26</v>
      </c>
      <c r="B20" t="s">
        <v>40</v>
      </c>
      <c r="C20" t="s">
        <v>79</v>
      </c>
      <c r="D20" t="s">
        <v>80</v>
      </c>
      <c r="E20">
        <f t="shared" si="0"/>
        <v>39.642857142857146</v>
      </c>
      <c r="F20" t="str">
        <f>IFERROR(AVERAGEIFS(INDEX('Etude statistique des temps d''a'!B:AD,0,ROW(A19)),'Etude statistique des temps d''a'!A:A,"8h30",'Etude statistique des temps d''a'!AF:AF,3),"Closed")</f>
        <v>Closed</v>
      </c>
      <c r="G20">
        <f>IFERROR(AVERAGEIFS(INDEX('Etude statistique des temps d''a'!B:AD,0,ROW(A19)),'Etude statistique des temps d''a'!A:A,"9h30",'Etude statistique des temps d''a'!AF:AF,3),"Closed")</f>
        <v>5</v>
      </c>
      <c r="H20">
        <f>IFERROR(AVERAGEIFS(INDEX('Etude statistique des temps d''a'!B:AD,0,ROW(A19)),'Etude statistique des temps d''a'!A:A,"10h30",'Etude statistique des temps d''a'!AF:AF,3),"Closed")</f>
        <v>42.5</v>
      </c>
      <c r="I20">
        <f>IFERROR(AVERAGEIFS(INDEX('Etude statistique des temps d''a'!B:AD,0,ROW(A19)),'Etude statistique des temps d''a'!A:A,"11h30 (Parade!)",'Etude statistique des temps d''a'!AF:AF,3),"Closed")</f>
        <v>40</v>
      </c>
      <c r="J20">
        <f>IFERROR(AVERAGEIFS(INDEX('Etude statistique des temps d''a'!B:AD,0,ROW(A19)),'Etude statistique des temps d''a'!A:A,"12h30",'Etude statistique des temps d''a'!AF:AF,3),"Closed")</f>
        <v>80</v>
      </c>
      <c r="K20">
        <f>IFERROR(AVERAGEIFS(INDEX('Etude statistique des temps d''a'!B:AD,0,ROW(A19)),'Etude statistique des temps d''a'!A:A,"13h30",'Etude statistique des temps d''a'!AF:AF,3),"Closed")</f>
        <v>65</v>
      </c>
      <c r="L20">
        <f>IFERROR(AVERAGEIFS(INDEX('Etude statistique des temps d''a'!B:AD,0,ROW(A19)),'Etude statistique des temps d''a'!A:A,"14h30",'Etude statistique des temps d''a'!AF:AF,3),"Closed")</f>
        <v>47.5</v>
      </c>
      <c r="M20">
        <f>IFERROR(AVERAGEIFS(INDEX('Etude statistique des temps d''a'!B:AD,0,ROW(A19)),'Etude statistique des temps d''a'!A:A,"15h30",'Etude statistique des temps d''a'!AF:AF,3),"Closed")</f>
        <v>37.5</v>
      </c>
      <c r="N20">
        <f>IFERROR(AVERAGEIFS(INDEX('Etude statistique des temps d''a'!B:AD,0,ROW(A19)),'Etude statistique des temps d''a'!A:A,"16h30",'Etude statistique des temps d''a'!AF:AF,3),"Closed")</f>
        <v>37.5</v>
      </c>
      <c r="O20">
        <f>IFERROR(AVERAGEIFS(INDEX('Etude statistique des temps d''a'!B:AD,0,ROW(A19)),'Etude statistique des temps d''a'!A:A,"17h30",'Etude statistique des temps d''a'!AF:AF,3),"Closed")</f>
        <v>35</v>
      </c>
      <c r="P20">
        <f>IFERROR(AVERAGEIFS(INDEX('Etude statistique des temps d''a'!B:AD,0,ROW(A19)),'Etude statistique des temps d''a'!A:A,"18h30",'Etude statistique des temps d''a'!AF:AF,3),"Closed")</f>
        <v>35</v>
      </c>
      <c r="Q20">
        <f>IFERROR(AVERAGEIFS(INDEX('Etude statistique des temps d''a'!B:AD,0,ROW(A19)),'Etude statistique des temps d''a'!A:A,"19h30",'Etude statistique des temps d''a'!AF:AF,3),"Closed")</f>
        <v>35</v>
      </c>
      <c r="R20">
        <f>IFERROR(AVERAGEIFS(INDEX('Etude statistique des temps d''a'!B:AD,0,ROW(A19)),'Etude statistique des temps d''a'!A:A,"20h30",'Etude statistique des temps d''a'!AF:AF,3),"Closed")</f>
        <v>40</v>
      </c>
      <c r="S20">
        <f>IFERROR(AVERAGEIFS(INDEX('Etude statistique des temps d''a'!B:AD,0,ROW(A19)),'Etude statistique des temps d''a'!A:A,"21h30",'Etude statistique des temps d''a'!AF:AF,3),"Closed")</f>
        <v>30</v>
      </c>
      <c r="T20">
        <f>IFERROR(AVERAGEIFS(INDEX('Etude statistique des temps d''a'!B:AD,0,ROW(A19)),'Etude statistique des temps d''a'!A:A,"22h",'Etude statistique des temps d''a'!AF:AF,3),"Closed")</f>
        <v>25</v>
      </c>
      <c r="U20" t="str">
        <f>IFERROR(AVERAGEIFS(INDEX('Etude statistique des temps d''a'!B:AD,0,ROW(A19)),'Etude statistique des temps d''a'!A:A,"22h30",'Etude statistique des temps d''a'!AF:AF,3),"Closed")</f>
        <v>Closed</v>
      </c>
      <c r="V20">
        <f>COUNTIFS('Etude statistique des temps d''a'!AF:AF,3,INDEX('Etude statistique des temps d''a'!B:AD, 0, ROW(A19)),"Fermé") / COUNTIFS('Etude statistique des temps d''a'!AF:AF,3,INDEX('Etude statistique des temps d''a'!B:AD, 0, ROW(A19)),"&lt;&gt;")</f>
        <v>0</v>
      </c>
      <c r="W20" t="str">
        <f>IFERROR(COUNTIFS('Etude statistique des temps d''a'!AF:AF,3,'Etude statistique des temps d''a'!A:A,"8h30",INDEX('Etude statistique des temps d''a'!B:AD, 0, ROW(A19)),"Fermé") / COUNTIFS('Etude statistique des temps d''a'!AF:AF,3,'Etude statistique des temps d''a'!A:A,"8h30",INDEX('Etude statistique des temps d''a'!B:AD, 0, ROW(A19)),"&lt;&gt;"),"No data")</f>
        <v>No data</v>
      </c>
      <c r="X20">
        <f>IFERROR(COUNTIFS('Etude statistique des temps d''a'!AF:AF,3,'Etude statistique des temps d''a'!A:A,"9h30",INDEX('Etude statistique des temps d''a'!B:AD, 0, ROW(A19)),"Fermé") / COUNTIFS('Etude statistique des temps d''a'!AF:AF,3,'Etude statistique des temps d''a'!A:A,"9h30",INDEX('Etude statistique des temps d''a'!B:AD, 0, ROW(A19)),"&lt;&gt;"),"No data")</f>
        <v>0</v>
      </c>
      <c r="Y20">
        <f>IFERROR(COUNTIFS('Etude statistique des temps d''a'!AF:AF,3,'Etude statistique des temps d''a'!A:A,"10h30",INDEX('Etude statistique des temps d''a'!B:AD, 0, ROW(A19)),"Fermé") / COUNTIFS('Etude statistique des temps d''a'!AF:AF,3,'Etude statistique des temps d''a'!A:A,"10h30",INDEX('Etude statistique des temps d''a'!B:AD, 0, ROW(A19)),"&lt;&gt;"),"No data")</f>
        <v>0</v>
      </c>
      <c r="Z20">
        <f>IFERROR(COUNTIFS('Etude statistique des temps d''a'!AF:AF,3,'Etude statistique des temps d''a'!A:A,"11h30 (Parade!)",INDEX('Etude statistique des temps d''a'!B:AD, 0, ROW(A19)),"Fermé") / COUNTIFS('Etude statistique des temps d''a'!AF:AF,3,'Etude statistique des temps d''a'!A:A,"11h30 (Parade!)",INDEX('Etude statistique des temps d''a'!B:AD, 0, ROW(A19)),"&lt;&gt;"),"No data")</f>
        <v>0</v>
      </c>
      <c r="AA20">
        <f>IFERROR(COUNTIFS('Etude statistique des temps d''a'!AF:AF,3,'Etude statistique des temps d''a'!A:A,"12h30",INDEX('Etude statistique des temps d''a'!B:AD, 0, ROW(A19)),"Fermé") / COUNTIFS('Etude statistique des temps d''a'!AF:AF,3,'Etude statistique des temps d''a'!A:A,"12h30",INDEX('Etude statistique des temps d''a'!B:AD, 0, ROW(A19)),"&lt;&gt;"),"No data")</f>
        <v>0</v>
      </c>
      <c r="AB20">
        <f>IFERROR(COUNTIFS('Etude statistique des temps d''a'!AF:AF,3,'Etude statistique des temps d''a'!A:A,"13h30",INDEX('Etude statistique des temps d''a'!B:AD, 0, ROW(A19)),"Fermé") / COUNTIFS('Etude statistique des temps d''a'!AF:AF,3,'Etude statistique des temps d''a'!A:A,"13h30",INDEX('Etude statistique des temps d''a'!B:AD, 0, ROW(A19)),"&lt;&gt;"),"No data")</f>
        <v>0</v>
      </c>
      <c r="AC20">
        <f>IFERROR(COUNTIFS('Etude statistique des temps d''a'!AF:AF,3,'Etude statistique des temps d''a'!A:A,"14h30",INDEX('Etude statistique des temps d''a'!B:AD, 0, ROW(A19)),"Fermé") / COUNTIFS('Etude statistique des temps d''a'!AF:AF,3,'Etude statistique des temps d''a'!A:A,"14h30",INDEX('Etude statistique des temps d''a'!B:AD, 0, ROW(A19)),"&lt;&gt;"),"No data")</f>
        <v>0</v>
      </c>
      <c r="AD20">
        <f>IFERROR(COUNTIFS('Etude statistique des temps d''a'!AF:AF,3,'Etude statistique des temps d''a'!A:A,"15h30",INDEX('Etude statistique des temps d''a'!B:AD, 0, ROW(A19)),"Fermé") / COUNTIFS('Etude statistique des temps d''a'!AF:AF,3,'Etude statistique des temps d''a'!A:A,"15h30",INDEX('Etude statistique des temps d''a'!B:AD, 0, ROW(A19)),"&lt;&gt;"),"No data")</f>
        <v>0</v>
      </c>
      <c r="AE20">
        <f>IFERROR(COUNTIFS('Etude statistique des temps d''a'!AF:AF,3,'Etude statistique des temps d''a'!A:A,"16h30",INDEX('Etude statistique des temps d''a'!B:AD, 0, ROW(A19)),"Fermé") / COUNTIFS('Etude statistique des temps d''a'!AF:AF,3,'Etude statistique des temps d''a'!A:A,"16h30",INDEX('Etude statistique des temps d''a'!B:AD, 0, ROW(A19)),"&lt;&gt;"),"No data")</f>
        <v>0</v>
      </c>
      <c r="AF20">
        <f>IFERROR(COUNTIFS('Etude statistique des temps d''a'!AF:AF,3,'Etude statistique des temps d''a'!A:A,"17h30",INDEX('Etude statistique des temps d''a'!B:AD, 0, ROW(A19)),"Fermé") / COUNTIFS('Etude statistique des temps d''a'!AF:AF,3,'Etude statistique des temps d''a'!A:A,"17h30",INDEX('Etude statistique des temps d''a'!B:AD, 0, ROW(A19)),"&lt;&gt;"),"No data")</f>
        <v>0</v>
      </c>
      <c r="AG20">
        <f>IFERROR(COUNTIFS('Etude statistique des temps d''a'!AF:AF,3,'Etude statistique des temps d''a'!A:A,"18h30",INDEX('Etude statistique des temps d''a'!B:AD, 0, ROW(A19)),"Fermé") / COUNTIFS('Etude statistique des temps d''a'!AF:AF,3,'Etude statistique des temps d''a'!A:A,"18h30",INDEX('Etude statistique des temps d''a'!B:AD, 0, ROW(A19)),"&lt;&gt;"),"No data")</f>
        <v>0</v>
      </c>
      <c r="AH20">
        <f>IFERROR(COUNTIFS('Etude statistique des temps d''a'!AF:AF,3,'Etude statistique des temps d''a'!A:A,"19h30",INDEX('Etude statistique des temps d''a'!B:AD, 0, ROW(A19)),"Fermé") / COUNTIFS('Etude statistique des temps d''a'!AF:AF,3,'Etude statistique des temps d''a'!A:A,"19h30",INDEX('Etude statistique des temps d''a'!B:AD, 0, ROW(A19)),"&lt;&gt;"),"No data")</f>
        <v>0</v>
      </c>
      <c r="AI20">
        <f>IFERROR(COUNTIFS('Etude statistique des temps d''a'!AF:AF,3,'Etude statistique des temps d''a'!A:A,"20h30",INDEX('Etude statistique des temps d''a'!B:AD, 0, ROW(A19)),"Fermé") / COUNTIFS('Etude statistique des temps d''a'!AF:AF,3,'Etude statistique des temps d''a'!A:A,"20h30",INDEX('Etude statistique des temps d''a'!B:AD, 0, ROW(A19)),"&lt;&gt;"),"No data")</f>
        <v>0</v>
      </c>
      <c r="AJ20">
        <f>IFERROR(COUNTIFS('Etude statistique des temps d''a'!AF:AF,3,'Etude statistique des temps d''a'!A:A,"21h30",INDEX('Etude statistique des temps d''a'!B:AD, 0, ROW(A19)),"Fermé") / COUNTIFS('Etude statistique des temps d''a'!AF:AF,3,'Etude statistique des temps d''a'!A:A,"21h30",INDEX('Etude statistique des temps d''a'!B:AD, 0, ROW(A19)),"&lt;&gt;"),"No data")</f>
        <v>0</v>
      </c>
      <c r="AK20">
        <f>IFERROR(COUNTIFS('Etude statistique des temps d''a'!AF:AF,3,'Etude statistique des temps d''a'!A:A,"22h",INDEX('Etude statistique des temps d''a'!B:AD, 0, ROW(A19)),"Fermé") / COUNTIFS('Etude statistique des temps d''a'!AF:AF,3,'Etude statistique des temps d''a'!A:A,"22h",INDEX('Etude statistique des temps d''a'!B:AD, 0, ROW(A19)),"&lt;&gt;"),"No data")</f>
        <v>0</v>
      </c>
      <c r="AL20" t="str">
        <f>IFERROR(COUNTIFS('Etude statistique des temps d''a'!AF:AF,3,'Etude statistique des temps d''a'!A:A,"22h30",INDEX('Etude statistique des temps d''a'!B:AD, 0, ROW(A19)),"Fermé") / COUNTIFS('Etude statistique des temps d''a'!AF:AF,3,'Etude statistique des temps d''a'!A:A,"22h30",INDEX('Etude statistique des temps d''a'!B:AD, 0, ROW(A19)),"&lt;&gt;"),"No data")</f>
        <v>No data</v>
      </c>
    </row>
    <row r="21" spans="1:38" x14ac:dyDescent="0.3">
      <c r="A21" t="s">
        <v>27</v>
      </c>
      <c r="B21" t="s">
        <v>38</v>
      </c>
      <c r="C21" t="s">
        <v>81</v>
      </c>
      <c r="D21" t="s">
        <v>82</v>
      </c>
      <c r="E21">
        <f t="shared" si="0"/>
        <v>17.5</v>
      </c>
      <c r="F21" t="str">
        <f>IFERROR(AVERAGEIFS(INDEX('Etude statistique des temps d''a'!B:AD,0,ROW(A20)),'Etude statistique des temps d''a'!A:A,"8h30",'Etude statistique des temps d''a'!AF:AF,3),"Closed")</f>
        <v>Closed</v>
      </c>
      <c r="G21">
        <f>IFERROR(AVERAGEIFS(INDEX('Etude statistique des temps d''a'!B:AD,0,ROW(A20)),'Etude statistique des temps d''a'!A:A,"9h30",'Etude statistique des temps d''a'!AF:AF,3),"Closed")</f>
        <v>5</v>
      </c>
      <c r="H21">
        <f>IFERROR(AVERAGEIFS(INDEX('Etude statistique des temps d''a'!B:AD,0,ROW(A20)),'Etude statistique des temps d''a'!A:A,"10h30",'Etude statistique des temps d''a'!AF:AF,3),"Closed")</f>
        <v>27.5</v>
      </c>
      <c r="I21">
        <f>IFERROR(AVERAGEIFS(INDEX('Etude statistique des temps d''a'!B:AD,0,ROW(A20)),'Etude statistique des temps d''a'!A:A,"11h30 (Parade!)",'Etude statistique des temps d''a'!AF:AF,3),"Closed")</f>
        <v>25</v>
      </c>
      <c r="J21">
        <f>IFERROR(AVERAGEIFS(INDEX('Etude statistique des temps d''a'!B:AD,0,ROW(A20)),'Etude statistique des temps d''a'!A:A,"12h30",'Etude statistique des temps d''a'!AF:AF,3),"Closed")</f>
        <v>25</v>
      </c>
      <c r="K21">
        <f>IFERROR(AVERAGEIFS(INDEX('Etude statistique des temps d''a'!B:AD,0,ROW(A20)),'Etude statistique des temps d''a'!A:A,"13h30",'Etude statistique des temps d''a'!AF:AF,3),"Closed")</f>
        <v>15</v>
      </c>
      <c r="L21">
        <f>IFERROR(AVERAGEIFS(INDEX('Etude statistique des temps d''a'!B:AD,0,ROW(A20)),'Etude statistique des temps d''a'!A:A,"14h30",'Etude statistique des temps d''a'!AF:AF,3),"Closed")</f>
        <v>12.5</v>
      </c>
      <c r="M21">
        <f>IFERROR(AVERAGEIFS(INDEX('Etude statistique des temps d''a'!B:AD,0,ROW(A20)),'Etude statistique des temps d''a'!A:A,"15h30",'Etude statistique des temps d''a'!AF:AF,3),"Closed")</f>
        <v>20</v>
      </c>
      <c r="N21">
        <f>IFERROR(AVERAGEIFS(INDEX('Etude statistique des temps d''a'!B:AD,0,ROW(A20)),'Etude statistique des temps d''a'!A:A,"16h30",'Etude statistique des temps d''a'!AF:AF,3),"Closed")</f>
        <v>25</v>
      </c>
      <c r="O21">
        <f>IFERROR(AVERAGEIFS(INDEX('Etude statistique des temps d''a'!B:AD,0,ROW(A20)),'Etude statistique des temps d''a'!A:A,"17h30",'Etude statistique des temps d''a'!AF:AF,3),"Closed")</f>
        <v>22.5</v>
      </c>
      <c r="P21">
        <f>IFERROR(AVERAGEIFS(INDEX('Etude statistique des temps d''a'!B:AD,0,ROW(A20)),'Etude statistique des temps d''a'!A:A,"18h30",'Etude statistique des temps d''a'!AF:AF,3),"Closed")</f>
        <v>22.5</v>
      </c>
      <c r="Q21">
        <f>IFERROR(AVERAGEIFS(INDEX('Etude statistique des temps d''a'!B:AD,0,ROW(A20)),'Etude statistique des temps d''a'!A:A,"19h30",'Etude statistique des temps d''a'!AF:AF,3),"Closed")</f>
        <v>5</v>
      </c>
      <c r="R21">
        <f>IFERROR(AVERAGEIFS(INDEX('Etude statistique des temps d''a'!B:AD,0,ROW(A20)),'Etude statistique des temps d''a'!A:A,"20h30",'Etude statistique des temps d''a'!AF:AF,3),"Closed")</f>
        <v>5</v>
      </c>
      <c r="S21" t="str">
        <f>IFERROR(AVERAGEIFS(INDEX('Etude statistique des temps d''a'!B:AD,0,ROW(A20)),'Etude statistique des temps d''a'!A:A,"21h30",'Etude statistique des temps d''a'!AF:AF,3),"Closed")</f>
        <v>Closed</v>
      </c>
      <c r="T21" t="str">
        <f>IFERROR(AVERAGEIFS(INDEX('Etude statistique des temps d''a'!B:AD,0,ROW(A20)),'Etude statistique des temps d''a'!A:A,"22h",'Etude statistique des temps d''a'!AF:AF,3),"Closed")</f>
        <v>Closed</v>
      </c>
      <c r="U21" t="str">
        <f>IFERROR(AVERAGEIFS(INDEX('Etude statistique des temps d''a'!B:AD,0,ROW(A20)),'Etude statistique des temps d''a'!A:A,"22h30",'Etude statistique des temps d''a'!AF:AF,3),"Closed")</f>
        <v>Closed</v>
      </c>
      <c r="V21">
        <f>COUNTIFS('Etude statistique des temps d''a'!AF:AF,3,INDEX('Etude statistique des temps d''a'!B:AD, 0, ROW(A20)),"Fermé") / COUNTIFS('Etude statistique des temps d''a'!AF:AF,3,INDEX('Etude statistique des temps d''a'!B:AD, 0, ROW(A20)),"&lt;&gt;")</f>
        <v>0.13043478260869565</v>
      </c>
      <c r="W21" t="str">
        <f>IFERROR(COUNTIFS('Etude statistique des temps d''a'!AF:AF,3,'Etude statistique des temps d''a'!A:A,"8h30",INDEX('Etude statistique des temps d''a'!B:AD, 0, ROW(A20)),"Fermé") / COUNTIFS('Etude statistique des temps d''a'!AF:AF,3,'Etude statistique des temps d''a'!A:A,"8h30",INDEX('Etude statistique des temps d''a'!B:AD, 0, ROW(A20)),"&lt;&gt;"),"No data")</f>
        <v>No data</v>
      </c>
      <c r="X21">
        <f>IFERROR(COUNTIFS('Etude statistique des temps d''a'!AF:AF,3,'Etude statistique des temps d''a'!A:A,"9h30",INDEX('Etude statistique des temps d''a'!B:AD, 0, ROW(A20)),"Fermé") / COUNTIFS('Etude statistique des temps d''a'!AF:AF,3,'Etude statistique des temps d''a'!A:A,"9h30",INDEX('Etude statistique des temps d''a'!B:AD, 0, ROW(A20)),"&lt;&gt;"),"No data")</f>
        <v>0</v>
      </c>
      <c r="Y21">
        <f>IFERROR(COUNTIFS('Etude statistique des temps d''a'!AF:AF,3,'Etude statistique des temps d''a'!A:A,"10h30",INDEX('Etude statistique des temps d''a'!B:AD, 0, ROW(A20)),"Fermé") / COUNTIFS('Etude statistique des temps d''a'!AF:AF,3,'Etude statistique des temps d''a'!A:A,"10h30",INDEX('Etude statistique des temps d''a'!B:AD, 0, ROW(A20)),"&lt;&gt;"),"No data")</f>
        <v>0</v>
      </c>
      <c r="Z21">
        <f>IFERROR(COUNTIFS('Etude statistique des temps d''a'!AF:AF,3,'Etude statistique des temps d''a'!A:A,"11h30 (Parade!)",INDEX('Etude statistique des temps d''a'!B:AD, 0, ROW(A20)),"Fermé") / COUNTIFS('Etude statistique des temps d''a'!AF:AF,3,'Etude statistique des temps d''a'!A:A,"11h30 (Parade!)",INDEX('Etude statistique des temps d''a'!B:AD, 0, ROW(A20)),"&lt;&gt;"),"No data")</f>
        <v>0</v>
      </c>
      <c r="AA21">
        <f>IFERROR(COUNTIFS('Etude statistique des temps d''a'!AF:AF,3,'Etude statistique des temps d''a'!A:A,"12h30",INDEX('Etude statistique des temps d''a'!B:AD, 0, ROW(A20)),"Fermé") / COUNTIFS('Etude statistique des temps d''a'!AF:AF,3,'Etude statistique des temps d''a'!A:A,"12h30",INDEX('Etude statistique des temps d''a'!B:AD, 0, ROW(A20)),"&lt;&gt;"),"No data")</f>
        <v>0</v>
      </c>
      <c r="AB21">
        <f>IFERROR(COUNTIFS('Etude statistique des temps d''a'!AF:AF,3,'Etude statistique des temps d''a'!A:A,"13h30",INDEX('Etude statistique des temps d''a'!B:AD, 0, ROW(A20)),"Fermé") / COUNTIFS('Etude statistique des temps d''a'!AF:AF,3,'Etude statistique des temps d''a'!A:A,"13h30",INDEX('Etude statistique des temps d''a'!B:AD, 0, ROW(A20)),"&lt;&gt;"),"No data")</f>
        <v>0</v>
      </c>
      <c r="AC21">
        <f>IFERROR(COUNTIFS('Etude statistique des temps d''a'!AF:AF,3,'Etude statistique des temps d''a'!A:A,"14h30",INDEX('Etude statistique des temps d''a'!B:AD, 0, ROW(A20)),"Fermé") / COUNTIFS('Etude statistique des temps d''a'!AF:AF,3,'Etude statistique des temps d''a'!A:A,"14h30",INDEX('Etude statistique des temps d''a'!B:AD, 0, ROW(A20)),"&lt;&gt;"),"No data")</f>
        <v>0</v>
      </c>
      <c r="AD21">
        <f>IFERROR(COUNTIFS('Etude statistique des temps d''a'!AF:AF,3,'Etude statistique des temps d''a'!A:A,"15h30",INDEX('Etude statistique des temps d''a'!B:AD, 0, ROW(A20)),"Fermé") / COUNTIFS('Etude statistique des temps d''a'!AF:AF,3,'Etude statistique des temps d''a'!A:A,"15h30",INDEX('Etude statistique des temps d''a'!B:AD, 0, ROW(A20)),"&lt;&gt;"),"No data")</f>
        <v>0</v>
      </c>
      <c r="AE21">
        <f>IFERROR(COUNTIFS('Etude statistique des temps d''a'!AF:AF,3,'Etude statistique des temps d''a'!A:A,"16h30",INDEX('Etude statistique des temps d''a'!B:AD, 0, ROW(A20)),"Fermé") / COUNTIFS('Etude statistique des temps d''a'!AF:AF,3,'Etude statistique des temps d''a'!A:A,"16h30",INDEX('Etude statistique des temps d''a'!B:AD, 0, ROW(A20)),"&lt;&gt;"),"No data")</f>
        <v>0</v>
      </c>
      <c r="AF21">
        <f>IFERROR(COUNTIFS('Etude statistique des temps d''a'!AF:AF,3,'Etude statistique des temps d''a'!A:A,"17h30",INDEX('Etude statistique des temps d''a'!B:AD, 0, ROW(A20)),"Fermé") / COUNTIFS('Etude statistique des temps d''a'!AF:AF,3,'Etude statistique des temps d''a'!A:A,"17h30",INDEX('Etude statistique des temps d''a'!B:AD, 0, ROW(A20)),"&lt;&gt;"),"No data")</f>
        <v>0</v>
      </c>
      <c r="AG21">
        <f>IFERROR(COUNTIFS('Etude statistique des temps d''a'!AF:AF,3,'Etude statistique des temps d''a'!A:A,"18h30",INDEX('Etude statistique des temps d''a'!B:AD, 0, ROW(A20)),"Fermé") / COUNTIFS('Etude statistique des temps d''a'!AF:AF,3,'Etude statistique des temps d''a'!A:A,"18h30",INDEX('Etude statistique des temps d''a'!B:AD, 0, ROW(A20)),"&lt;&gt;"),"No data")</f>
        <v>0</v>
      </c>
      <c r="AH21">
        <f>IFERROR(COUNTIFS('Etude statistique des temps d''a'!AF:AF,3,'Etude statistique des temps d''a'!A:A,"19h30",INDEX('Etude statistique des temps d''a'!B:AD, 0, ROW(A20)),"Fermé") / COUNTIFS('Etude statistique des temps d''a'!AF:AF,3,'Etude statistique des temps d''a'!A:A,"19h30",INDEX('Etude statistique des temps d''a'!B:AD, 0, ROW(A20)),"&lt;&gt;"),"No data")</f>
        <v>0</v>
      </c>
      <c r="AI21">
        <f>IFERROR(COUNTIFS('Etude statistique des temps d''a'!AF:AF,3,'Etude statistique des temps d''a'!A:A,"20h30",INDEX('Etude statistique des temps d''a'!B:AD, 0, ROW(A20)),"Fermé") / COUNTIFS('Etude statistique des temps d''a'!AF:AF,3,'Etude statistique des temps d''a'!A:A,"20h30",INDEX('Etude statistique des temps d''a'!B:AD, 0, ROW(A20)),"&lt;&gt;"),"No data")</f>
        <v>0</v>
      </c>
      <c r="AJ21">
        <f>IFERROR(COUNTIFS('Etude statistique des temps d''a'!AF:AF,3,'Etude statistique des temps d''a'!A:A,"21h30",INDEX('Etude statistique des temps d''a'!B:AD, 0, ROW(A20)),"Fermé") / COUNTIFS('Etude statistique des temps d''a'!AF:AF,3,'Etude statistique des temps d''a'!A:A,"21h30",INDEX('Etude statistique des temps d''a'!B:AD, 0, ROW(A20)),"&lt;&gt;"),"No data")</f>
        <v>1</v>
      </c>
      <c r="AK21">
        <f>IFERROR(COUNTIFS('Etude statistique des temps d''a'!AF:AF,3,'Etude statistique des temps d''a'!A:A,"22h",INDEX('Etude statistique des temps d''a'!B:AD, 0, ROW(A20)),"Fermé") / COUNTIFS('Etude statistique des temps d''a'!AF:AF,3,'Etude statistique des temps d''a'!A:A,"22h",INDEX('Etude statistique des temps d''a'!B:AD, 0, ROW(A20)),"&lt;&gt;"),"No data")</f>
        <v>1</v>
      </c>
      <c r="AL21" t="str">
        <f>IFERROR(COUNTIFS('Etude statistique des temps d''a'!AF:AF,3,'Etude statistique des temps d''a'!A:A,"22h30",INDEX('Etude statistique des temps d''a'!B:AD, 0, ROW(A20)),"Fermé") / COUNTIFS('Etude statistique des temps d''a'!AF:AF,3,'Etude statistique des temps d''a'!A:A,"22h30",INDEX('Etude statistique des temps d''a'!B:AD, 0, ROW(A20)),"&lt;&gt;"),"No data")</f>
        <v>No data</v>
      </c>
    </row>
    <row r="22" spans="1:38" x14ac:dyDescent="0.3">
      <c r="A22" t="s">
        <v>28</v>
      </c>
      <c r="B22" t="s">
        <v>38</v>
      </c>
      <c r="C22" t="s">
        <v>83</v>
      </c>
      <c r="D22" t="s">
        <v>84</v>
      </c>
      <c r="E22">
        <f t="shared" si="0"/>
        <v>34.772727272727273</v>
      </c>
      <c r="F22" t="str">
        <f>IFERROR(AVERAGEIFS(INDEX('Etude statistique des temps d''a'!B:AD,0,ROW(A21)),'Etude statistique des temps d''a'!A:A,"8h30",'Etude statistique des temps d''a'!AF:AF,3),"Closed")</f>
        <v>Closed</v>
      </c>
      <c r="G22">
        <f>IFERROR(AVERAGEIFS(INDEX('Etude statistique des temps d''a'!B:AD,0,ROW(A21)),'Etude statistique des temps d''a'!A:A,"9h30",'Etude statistique des temps d''a'!AF:AF,3),"Closed")</f>
        <v>20</v>
      </c>
      <c r="H22">
        <f>IFERROR(AVERAGEIFS(INDEX('Etude statistique des temps d''a'!B:AD,0,ROW(A21)),'Etude statistique des temps d''a'!A:A,"10h30",'Etude statistique des temps d''a'!AF:AF,3),"Closed")</f>
        <v>40</v>
      </c>
      <c r="I22">
        <f>IFERROR(AVERAGEIFS(INDEX('Etude statistique des temps d''a'!B:AD,0,ROW(A21)),'Etude statistique des temps d''a'!A:A,"11h30 (Parade!)",'Etude statistique des temps d''a'!AF:AF,3),"Closed")</f>
        <v>47.5</v>
      </c>
      <c r="J22">
        <f>IFERROR(AVERAGEIFS(INDEX('Etude statistique des temps d''a'!B:AD,0,ROW(A21)),'Etude statistique des temps d''a'!A:A,"12h30",'Etude statistique des temps d''a'!AF:AF,3),"Closed")</f>
        <v>40</v>
      </c>
      <c r="K22">
        <f>IFERROR(AVERAGEIFS(INDEX('Etude statistique des temps d''a'!B:AD,0,ROW(A21)),'Etude statistique des temps d''a'!A:A,"13h30",'Etude statistique des temps d''a'!AF:AF,3),"Closed")</f>
        <v>42.5</v>
      </c>
      <c r="L22">
        <f>IFERROR(AVERAGEIFS(INDEX('Etude statistique des temps d''a'!B:AD,0,ROW(A21)),'Etude statistique des temps d''a'!A:A,"14h30",'Etude statistique des temps d''a'!AF:AF,3),"Closed")</f>
        <v>37.5</v>
      </c>
      <c r="M22">
        <f>IFERROR(AVERAGEIFS(INDEX('Etude statistique des temps d''a'!B:AD,0,ROW(A21)),'Etude statistique des temps d''a'!A:A,"15h30",'Etude statistique des temps d''a'!AF:AF,3),"Closed")</f>
        <v>35</v>
      </c>
      <c r="N22">
        <f>IFERROR(AVERAGEIFS(INDEX('Etude statistique des temps d''a'!B:AD,0,ROW(A21)),'Etude statistique des temps d''a'!A:A,"16h30",'Etude statistique des temps d''a'!AF:AF,3),"Closed")</f>
        <v>32.5</v>
      </c>
      <c r="O22">
        <f>IFERROR(AVERAGEIFS(INDEX('Etude statistique des temps d''a'!B:AD,0,ROW(A21)),'Etude statistique des temps d''a'!A:A,"17h30",'Etude statistique des temps d''a'!AF:AF,3),"Closed")</f>
        <v>32.5</v>
      </c>
      <c r="P22">
        <f>IFERROR(AVERAGEIFS(INDEX('Etude statistique des temps d''a'!B:AD,0,ROW(A21)),'Etude statistique des temps d''a'!A:A,"18h30",'Etude statistique des temps d''a'!AF:AF,3),"Closed")</f>
        <v>30</v>
      </c>
      <c r="Q22" t="str">
        <f>IFERROR(AVERAGEIFS(INDEX('Etude statistique des temps d''a'!B:AD,0,ROW(A21)),'Etude statistique des temps d''a'!A:A,"19h30",'Etude statistique des temps d''a'!AF:AF,3),"Closed")</f>
        <v>Closed</v>
      </c>
      <c r="R22">
        <f>IFERROR(AVERAGEIFS(INDEX('Etude statistique des temps d''a'!B:AD,0,ROW(A21)),'Etude statistique des temps d''a'!A:A,"20h30",'Etude statistique des temps d''a'!AF:AF,3),"Closed")</f>
        <v>25</v>
      </c>
      <c r="S22" t="str">
        <f>IFERROR(AVERAGEIFS(INDEX('Etude statistique des temps d''a'!B:AD,0,ROW(A21)),'Etude statistique des temps d''a'!A:A,"21h30",'Etude statistique des temps d''a'!AF:AF,3),"Closed")</f>
        <v>Closed</v>
      </c>
      <c r="T22" t="str">
        <f>IFERROR(AVERAGEIFS(INDEX('Etude statistique des temps d''a'!B:AD,0,ROW(A21)),'Etude statistique des temps d''a'!A:A,"22h",'Etude statistique des temps d''a'!AF:AF,3),"Closed")</f>
        <v>Closed</v>
      </c>
      <c r="U22" t="str">
        <f>IFERROR(AVERAGEIFS(INDEX('Etude statistique des temps d''a'!B:AD,0,ROW(A21)),'Etude statistique des temps d''a'!A:A,"22h30",'Etude statistique des temps d''a'!AF:AF,3),"Closed")</f>
        <v>Closed</v>
      </c>
      <c r="V22">
        <f>COUNTIFS('Etude statistique des temps d''a'!AF:AF,3,INDEX('Etude statistique des temps d''a'!B:AD, 0, ROW(A21)),"Fermé") / COUNTIFS('Etude statistique des temps d''a'!AF:AF,3,INDEX('Etude statistique des temps d''a'!B:AD, 0, ROW(A21)),"&lt;&gt;")</f>
        <v>0.17391304347826086</v>
      </c>
      <c r="W22" t="str">
        <f>IFERROR(COUNTIFS('Etude statistique des temps d''a'!AF:AF,3,'Etude statistique des temps d''a'!A:A,"8h30",INDEX('Etude statistique des temps d''a'!B:AD, 0, ROW(A21)),"Fermé") / COUNTIFS('Etude statistique des temps d''a'!AF:AF,3,'Etude statistique des temps d''a'!A:A,"8h30",INDEX('Etude statistique des temps d''a'!B:AD, 0, ROW(A21)),"&lt;&gt;"),"No data")</f>
        <v>No data</v>
      </c>
      <c r="X22">
        <f>IFERROR(COUNTIFS('Etude statistique des temps d''a'!AF:AF,3,'Etude statistique des temps d''a'!A:A,"9h30",INDEX('Etude statistique des temps d''a'!B:AD, 0, ROW(A21)),"Fermé") / COUNTIFS('Etude statistique des temps d''a'!AF:AF,3,'Etude statistique des temps d''a'!A:A,"9h30",INDEX('Etude statistique des temps d''a'!B:AD, 0, ROW(A21)),"&lt;&gt;"),"No data")</f>
        <v>0</v>
      </c>
      <c r="Y22">
        <f>IFERROR(COUNTIFS('Etude statistique des temps d''a'!AF:AF,3,'Etude statistique des temps d''a'!A:A,"10h30",INDEX('Etude statistique des temps d''a'!B:AD, 0, ROW(A21)),"Fermé") / COUNTIFS('Etude statistique des temps d''a'!AF:AF,3,'Etude statistique des temps d''a'!A:A,"10h30",INDEX('Etude statistique des temps d''a'!B:AD, 0, ROW(A21)),"&lt;&gt;"),"No data")</f>
        <v>0</v>
      </c>
      <c r="Z22">
        <f>IFERROR(COUNTIFS('Etude statistique des temps d''a'!AF:AF,3,'Etude statistique des temps d''a'!A:A,"11h30 (Parade!)",INDEX('Etude statistique des temps d''a'!B:AD, 0, ROW(A21)),"Fermé") / COUNTIFS('Etude statistique des temps d''a'!AF:AF,3,'Etude statistique des temps d''a'!A:A,"11h30 (Parade!)",INDEX('Etude statistique des temps d''a'!B:AD, 0, ROW(A21)),"&lt;&gt;"),"No data")</f>
        <v>0</v>
      </c>
      <c r="AA22">
        <f>IFERROR(COUNTIFS('Etude statistique des temps d''a'!AF:AF,3,'Etude statistique des temps d''a'!A:A,"12h30",INDEX('Etude statistique des temps d''a'!B:AD, 0, ROW(A21)),"Fermé") / COUNTIFS('Etude statistique des temps d''a'!AF:AF,3,'Etude statistique des temps d''a'!A:A,"12h30",INDEX('Etude statistique des temps d''a'!B:AD, 0, ROW(A21)),"&lt;&gt;"),"No data")</f>
        <v>0</v>
      </c>
      <c r="AB22">
        <f>IFERROR(COUNTIFS('Etude statistique des temps d''a'!AF:AF,3,'Etude statistique des temps d''a'!A:A,"13h30",INDEX('Etude statistique des temps d''a'!B:AD, 0, ROW(A21)),"Fermé") / COUNTIFS('Etude statistique des temps d''a'!AF:AF,3,'Etude statistique des temps d''a'!A:A,"13h30",INDEX('Etude statistique des temps d''a'!B:AD, 0, ROW(A21)),"&lt;&gt;"),"No data")</f>
        <v>0</v>
      </c>
      <c r="AC22">
        <f>IFERROR(COUNTIFS('Etude statistique des temps d''a'!AF:AF,3,'Etude statistique des temps d''a'!A:A,"14h30",INDEX('Etude statistique des temps d''a'!B:AD, 0, ROW(A21)),"Fermé") / COUNTIFS('Etude statistique des temps d''a'!AF:AF,3,'Etude statistique des temps d''a'!A:A,"14h30",INDEX('Etude statistique des temps d''a'!B:AD, 0, ROW(A21)),"&lt;&gt;"),"No data")</f>
        <v>0</v>
      </c>
      <c r="AD22">
        <f>IFERROR(COUNTIFS('Etude statistique des temps d''a'!AF:AF,3,'Etude statistique des temps d''a'!A:A,"15h30",INDEX('Etude statistique des temps d''a'!B:AD, 0, ROW(A21)),"Fermé") / COUNTIFS('Etude statistique des temps d''a'!AF:AF,3,'Etude statistique des temps d''a'!A:A,"15h30",INDEX('Etude statistique des temps d''a'!B:AD, 0, ROW(A21)),"&lt;&gt;"),"No data")</f>
        <v>0</v>
      </c>
      <c r="AE22">
        <f>IFERROR(COUNTIFS('Etude statistique des temps d''a'!AF:AF,3,'Etude statistique des temps d''a'!A:A,"16h30",INDEX('Etude statistique des temps d''a'!B:AD, 0, ROW(A21)),"Fermé") / COUNTIFS('Etude statistique des temps d''a'!AF:AF,3,'Etude statistique des temps d''a'!A:A,"16h30",INDEX('Etude statistique des temps d''a'!B:AD, 0, ROW(A21)),"&lt;&gt;"),"No data")</f>
        <v>0</v>
      </c>
      <c r="AF22">
        <f>IFERROR(COUNTIFS('Etude statistique des temps d''a'!AF:AF,3,'Etude statistique des temps d''a'!A:A,"17h30",INDEX('Etude statistique des temps d''a'!B:AD, 0, ROW(A21)),"Fermé") / COUNTIFS('Etude statistique des temps d''a'!AF:AF,3,'Etude statistique des temps d''a'!A:A,"17h30",INDEX('Etude statistique des temps d''a'!B:AD, 0, ROW(A21)),"&lt;&gt;"),"No data")</f>
        <v>0</v>
      </c>
      <c r="AG22">
        <f>IFERROR(COUNTIFS('Etude statistique des temps d''a'!AF:AF,3,'Etude statistique des temps d''a'!A:A,"18h30",INDEX('Etude statistique des temps d''a'!B:AD, 0, ROW(A21)),"Fermé") / COUNTIFS('Etude statistique des temps d''a'!AF:AF,3,'Etude statistique des temps d''a'!A:A,"18h30",INDEX('Etude statistique des temps d''a'!B:AD, 0, ROW(A21)),"&lt;&gt;"),"No data")</f>
        <v>0</v>
      </c>
      <c r="AH22">
        <f>IFERROR(COUNTIFS('Etude statistique des temps d''a'!AF:AF,3,'Etude statistique des temps d''a'!A:A,"19h30",INDEX('Etude statistique des temps d''a'!B:AD, 0, ROW(A21)),"Fermé") / COUNTIFS('Etude statistique des temps d''a'!AF:AF,3,'Etude statistique des temps d''a'!A:A,"19h30",INDEX('Etude statistique des temps d''a'!B:AD, 0, ROW(A21)),"&lt;&gt;"),"No data")</f>
        <v>1</v>
      </c>
      <c r="AI22">
        <f>IFERROR(COUNTIFS('Etude statistique des temps d''a'!AF:AF,3,'Etude statistique des temps d''a'!A:A,"20h30",INDEX('Etude statistique des temps d''a'!B:AD, 0, ROW(A21)),"Fermé") / COUNTIFS('Etude statistique des temps d''a'!AF:AF,3,'Etude statistique des temps d''a'!A:A,"20h30",INDEX('Etude statistique des temps d''a'!B:AD, 0, ROW(A21)),"&lt;&gt;"),"No data")</f>
        <v>0</v>
      </c>
      <c r="AJ22">
        <f>IFERROR(COUNTIFS('Etude statistique des temps d''a'!AF:AF,3,'Etude statistique des temps d''a'!A:A,"21h30",INDEX('Etude statistique des temps d''a'!B:AD, 0, ROW(A21)),"Fermé") / COUNTIFS('Etude statistique des temps d''a'!AF:AF,3,'Etude statistique des temps d''a'!A:A,"21h30",INDEX('Etude statistique des temps d''a'!B:AD, 0, ROW(A21)),"&lt;&gt;"),"No data")</f>
        <v>1</v>
      </c>
      <c r="AK22">
        <f>IFERROR(COUNTIFS('Etude statistique des temps d''a'!AF:AF,3,'Etude statistique des temps d''a'!A:A,"22h",INDEX('Etude statistique des temps d''a'!B:AD, 0, ROW(A21)),"Fermé") / COUNTIFS('Etude statistique des temps d''a'!AF:AF,3,'Etude statistique des temps d''a'!A:A,"22h",INDEX('Etude statistique des temps d''a'!B:AD, 0, ROW(A21)),"&lt;&gt;"),"No data")</f>
        <v>1</v>
      </c>
      <c r="AL22" t="str">
        <f>IFERROR(COUNTIFS('Etude statistique des temps d''a'!AF:AF,3,'Etude statistique des temps d''a'!A:A,"22h30",INDEX('Etude statistique des temps d''a'!B:AD, 0, ROW(A21)),"Fermé") / COUNTIFS('Etude statistique des temps d''a'!AF:AF,3,'Etude statistique des temps d''a'!A:A,"22h30",INDEX('Etude statistique des temps d''a'!B:AD, 0, ROW(A21)),"&lt;&gt;"),"No data")</f>
        <v>No data</v>
      </c>
    </row>
    <row r="23" spans="1:38" x14ac:dyDescent="0.3">
      <c r="A23" t="s">
        <v>29</v>
      </c>
      <c r="B23" t="s">
        <v>38</v>
      </c>
      <c r="C23" t="s">
        <v>85</v>
      </c>
      <c r="D23" t="s">
        <v>86</v>
      </c>
      <c r="E23">
        <f t="shared" si="0"/>
        <v>39.583333333333336</v>
      </c>
      <c r="F23" t="str">
        <f>IFERROR(AVERAGEIFS(INDEX('Etude statistique des temps d''a'!B:AD,0,ROW(A22)),'Etude statistique des temps d''a'!A:A,"8h30",'Etude statistique des temps d''a'!AF:AF,3),"Closed")</f>
        <v>Closed</v>
      </c>
      <c r="G23">
        <f>IFERROR(AVERAGEIFS(INDEX('Etude statistique des temps d''a'!B:AD,0,ROW(A22)),'Etude statistique des temps d''a'!A:A,"9h30",'Etude statistique des temps d''a'!AF:AF,3),"Closed")</f>
        <v>20</v>
      </c>
      <c r="H23">
        <f>IFERROR(AVERAGEIFS(INDEX('Etude statistique des temps d''a'!B:AD,0,ROW(A22)),'Etude statistique des temps d''a'!A:A,"10h30",'Etude statistique des temps d''a'!AF:AF,3),"Closed")</f>
        <v>35</v>
      </c>
      <c r="I23">
        <f>IFERROR(AVERAGEIFS(INDEX('Etude statistique des temps d''a'!B:AD,0,ROW(A22)),'Etude statistique des temps d''a'!A:A,"11h30 (Parade!)",'Etude statistique des temps d''a'!AF:AF,3),"Closed")</f>
        <v>47.5</v>
      </c>
      <c r="J23">
        <f>IFERROR(AVERAGEIFS(INDEX('Etude statistique des temps d''a'!B:AD,0,ROW(A22)),'Etude statistique des temps d''a'!A:A,"12h30",'Etude statistique des temps d''a'!AF:AF,3),"Closed")</f>
        <v>50</v>
      </c>
      <c r="K23">
        <f>IFERROR(AVERAGEIFS(INDEX('Etude statistique des temps d''a'!B:AD,0,ROW(A22)),'Etude statistique des temps d''a'!A:A,"13h30",'Etude statistique des temps d''a'!AF:AF,3),"Closed")</f>
        <v>50</v>
      </c>
      <c r="L23">
        <f>IFERROR(AVERAGEIFS(INDEX('Etude statistique des temps d''a'!B:AD,0,ROW(A22)),'Etude statistique des temps d''a'!A:A,"14h30",'Etude statistique des temps d''a'!AF:AF,3),"Closed")</f>
        <v>50</v>
      </c>
      <c r="M23">
        <f>IFERROR(AVERAGEIFS(INDEX('Etude statistique des temps d''a'!B:AD,0,ROW(A22)),'Etude statistique des temps d''a'!A:A,"15h30",'Etude statistique des temps d''a'!AF:AF,3),"Closed")</f>
        <v>37.5</v>
      </c>
      <c r="N23">
        <f>IFERROR(AVERAGEIFS(INDEX('Etude statistique des temps d''a'!B:AD,0,ROW(A22)),'Etude statistique des temps d''a'!A:A,"16h30",'Etude statistique des temps d''a'!AF:AF,3),"Closed")</f>
        <v>40</v>
      </c>
      <c r="O23">
        <f>IFERROR(AVERAGEIFS(INDEX('Etude statistique des temps d''a'!B:AD,0,ROW(A22)),'Etude statistique des temps d''a'!A:A,"17h30",'Etude statistique des temps d''a'!AF:AF,3),"Closed")</f>
        <v>50</v>
      </c>
      <c r="P23">
        <f>IFERROR(AVERAGEIFS(INDEX('Etude statistique des temps d''a'!B:AD,0,ROW(A22)),'Etude statistique des temps d''a'!A:A,"18h30",'Etude statistique des temps d''a'!AF:AF,3),"Closed")</f>
        <v>35</v>
      </c>
      <c r="Q23">
        <f>IFERROR(AVERAGEIFS(INDEX('Etude statistique des temps d''a'!B:AD,0,ROW(A22)),'Etude statistique des temps d''a'!A:A,"19h30",'Etude statistique des temps d''a'!AF:AF,3),"Closed")</f>
        <v>30</v>
      </c>
      <c r="R23">
        <f>IFERROR(AVERAGEIFS(INDEX('Etude statistique des temps d''a'!B:AD,0,ROW(A22)),'Etude statistique des temps d''a'!A:A,"20h30",'Etude statistique des temps d''a'!AF:AF,3),"Closed")</f>
        <v>30</v>
      </c>
      <c r="S23" t="str">
        <f>IFERROR(AVERAGEIFS(INDEX('Etude statistique des temps d''a'!B:AD,0,ROW(A22)),'Etude statistique des temps d''a'!A:A,"21h30",'Etude statistique des temps d''a'!AF:AF,3),"Closed")</f>
        <v>Closed</v>
      </c>
      <c r="T23" t="str">
        <f>IFERROR(AVERAGEIFS(INDEX('Etude statistique des temps d''a'!B:AD,0,ROW(A22)),'Etude statistique des temps d''a'!A:A,"22h",'Etude statistique des temps d''a'!AF:AF,3),"Closed")</f>
        <v>Closed</v>
      </c>
      <c r="U23" t="str">
        <f>IFERROR(AVERAGEIFS(INDEX('Etude statistique des temps d''a'!B:AD,0,ROW(A22)),'Etude statistique des temps d''a'!A:A,"22h30",'Etude statistique des temps d''a'!AF:AF,3),"Closed")</f>
        <v>Closed</v>
      </c>
      <c r="V23">
        <f>COUNTIFS('Etude statistique des temps d''a'!AF:AF,3,INDEX('Etude statistique des temps d''a'!B:AD, 0, ROW(A22)),"Fermé") / COUNTIFS('Etude statistique des temps d''a'!AF:AF,3,INDEX('Etude statistique des temps d''a'!B:AD, 0, ROW(A22)),"&lt;&gt;")</f>
        <v>0.17391304347826086</v>
      </c>
      <c r="W23" t="str">
        <f>IFERROR(COUNTIFS('Etude statistique des temps d''a'!AF:AF,3,'Etude statistique des temps d''a'!A:A,"8h30",INDEX('Etude statistique des temps d''a'!B:AD, 0, ROW(A22)),"Fermé") / COUNTIFS('Etude statistique des temps d''a'!AF:AF,3,'Etude statistique des temps d''a'!A:A,"8h30",INDEX('Etude statistique des temps d''a'!B:AD, 0, ROW(A22)),"&lt;&gt;"),"No data")</f>
        <v>No data</v>
      </c>
      <c r="X23">
        <f>IFERROR(COUNTIFS('Etude statistique des temps d''a'!AF:AF,3,'Etude statistique des temps d''a'!A:A,"9h30",INDEX('Etude statistique des temps d''a'!B:AD, 0, ROW(A22)),"Fermé") / COUNTIFS('Etude statistique des temps d''a'!AF:AF,3,'Etude statistique des temps d''a'!A:A,"9h30",INDEX('Etude statistique des temps d''a'!B:AD, 0, ROW(A22)),"&lt;&gt;"),"No data")</f>
        <v>0</v>
      </c>
      <c r="Y23">
        <f>IFERROR(COUNTIFS('Etude statistique des temps d''a'!AF:AF,3,'Etude statistique des temps d''a'!A:A,"10h30",INDEX('Etude statistique des temps d''a'!B:AD, 0, ROW(A22)),"Fermé") / COUNTIFS('Etude statistique des temps d''a'!AF:AF,3,'Etude statistique des temps d''a'!A:A,"10h30",INDEX('Etude statistique des temps d''a'!B:AD, 0, ROW(A22)),"&lt;&gt;"),"No data")</f>
        <v>0</v>
      </c>
      <c r="Z23">
        <f>IFERROR(COUNTIFS('Etude statistique des temps d''a'!AF:AF,3,'Etude statistique des temps d''a'!A:A,"11h30 (Parade!)",INDEX('Etude statistique des temps d''a'!B:AD, 0, ROW(A22)),"Fermé") / COUNTIFS('Etude statistique des temps d''a'!AF:AF,3,'Etude statistique des temps d''a'!A:A,"11h30 (Parade!)",INDEX('Etude statistique des temps d''a'!B:AD, 0, ROW(A22)),"&lt;&gt;"),"No data")</f>
        <v>0</v>
      </c>
      <c r="AA23">
        <f>IFERROR(COUNTIFS('Etude statistique des temps d''a'!AF:AF,3,'Etude statistique des temps d''a'!A:A,"12h30",INDEX('Etude statistique des temps d''a'!B:AD, 0, ROW(A22)),"Fermé") / COUNTIFS('Etude statistique des temps d''a'!AF:AF,3,'Etude statistique des temps d''a'!A:A,"12h30",INDEX('Etude statistique des temps d''a'!B:AD, 0, ROW(A22)),"&lt;&gt;"),"No data")</f>
        <v>0</v>
      </c>
      <c r="AB23">
        <f>IFERROR(COUNTIFS('Etude statistique des temps d''a'!AF:AF,3,'Etude statistique des temps d''a'!A:A,"13h30",INDEX('Etude statistique des temps d''a'!B:AD, 0, ROW(A22)),"Fermé") / COUNTIFS('Etude statistique des temps d''a'!AF:AF,3,'Etude statistique des temps d''a'!A:A,"13h30",INDEX('Etude statistique des temps d''a'!B:AD, 0, ROW(A22)),"&lt;&gt;"),"No data")</f>
        <v>0</v>
      </c>
      <c r="AC23">
        <f>IFERROR(COUNTIFS('Etude statistique des temps d''a'!AF:AF,3,'Etude statistique des temps d''a'!A:A,"14h30",INDEX('Etude statistique des temps d''a'!B:AD, 0, ROW(A22)),"Fermé") / COUNTIFS('Etude statistique des temps d''a'!AF:AF,3,'Etude statistique des temps d''a'!A:A,"14h30",INDEX('Etude statistique des temps d''a'!B:AD, 0, ROW(A22)),"&lt;&gt;"),"No data")</f>
        <v>0</v>
      </c>
      <c r="AD23">
        <f>IFERROR(COUNTIFS('Etude statistique des temps d''a'!AF:AF,3,'Etude statistique des temps d''a'!A:A,"15h30",INDEX('Etude statistique des temps d''a'!B:AD, 0, ROW(A22)),"Fermé") / COUNTIFS('Etude statistique des temps d''a'!AF:AF,3,'Etude statistique des temps d''a'!A:A,"15h30",INDEX('Etude statistique des temps d''a'!B:AD, 0, ROW(A22)),"&lt;&gt;"),"No data")</f>
        <v>0</v>
      </c>
      <c r="AE23">
        <f>IFERROR(COUNTIFS('Etude statistique des temps d''a'!AF:AF,3,'Etude statistique des temps d''a'!A:A,"16h30",INDEX('Etude statistique des temps d''a'!B:AD, 0, ROW(A22)),"Fermé") / COUNTIFS('Etude statistique des temps d''a'!AF:AF,3,'Etude statistique des temps d''a'!A:A,"16h30",INDEX('Etude statistique des temps d''a'!B:AD, 0, ROW(A22)),"&lt;&gt;"),"No data")</f>
        <v>0</v>
      </c>
      <c r="AF23">
        <f>IFERROR(COUNTIFS('Etude statistique des temps d''a'!AF:AF,3,'Etude statistique des temps d''a'!A:A,"17h30",INDEX('Etude statistique des temps d''a'!B:AD, 0, ROW(A22)),"Fermé") / COUNTIFS('Etude statistique des temps d''a'!AF:AF,3,'Etude statistique des temps d''a'!A:A,"17h30",INDEX('Etude statistique des temps d''a'!B:AD, 0, ROW(A22)),"&lt;&gt;"),"No data")</f>
        <v>0.5</v>
      </c>
      <c r="AG23">
        <f>IFERROR(COUNTIFS('Etude statistique des temps d''a'!AF:AF,3,'Etude statistique des temps d''a'!A:A,"18h30",INDEX('Etude statistique des temps d''a'!B:AD, 0, ROW(A22)),"Fermé") / COUNTIFS('Etude statistique des temps d''a'!AF:AF,3,'Etude statistique des temps d''a'!A:A,"18h30",INDEX('Etude statistique des temps d''a'!B:AD, 0, ROW(A22)),"&lt;&gt;"),"No data")</f>
        <v>0</v>
      </c>
      <c r="AH23">
        <f>IFERROR(COUNTIFS('Etude statistique des temps d''a'!AF:AF,3,'Etude statistique des temps d''a'!A:A,"19h30",INDEX('Etude statistique des temps d''a'!B:AD, 0, ROW(A22)),"Fermé") / COUNTIFS('Etude statistique des temps d''a'!AF:AF,3,'Etude statistique des temps d''a'!A:A,"19h30",INDEX('Etude statistique des temps d''a'!B:AD, 0, ROW(A22)),"&lt;&gt;"),"No data")</f>
        <v>0</v>
      </c>
      <c r="AI23">
        <f>IFERROR(COUNTIFS('Etude statistique des temps d''a'!AF:AF,3,'Etude statistique des temps d''a'!A:A,"20h30",INDEX('Etude statistique des temps d''a'!B:AD, 0, ROW(A22)),"Fermé") / COUNTIFS('Etude statistique des temps d''a'!AF:AF,3,'Etude statistique des temps d''a'!A:A,"20h30",INDEX('Etude statistique des temps d''a'!B:AD, 0, ROW(A22)),"&lt;&gt;"),"No data")</f>
        <v>0</v>
      </c>
      <c r="AJ23">
        <f>IFERROR(COUNTIFS('Etude statistique des temps d''a'!AF:AF,3,'Etude statistique des temps d''a'!A:A,"21h30",INDEX('Etude statistique des temps d''a'!B:AD, 0, ROW(A22)),"Fermé") / COUNTIFS('Etude statistique des temps d''a'!AF:AF,3,'Etude statistique des temps d''a'!A:A,"21h30",INDEX('Etude statistique des temps d''a'!B:AD, 0, ROW(A22)),"&lt;&gt;"),"No data")</f>
        <v>1</v>
      </c>
      <c r="AK23">
        <f>IFERROR(COUNTIFS('Etude statistique des temps d''a'!AF:AF,3,'Etude statistique des temps d''a'!A:A,"22h",INDEX('Etude statistique des temps d''a'!B:AD, 0, ROW(A22)),"Fermé") / COUNTIFS('Etude statistique des temps d''a'!AF:AF,3,'Etude statistique des temps d''a'!A:A,"22h",INDEX('Etude statistique des temps d''a'!B:AD, 0, ROW(A22)),"&lt;&gt;"),"No data")</f>
        <v>1</v>
      </c>
      <c r="AL23" t="str">
        <f>IFERROR(COUNTIFS('Etude statistique des temps d''a'!AF:AF,3,'Etude statistique des temps d''a'!A:A,"22h30",INDEX('Etude statistique des temps d''a'!B:AD, 0, ROW(A22)),"Fermé") / COUNTIFS('Etude statistique des temps d''a'!AF:AF,3,'Etude statistique des temps d''a'!A:A,"22h30",INDEX('Etude statistique des temps d''a'!B:AD, 0, ROW(A22)),"&lt;&gt;"),"No data")</f>
        <v>No data</v>
      </c>
    </row>
    <row r="24" spans="1:38" x14ac:dyDescent="0.3">
      <c r="A24" t="s">
        <v>30</v>
      </c>
      <c r="B24" t="s">
        <v>38</v>
      </c>
      <c r="C24" t="s">
        <v>87</v>
      </c>
      <c r="D24" t="s">
        <v>88</v>
      </c>
      <c r="E24">
        <f t="shared" si="0"/>
        <v>8.1818181818181817</v>
      </c>
      <c r="F24" t="str">
        <f>IFERROR(AVERAGEIFS(INDEX('Etude statistique des temps d''a'!B:AD,0,ROW(A23)),'Etude statistique des temps d''a'!A:A,"8h30",'Etude statistique des temps d''a'!AF:AF,3),"Closed")</f>
        <v>Closed</v>
      </c>
      <c r="G24">
        <f>IFERROR(AVERAGEIFS(INDEX('Etude statistique des temps d''a'!B:AD,0,ROW(A23)),'Etude statistique des temps d''a'!A:A,"9h30",'Etude statistique des temps d''a'!AF:AF,3),"Closed")</f>
        <v>5</v>
      </c>
      <c r="H24">
        <f>IFERROR(AVERAGEIFS(INDEX('Etude statistique des temps d''a'!B:AD,0,ROW(A23)),'Etude statistique des temps d''a'!A:A,"10h30",'Etude statistique des temps d''a'!AF:AF,3),"Closed")</f>
        <v>12.5</v>
      </c>
      <c r="I24">
        <f>IFERROR(AVERAGEIFS(INDEX('Etude statistique des temps d''a'!B:AD,0,ROW(A23)),'Etude statistique des temps d''a'!A:A,"11h30 (Parade!)",'Etude statistique des temps d''a'!AF:AF,3),"Closed")</f>
        <v>7.5</v>
      </c>
      <c r="J24">
        <f>IFERROR(AVERAGEIFS(INDEX('Etude statistique des temps d''a'!B:AD,0,ROW(A23)),'Etude statistique des temps d''a'!A:A,"12h30",'Etude statistique des temps d''a'!AF:AF,3),"Closed")</f>
        <v>15</v>
      </c>
      <c r="K24">
        <f>IFERROR(AVERAGEIFS(INDEX('Etude statistique des temps d''a'!B:AD,0,ROW(A23)),'Etude statistique des temps d''a'!A:A,"13h30",'Etude statistique des temps d''a'!AF:AF,3),"Closed")</f>
        <v>10</v>
      </c>
      <c r="L24">
        <f>IFERROR(AVERAGEIFS(INDEX('Etude statistique des temps d''a'!B:AD,0,ROW(A23)),'Etude statistique des temps d''a'!A:A,"14h30",'Etude statistique des temps d''a'!AF:AF,3),"Closed")</f>
        <v>5</v>
      </c>
      <c r="M24">
        <f>IFERROR(AVERAGEIFS(INDEX('Etude statistique des temps d''a'!B:AD,0,ROW(A23)),'Etude statistique des temps d''a'!A:A,"15h30",'Etude statistique des temps d''a'!AF:AF,3),"Closed")</f>
        <v>5</v>
      </c>
      <c r="N24">
        <f>IFERROR(AVERAGEIFS(INDEX('Etude statistique des temps d''a'!B:AD,0,ROW(A23)),'Etude statistique des temps d''a'!A:A,"16h30",'Etude statistique des temps d''a'!AF:AF,3),"Closed")</f>
        <v>7.5</v>
      </c>
      <c r="O24">
        <f>IFERROR(AVERAGEIFS(INDEX('Etude statistique des temps d''a'!B:AD,0,ROW(A23)),'Etude statistique des temps d''a'!A:A,"17h30",'Etude statistique des temps d''a'!AF:AF,3),"Closed")</f>
        <v>7.5</v>
      </c>
      <c r="P24">
        <f>IFERROR(AVERAGEIFS(INDEX('Etude statistique des temps d''a'!B:AD,0,ROW(A23)),'Etude statistique des temps d''a'!A:A,"18h30",'Etude statistique des temps d''a'!AF:AF,3),"Closed")</f>
        <v>5</v>
      </c>
      <c r="Q24">
        <f>IFERROR(AVERAGEIFS(INDEX('Etude statistique des temps d''a'!B:AD,0,ROW(A23)),'Etude statistique des temps d''a'!A:A,"19h30",'Etude statistique des temps d''a'!AF:AF,3),"Closed")</f>
        <v>10</v>
      </c>
      <c r="R24" t="str">
        <f>IFERROR(AVERAGEIFS(INDEX('Etude statistique des temps d''a'!B:AD,0,ROW(A23)),'Etude statistique des temps d''a'!A:A,"20h30",'Etude statistique des temps d''a'!AF:AF,3),"Closed")</f>
        <v>Closed</v>
      </c>
      <c r="S24" t="str">
        <f>IFERROR(AVERAGEIFS(INDEX('Etude statistique des temps d''a'!B:AD,0,ROW(A23)),'Etude statistique des temps d''a'!A:A,"21h30",'Etude statistique des temps d''a'!AF:AF,3),"Closed")</f>
        <v>Closed</v>
      </c>
      <c r="T24" t="str">
        <f>IFERROR(AVERAGEIFS(INDEX('Etude statistique des temps d''a'!B:AD,0,ROW(A23)),'Etude statistique des temps d''a'!A:A,"22h",'Etude statistique des temps d''a'!AF:AF,3),"Closed")</f>
        <v>Closed</v>
      </c>
      <c r="U24" t="str">
        <f>IFERROR(AVERAGEIFS(INDEX('Etude statistique des temps d''a'!B:AD,0,ROW(A23)),'Etude statistique des temps d''a'!A:A,"22h30",'Etude statistique des temps d''a'!AF:AF,3),"Closed")</f>
        <v>Closed</v>
      </c>
      <c r="V24">
        <f>COUNTIFS('Etude statistique des temps d''a'!AF:AF,3,INDEX('Etude statistique des temps d''a'!B:AD, 0, ROW(A23)),"Fermé") / COUNTIFS('Etude statistique des temps d''a'!AF:AF,3,INDEX('Etude statistique des temps d''a'!B:AD, 0, ROW(A23)),"&lt;&gt;")</f>
        <v>0.17391304347826086</v>
      </c>
      <c r="W24" t="str">
        <f>IFERROR(COUNTIFS('Etude statistique des temps d''a'!AF:AF,3,'Etude statistique des temps d''a'!A:A,"8h30",INDEX('Etude statistique des temps d''a'!B:AD, 0, ROW(A23)),"Fermé") / COUNTIFS('Etude statistique des temps d''a'!AF:AF,3,'Etude statistique des temps d''a'!A:A,"8h30",INDEX('Etude statistique des temps d''a'!B:AD, 0, ROW(A23)),"&lt;&gt;"),"No data")</f>
        <v>No data</v>
      </c>
      <c r="X24">
        <f>IFERROR(COUNTIFS('Etude statistique des temps d''a'!AF:AF,3,'Etude statistique des temps d''a'!A:A,"9h30",INDEX('Etude statistique des temps d''a'!B:AD, 0, ROW(A23)),"Fermé") / COUNTIFS('Etude statistique des temps d''a'!AF:AF,3,'Etude statistique des temps d''a'!A:A,"9h30",INDEX('Etude statistique des temps d''a'!B:AD, 0, ROW(A23)),"&lt;&gt;"),"No data")</f>
        <v>0</v>
      </c>
      <c r="Y24">
        <f>IFERROR(COUNTIFS('Etude statistique des temps d''a'!AF:AF,3,'Etude statistique des temps d''a'!A:A,"10h30",INDEX('Etude statistique des temps d''a'!B:AD, 0, ROW(A23)),"Fermé") / COUNTIFS('Etude statistique des temps d''a'!AF:AF,3,'Etude statistique des temps d''a'!A:A,"10h30",INDEX('Etude statistique des temps d''a'!B:AD, 0, ROW(A23)),"&lt;&gt;"),"No data")</f>
        <v>0</v>
      </c>
      <c r="Z24">
        <f>IFERROR(COUNTIFS('Etude statistique des temps d''a'!AF:AF,3,'Etude statistique des temps d''a'!A:A,"11h30 (Parade!)",INDEX('Etude statistique des temps d''a'!B:AD, 0, ROW(A23)),"Fermé") / COUNTIFS('Etude statistique des temps d''a'!AF:AF,3,'Etude statistique des temps d''a'!A:A,"11h30 (Parade!)",INDEX('Etude statistique des temps d''a'!B:AD, 0, ROW(A23)),"&lt;&gt;"),"No data")</f>
        <v>0</v>
      </c>
      <c r="AA24">
        <f>IFERROR(COUNTIFS('Etude statistique des temps d''a'!AF:AF,3,'Etude statistique des temps d''a'!A:A,"12h30",INDEX('Etude statistique des temps d''a'!B:AD, 0, ROW(A23)),"Fermé") / COUNTIFS('Etude statistique des temps d''a'!AF:AF,3,'Etude statistique des temps d''a'!A:A,"12h30",INDEX('Etude statistique des temps d''a'!B:AD, 0, ROW(A23)),"&lt;&gt;"),"No data")</f>
        <v>0</v>
      </c>
      <c r="AB24">
        <f>IFERROR(COUNTIFS('Etude statistique des temps d''a'!AF:AF,3,'Etude statistique des temps d''a'!A:A,"13h30",INDEX('Etude statistique des temps d''a'!B:AD, 0, ROW(A23)),"Fermé") / COUNTIFS('Etude statistique des temps d''a'!AF:AF,3,'Etude statistique des temps d''a'!A:A,"13h30",INDEX('Etude statistique des temps d''a'!B:AD, 0, ROW(A23)),"&lt;&gt;"),"No data")</f>
        <v>0</v>
      </c>
      <c r="AC24">
        <f>IFERROR(COUNTIFS('Etude statistique des temps d''a'!AF:AF,3,'Etude statistique des temps d''a'!A:A,"14h30",INDEX('Etude statistique des temps d''a'!B:AD, 0, ROW(A23)),"Fermé") / COUNTIFS('Etude statistique des temps d''a'!AF:AF,3,'Etude statistique des temps d''a'!A:A,"14h30",INDEX('Etude statistique des temps d''a'!B:AD, 0, ROW(A23)),"&lt;&gt;"),"No data")</f>
        <v>0</v>
      </c>
      <c r="AD24">
        <f>IFERROR(COUNTIFS('Etude statistique des temps d''a'!AF:AF,3,'Etude statistique des temps d''a'!A:A,"15h30",INDEX('Etude statistique des temps d''a'!B:AD, 0, ROW(A23)),"Fermé") / COUNTIFS('Etude statistique des temps d''a'!AF:AF,3,'Etude statistique des temps d''a'!A:A,"15h30",INDEX('Etude statistique des temps d''a'!B:AD, 0, ROW(A23)),"&lt;&gt;"),"No data")</f>
        <v>0</v>
      </c>
      <c r="AE24">
        <f>IFERROR(COUNTIFS('Etude statistique des temps d''a'!AF:AF,3,'Etude statistique des temps d''a'!A:A,"16h30",INDEX('Etude statistique des temps d''a'!B:AD, 0, ROW(A23)),"Fermé") / COUNTIFS('Etude statistique des temps d''a'!AF:AF,3,'Etude statistique des temps d''a'!A:A,"16h30",INDEX('Etude statistique des temps d''a'!B:AD, 0, ROW(A23)),"&lt;&gt;"),"No data")</f>
        <v>0</v>
      </c>
      <c r="AF24">
        <f>IFERROR(COUNTIFS('Etude statistique des temps d''a'!AF:AF,3,'Etude statistique des temps d''a'!A:A,"17h30",INDEX('Etude statistique des temps d''a'!B:AD, 0, ROW(A23)),"Fermé") / COUNTIFS('Etude statistique des temps d''a'!AF:AF,3,'Etude statistique des temps d''a'!A:A,"17h30",INDEX('Etude statistique des temps d''a'!B:AD, 0, ROW(A23)),"&lt;&gt;"),"No data")</f>
        <v>0</v>
      </c>
      <c r="AG24">
        <f>IFERROR(COUNTIFS('Etude statistique des temps d''a'!AF:AF,3,'Etude statistique des temps d''a'!A:A,"18h30",INDEX('Etude statistique des temps d''a'!B:AD, 0, ROW(A23)),"Fermé") / COUNTIFS('Etude statistique des temps d''a'!AF:AF,3,'Etude statistique des temps d''a'!A:A,"18h30",INDEX('Etude statistique des temps d''a'!B:AD, 0, ROW(A23)),"&lt;&gt;"),"No data")</f>
        <v>0</v>
      </c>
      <c r="AH24">
        <f>IFERROR(COUNTIFS('Etude statistique des temps d''a'!AF:AF,3,'Etude statistique des temps d''a'!A:A,"19h30",INDEX('Etude statistique des temps d''a'!B:AD, 0, ROW(A23)),"Fermé") / COUNTIFS('Etude statistique des temps d''a'!AF:AF,3,'Etude statistique des temps d''a'!A:A,"19h30",INDEX('Etude statistique des temps d''a'!B:AD, 0, ROW(A23)),"&lt;&gt;"),"No data")</f>
        <v>0</v>
      </c>
      <c r="AI24">
        <f>IFERROR(COUNTIFS('Etude statistique des temps d''a'!AF:AF,3,'Etude statistique des temps d''a'!A:A,"20h30",INDEX('Etude statistique des temps d''a'!B:AD, 0, ROW(A23)),"Fermé") / COUNTIFS('Etude statistique des temps d''a'!AF:AF,3,'Etude statistique des temps d''a'!A:A,"20h30",INDEX('Etude statistique des temps d''a'!B:AD, 0, ROW(A23)),"&lt;&gt;"),"No data")</f>
        <v>1</v>
      </c>
      <c r="AJ24">
        <f>IFERROR(COUNTIFS('Etude statistique des temps d''a'!AF:AF,3,'Etude statistique des temps d''a'!A:A,"21h30",INDEX('Etude statistique des temps d''a'!B:AD, 0, ROW(A23)),"Fermé") / COUNTIFS('Etude statistique des temps d''a'!AF:AF,3,'Etude statistique des temps d''a'!A:A,"21h30",INDEX('Etude statistique des temps d''a'!B:AD, 0, ROW(A23)),"&lt;&gt;"),"No data")</f>
        <v>1</v>
      </c>
      <c r="AK24">
        <f>IFERROR(COUNTIFS('Etude statistique des temps d''a'!AF:AF,3,'Etude statistique des temps d''a'!A:A,"22h",INDEX('Etude statistique des temps d''a'!B:AD, 0, ROW(A23)),"Fermé") / COUNTIFS('Etude statistique des temps d''a'!AF:AF,3,'Etude statistique des temps d''a'!A:A,"22h",INDEX('Etude statistique des temps d''a'!B:AD, 0, ROW(A23)),"&lt;&gt;"),"No data")</f>
        <v>1</v>
      </c>
      <c r="AL24" t="str">
        <f>IFERROR(COUNTIFS('Etude statistique des temps d''a'!AF:AF,3,'Etude statistique des temps d''a'!A:A,"22h30",INDEX('Etude statistique des temps d''a'!B:AD, 0, ROW(A23)),"Fermé") / COUNTIFS('Etude statistique des temps d''a'!AF:AF,3,'Etude statistique des temps d''a'!A:A,"22h30",INDEX('Etude statistique des temps d''a'!B:AD, 0, ROW(A23)),"&lt;&gt;"),"No data")</f>
        <v>No data</v>
      </c>
    </row>
    <row r="25" spans="1:38" x14ac:dyDescent="0.3">
      <c r="A25" t="s">
        <v>31</v>
      </c>
      <c r="B25" t="s">
        <v>38</v>
      </c>
      <c r="C25" t="s">
        <v>89</v>
      </c>
      <c r="D25" t="s">
        <v>90</v>
      </c>
      <c r="E25">
        <f t="shared" si="0"/>
        <v>11.041666666666666</v>
      </c>
      <c r="F25" t="str">
        <f>IFERROR(AVERAGEIFS(INDEX('Etude statistique des temps d''a'!B:AD,0,ROW(A24)),'Etude statistique des temps d''a'!A:A,"8h30",'Etude statistique des temps d''a'!AF:AF,3),"Closed")</f>
        <v>Closed</v>
      </c>
      <c r="G25">
        <f>IFERROR(AVERAGEIFS(INDEX('Etude statistique des temps d''a'!B:AD,0,ROW(A24)),'Etude statistique des temps d''a'!A:A,"9h30",'Etude statistique des temps d''a'!AF:AF,3),"Closed")</f>
        <v>5</v>
      </c>
      <c r="H25">
        <f>IFERROR(AVERAGEIFS(INDEX('Etude statistique des temps d''a'!B:AD,0,ROW(A24)),'Etude statistique des temps d''a'!A:A,"10h30",'Etude statistique des temps d''a'!AF:AF,3),"Closed")</f>
        <v>10</v>
      </c>
      <c r="I25">
        <f>IFERROR(AVERAGEIFS(INDEX('Etude statistique des temps d''a'!B:AD,0,ROW(A24)),'Etude statistique des temps d''a'!A:A,"11h30 (Parade!)",'Etude statistique des temps d''a'!AF:AF,3),"Closed")</f>
        <v>22.5</v>
      </c>
      <c r="J25">
        <f>IFERROR(AVERAGEIFS(INDEX('Etude statistique des temps d''a'!B:AD,0,ROW(A24)),'Etude statistique des temps d''a'!A:A,"12h30",'Etude statistique des temps d''a'!AF:AF,3),"Closed")</f>
        <v>15</v>
      </c>
      <c r="K25">
        <f>IFERROR(AVERAGEIFS(INDEX('Etude statistique des temps d''a'!B:AD,0,ROW(A24)),'Etude statistique des temps d''a'!A:A,"13h30",'Etude statistique des temps d''a'!AF:AF,3),"Closed")</f>
        <v>15</v>
      </c>
      <c r="L25">
        <f>IFERROR(AVERAGEIFS(INDEX('Etude statistique des temps d''a'!B:AD,0,ROW(A24)),'Etude statistique des temps d''a'!A:A,"14h30",'Etude statistique des temps d''a'!AF:AF,3),"Closed")</f>
        <v>10</v>
      </c>
      <c r="M25">
        <f>IFERROR(AVERAGEIFS(INDEX('Etude statistique des temps d''a'!B:AD,0,ROW(A24)),'Etude statistique des temps d''a'!A:A,"15h30",'Etude statistique des temps d''a'!AF:AF,3),"Closed")</f>
        <v>7.5</v>
      </c>
      <c r="N25">
        <f>IFERROR(AVERAGEIFS(INDEX('Etude statistique des temps d''a'!B:AD,0,ROW(A24)),'Etude statistique des temps d''a'!A:A,"16h30",'Etude statistique des temps d''a'!AF:AF,3),"Closed")</f>
        <v>15</v>
      </c>
      <c r="O25">
        <f>IFERROR(AVERAGEIFS(INDEX('Etude statistique des temps d''a'!B:AD,0,ROW(A24)),'Etude statistique des temps d''a'!A:A,"17h30",'Etude statistique des temps d''a'!AF:AF,3),"Closed")</f>
        <v>10</v>
      </c>
      <c r="P25">
        <f>IFERROR(AVERAGEIFS(INDEX('Etude statistique des temps d''a'!B:AD,0,ROW(A24)),'Etude statistique des temps d''a'!A:A,"18h30",'Etude statistique des temps d''a'!AF:AF,3),"Closed")</f>
        <v>7.5</v>
      </c>
      <c r="Q25">
        <f>IFERROR(AVERAGEIFS(INDEX('Etude statistique des temps d''a'!B:AD,0,ROW(A24)),'Etude statistique des temps d''a'!A:A,"19h30",'Etude statistique des temps d''a'!AF:AF,3),"Closed")</f>
        <v>10</v>
      </c>
      <c r="R25">
        <f>IFERROR(AVERAGEIFS(INDEX('Etude statistique des temps d''a'!B:AD,0,ROW(A24)),'Etude statistique des temps d''a'!A:A,"20h30",'Etude statistique des temps d''a'!AF:AF,3),"Closed")</f>
        <v>5</v>
      </c>
      <c r="S25" t="str">
        <f>IFERROR(AVERAGEIFS(INDEX('Etude statistique des temps d''a'!B:AD,0,ROW(A24)),'Etude statistique des temps d''a'!A:A,"21h30",'Etude statistique des temps d''a'!AF:AF,3),"Closed")</f>
        <v>Closed</v>
      </c>
      <c r="T25" t="str">
        <f>IFERROR(AVERAGEIFS(INDEX('Etude statistique des temps d''a'!B:AD,0,ROW(A24)),'Etude statistique des temps d''a'!A:A,"22h",'Etude statistique des temps d''a'!AF:AF,3),"Closed")</f>
        <v>Closed</v>
      </c>
      <c r="U25" t="str">
        <f>IFERROR(AVERAGEIFS(INDEX('Etude statistique des temps d''a'!B:AD,0,ROW(A24)),'Etude statistique des temps d''a'!A:A,"22h30",'Etude statistique des temps d''a'!AF:AF,3),"Closed")</f>
        <v>Closed</v>
      </c>
      <c r="V25">
        <f>COUNTIFS('Etude statistique des temps d''a'!AF:AF,3,INDEX('Etude statistique des temps d''a'!B:AD, 0, ROW(A24)),"Fermé") / COUNTIFS('Etude statistique des temps d''a'!AF:AF,3,INDEX('Etude statistique des temps d''a'!B:AD, 0, ROW(A24)),"&lt;&gt;")</f>
        <v>0.13043478260869565</v>
      </c>
      <c r="W25" t="str">
        <f>IFERROR(COUNTIFS('Etude statistique des temps d''a'!AF:AF,3,'Etude statistique des temps d''a'!A:A,"8h30",INDEX('Etude statistique des temps d''a'!B:AD, 0, ROW(A24)),"Fermé") / COUNTIFS('Etude statistique des temps d''a'!AF:AF,3,'Etude statistique des temps d''a'!A:A,"8h30",INDEX('Etude statistique des temps d''a'!B:AD, 0, ROW(A24)),"&lt;&gt;"),"No data")</f>
        <v>No data</v>
      </c>
      <c r="X25">
        <f>IFERROR(COUNTIFS('Etude statistique des temps d''a'!AF:AF,3,'Etude statistique des temps d''a'!A:A,"9h30",INDEX('Etude statistique des temps d''a'!B:AD, 0, ROW(A24)),"Fermé") / COUNTIFS('Etude statistique des temps d''a'!AF:AF,3,'Etude statistique des temps d''a'!A:A,"9h30",INDEX('Etude statistique des temps d''a'!B:AD, 0, ROW(A24)),"&lt;&gt;"),"No data")</f>
        <v>0</v>
      </c>
      <c r="Y25">
        <f>IFERROR(COUNTIFS('Etude statistique des temps d''a'!AF:AF,3,'Etude statistique des temps d''a'!A:A,"10h30",INDEX('Etude statistique des temps d''a'!B:AD, 0, ROW(A24)),"Fermé") / COUNTIFS('Etude statistique des temps d''a'!AF:AF,3,'Etude statistique des temps d''a'!A:A,"10h30",INDEX('Etude statistique des temps d''a'!B:AD, 0, ROW(A24)),"&lt;&gt;"),"No data")</f>
        <v>0</v>
      </c>
      <c r="Z25">
        <f>IFERROR(COUNTIFS('Etude statistique des temps d''a'!AF:AF,3,'Etude statistique des temps d''a'!A:A,"11h30 (Parade!)",INDEX('Etude statistique des temps d''a'!B:AD, 0, ROW(A24)),"Fermé") / COUNTIFS('Etude statistique des temps d''a'!AF:AF,3,'Etude statistique des temps d''a'!A:A,"11h30 (Parade!)",INDEX('Etude statistique des temps d''a'!B:AD, 0, ROW(A24)),"&lt;&gt;"),"No data")</f>
        <v>0</v>
      </c>
      <c r="AA25">
        <f>IFERROR(COUNTIFS('Etude statistique des temps d''a'!AF:AF,3,'Etude statistique des temps d''a'!A:A,"12h30",INDEX('Etude statistique des temps d''a'!B:AD, 0, ROW(A24)),"Fermé") / COUNTIFS('Etude statistique des temps d''a'!AF:AF,3,'Etude statistique des temps d''a'!A:A,"12h30",INDEX('Etude statistique des temps d''a'!B:AD, 0, ROW(A24)),"&lt;&gt;"),"No data")</f>
        <v>0</v>
      </c>
      <c r="AB25">
        <f>IFERROR(COUNTIFS('Etude statistique des temps d''a'!AF:AF,3,'Etude statistique des temps d''a'!A:A,"13h30",INDEX('Etude statistique des temps d''a'!B:AD, 0, ROW(A24)),"Fermé") / COUNTIFS('Etude statistique des temps d''a'!AF:AF,3,'Etude statistique des temps d''a'!A:A,"13h30",INDEX('Etude statistique des temps d''a'!B:AD, 0, ROW(A24)),"&lt;&gt;"),"No data")</f>
        <v>0</v>
      </c>
      <c r="AC25">
        <f>IFERROR(COUNTIFS('Etude statistique des temps d''a'!AF:AF,3,'Etude statistique des temps d''a'!A:A,"14h30",INDEX('Etude statistique des temps d''a'!B:AD, 0, ROW(A24)),"Fermé") / COUNTIFS('Etude statistique des temps d''a'!AF:AF,3,'Etude statistique des temps d''a'!A:A,"14h30",INDEX('Etude statistique des temps d''a'!B:AD, 0, ROW(A24)),"&lt;&gt;"),"No data")</f>
        <v>0</v>
      </c>
      <c r="AD25">
        <f>IFERROR(COUNTIFS('Etude statistique des temps d''a'!AF:AF,3,'Etude statistique des temps d''a'!A:A,"15h30",INDEX('Etude statistique des temps d''a'!B:AD, 0, ROW(A24)),"Fermé") / COUNTIFS('Etude statistique des temps d''a'!AF:AF,3,'Etude statistique des temps d''a'!A:A,"15h30",INDEX('Etude statistique des temps d''a'!B:AD, 0, ROW(A24)),"&lt;&gt;"),"No data")</f>
        <v>0</v>
      </c>
      <c r="AE25">
        <f>IFERROR(COUNTIFS('Etude statistique des temps d''a'!AF:AF,3,'Etude statistique des temps d''a'!A:A,"16h30",INDEX('Etude statistique des temps d''a'!B:AD, 0, ROW(A24)),"Fermé") / COUNTIFS('Etude statistique des temps d''a'!AF:AF,3,'Etude statistique des temps d''a'!A:A,"16h30",INDEX('Etude statistique des temps d''a'!B:AD, 0, ROW(A24)),"&lt;&gt;"),"No data")</f>
        <v>0</v>
      </c>
      <c r="AF25">
        <f>IFERROR(COUNTIFS('Etude statistique des temps d''a'!AF:AF,3,'Etude statistique des temps d''a'!A:A,"17h30",INDEX('Etude statistique des temps d''a'!B:AD, 0, ROW(A24)),"Fermé") / COUNTIFS('Etude statistique des temps d''a'!AF:AF,3,'Etude statistique des temps d''a'!A:A,"17h30",INDEX('Etude statistique des temps d''a'!B:AD, 0, ROW(A24)),"&lt;&gt;"),"No data")</f>
        <v>0</v>
      </c>
      <c r="AG25">
        <f>IFERROR(COUNTIFS('Etude statistique des temps d''a'!AF:AF,3,'Etude statistique des temps d''a'!A:A,"18h30",INDEX('Etude statistique des temps d''a'!B:AD, 0, ROW(A24)),"Fermé") / COUNTIFS('Etude statistique des temps d''a'!AF:AF,3,'Etude statistique des temps d''a'!A:A,"18h30",INDEX('Etude statistique des temps d''a'!B:AD, 0, ROW(A24)),"&lt;&gt;"),"No data")</f>
        <v>0</v>
      </c>
      <c r="AH25">
        <f>IFERROR(COUNTIFS('Etude statistique des temps d''a'!AF:AF,3,'Etude statistique des temps d''a'!A:A,"19h30",INDEX('Etude statistique des temps d''a'!B:AD, 0, ROW(A24)),"Fermé") / COUNTIFS('Etude statistique des temps d''a'!AF:AF,3,'Etude statistique des temps d''a'!A:A,"19h30",INDEX('Etude statistique des temps d''a'!B:AD, 0, ROW(A24)),"&lt;&gt;"),"No data")</f>
        <v>0</v>
      </c>
      <c r="AI25">
        <f>IFERROR(COUNTIFS('Etude statistique des temps d''a'!AF:AF,3,'Etude statistique des temps d''a'!A:A,"20h30",INDEX('Etude statistique des temps d''a'!B:AD, 0, ROW(A24)),"Fermé") / COUNTIFS('Etude statistique des temps d''a'!AF:AF,3,'Etude statistique des temps d''a'!A:A,"20h30",INDEX('Etude statistique des temps d''a'!B:AD, 0, ROW(A24)),"&lt;&gt;"),"No data")</f>
        <v>0</v>
      </c>
      <c r="AJ25">
        <f>IFERROR(COUNTIFS('Etude statistique des temps d''a'!AF:AF,3,'Etude statistique des temps d''a'!A:A,"21h30",INDEX('Etude statistique des temps d''a'!B:AD, 0, ROW(A24)),"Fermé") / COUNTIFS('Etude statistique des temps d''a'!AF:AF,3,'Etude statistique des temps d''a'!A:A,"21h30",INDEX('Etude statistique des temps d''a'!B:AD, 0, ROW(A24)),"&lt;&gt;"),"No data")</f>
        <v>1</v>
      </c>
      <c r="AK25">
        <f>IFERROR(COUNTIFS('Etude statistique des temps d''a'!AF:AF,3,'Etude statistique des temps d''a'!A:A,"22h",INDEX('Etude statistique des temps d''a'!B:AD, 0, ROW(A24)),"Fermé") / COUNTIFS('Etude statistique des temps d''a'!AF:AF,3,'Etude statistique des temps d''a'!A:A,"22h",INDEX('Etude statistique des temps d''a'!B:AD, 0, ROW(A24)),"&lt;&gt;"),"No data")</f>
        <v>1</v>
      </c>
      <c r="AL25" t="str">
        <f>IFERROR(COUNTIFS('Etude statistique des temps d''a'!AF:AF,3,'Etude statistique des temps d''a'!A:A,"22h30",INDEX('Etude statistique des temps d''a'!B:AD, 0, ROW(A24)),"Fermé") / COUNTIFS('Etude statistique des temps d''a'!AF:AF,3,'Etude statistique des temps d''a'!A:A,"22h30",INDEX('Etude statistique des temps d''a'!B:AD, 0, ROW(A24)),"&lt;&gt;"),"No data")</f>
        <v>No data</v>
      </c>
    </row>
    <row r="26" spans="1:38" x14ac:dyDescent="0.3">
      <c r="A26" t="s">
        <v>32</v>
      </c>
      <c r="B26" t="s">
        <v>38</v>
      </c>
      <c r="C26" t="s">
        <v>91</v>
      </c>
      <c r="D26" t="s">
        <v>92</v>
      </c>
      <c r="E26">
        <f t="shared" si="0"/>
        <v>11.666666666666666</v>
      </c>
      <c r="F26" t="str">
        <f>IFERROR(AVERAGEIFS(INDEX('Etude statistique des temps d''a'!B:AD,0,ROW(A25)),'Etude statistique des temps d''a'!A:A,"8h30",'Etude statistique des temps d''a'!AF:AF,3),"Closed")</f>
        <v>Closed</v>
      </c>
      <c r="G26">
        <f>IFERROR(AVERAGEIFS(INDEX('Etude statistique des temps d''a'!B:AD,0,ROW(A25)),'Etude statistique des temps d''a'!A:A,"9h30",'Etude statistique des temps d''a'!AF:AF,3),"Closed")</f>
        <v>5</v>
      </c>
      <c r="H26">
        <f>IFERROR(AVERAGEIFS(INDEX('Etude statistique des temps d''a'!B:AD,0,ROW(A25)),'Etude statistique des temps d''a'!A:A,"10h30",'Etude statistique des temps d''a'!AF:AF,3),"Closed")</f>
        <v>15</v>
      </c>
      <c r="I26">
        <f>IFERROR(AVERAGEIFS(INDEX('Etude statistique des temps d''a'!B:AD,0,ROW(A25)),'Etude statistique des temps d''a'!A:A,"11h30 (Parade!)",'Etude statistique des temps d''a'!AF:AF,3),"Closed")</f>
        <v>17.5</v>
      </c>
      <c r="J26">
        <f>IFERROR(AVERAGEIFS(INDEX('Etude statistique des temps d''a'!B:AD,0,ROW(A25)),'Etude statistique des temps d''a'!A:A,"12h30",'Etude statistique des temps d''a'!AF:AF,3),"Closed")</f>
        <v>30</v>
      </c>
      <c r="K26">
        <f>IFERROR(AVERAGEIFS(INDEX('Etude statistique des temps d''a'!B:AD,0,ROW(A25)),'Etude statistique des temps d''a'!A:A,"13h30",'Etude statistique des temps d''a'!AF:AF,3),"Closed")</f>
        <v>15</v>
      </c>
      <c r="L26">
        <f>IFERROR(AVERAGEIFS(INDEX('Etude statistique des temps d''a'!B:AD,0,ROW(A25)),'Etude statistique des temps d''a'!A:A,"14h30",'Etude statistique des temps d''a'!AF:AF,3),"Closed")</f>
        <v>10</v>
      </c>
      <c r="M26">
        <f>IFERROR(AVERAGEIFS(INDEX('Etude statistique des temps d''a'!B:AD,0,ROW(A25)),'Etude statistique des temps d''a'!A:A,"15h30",'Etude statistique des temps d''a'!AF:AF,3),"Closed")</f>
        <v>7.5</v>
      </c>
      <c r="N26">
        <f>IFERROR(AVERAGEIFS(INDEX('Etude statistique des temps d''a'!B:AD,0,ROW(A25)),'Etude statistique des temps d''a'!A:A,"16h30",'Etude statistique des temps d''a'!AF:AF,3),"Closed")</f>
        <v>7.5</v>
      </c>
      <c r="O26">
        <f>IFERROR(AVERAGEIFS(INDEX('Etude statistique des temps d''a'!B:AD,0,ROW(A25)),'Etude statistique des temps d''a'!A:A,"17h30",'Etude statistique des temps d''a'!AF:AF,3),"Closed")</f>
        <v>10</v>
      </c>
      <c r="P26">
        <f>IFERROR(AVERAGEIFS(INDEX('Etude statistique des temps d''a'!B:AD,0,ROW(A25)),'Etude statistique des temps d''a'!A:A,"18h30",'Etude statistique des temps d''a'!AF:AF,3),"Closed")</f>
        <v>7.5</v>
      </c>
      <c r="Q26">
        <f>IFERROR(AVERAGEIFS(INDEX('Etude statistique des temps d''a'!B:AD,0,ROW(A25)),'Etude statistique des temps d''a'!A:A,"19h30",'Etude statistique des temps d''a'!AF:AF,3),"Closed")</f>
        <v>10</v>
      </c>
      <c r="R26">
        <f>IFERROR(AVERAGEIFS(INDEX('Etude statistique des temps d''a'!B:AD,0,ROW(A25)),'Etude statistique des temps d''a'!A:A,"20h30",'Etude statistique des temps d''a'!AF:AF,3),"Closed")</f>
        <v>5</v>
      </c>
      <c r="S26" t="str">
        <f>IFERROR(AVERAGEIFS(INDEX('Etude statistique des temps d''a'!B:AD,0,ROW(A25)),'Etude statistique des temps d''a'!A:A,"21h30",'Etude statistique des temps d''a'!AF:AF,3),"Closed")</f>
        <v>Closed</v>
      </c>
      <c r="T26" t="str">
        <f>IFERROR(AVERAGEIFS(INDEX('Etude statistique des temps d''a'!B:AD,0,ROW(A25)),'Etude statistique des temps d''a'!A:A,"22h",'Etude statistique des temps d''a'!AF:AF,3),"Closed")</f>
        <v>Closed</v>
      </c>
      <c r="U26" t="str">
        <f>IFERROR(AVERAGEIFS(INDEX('Etude statistique des temps d''a'!B:AD,0,ROW(A25)),'Etude statistique des temps d''a'!A:A,"22h30",'Etude statistique des temps d''a'!AF:AF,3),"Closed")</f>
        <v>Closed</v>
      </c>
      <c r="V26">
        <f>COUNTIFS('Etude statistique des temps d''a'!AF:AF,3,INDEX('Etude statistique des temps d''a'!B:AD, 0, ROW(A25)),"Fermé") / COUNTIFS('Etude statistique des temps d''a'!AF:AF,3,INDEX('Etude statistique des temps d''a'!B:AD, 0, ROW(A25)),"&lt;&gt;")</f>
        <v>0.13043478260869565</v>
      </c>
      <c r="W26" t="str">
        <f>IFERROR(COUNTIFS('Etude statistique des temps d''a'!AF:AF,3,'Etude statistique des temps d''a'!A:A,"8h30",INDEX('Etude statistique des temps d''a'!B:AD, 0, ROW(A25)),"Fermé") / COUNTIFS('Etude statistique des temps d''a'!AF:AF,3,'Etude statistique des temps d''a'!A:A,"8h30",INDEX('Etude statistique des temps d''a'!B:AD, 0, ROW(A25)),"&lt;&gt;"),"No data")</f>
        <v>No data</v>
      </c>
      <c r="X26">
        <f>IFERROR(COUNTIFS('Etude statistique des temps d''a'!AF:AF,3,'Etude statistique des temps d''a'!A:A,"9h30",INDEX('Etude statistique des temps d''a'!B:AD, 0, ROW(A25)),"Fermé") / COUNTIFS('Etude statistique des temps d''a'!AF:AF,3,'Etude statistique des temps d''a'!A:A,"9h30",INDEX('Etude statistique des temps d''a'!B:AD, 0, ROW(A25)),"&lt;&gt;"),"No data")</f>
        <v>0</v>
      </c>
      <c r="Y26">
        <f>IFERROR(COUNTIFS('Etude statistique des temps d''a'!AF:AF,3,'Etude statistique des temps d''a'!A:A,"10h30",INDEX('Etude statistique des temps d''a'!B:AD, 0, ROW(A25)),"Fermé") / COUNTIFS('Etude statistique des temps d''a'!AF:AF,3,'Etude statistique des temps d''a'!A:A,"10h30",INDEX('Etude statistique des temps d''a'!B:AD, 0, ROW(A25)),"&lt;&gt;"),"No data")</f>
        <v>0</v>
      </c>
      <c r="Z26">
        <f>IFERROR(COUNTIFS('Etude statistique des temps d''a'!AF:AF,3,'Etude statistique des temps d''a'!A:A,"11h30 (Parade!)",INDEX('Etude statistique des temps d''a'!B:AD, 0, ROW(A25)),"Fermé") / COUNTIFS('Etude statistique des temps d''a'!AF:AF,3,'Etude statistique des temps d''a'!A:A,"11h30 (Parade!)",INDEX('Etude statistique des temps d''a'!B:AD, 0, ROW(A25)),"&lt;&gt;"),"No data")</f>
        <v>0</v>
      </c>
      <c r="AA26">
        <f>IFERROR(COUNTIFS('Etude statistique des temps d''a'!AF:AF,3,'Etude statistique des temps d''a'!A:A,"12h30",INDEX('Etude statistique des temps d''a'!B:AD, 0, ROW(A25)),"Fermé") / COUNTIFS('Etude statistique des temps d''a'!AF:AF,3,'Etude statistique des temps d''a'!A:A,"12h30",INDEX('Etude statistique des temps d''a'!B:AD, 0, ROW(A25)),"&lt;&gt;"),"No data")</f>
        <v>0</v>
      </c>
      <c r="AB26">
        <f>IFERROR(COUNTIFS('Etude statistique des temps d''a'!AF:AF,3,'Etude statistique des temps d''a'!A:A,"13h30",INDEX('Etude statistique des temps d''a'!B:AD, 0, ROW(A25)),"Fermé") / COUNTIFS('Etude statistique des temps d''a'!AF:AF,3,'Etude statistique des temps d''a'!A:A,"13h30",INDEX('Etude statistique des temps d''a'!B:AD, 0, ROW(A25)),"&lt;&gt;"),"No data")</f>
        <v>0</v>
      </c>
      <c r="AC26">
        <f>IFERROR(COUNTIFS('Etude statistique des temps d''a'!AF:AF,3,'Etude statistique des temps d''a'!A:A,"14h30",INDEX('Etude statistique des temps d''a'!B:AD, 0, ROW(A25)),"Fermé") / COUNTIFS('Etude statistique des temps d''a'!AF:AF,3,'Etude statistique des temps d''a'!A:A,"14h30",INDEX('Etude statistique des temps d''a'!B:AD, 0, ROW(A25)),"&lt;&gt;"),"No data")</f>
        <v>0</v>
      </c>
      <c r="AD26">
        <f>IFERROR(COUNTIFS('Etude statistique des temps d''a'!AF:AF,3,'Etude statistique des temps d''a'!A:A,"15h30",INDEX('Etude statistique des temps d''a'!B:AD, 0, ROW(A25)),"Fermé") / COUNTIFS('Etude statistique des temps d''a'!AF:AF,3,'Etude statistique des temps d''a'!A:A,"15h30",INDEX('Etude statistique des temps d''a'!B:AD, 0, ROW(A25)),"&lt;&gt;"),"No data")</f>
        <v>0</v>
      </c>
      <c r="AE26">
        <f>IFERROR(COUNTIFS('Etude statistique des temps d''a'!AF:AF,3,'Etude statistique des temps d''a'!A:A,"16h30",INDEX('Etude statistique des temps d''a'!B:AD, 0, ROW(A25)),"Fermé") / COUNTIFS('Etude statistique des temps d''a'!AF:AF,3,'Etude statistique des temps d''a'!A:A,"16h30",INDEX('Etude statistique des temps d''a'!B:AD, 0, ROW(A25)),"&lt;&gt;"),"No data")</f>
        <v>0</v>
      </c>
      <c r="AF26">
        <f>IFERROR(COUNTIFS('Etude statistique des temps d''a'!AF:AF,3,'Etude statistique des temps d''a'!A:A,"17h30",INDEX('Etude statistique des temps d''a'!B:AD, 0, ROW(A25)),"Fermé") / COUNTIFS('Etude statistique des temps d''a'!AF:AF,3,'Etude statistique des temps d''a'!A:A,"17h30",INDEX('Etude statistique des temps d''a'!B:AD, 0, ROW(A25)),"&lt;&gt;"),"No data")</f>
        <v>0</v>
      </c>
      <c r="AG26">
        <f>IFERROR(COUNTIFS('Etude statistique des temps d''a'!AF:AF,3,'Etude statistique des temps d''a'!A:A,"18h30",INDEX('Etude statistique des temps d''a'!B:AD, 0, ROW(A25)),"Fermé") / COUNTIFS('Etude statistique des temps d''a'!AF:AF,3,'Etude statistique des temps d''a'!A:A,"18h30",INDEX('Etude statistique des temps d''a'!B:AD, 0, ROW(A25)),"&lt;&gt;"),"No data")</f>
        <v>0</v>
      </c>
      <c r="AH26">
        <f>IFERROR(COUNTIFS('Etude statistique des temps d''a'!AF:AF,3,'Etude statistique des temps d''a'!A:A,"19h30",INDEX('Etude statistique des temps d''a'!B:AD, 0, ROW(A25)),"Fermé") / COUNTIFS('Etude statistique des temps d''a'!AF:AF,3,'Etude statistique des temps d''a'!A:A,"19h30",INDEX('Etude statistique des temps d''a'!B:AD, 0, ROW(A25)),"&lt;&gt;"),"No data")</f>
        <v>0</v>
      </c>
      <c r="AI26">
        <f>IFERROR(COUNTIFS('Etude statistique des temps d''a'!AF:AF,3,'Etude statistique des temps d''a'!A:A,"20h30",INDEX('Etude statistique des temps d''a'!B:AD, 0, ROW(A25)),"Fermé") / COUNTIFS('Etude statistique des temps d''a'!AF:AF,3,'Etude statistique des temps d''a'!A:A,"20h30",INDEX('Etude statistique des temps d''a'!B:AD, 0, ROW(A25)),"&lt;&gt;"),"No data")</f>
        <v>0</v>
      </c>
      <c r="AJ26">
        <f>IFERROR(COUNTIFS('Etude statistique des temps d''a'!AF:AF,3,'Etude statistique des temps d''a'!A:A,"21h30",INDEX('Etude statistique des temps d''a'!B:AD, 0, ROW(A25)),"Fermé") / COUNTIFS('Etude statistique des temps d''a'!AF:AF,3,'Etude statistique des temps d''a'!A:A,"21h30",INDEX('Etude statistique des temps d''a'!B:AD, 0, ROW(A25)),"&lt;&gt;"),"No data")</f>
        <v>1</v>
      </c>
      <c r="AK26">
        <f>IFERROR(COUNTIFS('Etude statistique des temps d''a'!AF:AF,3,'Etude statistique des temps d''a'!A:A,"22h",INDEX('Etude statistique des temps d''a'!B:AD, 0, ROW(A25)),"Fermé") / COUNTIFS('Etude statistique des temps d''a'!AF:AF,3,'Etude statistique des temps d''a'!A:A,"22h",INDEX('Etude statistique des temps d''a'!B:AD, 0, ROW(A25)),"&lt;&gt;"),"No data")</f>
        <v>1</v>
      </c>
      <c r="AL26" t="str">
        <f>IFERROR(COUNTIFS('Etude statistique des temps d''a'!AF:AF,3,'Etude statistique des temps d''a'!A:A,"22h30",INDEX('Etude statistique des temps d''a'!B:AD, 0, ROW(A25)),"Fermé") / COUNTIFS('Etude statistique des temps d''a'!AF:AF,3,'Etude statistique des temps d''a'!A:A,"22h30",INDEX('Etude statistique des temps d''a'!B:AD, 0, ROW(A25)),"&lt;&gt;"),"No data")</f>
        <v>No data</v>
      </c>
    </row>
    <row r="27" spans="1:38" x14ac:dyDescent="0.3">
      <c r="A27" t="s">
        <v>33</v>
      </c>
      <c r="B27" t="s">
        <v>38</v>
      </c>
      <c r="C27" t="s">
        <v>93</v>
      </c>
      <c r="D27" t="s">
        <v>94</v>
      </c>
      <c r="E27">
        <f t="shared" si="0"/>
        <v>70</v>
      </c>
      <c r="F27" t="str">
        <f>IFERROR(AVERAGEIFS(INDEX('Etude statistique des temps d''a'!B:AD,0,ROW(A26)),'Etude statistique des temps d''a'!A:A,"8h30",'Etude statistique des temps d''a'!AF:AF,3),"Closed")</f>
        <v>Closed</v>
      </c>
      <c r="G27">
        <f>IFERROR(AVERAGEIFS(INDEX('Etude statistique des temps d''a'!B:AD,0,ROW(A26)),'Etude statistique des temps d''a'!A:A,"9h30",'Etude statistique des temps d''a'!AF:AF,3),"Closed")</f>
        <v>85</v>
      </c>
      <c r="H27">
        <f>IFERROR(AVERAGEIFS(INDEX('Etude statistique des temps d''a'!B:AD,0,ROW(A26)),'Etude statistique des temps d''a'!A:A,"10h30",'Etude statistique des temps d''a'!AF:AF,3),"Closed")</f>
        <v>87.5</v>
      </c>
      <c r="I27">
        <f>IFERROR(AVERAGEIFS(INDEX('Etude statistique des temps d''a'!B:AD,0,ROW(A26)),'Etude statistique des temps d''a'!A:A,"11h30 (Parade!)",'Etude statistique des temps d''a'!AF:AF,3),"Closed")</f>
        <v>80</v>
      </c>
      <c r="J27">
        <f>IFERROR(AVERAGEIFS(INDEX('Etude statistique des temps d''a'!B:AD,0,ROW(A26)),'Etude statistique des temps d''a'!A:A,"12h30",'Etude statistique des temps d''a'!AF:AF,3),"Closed")</f>
        <v>60</v>
      </c>
      <c r="K27">
        <f>IFERROR(AVERAGEIFS(INDEX('Etude statistique des temps d''a'!B:AD,0,ROW(A26)),'Etude statistique des temps d''a'!A:A,"13h30",'Etude statistique des temps d''a'!AF:AF,3),"Closed")</f>
        <v>82.5</v>
      </c>
      <c r="L27">
        <f>IFERROR(AVERAGEIFS(INDEX('Etude statistique des temps d''a'!B:AD,0,ROW(A26)),'Etude statistique des temps d''a'!A:A,"14h30",'Etude statistique des temps d''a'!AF:AF,3),"Closed")</f>
        <v>75</v>
      </c>
      <c r="M27">
        <f>IFERROR(AVERAGEIFS(INDEX('Etude statistique des temps d''a'!B:AD,0,ROW(A26)),'Etude statistique des temps d''a'!A:A,"15h30",'Etude statistique des temps d''a'!AF:AF,3),"Closed")</f>
        <v>67.5</v>
      </c>
      <c r="N27">
        <f>IFERROR(AVERAGEIFS(INDEX('Etude statistique des temps d''a'!B:AD,0,ROW(A26)),'Etude statistique des temps d''a'!A:A,"16h30",'Etude statistique des temps d''a'!AF:AF,3),"Closed")</f>
        <v>65</v>
      </c>
      <c r="O27">
        <f>IFERROR(AVERAGEIFS(INDEX('Etude statistique des temps d''a'!B:AD,0,ROW(A26)),'Etude statistique des temps d''a'!A:A,"17h30",'Etude statistique des temps d''a'!AF:AF,3),"Closed")</f>
        <v>70</v>
      </c>
      <c r="P27">
        <f>IFERROR(AVERAGEIFS(INDEX('Etude statistique des temps d''a'!B:AD,0,ROW(A26)),'Etude statistique des temps d''a'!A:A,"18h30",'Etude statistique des temps d''a'!AF:AF,3),"Closed")</f>
        <v>62.5</v>
      </c>
      <c r="Q27">
        <f>IFERROR(AVERAGEIFS(INDEX('Etude statistique des temps d''a'!B:AD,0,ROW(A26)),'Etude statistique des temps d''a'!A:A,"19h30",'Etude statistique des temps d''a'!AF:AF,3),"Closed")</f>
        <v>65</v>
      </c>
      <c r="R27">
        <f>IFERROR(AVERAGEIFS(INDEX('Etude statistique des temps d''a'!B:AD,0,ROW(A26)),'Etude statistique des temps d''a'!A:A,"20h30",'Etude statistique des temps d''a'!AF:AF,3),"Closed")</f>
        <v>40</v>
      </c>
      <c r="S27" t="str">
        <f>IFERROR(AVERAGEIFS(INDEX('Etude statistique des temps d''a'!B:AD,0,ROW(A26)),'Etude statistique des temps d''a'!A:A,"21h30",'Etude statistique des temps d''a'!AF:AF,3),"Closed")</f>
        <v>Closed</v>
      </c>
      <c r="T27" t="str">
        <f>IFERROR(AVERAGEIFS(INDEX('Etude statistique des temps d''a'!B:AD,0,ROW(A26)),'Etude statistique des temps d''a'!A:A,"22h",'Etude statistique des temps d''a'!AF:AF,3),"Closed")</f>
        <v>Closed</v>
      </c>
      <c r="U27" t="str">
        <f>IFERROR(AVERAGEIFS(INDEX('Etude statistique des temps d''a'!B:AD,0,ROW(A26)),'Etude statistique des temps d''a'!A:A,"22h30",'Etude statistique des temps d''a'!AF:AF,3),"Closed")</f>
        <v>Closed</v>
      </c>
      <c r="V27">
        <f>COUNTIFS('Etude statistique des temps d''a'!AF:AF,3,INDEX('Etude statistique des temps d''a'!B:AD, 0, ROW(A26)),"Fermé") / COUNTIFS('Etude statistique des temps d''a'!AF:AF,3,INDEX('Etude statistique des temps d''a'!B:AD, 0, ROW(A26)),"&lt;&gt;")</f>
        <v>0.13043478260869565</v>
      </c>
      <c r="W27" t="str">
        <f>IFERROR(COUNTIFS('Etude statistique des temps d''a'!AF:AF,3,'Etude statistique des temps d''a'!A:A,"8h30",INDEX('Etude statistique des temps d''a'!B:AD, 0, ROW(A26)),"Fermé") / COUNTIFS('Etude statistique des temps d''a'!AF:AF,3,'Etude statistique des temps d''a'!A:A,"8h30",INDEX('Etude statistique des temps d''a'!B:AD, 0, ROW(A26)),"&lt;&gt;"),"No data")</f>
        <v>No data</v>
      </c>
      <c r="X27">
        <f>IFERROR(COUNTIFS('Etude statistique des temps d''a'!AF:AF,3,'Etude statistique des temps d''a'!A:A,"9h30",INDEX('Etude statistique des temps d''a'!B:AD, 0, ROW(A26)),"Fermé") / COUNTIFS('Etude statistique des temps d''a'!AF:AF,3,'Etude statistique des temps d''a'!A:A,"9h30",INDEX('Etude statistique des temps d''a'!B:AD, 0, ROW(A26)),"&lt;&gt;"),"No data")</f>
        <v>0</v>
      </c>
      <c r="Y27">
        <f>IFERROR(COUNTIFS('Etude statistique des temps d''a'!AF:AF,3,'Etude statistique des temps d''a'!A:A,"10h30",INDEX('Etude statistique des temps d''a'!B:AD, 0, ROW(A26)),"Fermé") / COUNTIFS('Etude statistique des temps d''a'!AF:AF,3,'Etude statistique des temps d''a'!A:A,"10h30",INDEX('Etude statistique des temps d''a'!B:AD, 0, ROW(A26)),"&lt;&gt;"),"No data")</f>
        <v>0</v>
      </c>
      <c r="Z27">
        <f>IFERROR(COUNTIFS('Etude statistique des temps d''a'!AF:AF,3,'Etude statistique des temps d''a'!A:A,"11h30 (Parade!)",INDEX('Etude statistique des temps d''a'!B:AD, 0, ROW(A26)),"Fermé") / COUNTIFS('Etude statistique des temps d''a'!AF:AF,3,'Etude statistique des temps d''a'!A:A,"11h30 (Parade!)",INDEX('Etude statistique des temps d''a'!B:AD, 0, ROW(A26)),"&lt;&gt;"),"No data")</f>
        <v>0</v>
      </c>
      <c r="AA27">
        <f>IFERROR(COUNTIFS('Etude statistique des temps d''a'!AF:AF,3,'Etude statistique des temps d''a'!A:A,"12h30",INDEX('Etude statistique des temps d''a'!B:AD, 0, ROW(A26)),"Fermé") / COUNTIFS('Etude statistique des temps d''a'!AF:AF,3,'Etude statistique des temps d''a'!A:A,"12h30",INDEX('Etude statistique des temps d''a'!B:AD, 0, ROW(A26)),"&lt;&gt;"),"No data")</f>
        <v>0</v>
      </c>
      <c r="AB27">
        <f>IFERROR(COUNTIFS('Etude statistique des temps d''a'!AF:AF,3,'Etude statistique des temps d''a'!A:A,"13h30",INDEX('Etude statistique des temps d''a'!B:AD, 0, ROW(A26)),"Fermé") / COUNTIFS('Etude statistique des temps d''a'!AF:AF,3,'Etude statistique des temps d''a'!A:A,"13h30",INDEX('Etude statistique des temps d''a'!B:AD, 0, ROW(A26)),"&lt;&gt;"),"No data")</f>
        <v>0</v>
      </c>
      <c r="AC27">
        <f>IFERROR(COUNTIFS('Etude statistique des temps d''a'!AF:AF,3,'Etude statistique des temps d''a'!A:A,"14h30",INDEX('Etude statistique des temps d''a'!B:AD, 0, ROW(A26)),"Fermé") / COUNTIFS('Etude statistique des temps d''a'!AF:AF,3,'Etude statistique des temps d''a'!A:A,"14h30",INDEX('Etude statistique des temps d''a'!B:AD, 0, ROW(A26)),"&lt;&gt;"),"No data")</f>
        <v>0</v>
      </c>
      <c r="AD27">
        <f>IFERROR(COUNTIFS('Etude statistique des temps d''a'!AF:AF,3,'Etude statistique des temps d''a'!A:A,"15h30",INDEX('Etude statistique des temps d''a'!B:AD, 0, ROW(A26)),"Fermé") / COUNTIFS('Etude statistique des temps d''a'!AF:AF,3,'Etude statistique des temps d''a'!A:A,"15h30",INDEX('Etude statistique des temps d''a'!B:AD, 0, ROW(A26)),"&lt;&gt;"),"No data")</f>
        <v>0</v>
      </c>
      <c r="AE27">
        <f>IFERROR(COUNTIFS('Etude statistique des temps d''a'!AF:AF,3,'Etude statistique des temps d''a'!A:A,"16h30",INDEX('Etude statistique des temps d''a'!B:AD, 0, ROW(A26)),"Fermé") / COUNTIFS('Etude statistique des temps d''a'!AF:AF,3,'Etude statistique des temps d''a'!A:A,"16h30",INDEX('Etude statistique des temps d''a'!B:AD, 0, ROW(A26)),"&lt;&gt;"),"No data")</f>
        <v>0</v>
      </c>
      <c r="AF27">
        <f>IFERROR(COUNTIFS('Etude statistique des temps d''a'!AF:AF,3,'Etude statistique des temps d''a'!A:A,"17h30",INDEX('Etude statistique des temps d''a'!B:AD, 0, ROW(A26)),"Fermé") / COUNTIFS('Etude statistique des temps d''a'!AF:AF,3,'Etude statistique des temps d''a'!A:A,"17h30",INDEX('Etude statistique des temps d''a'!B:AD, 0, ROW(A26)),"&lt;&gt;"),"No data")</f>
        <v>0</v>
      </c>
      <c r="AG27">
        <f>IFERROR(COUNTIFS('Etude statistique des temps d''a'!AF:AF,3,'Etude statistique des temps d''a'!A:A,"18h30",INDEX('Etude statistique des temps d''a'!B:AD, 0, ROW(A26)),"Fermé") / COUNTIFS('Etude statistique des temps d''a'!AF:AF,3,'Etude statistique des temps d''a'!A:A,"18h30",INDEX('Etude statistique des temps d''a'!B:AD, 0, ROW(A26)),"&lt;&gt;"),"No data")</f>
        <v>0</v>
      </c>
      <c r="AH27">
        <f>IFERROR(COUNTIFS('Etude statistique des temps d''a'!AF:AF,3,'Etude statistique des temps d''a'!A:A,"19h30",INDEX('Etude statistique des temps d''a'!B:AD, 0, ROW(A26)),"Fermé") / COUNTIFS('Etude statistique des temps d''a'!AF:AF,3,'Etude statistique des temps d''a'!A:A,"19h30",INDEX('Etude statistique des temps d''a'!B:AD, 0, ROW(A26)),"&lt;&gt;"),"No data")</f>
        <v>0</v>
      </c>
      <c r="AI27">
        <f>IFERROR(COUNTIFS('Etude statistique des temps d''a'!AF:AF,3,'Etude statistique des temps d''a'!A:A,"20h30",INDEX('Etude statistique des temps d''a'!B:AD, 0, ROW(A26)),"Fermé") / COUNTIFS('Etude statistique des temps d''a'!AF:AF,3,'Etude statistique des temps d''a'!A:A,"20h30",INDEX('Etude statistique des temps d''a'!B:AD, 0, ROW(A26)),"&lt;&gt;"),"No data")</f>
        <v>0</v>
      </c>
      <c r="AJ27">
        <f>IFERROR(COUNTIFS('Etude statistique des temps d''a'!AF:AF,3,'Etude statistique des temps d''a'!A:A,"21h30",INDEX('Etude statistique des temps d''a'!B:AD, 0, ROW(A26)),"Fermé") / COUNTIFS('Etude statistique des temps d''a'!AF:AF,3,'Etude statistique des temps d''a'!A:A,"21h30",INDEX('Etude statistique des temps d''a'!B:AD, 0, ROW(A26)),"&lt;&gt;"),"No data")</f>
        <v>1</v>
      </c>
      <c r="AK27">
        <f>IFERROR(COUNTIFS('Etude statistique des temps d''a'!AF:AF,3,'Etude statistique des temps d''a'!A:A,"22h",INDEX('Etude statistique des temps d''a'!B:AD, 0, ROW(A26)),"Fermé") / COUNTIFS('Etude statistique des temps d''a'!AF:AF,3,'Etude statistique des temps d''a'!A:A,"22h",INDEX('Etude statistique des temps d''a'!B:AD, 0, ROW(A26)),"&lt;&gt;"),"No data")</f>
        <v>1</v>
      </c>
      <c r="AL27" t="str">
        <f>IFERROR(COUNTIFS('Etude statistique des temps d''a'!AF:AF,3,'Etude statistique des temps d''a'!A:A,"22h30",INDEX('Etude statistique des temps d''a'!B:AD, 0, ROW(A26)),"Fermé") / COUNTIFS('Etude statistique des temps d''a'!AF:AF,3,'Etude statistique des temps d''a'!A:A,"22h30",INDEX('Etude statistique des temps d''a'!B:AD, 0, ROW(A26)),"&lt;&gt;"),"No data")</f>
        <v>No data</v>
      </c>
    </row>
    <row r="28" spans="1:38" x14ac:dyDescent="0.3">
      <c r="A28" t="s">
        <v>34</v>
      </c>
      <c r="B28" t="s">
        <v>38</v>
      </c>
      <c r="C28" t="s">
        <v>95</v>
      </c>
      <c r="D28" t="s">
        <v>96</v>
      </c>
      <c r="E28">
        <f t="shared" si="0"/>
        <v>33.541666666666664</v>
      </c>
      <c r="F28" t="str">
        <f>IFERROR(AVERAGEIFS(INDEX('Etude statistique des temps d''a'!B:AD,0,ROW(A27)),'Etude statistique des temps d''a'!A:A,"8h30",'Etude statistique des temps d''a'!AF:AF,3),"Closed")</f>
        <v>Closed</v>
      </c>
      <c r="G28">
        <f>IFERROR(AVERAGEIFS(INDEX('Etude statistique des temps d''a'!B:AD,0,ROW(A27)),'Etude statistique des temps d''a'!A:A,"9h30",'Etude statistique des temps d''a'!AF:AF,3),"Closed")</f>
        <v>5</v>
      </c>
      <c r="H28">
        <f>IFERROR(AVERAGEIFS(INDEX('Etude statistique des temps d''a'!B:AD,0,ROW(A27)),'Etude statistique des temps d''a'!A:A,"10h30",'Etude statistique des temps d''a'!AF:AF,3),"Closed")</f>
        <v>32.5</v>
      </c>
      <c r="I28">
        <f>IFERROR(AVERAGEIFS(INDEX('Etude statistique des temps d''a'!B:AD,0,ROW(A27)),'Etude statistique des temps d''a'!A:A,"11h30 (Parade!)",'Etude statistique des temps d''a'!AF:AF,3),"Closed")</f>
        <v>42.5</v>
      </c>
      <c r="J28">
        <f>IFERROR(AVERAGEIFS(INDEX('Etude statistique des temps d''a'!B:AD,0,ROW(A27)),'Etude statistique des temps d''a'!A:A,"12h30",'Etude statistique des temps d''a'!AF:AF,3),"Closed")</f>
        <v>55</v>
      </c>
      <c r="K28">
        <f>IFERROR(AVERAGEIFS(INDEX('Etude statistique des temps d''a'!B:AD,0,ROW(A27)),'Etude statistique des temps d''a'!A:A,"13h30",'Etude statistique des temps d''a'!AF:AF,3),"Closed")</f>
        <v>42.5</v>
      </c>
      <c r="L28">
        <f>IFERROR(AVERAGEIFS(INDEX('Etude statistique des temps d''a'!B:AD,0,ROW(A27)),'Etude statistique des temps d''a'!A:A,"14h30",'Etude statistique des temps d''a'!AF:AF,3),"Closed")</f>
        <v>45</v>
      </c>
      <c r="M28">
        <f>IFERROR(AVERAGEIFS(INDEX('Etude statistique des temps d''a'!B:AD,0,ROW(A27)),'Etude statistique des temps d''a'!A:A,"15h30",'Etude statistique des temps d''a'!AF:AF,3),"Closed")</f>
        <v>35</v>
      </c>
      <c r="N28">
        <f>IFERROR(AVERAGEIFS(INDEX('Etude statistique des temps d''a'!B:AD,0,ROW(A27)),'Etude statistique des temps d''a'!A:A,"16h30",'Etude statistique des temps d''a'!AF:AF,3),"Closed")</f>
        <v>37.5</v>
      </c>
      <c r="O28">
        <f>IFERROR(AVERAGEIFS(INDEX('Etude statistique des temps d''a'!B:AD,0,ROW(A27)),'Etude statistique des temps d''a'!A:A,"17h30",'Etude statistique des temps d''a'!AF:AF,3),"Closed")</f>
        <v>32.5</v>
      </c>
      <c r="P28">
        <f>IFERROR(AVERAGEIFS(INDEX('Etude statistique des temps d''a'!B:AD,0,ROW(A27)),'Etude statistique des temps d''a'!A:A,"18h30",'Etude statistique des temps d''a'!AF:AF,3),"Closed")</f>
        <v>30</v>
      </c>
      <c r="Q28">
        <f>IFERROR(AVERAGEIFS(INDEX('Etude statistique des temps d''a'!B:AD,0,ROW(A27)),'Etude statistique des temps d''a'!A:A,"19h30",'Etude statistique des temps d''a'!AF:AF,3),"Closed")</f>
        <v>30</v>
      </c>
      <c r="R28">
        <f>IFERROR(AVERAGEIFS(INDEX('Etude statistique des temps d''a'!B:AD,0,ROW(A27)),'Etude statistique des temps d''a'!A:A,"20h30",'Etude statistique des temps d''a'!AF:AF,3),"Closed")</f>
        <v>15</v>
      </c>
      <c r="S28" t="str">
        <f>IFERROR(AVERAGEIFS(INDEX('Etude statistique des temps d''a'!B:AD,0,ROW(A27)),'Etude statistique des temps d''a'!A:A,"21h30",'Etude statistique des temps d''a'!AF:AF,3),"Closed")</f>
        <v>Closed</v>
      </c>
      <c r="T28" t="str">
        <f>IFERROR(AVERAGEIFS(INDEX('Etude statistique des temps d''a'!B:AD,0,ROW(A27)),'Etude statistique des temps d''a'!A:A,"22h",'Etude statistique des temps d''a'!AF:AF,3),"Closed")</f>
        <v>Closed</v>
      </c>
      <c r="U28" t="str">
        <f>IFERROR(AVERAGEIFS(INDEX('Etude statistique des temps d''a'!B:AD,0,ROW(A27)),'Etude statistique des temps d''a'!A:A,"22h30",'Etude statistique des temps d''a'!AF:AF,3),"Closed")</f>
        <v>Closed</v>
      </c>
      <c r="V28">
        <f>COUNTIFS('Etude statistique des temps d''a'!AF:AF,3,INDEX('Etude statistique des temps d''a'!B:AD, 0, ROW(A27)),"Fermé") / COUNTIFS('Etude statistique des temps d''a'!AF:AF,3,INDEX('Etude statistique des temps d''a'!B:AD, 0, ROW(A27)),"&lt;&gt;")</f>
        <v>0.13043478260869565</v>
      </c>
      <c r="W28" t="str">
        <f>IFERROR(COUNTIFS('Etude statistique des temps d''a'!AF:AF,3,'Etude statistique des temps d''a'!A:A,"8h30",INDEX('Etude statistique des temps d''a'!B:AD, 0, ROW(A27)),"Fermé") / COUNTIFS('Etude statistique des temps d''a'!AF:AF,3,'Etude statistique des temps d''a'!A:A,"8h30",INDEX('Etude statistique des temps d''a'!B:AD, 0, ROW(A27)),"&lt;&gt;"),"No data")</f>
        <v>No data</v>
      </c>
      <c r="X28">
        <f>IFERROR(COUNTIFS('Etude statistique des temps d''a'!AF:AF,3,'Etude statistique des temps d''a'!A:A,"9h30",INDEX('Etude statistique des temps d''a'!B:AD, 0, ROW(A27)),"Fermé") / COUNTIFS('Etude statistique des temps d''a'!AF:AF,3,'Etude statistique des temps d''a'!A:A,"9h30",INDEX('Etude statistique des temps d''a'!B:AD, 0, ROW(A27)),"&lt;&gt;"),"No data")</f>
        <v>0</v>
      </c>
      <c r="Y28">
        <f>IFERROR(COUNTIFS('Etude statistique des temps d''a'!AF:AF,3,'Etude statistique des temps d''a'!A:A,"10h30",INDEX('Etude statistique des temps d''a'!B:AD, 0, ROW(A27)),"Fermé") / COUNTIFS('Etude statistique des temps d''a'!AF:AF,3,'Etude statistique des temps d''a'!A:A,"10h30",INDEX('Etude statistique des temps d''a'!B:AD, 0, ROW(A27)),"&lt;&gt;"),"No data")</f>
        <v>0</v>
      </c>
      <c r="Z28">
        <f>IFERROR(COUNTIFS('Etude statistique des temps d''a'!AF:AF,3,'Etude statistique des temps d''a'!A:A,"11h30 (Parade!)",INDEX('Etude statistique des temps d''a'!B:AD, 0, ROW(A27)),"Fermé") / COUNTIFS('Etude statistique des temps d''a'!AF:AF,3,'Etude statistique des temps d''a'!A:A,"11h30 (Parade!)",INDEX('Etude statistique des temps d''a'!B:AD, 0, ROW(A27)),"&lt;&gt;"),"No data")</f>
        <v>0</v>
      </c>
      <c r="AA28">
        <f>IFERROR(COUNTIFS('Etude statistique des temps d''a'!AF:AF,3,'Etude statistique des temps d''a'!A:A,"12h30",INDEX('Etude statistique des temps d''a'!B:AD, 0, ROW(A27)),"Fermé") / COUNTIFS('Etude statistique des temps d''a'!AF:AF,3,'Etude statistique des temps d''a'!A:A,"12h30",INDEX('Etude statistique des temps d''a'!B:AD, 0, ROW(A27)),"&lt;&gt;"),"No data")</f>
        <v>0</v>
      </c>
      <c r="AB28">
        <f>IFERROR(COUNTIFS('Etude statistique des temps d''a'!AF:AF,3,'Etude statistique des temps d''a'!A:A,"13h30",INDEX('Etude statistique des temps d''a'!B:AD, 0, ROW(A27)),"Fermé") / COUNTIFS('Etude statistique des temps d''a'!AF:AF,3,'Etude statistique des temps d''a'!A:A,"13h30",INDEX('Etude statistique des temps d''a'!B:AD, 0, ROW(A27)),"&lt;&gt;"),"No data")</f>
        <v>0</v>
      </c>
      <c r="AC28">
        <f>IFERROR(COUNTIFS('Etude statistique des temps d''a'!AF:AF,3,'Etude statistique des temps d''a'!A:A,"14h30",INDEX('Etude statistique des temps d''a'!B:AD, 0, ROW(A27)),"Fermé") / COUNTIFS('Etude statistique des temps d''a'!AF:AF,3,'Etude statistique des temps d''a'!A:A,"14h30",INDEX('Etude statistique des temps d''a'!B:AD, 0, ROW(A27)),"&lt;&gt;"),"No data")</f>
        <v>0</v>
      </c>
      <c r="AD28">
        <f>IFERROR(COUNTIFS('Etude statistique des temps d''a'!AF:AF,3,'Etude statistique des temps d''a'!A:A,"15h30",INDEX('Etude statistique des temps d''a'!B:AD, 0, ROW(A27)),"Fermé") / COUNTIFS('Etude statistique des temps d''a'!AF:AF,3,'Etude statistique des temps d''a'!A:A,"15h30",INDEX('Etude statistique des temps d''a'!B:AD, 0, ROW(A27)),"&lt;&gt;"),"No data")</f>
        <v>0</v>
      </c>
      <c r="AE28">
        <f>IFERROR(COUNTIFS('Etude statistique des temps d''a'!AF:AF,3,'Etude statistique des temps d''a'!A:A,"16h30",INDEX('Etude statistique des temps d''a'!B:AD, 0, ROW(A27)),"Fermé") / COUNTIFS('Etude statistique des temps d''a'!AF:AF,3,'Etude statistique des temps d''a'!A:A,"16h30",INDEX('Etude statistique des temps d''a'!B:AD, 0, ROW(A27)),"&lt;&gt;"),"No data")</f>
        <v>0</v>
      </c>
      <c r="AF28">
        <f>IFERROR(COUNTIFS('Etude statistique des temps d''a'!AF:AF,3,'Etude statistique des temps d''a'!A:A,"17h30",INDEX('Etude statistique des temps d''a'!B:AD, 0, ROW(A27)),"Fermé") / COUNTIFS('Etude statistique des temps d''a'!AF:AF,3,'Etude statistique des temps d''a'!A:A,"17h30",INDEX('Etude statistique des temps d''a'!B:AD, 0, ROW(A27)),"&lt;&gt;"),"No data")</f>
        <v>0</v>
      </c>
      <c r="AG28">
        <f>IFERROR(COUNTIFS('Etude statistique des temps d''a'!AF:AF,3,'Etude statistique des temps d''a'!A:A,"18h30",INDEX('Etude statistique des temps d''a'!B:AD, 0, ROW(A27)),"Fermé") / COUNTIFS('Etude statistique des temps d''a'!AF:AF,3,'Etude statistique des temps d''a'!A:A,"18h30",INDEX('Etude statistique des temps d''a'!B:AD, 0, ROW(A27)),"&lt;&gt;"),"No data")</f>
        <v>0</v>
      </c>
      <c r="AH28">
        <f>IFERROR(COUNTIFS('Etude statistique des temps d''a'!AF:AF,3,'Etude statistique des temps d''a'!A:A,"19h30",INDEX('Etude statistique des temps d''a'!B:AD, 0, ROW(A27)),"Fermé") / COUNTIFS('Etude statistique des temps d''a'!AF:AF,3,'Etude statistique des temps d''a'!A:A,"19h30",INDEX('Etude statistique des temps d''a'!B:AD, 0, ROW(A27)),"&lt;&gt;"),"No data")</f>
        <v>0</v>
      </c>
      <c r="AI28">
        <f>IFERROR(COUNTIFS('Etude statistique des temps d''a'!AF:AF,3,'Etude statistique des temps d''a'!A:A,"20h30",INDEX('Etude statistique des temps d''a'!B:AD, 0, ROW(A27)),"Fermé") / COUNTIFS('Etude statistique des temps d''a'!AF:AF,3,'Etude statistique des temps d''a'!A:A,"20h30",INDEX('Etude statistique des temps d''a'!B:AD, 0, ROW(A27)),"&lt;&gt;"),"No data")</f>
        <v>0</v>
      </c>
      <c r="AJ28">
        <f>IFERROR(COUNTIFS('Etude statistique des temps d''a'!AF:AF,3,'Etude statistique des temps d''a'!A:A,"21h30",INDEX('Etude statistique des temps d''a'!B:AD, 0, ROW(A27)),"Fermé") / COUNTIFS('Etude statistique des temps d''a'!AF:AF,3,'Etude statistique des temps d''a'!A:A,"21h30",INDEX('Etude statistique des temps d''a'!B:AD, 0, ROW(A27)),"&lt;&gt;"),"No data")</f>
        <v>1</v>
      </c>
      <c r="AK28">
        <f>IFERROR(COUNTIFS('Etude statistique des temps d''a'!AF:AF,3,'Etude statistique des temps d''a'!A:A,"22h",INDEX('Etude statistique des temps d''a'!B:AD, 0, ROW(A27)),"Fermé") / COUNTIFS('Etude statistique des temps d''a'!AF:AF,3,'Etude statistique des temps d''a'!A:A,"22h",INDEX('Etude statistique des temps d''a'!B:AD, 0, ROW(A27)),"&lt;&gt;"),"No data")</f>
        <v>1</v>
      </c>
      <c r="AL28" t="str">
        <f>IFERROR(COUNTIFS('Etude statistique des temps d''a'!AF:AF,3,'Etude statistique des temps d''a'!A:A,"22h30",INDEX('Etude statistique des temps d''a'!B:AD, 0, ROW(A27)),"Fermé") / COUNTIFS('Etude statistique des temps d''a'!AF:AF,3,'Etude statistique des temps d''a'!A:A,"22h30",INDEX('Etude statistique des temps d''a'!B:AD, 0, ROW(A27)),"&lt;&gt;"),"No data")</f>
        <v>No data</v>
      </c>
    </row>
    <row r="29" spans="1:38" x14ac:dyDescent="0.3">
      <c r="A29" t="s">
        <v>35</v>
      </c>
      <c r="B29" t="s">
        <v>38</v>
      </c>
      <c r="C29" t="s">
        <v>97</v>
      </c>
      <c r="D29" t="s">
        <v>98</v>
      </c>
      <c r="E29">
        <f t="shared" si="0"/>
        <v>12.916666666666666</v>
      </c>
      <c r="F29" t="str">
        <f>IFERROR(AVERAGEIFS(INDEX('Etude statistique des temps d''a'!B:AD,0,ROW(A28)),'Etude statistique des temps d''a'!A:A,"8h30",'Etude statistique des temps d''a'!AF:AF,3),"Closed")</f>
        <v>Closed</v>
      </c>
      <c r="G29">
        <f>IFERROR(AVERAGEIFS(INDEX('Etude statistique des temps d''a'!B:AD,0,ROW(A28)),'Etude statistique des temps d''a'!A:A,"9h30",'Etude statistique des temps d''a'!AF:AF,3),"Closed")</f>
        <v>5</v>
      </c>
      <c r="H29">
        <f>IFERROR(AVERAGEIFS(INDEX('Etude statistique des temps d''a'!B:AD,0,ROW(A28)),'Etude statistique des temps d''a'!A:A,"10h30",'Etude statistique des temps d''a'!AF:AF,3),"Closed")</f>
        <v>7.5</v>
      </c>
      <c r="I29">
        <f>IFERROR(AVERAGEIFS(INDEX('Etude statistique des temps d''a'!B:AD,0,ROW(A28)),'Etude statistique des temps d''a'!A:A,"11h30 (Parade!)",'Etude statistique des temps d''a'!AF:AF,3),"Closed")</f>
        <v>15</v>
      </c>
      <c r="J29">
        <f>IFERROR(AVERAGEIFS(INDEX('Etude statistique des temps d''a'!B:AD,0,ROW(A28)),'Etude statistique des temps d''a'!A:A,"12h30",'Etude statistique des temps d''a'!AF:AF,3),"Closed")</f>
        <v>25</v>
      </c>
      <c r="K29">
        <f>IFERROR(AVERAGEIFS(INDEX('Etude statistique des temps d''a'!B:AD,0,ROW(A28)),'Etude statistique des temps d''a'!A:A,"13h30",'Etude statistique des temps d''a'!AF:AF,3),"Closed")</f>
        <v>17.5</v>
      </c>
      <c r="L29">
        <f>IFERROR(AVERAGEIFS(INDEX('Etude statistique des temps d''a'!B:AD,0,ROW(A28)),'Etude statistique des temps d''a'!A:A,"14h30",'Etude statistique des temps d''a'!AF:AF,3),"Closed")</f>
        <v>12.5</v>
      </c>
      <c r="M29">
        <f>IFERROR(AVERAGEIFS(INDEX('Etude statistique des temps d''a'!B:AD,0,ROW(A28)),'Etude statistique des temps d''a'!A:A,"15h30",'Etude statistique des temps d''a'!AF:AF,3),"Closed")</f>
        <v>10</v>
      </c>
      <c r="N29">
        <f>IFERROR(AVERAGEIFS(INDEX('Etude statistique des temps d''a'!B:AD,0,ROW(A28)),'Etude statistique des temps d''a'!A:A,"16h30",'Etude statistique des temps d''a'!AF:AF,3),"Closed")</f>
        <v>15</v>
      </c>
      <c r="O29">
        <f>IFERROR(AVERAGEIFS(INDEX('Etude statistique des temps d''a'!B:AD,0,ROW(A28)),'Etude statistique des temps d''a'!A:A,"17h30",'Etude statistique des temps d''a'!AF:AF,3),"Closed")</f>
        <v>10</v>
      </c>
      <c r="P29">
        <f>IFERROR(AVERAGEIFS(INDEX('Etude statistique des temps d''a'!B:AD,0,ROW(A28)),'Etude statistique des temps d''a'!A:A,"18h30",'Etude statistique des temps d''a'!AF:AF,3),"Closed")</f>
        <v>12.5</v>
      </c>
      <c r="Q29">
        <f>IFERROR(AVERAGEIFS(INDEX('Etude statistique des temps d''a'!B:AD,0,ROW(A28)),'Etude statistique des temps d''a'!A:A,"19h30",'Etude statistique des temps d''a'!AF:AF,3),"Closed")</f>
        <v>20</v>
      </c>
      <c r="R29">
        <f>IFERROR(AVERAGEIFS(INDEX('Etude statistique des temps d''a'!B:AD,0,ROW(A28)),'Etude statistique des temps d''a'!A:A,"20h30",'Etude statistique des temps d''a'!AF:AF,3),"Closed")</f>
        <v>5</v>
      </c>
      <c r="S29" t="str">
        <f>IFERROR(AVERAGEIFS(INDEX('Etude statistique des temps d''a'!B:AD,0,ROW(A28)),'Etude statistique des temps d''a'!A:A,"21h30",'Etude statistique des temps d''a'!AF:AF,3),"Closed")</f>
        <v>Closed</v>
      </c>
      <c r="T29" t="str">
        <f>IFERROR(AVERAGEIFS(INDEX('Etude statistique des temps d''a'!B:AD,0,ROW(A28)),'Etude statistique des temps d''a'!A:A,"22h",'Etude statistique des temps d''a'!AF:AF,3),"Closed")</f>
        <v>Closed</v>
      </c>
      <c r="U29" t="str">
        <f>IFERROR(AVERAGEIFS(INDEX('Etude statistique des temps d''a'!B:AD,0,ROW(A28)),'Etude statistique des temps d''a'!A:A,"22h30",'Etude statistique des temps d''a'!AF:AF,3),"Closed")</f>
        <v>Closed</v>
      </c>
      <c r="V29">
        <f>COUNTIFS('Etude statistique des temps d''a'!AF:AF,3,INDEX('Etude statistique des temps d''a'!B:AD, 0, ROW(A28)),"Fermé") / COUNTIFS('Etude statistique des temps d''a'!AF:AF,3,INDEX('Etude statistique des temps d''a'!B:AD, 0, ROW(A28)),"&lt;&gt;")</f>
        <v>0.13043478260869565</v>
      </c>
      <c r="W29" t="str">
        <f>IFERROR(COUNTIFS('Etude statistique des temps d''a'!AF:AF,3,'Etude statistique des temps d''a'!A:A,"8h30",INDEX('Etude statistique des temps d''a'!B:AD, 0, ROW(A28)),"Fermé") / COUNTIFS('Etude statistique des temps d''a'!AF:AF,3,'Etude statistique des temps d''a'!A:A,"8h30",INDEX('Etude statistique des temps d''a'!B:AD, 0, ROW(A28)),"&lt;&gt;"),"No data")</f>
        <v>No data</v>
      </c>
      <c r="X29">
        <f>IFERROR(COUNTIFS('Etude statistique des temps d''a'!AF:AF,3,'Etude statistique des temps d''a'!A:A,"9h30",INDEX('Etude statistique des temps d''a'!B:AD, 0, ROW(A28)),"Fermé") / COUNTIFS('Etude statistique des temps d''a'!AF:AF,3,'Etude statistique des temps d''a'!A:A,"9h30",INDEX('Etude statistique des temps d''a'!B:AD, 0, ROW(A28)),"&lt;&gt;"),"No data")</f>
        <v>0</v>
      </c>
      <c r="Y29">
        <f>IFERROR(COUNTIFS('Etude statistique des temps d''a'!AF:AF,3,'Etude statistique des temps d''a'!A:A,"10h30",INDEX('Etude statistique des temps d''a'!B:AD, 0, ROW(A28)),"Fermé") / COUNTIFS('Etude statistique des temps d''a'!AF:AF,3,'Etude statistique des temps d''a'!A:A,"10h30",INDEX('Etude statistique des temps d''a'!B:AD, 0, ROW(A28)),"&lt;&gt;"),"No data")</f>
        <v>0</v>
      </c>
      <c r="Z29">
        <f>IFERROR(COUNTIFS('Etude statistique des temps d''a'!AF:AF,3,'Etude statistique des temps d''a'!A:A,"11h30 (Parade!)",INDEX('Etude statistique des temps d''a'!B:AD, 0, ROW(A28)),"Fermé") / COUNTIFS('Etude statistique des temps d''a'!AF:AF,3,'Etude statistique des temps d''a'!A:A,"11h30 (Parade!)",INDEX('Etude statistique des temps d''a'!B:AD, 0, ROW(A28)),"&lt;&gt;"),"No data")</f>
        <v>0</v>
      </c>
      <c r="AA29">
        <f>IFERROR(COUNTIFS('Etude statistique des temps d''a'!AF:AF,3,'Etude statistique des temps d''a'!A:A,"12h30",INDEX('Etude statistique des temps d''a'!B:AD, 0, ROW(A28)),"Fermé") / COUNTIFS('Etude statistique des temps d''a'!AF:AF,3,'Etude statistique des temps d''a'!A:A,"12h30",INDEX('Etude statistique des temps d''a'!B:AD, 0, ROW(A28)),"&lt;&gt;"),"No data")</f>
        <v>0</v>
      </c>
      <c r="AB29">
        <f>IFERROR(COUNTIFS('Etude statistique des temps d''a'!AF:AF,3,'Etude statistique des temps d''a'!A:A,"13h30",INDEX('Etude statistique des temps d''a'!B:AD, 0, ROW(A28)),"Fermé") / COUNTIFS('Etude statistique des temps d''a'!AF:AF,3,'Etude statistique des temps d''a'!A:A,"13h30",INDEX('Etude statistique des temps d''a'!B:AD, 0, ROW(A28)),"&lt;&gt;"),"No data")</f>
        <v>0</v>
      </c>
      <c r="AC29">
        <f>IFERROR(COUNTIFS('Etude statistique des temps d''a'!AF:AF,3,'Etude statistique des temps d''a'!A:A,"14h30",INDEX('Etude statistique des temps d''a'!B:AD, 0, ROW(A28)),"Fermé") / COUNTIFS('Etude statistique des temps d''a'!AF:AF,3,'Etude statistique des temps d''a'!A:A,"14h30",INDEX('Etude statistique des temps d''a'!B:AD, 0, ROW(A28)),"&lt;&gt;"),"No data")</f>
        <v>0</v>
      </c>
      <c r="AD29">
        <f>IFERROR(COUNTIFS('Etude statistique des temps d''a'!AF:AF,3,'Etude statistique des temps d''a'!A:A,"15h30",INDEX('Etude statistique des temps d''a'!B:AD, 0, ROW(A28)),"Fermé") / COUNTIFS('Etude statistique des temps d''a'!AF:AF,3,'Etude statistique des temps d''a'!A:A,"15h30",INDEX('Etude statistique des temps d''a'!B:AD, 0, ROW(A28)),"&lt;&gt;"),"No data")</f>
        <v>0</v>
      </c>
      <c r="AE29">
        <f>IFERROR(COUNTIFS('Etude statistique des temps d''a'!AF:AF,3,'Etude statistique des temps d''a'!A:A,"16h30",INDEX('Etude statistique des temps d''a'!B:AD, 0, ROW(A28)),"Fermé") / COUNTIFS('Etude statistique des temps d''a'!AF:AF,3,'Etude statistique des temps d''a'!A:A,"16h30",INDEX('Etude statistique des temps d''a'!B:AD, 0, ROW(A28)),"&lt;&gt;"),"No data")</f>
        <v>0</v>
      </c>
      <c r="AF29">
        <f>IFERROR(COUNTIFS('Etude statistique des temps d''a'!AF:AF,3,'Etude statistique des temps d''a'!A:A,"17h30",INDEX('Etude statistique des temps d''a'!B:AD, 0, ROW(A28)),"Fermé") / COUNTIFS('Etude statistique des temps d''a'!AF:AF,3,'Etude statistique des temps d''a'!A:A,"17h30",INDEX('Etude statistique des temps d''a'!B:AD, 0, ROW(A28)),"&lt;&gt;"),"No data")</f>
        <v>0</v>
      </c>
      <c r="AG29">
        <f>IFERROR(COUNTIFS('Etude statistique des temps d''a'!AF:AF,3,'Etude statistique des temps d''a'!A:A,"18h30",INDEX('Etude statistique des temps d''a'!B:AD, 0, ROW(A28)),"Fermé") / COUNTIFS('Etude statistique des temps d''a'!AF:AF,3,'Etude statistique des temps d''a'!A:A,"18h30",INDEX('Etude statistique des temps d''a'!B:AD, 0, ROW(A28)),"&lt;&gt;"),"No data")</f>
        <v>0</v>
      </c>
      <c r="AH29">
        <f>IFERROR(COUNTIFS('Etude statistique des temps d''a'!AF:AF,3,'Etude statistique des temps d''a'!A:A,"19h30",INDEX('Etude statistique des temps d''a'!B:AD, 0, ROW(A28)),"Fermé") / COUNTIFS('Etude statistique des temps d''a'!AF:AF,3,'Etude statistique des temps d''a'!A:A,"19h30",INDEX('Etude statistique des temps d''a'!B:AD, 0, ROW(A28)),"&lt;&gt;"),"No data")</f>
        <v>0</v>
      </c>
      <c r="AI29">
        <f>IFERROR(COUNTIFS('Etude statistique des temps d''a'!AF:AF,3,'Etude statistique des temps d''a'!A:A,"20h30",INDEX('Etude statistique des temps d''a'!B:AD, 0, ROW(A28)),"Fermé") / COUNTIFS('Etude statistique des temps d''a'!AF:AF,3,'Etude statistique des temps d''a'!A:A,"20h30",INDEX('Etude statistique des temps d''a'!B:AD, 0, ROW(A28)),"&lt;&gt;"),"No data")</f>
        <v>0</v>
      </c>
      <c r="AJ29">
        <f>IFERROR(COUNTIFS('Etude statistique des temps d''a'!AF:AF,3,'Etude statistique des temps d''a'!A:A,"21h30",INDEX('Etude statistique des temps d''a'!B:AD, 0, ROW(A28)),"Fermé") / COUNTIFS('Etude statistique des temps d''a'!AF:AF,3,'Etude statistique des temps d''a'!A:A,"21h30",INDEX('Etude statistique des temps d''a'!B:AD, 0, ROW(A28)),"&lt;&gt;"),"No data")</f>
        <v>1</v>
      </c>
      <c r="AK29">
        <f>IFERROR(COUNTIFS('Etude statistique des temps d''a'!AF:AF,3,'Etude statistique des temps d''a'!A:A,"22h",INDEX('Etude statistique des temps d''a'!B:AD, 0, ROW(A28)),"Fermé") / COUNTIFS('Etude statistique des temps d''a'!AF:AF,3,'Etude statistique des temps d''a'!A:A,"22h",INDEX('Etude statistique des temps d''a'!B:AD, 0, ROW(A28)),"&lt;&gt;"),"No data")</f>
        <v>1</v>
      </c>
      <c r="AL29" t="str">
        <f>IFERROR(COUNTIFS('Etude statistique des temps d''a'!AF:AF,3,'Etude statistique des temps d''a'!A:A,"22h30",INDEX('Etude statistique des temps d''a'!B:AD, 0, ROW(A28)),"Fermé") / COUNTIFS('Etude statistique des temps d''a'!AF:AF,3,'Etude statistique des temps d''a'!A:A,"22h30",INDEX('Etude statistique des temps d''a'!B:AD, 0, ROW(A28)),"&lt;&gt;"),"No data")</f>
        <v>No data</v>
      </c>
    </row>
    <row r="30" spans="1:38" x14ac:dyDescent="0.3">
      <c r="A30" t="s">
        <v>36</v>
      </c>
      <c r="B30" t="s">
        <v>38</v>
      </c>
      <c r="C30" t="s">
        <v>99</v>
      </c>
      <c r="D30" t="s">
        <v>100</v>
      </c>
      <c r="E30">
        <f t="shared" si="0"/>
        <v>38.75</v>
      </c>
      <c r="F30" t="str">
        <f>IFERROR(AVERAGEIFS(INDEX('Etude statistique des temps d''a'!B:AD,0,ROW(A29)),'Etude statistique des temps d''a'!A:A,"8h30",'Etude statistique des temps d''a'!AF:AF,3),"Closed")</f>
        <v>Closed</v>
      </c>
      <c r="G30">
        <f>IFERROR(AVERAGEIFS(INDEX('Etude statistique des temps d''a'!B:AD,0,ROW(A29)),'Etude statistique des temps d''a'!A:A,"9h30",'Etude statistique des temps d''a'!AF:AF,3),"Closed")</f>
        <v>5</v>
      </c>
      <c r="H30">
        <f>IFERROR(AVERAGEIFS(INDEX('Etude statistique des temps d''a'!B:AD,0,ROW(A29)),'Etude statistique des temps d''a'!A:A,"10h30",'Etude statistique des temps d''a'!AF:AF,3),"Closed")</f>
        <v>42.5</v>
      </c>
      <c r="I30">
        <f>IFERROR(AVERAGEIFS(INDEX('Etude statistique des temps d''a'!B:AD,0,ROW(A29)),'Etude statistique des temps d''a'!A:A,"11h30 (Parade!)",'Etude statistique des temps d''a'!AF:AF,3),"Closed")</f>
        <v>50</v>
      </c>
      <c r="J30">
        <f>IFERROR(AVERAGEIFS(INDEX('Etude statistique des temps d''a'!B:AD,0,ROW(A29)),'Etude statistique des temps d''a'!A:A,"12h30",'Etude statistique des temps d''a'!AF:AF,3),"Closed")</f>
        <v>50</v>
      </c>
      <c r="K30">
        <f>IFERROR(AVERAGEIFS(INDEX('Etude statistique des temps d''a'!B:AD,0,ROW(A29)),'Etude statistique des temps d''a'!A:A,"13h30",'Etude statistique des temps d''a'!AF:AF,3),"Closed")</f>
        <v>47.5</v>
      </c>
      <c r="L30">
        <f>IFERROR(AVERAGEIFS(INDEX('Etude statistique des temps d''a'!B:AD,0,ROW(A29)),'Etude statistique des temps d''a'!A:A,"14h30",'Etude statistique des temps d''a'!AF:AF,3),"Closed")</f>
        <v>40</v>
      </c>
      <c r="M30">
        <f>IFERROR(AVERAGEIFS(INDEX('Etude statistique des temps d''a'!B:AD,0,ROW(A29)),'Etude statistique des temps d''a'!A:A,"15h30",'Etude statistique des temps d''a'!AF:AF,3),"Closed")</f>
        <v>40</v>
      </c>
      <c r="N30">
        <f>IFERROR(AVERAGEIFS(INDEX('Etude statistique des temps d''a'!B:AD,0,ROW(A29)),'Etude statistique des temps d''a'!A:A,"16h30",'Etude statistique des temps d''a'!AF:AF,3),"Closed")</f>
        <v>40</v>
      </c>
      <c r="O30">
        <f>IFERROR(AVERAGEIFS(INDEX('Etude statistique des temps d''a'!B:AD,0,ROW(A29)),'Etude statistique des temps d''a'!A:A,"17h30",'Etude statistique des temps d''a'!AF:AF,3),"Closed")</f>
        <v>40</v>
      </c>
      <c r="P30">
        <f>IFERROR(AVERAGEIFS(INDEX('Etude statistique des temps d''a'!B:AD,0,ROW(A29)),'Etude statistique des temps d''a'!A:A,"18h30",'Etude statistique des temps d''a'!AF:AF,3),"Closed")</f>
        <v>45</v>
      </c>
      <c r="Q30">
        <f>IFERROR(AVERAGEIFS(INDEX('Etude statistique des temps d''a'!B:AD,0,ROW(A29)),'Etude statistique des temps d''a'!A:A,"19h30",'Etude statistique des temps d''a'!AF:AF,3),"Closed")</f>
        <v>35</v>
      </c>
      <c r="R30">
        <f>IFERROR(AVERAGEIFS(INDEX('Etude statistique des temps d''a'!B:AD,0,ROW(A29)),'Etude statistique des temps d''a'!A:A,"20h30",'Etude statistique des temps d''a'!AF:AF,3),"Closed")</f>
        <v>30</v>
      </c>
      <c r="S30" t="str">
        <f>IFERROR(AVERAGEIFS(INDEX('Etude statistique des temps d''a'!B:AD,0,ROW(A29)),'Etude statistique des temps d''a'!A:A,"21h30",'Etude statistique des temps d''a'!AF:AF,3),"Closed")</f>
        <v>Closed</v>
      </c>
      <c r="T30" t="str">
        <f>IFERROR(AVERAGEIFS(INDEX('Etude statistique des temps d''a'!B:AD,0,ROW(A29)),'Etude statistique des temps d''a'!A:A,"22h",'Etude statistique des temps d''a'!AF:AF,3),"Closed")</f>
        <v>Closed</v>
      </c>
      <c r="U30" t="str">
        <f>IFERROR(AVERAGEIFS(INDEX('Etude statistique des temps d''a'!B:AD,0,ROW(A29)),'Etude statistique des temps d''a'!A:A,"22h30",'Etude statistique des temps d''a'!AF:AF,3),"Closed")</f>
        <v>Closed</v>
      </c>
      <c r="V30">
        <f>COUNTIFS('Etude statistique des temps d''a'!AF:AF,3,INDEX('Etude statistique des temps d''a'!B:AD, 0, ROW(A29)),"Fermé") / COUNTIFS('Etude statistique des temps d''a'!AF:AF,3,INDEX('Etude statistique des temps d''a'!B:AD, 0, ROW(A29)),"&lt;&gt;")</f>
        <v>0.13043478260869565</v>
      </c>
      <c r="W30" t="str">
        <f>IFERROR(COUNTIFS('Etude statistique des temps d''a'!AF:AF,3,'Etude statistique des temps d''a'!A:A,"8h30",INDEX('Etude statistique des temps d''a'!B:AD, 0, ROW(A29)),"Fermé") / COUNTIFS('Etude statistique des temps d''a'!AF:AF,3,'Etude statistique des temps d''a'!A:A,"8h30",INDEX('Etude statistique des temps d''a'!B:AD, 0, ROW(A29)),"&lt;&gt;"),"No data")</f>
        <v>No data</v>
      </c>
      <c r="X30">
        <f>IFERROR(COUNTIFS('Etude statistique des temps d''a'!AF:AF,3,'Etude statistique des temps d''a'!A:A,"9h30",INDEX('Etude statistique des temps d''a'!B:AD, 0, ROW(A29)),"Fermé") / COUNTIFS('Etude statistique des temps d''a'!AF:AF,3,'Etude statistique des temps d''a'!A:A,"9h30",INDEX('Etude statistique des temps d''a'!B:AD, 0, ROW(A29)),"&lt;&gt;"),"No data")</f>
        <v>0</v>
      </c>
      <c r="Y30">
        <f>IFERROR(COUNTIFS('Etude statistique des temps d''a'!AF:AF,3,'Etude statistique des temps d''a'!A:A,"10h30",INDEX('Etude statistique des temps d''a'!B:AD, 0, ROW(A29)),"Fermé") / COUNTIFS('Etude statistique des temps d''a'!AF:AF,3,'Etude statistique des temps d''a'!A:A,"10h30",INDEX('Etude statistique des temps d''a'!B:AD, 0, ROW(A29)),"&lt;&gt;"),"No data")</f>
        <v>0</v>
      </c>
      <c r="Z30">
        <f>IFERROR(COUNTIFS('Etude statistique des temps d''a'!AF:AF,3,'Etude statistique des temps d''a'!A:A,"11h30 (Parade!)",INDEX('Etude statistique des temps d''a'!B:AD, 0, ROW(A29)),"Fermé") / COUNTIFS('Etude statistique des temps d''a'!AF:AF,3,'Etude statistique des temps d''a'!A:A,"11h30 (Parade!)",INDEX('Etude statistique des temps d''a'!B:AD, 0, ROW(A29)),"&lt;&gt;"),"No data")</f>
        <v>0</v>
      </c>
      <c r="AA30">
        <f>IFERROR(COUNTIFS('Etude statistique des temps d''a'!AF:AF,3,'Etude statistique des temps d''a'!A:A,"12h30",INDEX('Etude statistique des temps d''a'!B:AD, 0, ROW(A29)),"Fermé") / COUNTIFS('Etude statistique des temps d''a'!AF:AF,3,'Etude statistique des temps d''a'!A:A,"12h30",INDEX('Etude statistique des temps d''a'!B:AD, 0, ROW(A29)),"&lt;&gt;"),"No data")</f>
        <v>0</v>
      </c>
      <c r="AB30">
        <f>IFERROR(COUNTIFS('Etude statistique des temps d''a'!AF:AF,3,'Etude statistique des temps d''a'!A:A,"13h30",INDEX('Etude statistique des temps d''a'!B:AD, 0, ROW(A29)),"Fermé") / COUNTIFS('Etude statistique des temps d''a'!AF:AF,3,'Etude statistique des temps d''a'!A:A,"13h30",INDEX('Etude statistique des temps d''a'!B:AD, 0, ROW(A29)),"&lt;&gt;"),"No data")</f>
        <v>0</v>
      </c>
      <c r="AC30">
        <f>IFERROR(COUNTIFS('Etude statistique des temps d''a'!AF:AF,3,'Etude statistique des temps d''a'!A:A,"14h30",INDEX('Etude statistique des temps d''a'!B:AD, 0, ROW(A29)),"Fermé") / COUNTIFS('Etude statistique des temps d''a'!AF:AF,3,'Etude statistique des temps d''a'!A:A,"14h30",INDEX('Etude statistique des temps d''a'!B:AD, 0, ROW(A29)),"&lt;&gt;"),"No data")</f>
        <v>0</v>
      </c>
      <c r="AD30">
        <f>IFERROR(COUNTIFS('Etude statistique des temps d''a'!AF:AF,3,'Etude statistique des temps d''a'!A:A,"15h30",INDEX('Etude statistique des temps d''a'!B:AD, 0, ROW(A29)),"Fermé") / COUNTIFS('Etude statistique des temps d''a'!AF:AF,3,'Etude statistique des temps d''a'!A:A,"15h30",INDEX('Etude statistique des temps d''a'!B:AD, 0, ROW(A29)),"&lt;&gt;"),"No data")</f>
        <v>0</v>
      </c>
      <c r="AE30">
        <f>IFERROR(COUNTIFS('Etude statistique des temps d''a'!AF:AF,3,'Etude statistique des temps d''a'!A:A,"16h30",INDEX('Etude statistique des temps d''a'!B:AD, 0, ROW(A29)),"Fermé") / COUNTIFS('Etude statistique des temps d''a'!AF:AF,3,'Etude statistique des temps d''a'!A:A,"16h30",INDEX('Etude statistique des temps d''a'!B:AD, 0, ROW(A29)),"&lt;&gt;"),"No data")</f>
        <v>0</v>
      </c>
      <c r="AF30">
        <f>IFERROR(COUNTIFS('Etude statistique des temps d''a'!AF:AF,3,'Etude statistique des temps d''a'!A:A,"17h30",INDEX('Etude statistique des temps d''a'!B:AD, 0, ROW(A29)),"Fermé") / COUNTIFS('Etude statistique des temps d''a'!AF:AF,3,'Etude statistique des temps d''a'!A:A,"17h30",INDEX('Etude statistique des temps d''a'!B:AD, 0, ROW(A29)),"&lt;&gt;"),"No data")</f>
        <v>0</v>
      </c>
      <c r="AG30">
        <f>IFERROR(COUNTIFS('Etude statistique des temps d''a'!AF:AF,3,'Etude statistique des temps d''a'!A:A,"18h30",INDEX('Etude statistique des temps d''a'!B:AD, 0, ROW(A29)),"Fermé") / COUNTIFS('Etude statistique des temps d''a'!AF:AF,3,'Etude statistique des temps d''a'!A:A,"18h30",INDEX('Etude statistique des temps d''a'!B:AD, 0, ROW(A29)),"&lt;&gt;"),"No data")</f>
        <v>0</v>
      </c>
      <c r="AH30">
        <f>IFERROR(COUNTIFS('Etude statistique des temps d''a'!AF:AF,3,'Etude statistique des temps d''a'!A:A,"19h30",INDEX('Etude statistique des temps d''a'!B:AD, 0, ROW(A29)),"Fermé") / COUNTIFS('Etude statistique des temps d''a'!AF:AF,3,'Etude statistique des temps d''a'!A:A,"19h30",INDEX('Etude statistique des temps d''a'!B:AD, 0, ROW(A29)),"&lt;&gt;"),"No data")</f>
        <v>0</v>
      </c>
      <c r="AI30">
        <f>IFERROR(COUNTIFS('Etude statistique des temps d''a'!AF:AF,3,'Etude statistique des temps d''a'!A:A,"20h30",INDEX('Etude statistique des temps d''a'!B:AD, 0, ROW(A29)),"Fermé") / COUNTIFS('Etude statistique des temps d''a'!AF:AF,3,'Etude statistique des temps d''a'!A:A,"20h30",INDEX('Etude statistique des temps d''a'!B:AD, 0, ROW(A29)),"&lt;&gt;"),"No data")</f>
        <v>0</v>
      </c>
      <c r="AJ30">
        <f>IFERROR(COUNTIFS('Etude statistique des temps d''a'!AF:AF,3,'Etude statistique des temps d''a'!A:A,"21h30",INDEX('Etude statistique des temps d''a'!B:AD, 0, ROW(A29)),"Fermé") / COUNTIFS('Etude statistique des temps d''a'!AF:AF,3,'Etude statistique des temps d''a'!A:A,"21h30",INDEX('Etude statistique des temps d''a'!B:AD, 0, ROW(A29)),"&lt;&gt;"),"No data")</f>
        <v>1</v>
      </c>
      <c r="AK30">
        <f>IFERROR(COUNTIFS('Etude statistique des temps d''a'!AF:AF,3,'Etude statistique des temps d''a'!A:A,"22h",INDEX('Etude statistique des temps d''a'!B:AD, 0, ROW(A29)),"Fermé") / COUNTIFS('Etude statistique des temps d''a'!AF:AF,3,'Etude statistique des temps d''a'!A:A,"22h",INDEX('Etude statistique des temps d''a'!B:AD, 0, ROW(A29)),"&lt;&gt;"),"No data")</f>
        <v>1</v>
      </c>
      <c r="AL30" t="str">
        <f>IFERROR(COUNTIFS('Etude statistique des temps d''a'!AF:AF,3,'Etude statistique des temps d''a'!A:A,"22h30",INDEX('Etude statistique des temps d''a'!B:AD, 0, ROW(A29)),"Fermé") / COUNTIFS('Etude statistique des temps d''a'!AF:AF,3,'Etude statistique des temps d''a'!A:A,"22h30",INDEX('Etude statistique des temps d''a'!B:AD, 0, ROW(A29)),"&lt;&gt;"),"No data")</f>
        <v>No data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0"/>
  <sheetViews>
    <sheetView workbookViewId="0">
      <selection activeCell="E1" sqref="E1:E30"/>
    </sheetView>
  </sheetViews>
  <sheetFormatPr defaultRowHeight="14.4" x14ac:dyDescent="0.3"/>
  <cols>
    <col min="4" max="4" width="19.21875" customWidth="1"/>
  </cols>
  <sheetData>
    <row r="1" spans="1:38" x14ac:dyDescent="0.3">
      <c r="A1" t="s">
        <v>37</v>
      </c>
      <c r="B1" t="s">
        <v>39</v>
      </c>
      <c r="C1" t="s">
        <v>41</v>
      </c>
      <c r="D1" t="s">
        <v>42</v>
      </c>
      <c r="E1" t="s">
        <v>165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132</v>
      </c>
      <c r="W1" t="s">
        <v>150</v>
      </c>
      <c r="X1" t="s">
        <v>133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164</v>
      </c>
      <c r="AL1" t="s">
        <v>163</v>
      </c>
    </row>
    <row r="2" spans="1:38" x14ac:dyDescent="0.3">
      <c r="A2" t="s">
        <v>0</v>
      </c>
      <c r="B2" t="s">
        <v>40</v>
      </c>
      <c r="C2" t="s">
        <v>43</v>
      </c>
      <c r="D2" t="s">
        <v>44</v>
      </c>
      <c r="E2">
        <f>AVERAGE(F2:U2)</f>
        <v>22.857142857142858</v>
      </c>
      <c r="F2" t="str">
        <f>IFERROR(AVERAGEIFS(INDEX('Etude statistique des temps d''a'!B:AD,0,ROW(A1)),'Etude statistique des temps d''a'!A:A,"8h30",'Etude statistique des temps d''a'!AF:AF,4),"Closed")</f>
        <v>Closed</v>
      </c>
      <c r="G2">
        <f>IFERROR(AVERAGEIFS(INDEX('Etude statistique des temps d''a'!B:AD,0,ROW(A1)),'Etude statistique des temps d''a'!A:A,"9h30",'Etude statistique des temps d''a'!AF:AF,4),"Closed")</f>
        <v>2.5</v>
      </c>
      <c r="H2">
        <f>IFERROR(AVERAGEIFS(INDEX('Etude statistique des temps d''a'!B:AD,0,ROW(A1)),'Etude statistique des temps d''a'!A:A,"10h30",'Etude statistique des temps d''a'!AF:AF,4),"Closed")</f>
        <v>25</v>
      </c>
      <c r="I2">
        <f>IFERROR(AVERAGEIFS(INDEX('Etude statistique des temps d''a'!B:AD,0,ROW(A1)),'Etude statistique des temps d''a'!A:A,"11h30 (Parade!)",'Etude statistique des temps d''a'!AF:AF,4),"Closed")</f>
        <v>25</v>
      </c>
      <c r="J2">
        <f>IFERROR(AVERAGEIFS(INDEX('Etude statistique des temps d''a'!B:AD,0,ROW(A1)),'Etude statistique des temps d''a'!A:A,"12h30",'Etude statistique des temps d''a'!AF:AF,4),"Closed")</f>
        <v>40</v>
      </c>
      <c r="K2">
        <f>IFERROR(AVERAGEIFS(INDEX('Etude statistique des temps d''a'!B:AD,0,ROW(A1)),'Etude statistique des temps d''a'!A:A,"13h30",'Etude statistique des temps d''a'!AF:AF,4),"Closed")</f>
        <v>35</v>
      </c>
      <c r="L2">
        <f>IFERROR(AVERAGEIFS(INDEX('Etude statistique des temps d''a'!B:AD,0,ROW(A1)),'Etude statistique des temps d''a'!A:A,"14h30",'Etude statistique des temps d''a'!AF:AF,4),"Closed")</f>
        <v>40</v>
      </c>
      <c r="M2">
        <f>IFERROR(AVERAGEIFS(INDEX('Etude statistique des temps d''a'!B:AD,0,ROW(A1)),'Etude statistique des temps d''a'!A:A,"15h30",'Etude statistique des temps d''a'!AF:AF,4),"Closed")</f>
        <v>35</v>
      </c>
      <c r="N2">
        <f>IFERROR(AVERAGEIFS(INDEX('Etude statistique des temps d''a'!B:AD,0,ROW(A1)),'Etude statistique des temps d''a'!A:A,"16h30",'Etude statistique des temps d''a'!AF:AF,4),"Closed")</f>
        <v>32.5</v>
      </c>
      <c r="O2">
        <f>IFERROR(AVERAGEIFS(INDEX('Etude statistique des temps d''a'!B:AD,0,ROW(A1)),'Etude statistique des temps d''a'!A:A,"17h30",'Etude statistique des temps d''a'!AF:AF,4),"Closed")</f>
        <v>20</v>
      </c>
      <c r="P2">
        <f>IFERROR(AVERAGEIFS(INDEX('Etude statistique des temps d''a'!B:AD,0,ROW(A1)),'Etude statistique des temps d''a'!A:A,"18h30",'Etude statistique des temps d''a'!AF:AF,4),"Closed")</f>
        <v>20</v>
      </c>
      <c r="Q2">
        <f>IFERROR(AVERAGEIFS(INDEX('Etude statistique des temps d''a'!B:AD,0,ROW(A1)),'Etude statistique des temps d''a'!A:A,"19h30",'Etude statistique des temps d''a'!AF:AF,4),"Closed")</f>
        <v>15</v>
      </c>
      <c r="R2">
        <f>IFERROR(AVERAGEIFS(INDEX('Etude statistique des temps d''a'!B:AD,0,ROW(A1)),'Etude statistique des temps d''a'!A:A,"20h30",'Etude statistique des temps d''a'!AF:AF,4),"Closed")</f>
        <v>10</v>
      </c>
      <c r="S2">
        <f>IFERROR(AVERAGEIFS(INDEX('Etude statistique des temps d''a'!B:AD,0,ROW(A1)),'Etude statistique des temps d''a'!A:A,"21h30",'Etude statistique des temps d''a'!AF:AF,4),"Closed")</f>
        <v>15</v>
      </c>
      <c r="T2">
        <f>IFERROR(AVERAGEIFS(INDEX('Etude statistique des temps d''a'!B:AD,0,ROW(A1)),'Etude statistique des temps d''a'!A:A,"22h",'Etude statistique des temps d''a'!AF:AF,4),"Closed")</f>
        <v>5</v>
      </c>
      <c r="U2" t="str">
        <f>IFERROR(AVERAGEIFS(INDEX('Etude statistique des temps d''a'!B:AD,0,ROW(A1)),'Etude statistique des temps d''a'!A:A,"22h30",'Etude statistique des temps d''a'!AF:AF,4),"Closed")</f>
        <v>Closed</v>
      </c>
      <c r="V2">
        <f>COUNTIFS('Etude statistique des temps d''a'!AF:AF,4,INDEX('Etude statistique des temps d''a'!B:AD, 0, ROW(A1)),"Fermé") / COUNTIFS('Etude statistique des temps d''a'!AF:AF,4,INDEX('Etude statistique des temps d''a'!B:AD, 0, ROW(A1)),"&lt;&gt;")</f>
        <v>0</v>
      </c>
      <c r="W2" t="str">
        <f>IFERROR(COUNTIFS('Etude statistique des temps d''a'!AF:AF,4,'Etude statistique des temps d''a'!A:A,"8h30",INDEX('Etude statistique des temps d''a'!B:AD, 0, ROW(A1)),"Fermé") / COUNTIFS('Etude statistique des temps d''a'!AF:AF,4,'Etude statistique des temps d''a'!A:A,"8h30",INDEX('Etude statistique des temps d''a'!B:AD, 0, ROW(A1)),"&lt;&gt;"),"No data")</f>
        <v>No data</v>
      </c>
      <c r="X2">
        <f>IFERROR(COUNTIFS('Etude statistique des temps d''a'!AF:AF,4,'Etude statistique des temps d''a'!A:A,"9h30",INDEX('Etude statistique des temps d''a'!B:AD, 0, ROW(A1)),"Fermé") / COUNTIFS('Etude statistique des temps d''a'!AF:AF,4,'Etude statistique des temps d''a'!A:A,"9h30",INDEX('Etude statistique des temps d''a'!B:AD, 0, ROW(A1)),"&lt;&gt;"),"No data")</f>
        <v>0</v>
      </c>
      <c r="Y2">
        <f>IFERROR(COUNTIFS('Etude statistique des temps d''a'!AF:AF,4,'Etude statistique des temps d''a'!A:A,"10h30",INDEX('Etude statistique des temps d''a'!B:AD, 0, ROW(A1)),"Fermé") / COUNTIFS('Etude statistique des temps d''a'!AF:AF,4,'Etude statistique des temps d''a'!A:A,"10h30",INDEX('Etude statistique des temps d''a'!B:AD, 0, ROW(A1)),"&lt;&gt;"),"No data")</f>
        <v>0</v>
      </c>
      <c r="Z2">
        <f>IFERROR(COUNTIFS('Etude statistique des temps d''a'!AF:AF,4,'Etude statistique des temps d''a'!A:A,"11h30 (Parade!)",INDEX('Etude statistique des temps d''a'!B:AD, 0, ROW(A1)),"Fermé") / COUNTIFS('Etude statistique des temps d''a'!AF:AF,4,'Etude statistique des temps d''a'!A:A,"11h30 (Parade!)",INDEX('Etude statistique des temps d''a'!B:AD, 0, ROW(A1)),"&lt;&gt;"),"No data")</f>
        <v>0</v>
      </c>
      <c r="AA2">
        <f>IFERROR(COUNTIFS('Etude statistique des temps d''a'!AF:AF,4,'Etude statistique des temps d''a'!A:A,"12h30",INDEX('Etude statistique des temps d''a'!B:AD, 0, ROW(A1)),"Fermé") / COUNTIFS('Etude statistique des temps d''a'!AF:AF,4,'Etude statistique des temps d''a'!A:A,"12h30",INDEX('Etude statistique des temps d''a'!B:AD, 0, ROW(A1)),"&lt;&gt;"),"No data")</f>
        <v>0</v>
      </c>
      <c r="AB2">
        <f>IFERROR(COUNTIFS('Etude statistique des temps d''a'!AF:AF,4,'Etude statistique des temps d''a'!A:A,"13h30",INDEX('Etude statistique des temps d''a'!B:AD, 0, ROW(A1)),"Fermé") / COUNTIFS('Etude statistique des temps d''a'!AF:AF,4,'Etude statistique des temps d''a'!A:A,"13h30",INDEX('Etude statistique des temps d''a'!B:AD, 0, ROW(A1)),"&lt;&gt;"),"No data")</f>
        <v>0</v>
      </c>
      <c r="AC2">
        <f>IFERROR(COUNTIFS('Etude statistique des temps d''a'!AF:AF,4,'Etude statistique des temps d''a'!A:A,"14h30",INDEX('Etude statistique des temps d''a'!B:AD, 0, ROW(A1)),"Fermé") / COUNTIFS('Etude statistique des temps d''a'!AF:AF,4,'Etude statistique des temps d''a'!A:A,"14h30",INDEX('Etude statistique des temps d''a'!B:AD, 0, ROW(A1)),"&lt;&gt;"),"No data")</f>
        <v>0</v>
      </c>
      <c r="AD2">
        <f>IFERROR(COUNTIFS('Etude statistique des temps d''a'!AF:AF,4,'Etude statistique des temps d''a'!A:A,"15h30",INDEX('Etude statistique des temps d''a'!B:AD, 0, ROW(A1)),"Fermé") / COUNTIFS('Etude statistique des temps d''a'!AF:AF,4,'Etude statistique des temps d''a'!A:A,"15h30",INDEX('Etude statistique des temps d''a'!B:AD, 0, ROW(A1)),"&lt;&gt;"),"No data")</f>
        <v>0</v>
      </c>
      <c r="AE2">
        <f>IFERROR(COUNTIFS('Etude statistique des temps d''a'!AF:AF,4,'Etude statistique des temps d''a'!A:A,"16h30",INDEX('Etude statistique des temps d''a'!B:AD, 0, ROW(A1)),"Fermé") / COUNTIFS('Etude statistique des temps d''a'!AF:AF,4,'Etude statistique des temps d''a'!A:A,"16h30",INDEX('Etude statistique des temps d''a'!B:AD, 0, ROW(A1)),"&lt;&gt;"),"No data")</f>
        <v>0</v>
      </c>
      <c r="AF2">
        <f>IFERROR(COUNTIFS('Etude statistique des temps d''a'!AF:AF,4,'Etude statistique des temps d''a'!A:A,"17h30",INDEX('Etude statistique des temps d''a'!B:AD, 0, ROW(A1)),"Fermé") / COUNTIFS('Etude statistique des temps d''a'!AF:AF,4,'Etude statistique des temps d''a'!A:A,"17h30",INDEX('Etude statistique des temps d''a'!B:AD, 0, ROW(A1)),"&lt;&gt;"),"No data")</f>
        <v>0</v>
      </c>
      <c r="AG2">
        <f>IFERROR(COUNTIFS('Etude statistique des temps d''a'!AF:AF,4,'Etude statistique des temps d''a'!A:A,"18h30",INDEX('Etude statistique des temps d''a'!B:AD, 0, ROW(A1)),"Fermé") / COUNTIFS('Etude statistique des temps d''a'!AF:AF,4,'Etude statistique des temps d''a'!A:A,"18h30",INDEX('Etude statistique des temps d''a'!B:AD, 0, ROW(A1)),"&lt;&gt;"),"No data")</f>
        <v>0</v>
      </c>
      <c r="AH2">
        <f>IFERROR(COUNTIFS('Etude statistique des temps d''a'!AF:AF,4,'Etude statistique des temps d''a'!A:A,"19h30",INDEX('Etude statistique des temps d''a'!B:AD, 0, ROW(A1)),"Fermé") / COUNTIFS('Etude statistique des temps d''a'!AF:AF,4,'Etude statistique des temps d''a'!A:A,"19h30",INDEX('Etude statistique des temps d''a'!B:AD, 0, ROW(A1)),"&lt;&gt;"),"No data")</f>
        <v>0</v>
      </c>
      <c r="AI2">
        <f>IFERROR(COUNTIFS('Etude statistique des temps d''a'!AF:AF,4,'Etude statistique des temps d''a'!A:A,"20h30",INDEX('Etude statistique des temps d''a'!B:AD, 0, ROW(A1)),"Fermé") / COUNTIFS('Etude statistique des temps d''a'!AF:AF,4,'Etude statistique des temps d''a'!A:A,"20h30",INDEX('Etude statistique des temps d''a'!B:AD, 0, ROW(A1)),"&lt;&gt;"),"No data")</f>
        <v>0</v>
      </c>
      <c r="AJ2">
        <f>IFERROR(COUNTIFS('Etude statistique des temps d''a'!AF:AF,4,'Etude statistique des temps d''a'!A:A,"21h30",INDEX('Etude statistique des temps d''a'!B:AD, 0, ROW(A1)),"Fermé") / COUNTIFS('Etude statistique des temps d''a'!AF:AF,4,'Etude statistique des temps d''a'!A:A,"21h30",INDEX('Etude statistique des temps d''a'!B:AD, 0, ROW(A1)),"&lt;&gt;"),"No data")</f>
        <v>0</v>
      </c>
      <c r="AK2">
        <f>IFERROR(COUNTIFS('Etude statistique des temps d''a'!AF:AF,4,'Etude statistique des temps d''a'!A:A,"22h",INDEX('Etude statistique des temps d''a'!B:AD, 0, ROW(A1)),"Fermé") / COUNTIFS('Etude statistique des temps d''a'!AF:AF,4,'Etude statistique des temps d''a'!A:A,"22h",INDEX('Etude statistique des temps d''a'!B:AD, 0, ROW(A1)),"&lt;&gt;"),"No data")</f>
        <v>0</v>
      </c>
      <c r="AL2" t="str">
        <f>IFERROR(COUNTIFS('Etude statistique des temps d''a'!AF:AF,4,'Etude statistique des temps d''a'!A:A,"22h30",INDEX('Etude statistique des temps d''a'!B:AD, 0, ROW(A1)),"Fermé") / COUNTIFS('Etude statistique des temps d''a'!AF:AF,4,'Etude statistique des temps d''a'!A:A,"22h30",INDEX('Etude statistique des temps d''a'!B:AD, 0, ROW(A1)),"&lt;&gt;"),"No data")</f>
        <v>No data</v>
      </c>
    </row>
    <row r="3" spans="1:38" x14ac:dyDescent="0.3">
      <c r="A3" t="s">
        <v>19</v>
      </c>
      <c r="B3" t="s">
        <v>40</v>
      </c>
      <c r="C3" t="s">
        <v>45</v>
      </c>
      <c r="D3" t="s">
        <v>46</v>
      </c>
      <c r="E3">
        <f t="shared" ref="E3:E30" si="0">AVERAGE(F3:U3)</f>
        <v>22.321428571428573</v>
      </c>
      <c r="F3" t="str">
        <f>IFERROR(AVERAGEIFS(INDEX('Etude statistique des temps d''a'!B:AD,0,ROW(A2)),'Etude statistique des temps d''a'!A:A,"8h30",'Etude statistique des temps d''a'!AF:AF,4),"Closed")</f>
        <v>Closed</v>
      </c>
      <c r="G3">
        <f>IFERROR(AVERAGEIFS(INDEX('Etude statistique des temps d''a'!B:AD,0,ROW(A2)),'Etude statistique des temps d''a'!A:A,"9h30",'Etude statistique des temps d''a'!AF:AF,4),"Closed")</f>
        <v>2.5</v>
      </c>
      <c r="H3">
        <f>IFERROR(AVERAGEIFS(INDEX('Etude statistique des temps d''a'!B:AD,0,ROW(A2)),'Etude statistique des temps d''a'!A:A,"10h30",'Etude statistique des temps d''a'!AF:AF,4),"Closed")</f>
        <v>30</v>
      </c>
      <c r="I3">
        <f>IFERROR(AVERAGEIFS(INDEX('Etude statistique des temps d''a'!B:AD,0,ROW(A2)),'Etude statistique des temps d''a'!A:A,"11h30 (Parade!)",'Etude statistique des temps d''a'!AF:AF,4),"Closed")</f>
        <v>15</v>
      </c>
      <c r="J3">
        <f>IFERROR(AVERAGEIFS(INDEX('Etude statistique des temps d''a'!B:AD,0,ROW(A2)),'Etude statistique des temps d''a'!A:A,"12h30",'Etude statistique des temps d''a'!AF:AF,4),"Closed")</f>
        <v>30</v>
      </c>
      <c r="K3">
        <f>IFERROR(AVERAGEIFS(INDEX('Etude statistique des temps d''a'!B:AD,0,ROW(A2)),'Etude statistique des temps d''a'!A:A,"13h30",'Etude statistique des temps d''a'!AF:AF,4),"Closed")</f>
        <v>35</v>
      </c>
      <c r="L3">
        <f>IFERROR(AVERAGEIFS(INDEX('Etude statistique des temps d''a'!B:AD,0,ROW(A2)),'Etude statistique des temps d''a'!A:A,"14h30",'Etude statistique des temps d''a'!AF:AF,4),"Closed")</f>
        <v>35</v>
      </c>
      <c r="M3">
        <f>IFERROR(AVERAGEIFS(INDEX('Etude statistique des temps d''a'!B:AD,0,ROW(A2)),'Etude statistique des temps d''a'!A:A,"15h30",'Etude statistique des temps d''a'!AF:AF,4),"Closed")</f>
        <v>35</v>
      </c>
      <c r="N3">
        <f>IFERROR(AVERAGEIFS(INDEX('Etude statistique des temps d''a'!B:AD,0,ROW(A2)),'Etude statistique des temps d''a'!A:A,"16h30",'Etude statistique des temps d''a'!AF:AF,4),"Closed")</f>
        <v>20</v>
      </c>
      <c r="O3">
        <f>IFERROR(AVERAGEIFS(INDEX('Etude statistique des temps d''a'!B:AD,0,ROW(A2)),'Etude statistique des temps d''a'!A:A,"17h30",'Etude statistique des temps d''a'!AF:AF,4),"Closed")</f>
        <v>35</v>
      </c>
      <c r="P3">
        <f>IFERROR(AVERAGEIFS(INDEX('Etude statistique des temps d''a'!B:AD,0,ROW(A2)),'Etude statistique des temps d''a'!A:A,"18h30",'Etude statistique des temps d''a'!AF:AF,4),"Closed")</f>
        <v>20</v>
      </c>
      <c r="Q3">
        <f>IFERROR(AVERAGEIFS(INDEX('Etude statistique des temps d''a'!B:AD,0,ROW(A2)),'Etude statistique des temps d''a'!A:A,"19h30",'Etude statistique des temps d''a'!AF:AF,4),"Closed")</f>
        <v>15</v>
      </c>
      <c r="R3">
        <f>IFERROR(AVERAGEIFS(INDEX('Etude statistique des temps d''a'!B:AD,0,ROW(A2)),'Etude statistique des temps d''a'!A:A,"20h30",'Etude statistique des temps d''a'!AF:AF,4),"Closed")</f>
        <v>25</v>
      </c>
      <c r="S3">
        <f>IFERROR(AVERAGEIFS(INDEX('Etude statistique des temps d''a'!B:AD,0,ROW(A2)),'Etude statistique des temps d''a'!A:A,"21h30",'Etude statistique des temps d''a'!AF:AF,4),"Closed")</f>
        <v>10</v>
      </c>
      <c r="T3">
        <f>IFERROR(AVERAGEIFS(INDEX('Etude statistique des temps d''a'!B:AD,0,ROW(A2)),'Etude statistique des temps d''a'!A:A,"22h",'Etude statistique des temps d''a'!AF:AF,4),"Closed")</f>
        <v>5</v>
      </c>
      <c r="U3" t="str">
        <f>IFERROR(AVERAGEIFS(INDEX('Etude statistique des temps d''a'!B:AD,0,ROW(A2)),'Etude statistique des temps d''a'!A:A,"22h30",'Etude statistique des temps d''a'!AF:AF,4),"Closed")</f>
        <v>Closed</v>
      </c>
      <c r="V3">
        <f>COUNTIFS('Etude statistique des temps d''a'!AF:AF,4,INDEX('Etude statistique des temps d''a'!B:AD, 0, ROW(A2)),"Fermé") / COUNTIFS('Etude statistique des temps d''a'!AF:AF,4,INDEX('Etude statistique des temps d''a'!B:AD, 0, ROW(A2)),"&lt;&gt;")</f>
        <v>0</v>
      </c>
      <c r="W3" t="str">
        <f>IFERROR(COUNTIFS('Etude statistique des temps d''a'!AF:AF,4,'Etude statistique des temps d''a'!A:A,"8h30",INDEX('Etude statistique des temps d''a'!B:AD, 0, ROW(A2)),"Fermé") / COUNTIFS('Etude statistique des temps d''a'!AF:AF,4,'Etude statistique des temps d''a'!A:A,"8h30",INDEX('Etude statistique des temps d''a'!B:AD, 0, ROW(A2)),"&lt;&gt;"),"No data")</f>
        <v>No data</v>
      </c>
      <c r="X3">
        <f>IFERROR(COUNTIFS('Etude statistique des temps d''a'!AF:AF,4,'Etude statistique des temps d''a'!A:A,"9h30",INDEX('Etude statistique des temps d''a'!B:AD, 0, ROW(A2)),"Fermé") / COUNTIFS('Etude statistique des temps d''a'!AF:AF,4,'Etude statistique des temps d''a'!A:A,"9h30",INDEX('Etude statistique des temps d''a'!B:AD, 0, ROW(A2)),"&lt;&gt;"),"No data")</f>
        <v>0</v>
      </c>
      <c r="Y3">
        <f>IFERROR(COUNTIFS('Etude statistique des temps d''a'!AF:AF,4,'Etude statistique des temps d''a'!A:A,"10h30",INDEX('Etude statistique des temps d''a'!B:AD, 0, ROW(A2)),"Fermé") / COUNTIFS('Etude statistique des temps d''a'!AF:AF,4,'Etude statistique des temps d''a'!A:A,"10h30",INDEX('Etude statistique des temps d''a'!B:AD, 0, ROW(A2)),"&lt;&gt;"),"No data")</f>
        <v>0</v>
      </c>
      <c r="Z3">
        <f>IFERROR(COUNTIFS('Etude statistique des temps d''a'!AF:AF,4,'Etude statistique des temps d''a'!A:A,"11h30 (Parade!)",INDEX('Etude statistique des temps d''a'!B:AD, 0, ROW(A2)),"Fermé") / COUNTIFS('Etude statistique des temps d''a'!AF:AF,4,'Etude statistique des temps d''a'!A:A,"11h30 (Parade!)",INDEX('Etude statistique des temps d''a'!B:AD, 0, ROW(A2)),"&lt;&gt;"),"No data")</f>
        <v>0</v>
      </c>
      <c r="AA3">
        <f>IFERROR(COUNTIFS('Etude statistique des temps d''a'!AF:AF,4,'Etude statistique des temps d''a'!A:A,"12h30",INDEX('Etude statistique des temps d''a'!B:AD, 0, ROW(A2)),"Fermé") / COUNTIFS('Etude statistique des temps d''a'!AF:AF,4,'Etude statistique des temps d''a'!A:A,"12h30",INDEX('Etude statistique des temps d''a'!B:AD, 0, ROW(A2)),"&lt;&gt;"),"No data")</f>
        <v>0</v>
      </c>
      <c r="AB3">
        <f>IFERROR(COUNTIFS('Etude statistique des temps d''a'!AF:AF,4,'Etude statistique des temps d''a'!A:A,"13h30",INDEX('Etude statistique des temps d''a'!B:AD, 0, ROW(A2)),"Fermé") / COUNTIFS('Etude statistique des temps d''a'!AF:AF,4,'Etude statistique des temps d''a'!A:A,"13h30",INDEX('Etude statistique des temps d''a'!B:AD, 0, ROW(A2)),"&lt;&gt;"),"No data")</f>
        <v>0</v>
      </c>
      <c r="AC3">
        <f>IFERROR(COUNTIFS('Etude statistique des temps d''a'!AF:AF,4,'Etude statistique des temps d''a'!A:A,"14h30",INDEX('Etude statistique des temps d''a'!B:AD, 0, ROW(A2)),"Fermé") / COUNTIFS('Etude statistique des temps d''a'!AF:AF,4,'Etude statistique des temps d''a'!A:A,"14h30",INDEX('Etude statistique des temps d''a'!B:AD, 0, ROW(A2)),"&lt;&gt;"),"No data")</f>
        <v>0</v>
      </c>
      <c r="AD3">
        <f>IFERROR(COUNTIFS('Etude statistique des temps d''a'!AF:AF,4,'Etude statistique des temps d''a'!A:A,"15h30",INDEX('Etude statistique des temps d''a'!B:AD, 0, ROW(A2)),"Fermé") / COUNTIFS('Etude statistique des temps d''a'!AF:AF,4,'Etude statistique des temps d''a'!A:A,"15h30",INDEX('Etude statistique des temps d''a'!B:AD, 0, ROW(A2)),"&lt;&gt;"),"No data")</f>
        <v>0</v>
      </c>
      <c r="AE3">
        <f>IFERROR(COUNTIFS('Etude statistique des temps d''a'!AF:AF,4,'Etude statistique des temps d''a'!A:A,"16h30",INDEX('Etude statistique des temps d''a'!B:AD, 0, ROW(A2)),"Fermé") / COUNTIFS('Etude statistique des temps d''a'!AF:AF,4,'Etude statistique des temps d''a'!A:A,"16h30",INDEX('Etude statistique des temps d''a'!B:AD, 0, ROW(A2)),"&lt;&gt;"),"No data")</f>
        <v>0</v>
      </c>
      <c r="AF3">
        <f>IFERROR(COUNTIFS('Etude statistique des temps d''a'!AF:AF,4,'Etude statistique des temps d''a'!A:A,"17h30",INDEX('Etude statistique des temps d''a'!B:AD, 0, ROW(A2)),"Fermé") / COUNTIFS('Etude statistique des temps d''a'!AF:AF,4,'Etude statistique des temps d''a'!A:A,"17h30",INDEX('Etude statistique des temps d''a'!B:AD, 0, ROW(A2)),"&lt;&gt;"),"No data")</f>
        <v>0</v>
      </c>
      <c r="AG3">
        <f>IFERROR(COUNTIFS('Etude statistique des temps d''a'!AF:AF,4,'Etude statistique des temps d''a'!A:A,"18h30",INDEX('Etude statistique des temps d''a'!B:AD, 0, ROW(A2)),"Fermé") / COUNTIFS('Etude statistique des temps d''a'!AF:AF,4,'Etude statistique des temps d''a'!A:A,"18h30",INDEX('Etude statistique des temps d''a'!B:AD, 0, ROW(A2)),"&lt;&gt;"),"No data")</f>
        <v>0</v>
      </c>
      <c r="AH3">
        <f>IFERROR(COUNTIFS('Etude statistique des temps d''a'!AF:AF,4,'Etude statistique des temps d''a'!A:A,"19h30",INDEX('Etude statistique des temps d''a'!B:AD, 0, ROW(A2)),"Fermé") / COUNTIFS('Etude statistique des temps d''a'!AF:AF,4,'Etude statistique des temps d''a'!A:A,"19h30",INDEX('Etude statistique des temps d''a'!B:AD, 0, ROW(A2)),"&lt;&gt;"),"No data")</f>
        <v>0</v>
      </c>
      <c r="AI3">
        <f>IFERROR(COUNTIFS('Etude statistique des temps d''a'!AF:AF,4,'Etude statistique des temps d''a'!A:A,"20h30",INDEX('Etude statistique des temps d''a'!B:AD, 0, ROW(A2)),"Fermé") / COUNTIFS('Etude statistique des temps d''a'!AF:AF,4,'Etude statistique des temps d''a'!A:A,"20h30",INDEX('Etude statistique des temps d''a'!B:AD, 0, ROW(A2)),"&lt;&gt;"),"No data")</f>
        <v>0</v>
      </c>
      <c r="AJ3">
        <f>IFERROR(COUNTIFS('Etude statistique des temps d''a'!AF:AF,4,'Etude statistique des temps d''a'!A:A,"21h30",INDEX('Etude statistique des temps d''a'!B:AD, 0, ROW(A2)),"Fermé") / COUNTIFS('Etude statistique des temps d''a'!AF:AF,4,'Etude statistique des temps d''a'!A:A,"21h30",INDEX('Etude statistique des temps d''a'!B:AD, 0, ROW(A2)),"&lt;&gt;"),"No data")</f>
        <v>0</v>
      </c>
      <c r="AK3">
        <f>IFERROR(COUNTIFS('Etude statistique des temps d''a'!AF:AF,4,'Etude statistique des temps d''a'!A:A,"22h",INDEX('Etude statistique des temps d''a'!B:AD, 0, ROW(A2)),"Fermé") / COUNTIFS('Etude statistique des temps d''a'!AF:AF,4,'Etude statistique des temps d''a'!A:A,"22h",INDEX('Etude statistique des temps d''a'!B:AD, 0, ROW(A2)),"&lt;&gt;"),"No data")</f>
        <v>0</v>
      </c>
      <c r="AL3" t="str">
        <f>IFERROR(COUNTIFS('Etude statistique des temps d''a'!AF:AF,4,'Etude statistique des temps d''a'!A:A,"22h30",INDEX('Etude statistique des temps d''a'!B:AD, 0, ROW(A2)),"Fermé") / COUNTIFS('Etude statistique des temps d''a'!AF:AF,4,'Etude statistique des temps d''a'!A:A,"22h30",INDEX('Etude statistique des temps d''a'!B:AD, 0, ROW(A2)),"&lt;&gt;"),"No data")</f>
        <v>No data</v>
      </c>
    </row>
    <row r="4" spans="1:38" x14ac:dyDescent="0.3">
      <c r="A4" t="s">
        <v>2</v>
      </c>
      <c r="B4" t="s">
        <v>40</v>
      </c>
      <c r="C4" t="s">
        <v>47</v>
      </c>
      <c r="D4" t="s">
        <v>48</v>
      </c>
      <c r="E4">
        <f t="shared" si="0"/>
        <v>12.5</v>
      </c>
      <c r="F4" t="str">
        <f>IFERROR(AVERAGEIFS(INDEX('Etude statistique des temps d''a'!B:AD,0,ROW(A3)),'Etude statistique des temps d''a'!A:A,"8h30",'Etude statistique des temps d''a'!AF:AF,4),"Closed")</f>
        <v>Closed</v>
      </c>
      <c r="G4">
        <f>IFERROR(AVERAGEIFS(INDEX('Etude statistique des temps d''a'!B:AD,0,ROW(A3)),'Etude statistique des temps d''a'!A:A,"9h30",'Etude statistique des temps d''a'!AF:AF,4),"Closed")</f>
        <v>0</v>
      </c>
      <c r="H4">
        <f>IFERROR(AVERAGEIFS(INDEX('Etude statistique des temps d''a'!B:AD,0,ROW(A3)),'Etude statistique des temps d''a'!A:A,"10h30",'Etude statistique des temps d''a'!AF:AF,4),"Closed")</f>
        <v>10</v>
      </c>
      <c r="I4">
        <f>IFERROR(AVERAGEIFS(INDEX('Etude statistique des temps d''a'!B:AD,0,ROW(A3)),'Etude statistique des temps d''a'!A:A,"11h30 (Parade!)",'Etude statistique des temps d''a'!AF:AF,4),"Closed")</f>
        <v>5</v>
      </c>
      <c r="J4">
        <f>IFERROR(AVERAGEIFS(INDEX('Etude statistique des temps d''a'!B:AD,0,ROW(A3)),'Etude statistique des temps d''a'!A:A,"12h30",'Etude statistique des temps d''a'!AF:AF,4),"Closed")</f>
        <v>25</v>
      </c>
      <c r="K4">
        <f>IFERROR(AVERAGEIFS(INDEX('Etude statistique des temps d''a'!B:AD,0,ROW(A3)),'Etude statistique des temps d''a'!A:A,"13h30",'Etude statistique des temps d''a'!AF:AF,4),"Closed")</f>
        <v>25</v>
      </c>
      <c r="L4">
        <f>IFERROR(AVERAGEIFS(INDEX('Etude statistique des temps d''a'!B:AD,0,ROW(A3)),'Etude statistique des temps d''a'!A:A,"14h30",'Etude statistique des temps d''a'!AF:AF,4),"Closed")</f>
        <v>20</v>
      </c>
      <c r="M4">
        <f>IFERROR(AVERAGEIFS(INDEX('Etude statistique des temps d''a'!B:AD,0,ROW(A3)),'Etude statistique des temps d''a'!A:A,"15h30",'Etude statistique des temps d''a'!AF:AF,4),"Closed")</f>
        <v>22.5</v>
      </c>
      <c r="N4">
        <f>IFERROR(AVERAGEIFS(INDEX('Etude statistique des temps d''a'!B:AD,0,ROW(A3)),'Etude statistique des temps d''a'!A:A,"16h30",'Etude statistique des temps d''a'!AF:AF,4),"Closed")</f>
        <v>10</v>
      </c>
      <c r="O4">
        <f>IFERROR(AVERAGEIFS(INDEX('Etude statistique des temps d''a'!B:AD,0,ROW(A3)),'Etude statistique des temps d''a'!A:A,"17h30",'Etude statistique des temps d''a'!AF:AF,4),"Closed")</f>
        <v>10</v>
      </c>
      <c r="P4">
        <f>IFERROR(AVERAGEIFS(INDEX('Etude statistique des temps d''a'!B:AD,0,ROW(A3)),'Etude statistique des temps d''a'!A:A,"18h30",'Etude statistique des temps d''a'!AF:AF,4),"Closed")</f>
        <v>10</v>
      </c>
      <c r="Q4">
        <f>IFERROR(AVERAGEIFS(INDEX('Etude statistique des temps d''a'!B:AD,0,ROW(A3)),'Etude statistique des temps d''a'!A:A,"19h30",'Etude statistique des temps d''a'!AF:AF,4),"Closed")</f>
        <v>5</v>
      </c>
      <c r="R4">
        <f>IFERROR(AVERAGEIFS(INDEX('Etude statistique des temps d''a'!B:AD,0,ROW(A3)),'Etude statistique des temps d''a'!A:A,"20h30",'Etude statistique des temps d''a'!AF:AF,4),"Closed")</f>
        <v>5</v>
      </c>
      <c r="S4">
        <f>IFERROR(AVERAGEIFS(INDEX('Etude statistique des temps d''a'!B:AD,0,ROW(A3)),'Etude statistique des temps d''a'!A:A,"21h30",'Etude statistique des temps d''a'!AF:AF,4),"Closed")</f>
        <v>15</v>
      </c>
      <c r="T4" t="str">
        <f>IFERROR(AVERAGEIFS(INDEX('Etude statistique des temps d''a'!B:AD,0,ROW(A3)),'Etude statistique des temps d''a'!A:A,"22h",'Etude statistique des temps d''a'!AF:AF,4),"Closed")</f>
        <v>Closed</v>
      </c>
      <c r="U4" t="str">
        <f>IFERROR(AVERAGEIFS(INDEX('Etude statistique des temps d''a'!B:AD,0,ROW(A3)),'Etude statistique des temps d''a'!A:A,"22h30",'Etude statistique des temps d''a'!AF:AF,4),"Closed")</f>
        <v>Closed</v>
      </c>
      <c r="V4">
        <f>COUNTIFS('Etude statistique des temps d''a'!AF:AF,4,INDEX('Etude statistique des temps d''a'!B:AD, 0, ROW(A3)),"Fermé") / COUNTIFS('Etude statistique des temps d''a'!AF:AF,4,INDEX('Etude statistique des temps d''a'!B:AD, 0, ROW(A3)),"&lt;&gt;")</f>
        <v>0.05</v>
      </c>
      <c r="W4" t="str">
        <f>IFERROR(COUNTIFS('Etude statistique des temps d''a'!AF:AF,4,'Etude statistique des temps d''a'!A:A,"8h30",INDEX('Etude statistique des temps d''a'!B:AD, 0, ROW(A3)),"Fermé") / COUNTIFS('Etude statistique des temps d''a'!AF:AF,4,'Etude statistique des temps d''a'!A:A,"8h30",INDEX('Etude statistique des temps d''a'!B:AD, 0, ROW(A3)),"&lt;&gt;"),"No data")</f>
        <v>No data</v>
      </c>
      <c r="X4">
        <f>IFERROR(COUNTIFS('Etude statistique des temps d''a'!AF:AF,4,'Etude statistique des temps d''a'!A:A,"9h30",INDEX('Etude statistique des temps d''a'!B:AD, 0, ROW(A3)),"Fermé") / COUNTIFS('Etude statistique des temps d''a'!AF:AF,4,'Etude statistique des temps d''a'!A:A,"9h30",INDEX('Etude statistique des temps d''a'!B:AD, 0, ROW(A3)),"&lt;&gt;"),"No data")</f>
        <v>0</v>
      </c>
      <c r="Y4">
        <f>IFERROR(COUNTIFS('Etude statistique des temps d''a'!AF:AF,4,'Etude statistique des temps d''a'!A:A,"10h30",INDEX('Etude statistique des temps d''a'!B:AD, 0, ROW(A3)),"Fermé") / COUNTIFS('Etude statistique des temps d''a'!AF:AF,4,'Etude statistique des temps d''a'!A:A,"10h30",INDEX('Etude statistique des temps d''a'!B:AD, 0, ROW(A3)),"&lt;&gt;"),"No data")</f>
        <v>0</v>
      </c>
      <c r="Z4">
        <f>IFERROR(COUNTIFS('Etude statistique des temps d''a'!AF:AF,4,'Etude statistique des temps d''a'!A:A,"11h30 (Parade!)",INDEX('Etude statistique des temps d''a'!B:AD, 0, ROW(A3)),"Fermé") / COUNTIFS('Etude statistique des temps d''a'!AF:AF,4,'Etude statistique des temps d''a'!A:A,"11h30 (Parade!)",INDEX('Etude statistique des temps d''a'!B:AD, 0, ROW(A3)),"&lt;&gt;"),"No data")</f>
        <v>0</v>
      </c>
      <c r="AA4">
        <f>IFERROR(COUNTIFS('Etude statistique des temps d''a'!AF:AF,4,'Etude statistique des temps d''a'!A:A,"12h30",INDEX('Etude statistique des temps d''a'!B:AD, 0, ROW(A3)),"Fermé") / COUNTIFS('Etude statistique des temps d''a'!AF:AF,4,'Etude statistique des temps d''a'!A:A,"12h30",INDEX('Etude statistique des temps d''a'!B:AD, 0, ROW(A3)),"&lt;&gt;"),"No data")</f>
        <v>0</v>
      </c>
      <c r="AB4">
        <f>IFERROR(COUNTIFS('Etude statistique des temps d''a'!AF:AF,4,'Etude statistique des temps d''a'!A:A,"13h30",INDEX('Etude statistique des temps d''a'!B:AD, 0, ROW(A3)),"Fermé") / COUNTIFS('Etude statistique des temps d''a'!AF:AF,4,'Etude statistique des temps d''a'!A:A,"13h30",INDEX('Etude statistique des temps d''a'!B:AD, 0, ROW(A3)),"&lt;&gt;"),"No data")</f>
        <v>0</v>
      </c>
      <c r="AC4">
        <f>IFERROR(COUNTIFS('Etude statistique des temps d''a'!AF:AF,4,'Etude statistique des temps d''a'!A:A,"14h30",INDEX('Etude statistique des temps d''a'!B:AD, 0, ROW(A3)),"Fermé") / COUNTIFS('Etude statistique des temps d''a'!AF:AF,4,'Etude statistique des temps d''a'!A:A,"14h30",INDEX('Etude statistique des temps d''a'!B:AD, 0, ROW(A3)),"&lt;&gt;"),"No data")</f>
        <v>0</v>
      </c>
      <c r="AD4">
        <f>IFERROR(COUNTIFS('Etude statistique des temps d''a'!AF:AF,4,'Etude statistique des temps d''a'!A:A,"15h30",INDEX('Etude statistique des temps d''a'!B:AD, 0, ROW(A3)),"Fermé") / COUNTIFS('Etude statistique des temps d''a'!AF:AF,4,'Etude statistique des temps d''a'!A:A,"15h30",INDEX('Etude statistique des temps d''a'!B:AD, 0, ROW(A3)),"&lt;&gt;"),"No data")</f>
        <v>0</v>
      </c>
      <c r="AE4">
        <f>IFERROR(COUNTIFS('Etude statistique des temps d''a'!AF:AF,4,'Etude statistique des temps d''a'!A:A,"16h30",INDEX('Etude statistique des temps d''a'!B:AD, 0, ROW(A3)),"Fermé") / COUNTIFS('Etude statistique des temps d''a'!AF:AF,4,'Etude statistique des temps d''a'!A:A,"16h30",INDEX('Etude statistique des temps d''a'!B:AD, 0, ROW(A3)),"&lt;&gt;"),"No data")</f>
        <v>0</v>
      </c>
      <c r="AF4">
        <f>IFERROR(COUNTIFS('Etude statistique des temps d''a'!AF:AF,4,'Etude statistique des temps d''a'!A:A,"17h30",INDEX('Etude statistique des temps d''a'!B:AD, 0, ROW(A3)),"Fermé") / COUNTIFS('Etude statistique des temps d''a'!AF:AF,4,'Etude statistique des temps d''a'!A:A,"17h30",INDEX('Etude statistique des temps d''a'!B:AD, 0, ROW(A3)),"&lt;&gt;"),"No data")</f>
        <v>0</v>
      </c>
      <c r="AG4">
        <f>IFERROR(COUNTIFS('Etude statistique des temps d''a'!AF:AF,4,'Etude statistique des temps d''a'!A:A,"18h30",INDEX('Etude statistique des temps d''a'!B:AD, 0, ROW(A3)),"Fermé") / COUNTIFS('Etude statistique des temps d''a'!AF:AF,4,'Etude statistique des temps d''a'!A:A,"18h30",INDEX('Etude statistique des temps d''a'!B:AD, 0, ROW(A3)),"&lt;&gt;"),"No data")</f>
        <v>0</v>
      </c>
      <c r="AH4">
        <f>IFERROR(COUNTIFS('Etude statistique des temps d''a'!AF:AF,4,'Etude statistique des temps d''a'!A:A,"19h30",INDEX('Etude statistique des temps d''a'!B:AD, 0, ROW(A3)),"Fermé") / COUNTIFS('Etude statistique des temps d''a'!AF:AF,4,'Etude statistique des temps d''a'!A:A,"19h30",INDEX('Etude statistique des temps d''a'!B:AD, 0, ROW(A3)),"&lt;&gt;"),"No data")</f>
        <v>0</v>
      </c>
      <c r="AI4">
        <f>IFERROR(COUNTIFS('Etude statistique des temps d''a'!AF:AF,4,'Etude statistique des temps d''a'!A:A,"20h30",INDEX('Etude statistique des temps d''a'!B:AD, 0, ROW(A3)),"Fermé") / COUNTIFS('Etude statistique des temps d''a'!AF:AF,4,'Etude statistique des temps d''a'!A:A,"20h30",INDEX('Etude statistique des temps d''a'!B:AD, 0, ROW(A3)),"&lt;&gt;"),"No data")</f>
        <v>0</v>
      </c>
      <c r="AJ4">
        <f>IFERROR(COUNTIFS('Etude statistique des temps d''a'!AF:AF,4,'Etude statistique des temps d''a'!A:A,"21h30",INDEX('Etude statistique des temps d''a'!B:AD, 0, ROW(A3)),"Fermé") / COUNTIFS('Etude statistique des temps d''a'!AF:AF,4,'Etude statistique des temps d''a'!A:A,"21h30",INDEX('Etude statistique des temps d''a'!B:AD, 0, ROW(A3)),"&lt;&gt;"),"No data")</f>
        <v>0</v>
      </c>
      <c r="AK4">
        <f>IFERROR(COUNTIFS('Etude statistique des temps d''a'!AF:AF,4,'Etude statistique des temps d''a'!A:A,"22h",INDEX('Etude statistique des temps d''a'!B:AD, 0, ROW(A3)),"Fermé") / COUNTIFS('Etude statistique des temps d''a'!AF:AF,4,'Etude statistique des temps d''a'!A:A,"22h",INDEX('Etude statistique des temps d''a'!B:AD, 0, ROW(A3)),"&lt;&gt;"),"No data")</f>
        <v>1</v>
      </c>
      <c r="AL4" t="str">
        <f>IFERROR(COUNTIFS('Etude statistique des temps d''a'!AF:AF,4,'Etude statistique des temps d''a'!A:A,"22h30",INDEX('Etude statistique des temps d''a'!B:AD, 0, ROW(A3)),"Fermé") / COUNTIFS('Etude statistique des temps d''a'!AF:AF,4,'Etude statistique des temps d''a'!A:A,"22h30",INDEX('Etude statistique des temps d''a'!B:AD, 0, ROW(A3)),"&lt;&gt;"),"No data")</f>
        <v>No data</v>
      </c>
    </row>
    <row r="5" spans="1:38" x14ac:dyDescent="0.3">
      <c r="A5" t="s">
        <v>20</v>
      </c>
      <c r="B5" t="s">
        <v>40</v>
      </c>
      <c r="C5" t="s">
        <v>49</v>
      </c>
      <c r="D5" t="s">
        <v>50</v>
      </c>
      <c r="E5">
        <f t="shared" si="0"/>
        <v>36.153846153846153</v>
      </c>
      <c r="F5" t="str">
        <f>IFERROR(AVERAGEIFS(INDEX('Etude statistique des temps d''a'!B:AD,0,ROW(A4)),'Etude statistique des temps d''a'!A:A,"8h30",'Etude statistique des temps d''a'!AF:AF,4),"Closed")</f>
        <v>Closed</v>
      </c>
      <c r="G5">
        <f>IFERROR(AVERAGEIFS(INDEX('Etude statistique des temps d''a'!B:AD,0,ROW(A4)),'Etude statistique des temps d''a'!A:A,"9h30",'Etude statistique des temps d''a'!AF:AF,4),"Closed")</f>
        <v>17.5</v>
      </c>
      <c r="H5">
        <f>IFERROR(AVERAGEIFS(INDEX('Etude statistique des temps d''a'!B:AD,0,ROW(A4)),'Etude statistique des temps d''a'!A:A,"10h30",'Etude statistique des temps d''a'!AF:AF,4),"Closed")</f>
        <v>40</v>
      </c>
      <c r="I5">
        <f>IFERROR(AVERAGEIFS(INDEX('Etude statistique des temps d''a'!B:AD,0,ROW(A4)),'Etude statistique des temps d''a'!A:A,"11h30 (Parade!)",'Etude statistique des temps d''a'!AF:AF,4),"Closed")</f>
        <v>35</v>
      </c>
      <c r="J5">
        <f>IFERROR(AVERAGEIFS(INDEX('Etude statistique des temps d''a'!B:AD,0,ROW(A4)),'Etude statistique des temps d''a'!A:A,"12h30",'Etude statistique des temps d''a'!AF:AF,4),"Closed")</f>
        <v>60</v>
      </c>
      <c r="K5">
        <f>IFERROR(AVERAGEIFS(INDEX('Etude statistique des temps d''a'!B:AD,0,ROW(A4)),'Etude statistique des temps d''a'!A:A,"13h30",'Etude statistique des temps d''a'!AF:AF,4),"Closed")</f>
        <v>55</v>
      </c>
      <c r="L5">
        <f>IFERROR(AVERAGEIFS(INDEX('Etude statistique des temps d''a'!B:AD,0,ROW(A4)),'Etude statistique des temps d''a'!A:A,"14h30",'Etude statistique des temps d''a'!AF:AF,4),"Closed")</f>
        <v>40</v>
      </c>
      <c r="M5">
        <f>IFERROR(AVERAGEIFS(INDEX('Etude statistique des temps d''a'!B:AD,0,ROW(A4)),'Etude statistique des temps d''a'!A:A,"15h30",'Etude statistique des temps d''a'!AF:AF,4),"Closed")</f>
        <v>37.5</v>
      </c>
      <c r="N5">
        <f>IFERROR(AVERAGEIFS(INDEX('Etude statistique des temps d''a'!B:AD,0,ROW(A4)),'Etude statistique des temps d''a'!A:A,"16h30",'Etude statistique des temps d''a'!AF:AF,4),"Closed")</f>
        <v>35</v>
      </c>
      <c r="O5" t="str">
        <f>IFERROR(AVERAGEIFS(INDEX('Etude statistique des temps d''a'!B:AD,0,ROW(A4)),'Etude statistique des temps d''a'!A:A,"17h30",'Etude statistique des temps d''a'!AF:AF,4),"Closed")</f>
        <v>Closed</v>
      </c>
      <c r="P5">
        <f>IFERROR(AVERAGEIFS(INDEX('Etude statistique des temps d''a'!B:AD,0,ROW(A4)),'Etude statistique des temps d''a'!A:A,"18h30",'Etude statistique des temps d''a'!AF:AF,4),"Closed")</f>
        <v>35</v>
      </c>
      <c r="Q5">
        <f>IFERROR(AVERAGEIFS(INDEX('Etude statistique des temps d''a'!B:AD,0,ROW(A4)),'Etude statistique des temps d''a'!A:A,"19h30",'Etude statistique des temps d''a'!AF:AF,4),"Closed")</f>
        <v>45</v>
      </c>
      <c r="R5">
        <f>IFERROR(AVERAGEIFS(INDEX('Etude statistique des temps d''a'!B:AD,0,ROW(A4)),'Etude statistique des temps d''a'!A:A,"20h30",'Etude statistique des temps d''a'!AF:AF,4),"Closed")</f>
        <v>35</v>
      </c>
      <c r="S5">
        <f>IFERROR(AVERAGEIFS(INDEX('Etude statistique des temps d''a'!B:AD,0,ROW(A4)),'Etude statistique des temps d''a'!A:A,"21h30",'Etude statistique des temps d''a'!AF:AF,4),"Closed")</f>
        <v>20</v>
      </c>
      <c r="T5">
        <f>IFERROR(AVERAGEIFS(INDEX('Etude statistique des temps d''a'!B:AD,0,ROW(A4)),'Etude statistique des temps d''a'!A:A,"22h",'Etude statistique des temps d''a'!AF:AF,4),"Closed")</f>
        <v>15</v>
      </c>
      <c r="U5" t="str">
        <f>IFERROR(AVERAGEIFS(INDEX('Etude statistique des temps d''a'!B:AD,0,ROW(A4)),'Etude statistique des temps d''a'!A:A,"22h30",'Etude statistique des temps d''a'!AF:AF,4),"Closed")</f>
        <v>Closed</v>
      </c>
      <c r="V5">
        <f>COUNTIFS('Etude statistique des temps d''a'!AF:AF,4,INDEX('Etude statistique des temps d''a'!B:AD, 0, ROW(A4)),"Fermé") / COUNTIFS('Etude statistique des temps d''a'!AF:AF,4,INDEX('Etude statistique des temps d''a'!B:AD, 0, ROW(A4)),"&lt;&gt;")</f>
        <v>0.05</v>
      </c>
      <c r="W5" t="str">
        <f>IFERROR(COUNTIFS('Etude statistique des temps d''a'!AF:AF,4,'Etude statistique des temps d''a'!A:A,"8h30",INDEX('Etude statistique des temps d''a'!B:AD, 0, ROW(A4)),"Fermé") / COUNTIFS('Etude statistique des temps d''a'!AF:AF,4,'Etude statistique des temps d''a'!A:A,"8h30",INDEX('Etude statistique des temps d''a'!B:AD, 0, ROW(A4)),"&lt;&gt;"),"No data")</f>
        <v>No data</v>
      </c>
      <c r="X5">
        <f>IFERROR(COUNTIFS('Etude statistique des temps d''a'!AF:AF,4,'Etude statistique des temps d''a'!A:A,"9h30",INDEX('Etude statistique des temps d''a'!B:AD, 0, ROW(A4)),"Fermé") / COUNTIFS('Etude statistique des temps d''a'!AF:AF,4,'Etude statistique des temps d''a'!A:A,"9h30",INDEX('Etude statistique des temps d''a'!B:AD, 0, ROW(A4)),"&lt;&gt;"),"No data")</f>
        <v>0</v>
      </c>
      <c r="Y5">
        <f>IFERROR(COUNTIFS('Etude statistique des temps d''a'!AF:AF,4,'Etude statistique des temps d''a'!A:A,"10h30",INDEX('Etude statistique des temps d''a'!B:AD, 0, ROW(A4)),"Fermé") / COUNTIFS('Etude statistique des temps d''a'!AF:AF,4,'Etude statistique des temps d''a'!A:A,"10h30",INDEX('Etude statistique des temps d''a'!B:AD, 0, ROW(A4)),"&lt;&gt;"),"No data")</f>
        <v>0</v>
      </c>
      <c r="Z5">
        <f>IFERROR(COUNTIFS('Etude statistique des temps d''a'!AF:AF,4,'Etude statistique des temps d''a'!A:A,"11h30 (Parade!)",INDEX('Etude statistique des temps d''a'!B:AD, 0, ROW(A4)),"Fermé") / COUNTIFS('Etude statistique des temps d''a'!AF:AF,4,'Etude statistique des temps d''a'!A:A,"11h30 (Parade!)",INDEX('Etude statistique des temps d''a'!B:AD, 0, ROW(A4)),"&lt;&gt;"),"No data")</f>
        <v>0</v>
      </c>
      <c r="AA5">
        <f>IFERROR(COUNTIFS('Etude statistique des temps d''a'!AF:AF,4,'Etude statistique des temps d''a'!A:A,"12h30",INDEX('Etude statistique des temps d''a'!B:AD, 0, ROW(A4)),"Fermé") / COUNTIFS('Etude statistique des temps d''a'!AF:AF,4,'Etude statistique des temps d''a'!A:A,"12h30",INDEX('Etude statistique des temps d''a'!B:AD, 0, ROW(A4)),"&lt;&gt;"),"No data")</f>
        <v>0</v>
      </c>
      <c r="AB5">
        <f>IFERROR(COUNTIFS('Etude statistique des temps d''a'!AF:AF,4,'Etude statistique des temps d''a'!A:A,"13h30",INDEX('Etude statistique des temps d''a'!B:AD, 0, ROW(A4)),"Fermé") / COUNTIFS('Etude statistique des temps d''a'!AF:AF,4,'Etude statistique des temps d''a'!A:A,"13h30",INDEX('Etude statistique des temps d''a'!B:AD, 0, ROW(A4)),"&lt;&gt;"),"No data")</f>
        <v>0</v>
      </c>
      <c r="AC5">
        <f>IFERROR(COUNTIFS('Etude statistique des temps d''a'!AF:AF,4,'Etude statistique des temps d''a'!A:A,"14h30",INDEX('Etude statistique des temps d''a'!B:AD, 0, ROW(A4)),"Fermé") / COUNTIFS('Etude statistique des temps d''a'!AF:AF,4,'Etude statistique des temps d''a'!A:A,"14h30",INDEX('Etude statistique des temps d''a'!B:AD, 0, ROW(A4)),"&lt;&gt;"),"No data")</f>
        <v>0</v>
      </c>
      <c r="AD5">
        <f>IFERROR(COUNTIFS('Etude statistique des temps d''a'!AF:AF,4,'Etude statistique des temps d''a'!A:A,"15h30",INDEX('Etude statistique des temps d''a'!B:AD, 0, ROW(A4)),"Fermé") / COUNTIFS('Etude statistique des temps d''a'!AF:AF,4,'Etude statistique des temps d''a'!A:A,"15h30",INDEX('Etude statistique des temps d''a'!B:AD, 0, ROW(A4)),"&lt;&gt;"),"No data")</f>
        <v>0</v>
      </c>
      <c r="AE5">
        <f>IFERROR(COUNTIFS('Etude statistique des temps d''a'!AF:AF,4,'Etude statistique des temps d''a'!A:A,"16h30",INDEX('Etude statistique des temps d''a'!B:AD, 0, ROW(A4)),"Fermé") / COUNTIFS('Etude statistique des temps d''a'!AF:AF,4,'Etude statistique des temps d''a'!A:A,"16h30",INDEX('Etude statistique des temps d''a'!B:AD, 0, ROW(A4)),"&lt;&gt;"),"No data")</f>
        <v>0</v>
      </c>
      <c r="AF5">
        <f>IFERROR(COUNTIFS('Etude statistique des temps d''a'!AF:AF,4,'Etude statistique des temps d''a'!A:A,"17h30",INDEX('Etude statistique des temps d''a'!B:AD, 0, ROW(A4)),"Fermé") / COUNTIFS('Etude statistique des temps d''a'!AF:AF,4,'Etude statistique des temps d''a'!A:A,"17h30",INDEX('Etude statistique des temps d''a'!B:AD, 0, ROW(A4)),"&lt;&gt;"),"No data")</f>
        <v>1</v>
      </c>
      <c r="AG5">
        <f>IFERROR(COUNTIFS('Etude statistique des temps d''a'!AF:AF,4,'Etude statistique des temps d''a'!A:A,"18h30",INDEX('Etude statistique des temps d''a'!B:AD, 0, ROW(A4)),"Fermé") / COUNTIFS('Etude statistique des temps d''a'!AF:AF,4,'Etude statistique des temps d''a'!A:A,"18h30",INDEX('Etude statistique des temps d''a'!B:AD, 0, ROW(A4)),"&lt;&gt;"),"No data")</f>
        <v>0</v>
      </c>
      <c r="AH5">
        <f>IFERROR(COUNTIFS('Etude statistique des temps d''a'!AF:AF,4,'Etude statistique des temps d''a'!A:A,"19h30",INDEX('Etude statistique des temps d''a'!B:AD, 0, ROW(A4)),"Fermé") / COUNTIFS('Etude statistique des temps d''a'!AF:AF,4,'Etude statistique des temps d''a'!A:A,"19h30",INDEX('Etude statistique des temps d''a'!B:AD, 0, ROW(A4)),"&lt;&gt;"),"No data")</f>
        <v>0</v>
      </c>
      <c r="AI5">
        <f>IFERROR(COUNTIFS('Etude statistique des temps d''a'!AF:AF,4,'Etude statistique des temps d''a'!A:A,"20h30",INDEX('Etude statistique des temps d''a'!B:AD, 0, ROW(A4)),"Fermé") / COUNTIFS('Etude statistique des temps d''a'!AF:AF,4,'Etude statistique des temps d''a'!A:A,"20h30",INDEX('Etude statistique des temps d''a'!B:AD, 0, ROW(A4)),"&lt;&gt;"),"No data")</f>
        <v>0</v>
      </c>
      <c r="AJ5">
        <f>IFERROR(COUNTIFS('Etude statistique des temps d''a'!AF:AF,4,'Etude statistique des temps d''a'!A:A,"21h30",INDEX('Etude statistique des temps d''a'!B:AD, 0, ROW(A4)),"Fermé") / COUNTIFS('Etude statistique des temps d''a'!AF:AF,4,'Etude statistique des temps d''a'!A:A,"21h30",INDEX('Etude statistique des temps d''a'!B:AD, 0, ROW(A4)),"&lt;&gt;"),"No data")</f>
        <v>0</v>
      </c>
      <c r="AK5">
        <f>IFERROR(COUNTIFS('Etude statistique des temps d''a'!AF:AF,4,'Etude statistique des temps d''a'!A:A,"22h",INDEX('Etude statistique des temps d''a'!B:AD, 0, ROW(A4)),"Fermé") / COUNTIFS('Etude statistique des temps d''a'!AF:AF,4,'Etude statistique des temps d''a'!A:A,"22h",INDEX('Etude statistique des temps d''a'!B:AD, 0, ROW(A4)),"&lt;&gt;"),"No data")</f>
        <v>0</v>
      </c>
      <c r="AL5" t="str">
        <f>IFERROR(COUNTIFS('Etude statistique des temps d''a'!AF:AF,4,'Etude statistique des temps d''a'!A:A,"22h30",INDEX('Etude statistique des temps d''a'!B:AD, 0, ROW(A4)),"Fermé") / COUNTIFS('Etude statistique des temps d''a'!AF:AF,4,'Etude statistique des temps d''a'!A:A,"22h30",INDEX('Etude statistique des temps d''a'!B:AD, 0, ROW(A4)),"&lt;&gt;"),"No data")</f>
        <v>No data</v>
      </c>
    </row>
    <row r="6" spans="1:38" x14ac:dyDescent="0.3">
      <c r="A6" t="s">
        <v>4</v>
      </c>
      <c r="B6" t="s">
        <v>40</v>
      </c>
      <c r="C6" t="s">
        <v>51</v>
      </c>
      <c r="D6" t="s">
        <v>52</v>
      </c>
      <c r="E6">
        <f t="shared" si="0"/>
        <v>4.791666666666667</v>
      </c>
      <c r="F6" t="str">
        <f>IFERROR(AVERAGEIFS(INDEX('Etude statistique des temps d''a'!B:AD,0,ROW(A5)),'Etude statistique des temps d''a'!A:A,"8h30",'Etude statistique des temps d''a'!AF:AF,4),"Closed")</f>
        <v>Closed</v>
      </c>
      <c r="G6">
        <f>IFERROR(AVERAGEIFS(INDEX('Etude statistique des temps d''a'!B:AD,0,ROW(A5)),'Etude statistique des temps d''a'!A:A,"9h30",'Etude statistique des temps d''a'!AF:AF,4),"Closed")</f>
        <v>2.5</v>
      </c>
      <c r="H6">
        <f>IFERROR(AVERAGEIFS(INDEX('Etude statistique des temps d''a'!B:AD,0,ROW(A5)),'Etude statistique des temps d''a'!A:A,"10h30",'Etude statistique des temps d''a'!AF:AF,4),"Closed")</f>
        <v>5</v>
      </c>
      <c r="I6">
        <f>IFERROR(AVERAGEIFS(INDEX('Etude statistique des temps d''a'!B:AD,0,ROW(A5)),'Etude statistique des temps d''a'!A:A,"11h30 (Parade!)",'Etude statistique des temps d''a'!AF:AF,4),"Closed")</f>
        <v>5</v>
      </c>
      <c r="J6">
        <f>IFERROR(AVERAGEIFS(INDEX('Etude statistique des temps d''a'!B:AD,0,ROW(A5)),'Etude statistique des temps d''a'!A:A,"12h30",'Etude statistique des temps d''a'!AF:AF,4),"Closed")</f>
        <v>5</v>
      </c>
      <c r="K6">
        <f>IFERROR(AVERAGEIFS(INDEX('Etude statistique des temps d''a'!B:AD,0,ROW(A5)),'Etude statistique des temps d''a'!A:A,"13h30",'Etude statistique des temps d''a'!AF:AF,4),"Closed")</f>
        <v>5</v>
      </c>
      <c r="L6">
        <f>IFERROR(AVERAGEIFS(INDEX('Etude statistique des temps d''a'!B:AD,0,ROW(A5)),'Etude statistique des temps d''a'!A:A,"14h30",'Etude statistique des temps d''a'!AF:AF,4),"Closed")</f>
        <v>5</v>
      </c>
      <c r="M6">
        <f>IFERROR(AVERAGEIFS(INDEX('Etude statistique des temps d''a'!B:AD,0,ROW(A5)),'Etude statistique des temps d''a'!A:A,"15h30",'Etude statistique des temps d''a'!AF:AF,4),"Closed")</f>
        <v>5</v>
      </c>
      <c r="N6">
        <f>IFERROR(AVERAGEIFS(INDEX('Etude statistique des temps d''a'!B:AD,0,ROW(A5)),'Etude statistique des temps d''a'!A:A,"16h30",'Etude statistique des temps d''a'!AF:AF,4),"Closed")</f>
        <v>5</v>
      </c>
      <c r="O6">
        <f>IFERROR(AVERAGEIFS(INDEX('Etude statistique des temps d''a'!B:AD,0,ROW(A5)),'Etude statistique des temps d''a'!A:A,"17h30",'Etude statistique des temps d''a'!AF:AF,4),"Closed")</f>
        <v>5</v>
      </c>
      <c r="P6">
        <f>IFERROR(AVERAGEIFS(INDEX('Etude statistique des temps d''a'!B:AD,0,ROW(A5)),'Etude statistique des temps d''a'!A:A,"18h30",'Etude statistique des temps d''a'!AF:AF,4),"Closed")</f>
        <v>5</v>
      </c>
      <c r="Q6">
        <f>IFERROR(AVERAGEIFS(INDEX('Etude statistique des temps d''a'!B:AD,0,ROW(A5)),'Etude statistique des temps d''a'!A:A,"19h30",'Etude statistique des temps d''a'!AF:AF,4),"Closed")</f>
        <v>5</v>
      </c>
      <c r="R6">
        <f>IFERROR(AVERAGEIFS(INDEX('Etude statistique des temps d''a'!B:AD,0,ROW(A5)),'Etude statistique des temps d''a'!A:A,"20h30",'Etude statistique des temps d''a'!AF:AF,4),"Closed")</f>
        <v>5</v>
      </c>
      <c r="S6" t="str">
        <f>IFERROR(AVERAGEIFS(INDEX('Etude statistique des temps d''a'!B:AD,0,ROW(A5)),'Etude statistique des temps d''a'!A:A,"21h30",'Etude statistique des temps d''a'!AF:AF,4),"Closed")</f>
        <v>Closed</v>
      </c>
      <c r="T6" t="str">
        <f>IFERROR(AVERAGEIFS(INDEX('Etude statistique des temps d''a'!B:AD,0,ROW(A5)),'Etude statistique des temps d''a'!A:A,"22h",'Etude statistique des temps d''a'!AF:AF,4),"Closed")</f>
        <v>Closed</v>
      </c>
      <c r="U6" t="str">
        <f>IFERROR(AVERAGEIFS(INDEX('Etude statistique des temps d''a'!B:AD,0,ROW(A5)),'Etude statistique des temps d''a'!A:A,"22h30",'Etude statistique des temps d''a'!AF:AF,4),"Closed")</f>
        <v>Closed</v>
      </c>
      <c r="V6">
        <f>COUNTIFS('Etude statistique des temps d''a'!AF:AF,4,INDEX('Etude statistique des temps d''a'!B:AD, 0, ROW(A5)),"Fermé") / COUNTIFS('Etude statistique des temps d''a'!AF:AF,4,INDEX('Etude statistique des temps d''a'!B:AD, 0, ROW(A5)),"&lt;&gt;")</f>
        <v>0.1</v>
      </c>
      <c r="W6" t="str">
        <f>IFERROR(COUNTIFS('Etude statistique des temps d''a'!AF:AF,4,'Etude statistique des temps d''a'!A:A,"8h30",INDEX('Etude statistique des temps d''a'!B:AD, 0, ROW(A5)),"Fermé") / COUNTIFS('Etude statistique des temps d''a'!AF:AF,4,'Etude statistique des temps d''a'!A:A,"8h30",INDEX('Etude statistique des temps d''a'!B:AD, 0, ROW(A5)),"&lt;&gt;"),"No data")</f>
        <v>No data</v>
      </c>
      <c r="X6">
        <f>IFERROR(COUNTIFS('Etude statistique des temps d''a'!AF:AF,4,'Etude statistique des temps d''a'!A:A,"9h30",INDEX('Etude statistique des temps d''a'!B:AD, 0, ROW(A5)),"Fermé") / COUNTIFS('Etude statistique des temps d''a'!AF:AF,4,'Etude statistique des temps d''a'!A:A,"9h30",INDEX('Etude statistique des temps d''a'!B:AD, 0, ROW(A5)),"&lt;&gt;"),"No data")</f>
        <v>0</v>
      </c>
      <c r="Y6">
        <f>IFERROR(COUNTIFS('Etude statistique des temps d''a'!AF:AF,4,'Etude statistique des temps d''a'!A:A,"10h30",INDEX('Etude statistique des temps d''a'!B:AD, 0, ROW(A5)),"Fermé") / COUNTIFS('Etude statistique des temps d''a'!AF:AF,4,'Etude statistique des temps d''a'!A:A,"10h30",INDEX('Etude statistique des temps d''a'!B:AD, 0, ROW(A5)),"&lt;&gt;"),"No data")</f>
        <v>0</v>
      </c>
      <c r="Z6">
        <f>IFERROR(COUNTIFS('Etude statistique des temps d''a'!AF:AF,4,'Etude statistique des temps d''a'!A:A,"11h30 (Parade!)",INDEX('Etude statistique des temps d''a'!B:AD, 0, ROW(A5)),"Fermé") / COUNTIFS('Etude statistique des temps d''a'!AF:AF,4,'Etude statistique des temps d''a'!A:A,"11h30 (Parade!)",INDEX('Etude statistique des temps d''a'!B:AD, 0, ROW(A5)),"&lt;&gt;"),"No data")</f>
        <v>0</v>
      </c>
      <c r="AA6">
        <f>IFERROR(COUNTIFS('Etude statistique des temps d''a'!AF:AF,4,'Etude statistique des temps d''a'!A:A,"12h30",INDEX('Etude statistique des temps d''a'!B:AD, 0, ROW(A5)),"Fermé") / COUNTIFS('Etude statistique des temps d''a'!AF:AF,4,'Etude statistique des temps d''a'!A:A,"12h30",INDEX('Etude statistique des temps d''a'!B:AD, 0, ROW(A5)),"&lt;&gt;"),"No data")</f>
        <v>0</v>
      </c>
      <c r="AB6">
        <f>IFERROR(COUNTIFS('Etude statistique des temps d''a'!AF:AF,4,'Etude statistique des temps d''a'!A:A,"13h30",INDEX('Etude statistique des temps d''a'!B:AD, 0, ROW(A5)),"Fermé") / COUNTIFS('Etude statistique des temps d''a'!AF:AF,4,'Etude statistique des temps d''a'!A:A,"13h30",INDEX('Etude statistique des temps d''a'!B:AD, 0, ROW(A5)),"&lt;&gt;"),"No data")</f>
        <v>0</v>
      </c>
      <c r="AC6">
        <f>IFERROR(COUNTIFS('Etude statistique des temps d''a'!AF:AF,4,'Etude statistique des temps d''a'!A:A,"14h30",INDEX('Etude statistique des temps d''a'!B:AD, 0, ROW(A5)),"Fermé") / COUNTIFS('Etude statistique des temps d''a'!AF:AF,4,'Etude statistique des temps d''a'!A:A,"14h30",INDEX('Etude statistique des temps d''a'!B:AD, 0, ROW(A5)),"&lt;&gt;"),"No data")</f>
        <v>0</v>
      </c>
      <c r="AD6">
        <f>IFERROR(COUNTIFS('Etude statistique des temps d''a'!AF:AF,4,'Etude statistique des temps d''a'!A:A,"15h30",INDEX('Etude statistique des temps d''a'!B:AD, 0, ROW(A5)),"Fermé") / COUNTIFS('Etude statistique des temps d''a'!AF:AF,4,'Etude statistique des temps d''a'!A:A,"15h30",INDEX('Etude statistique des temps d''a'!B:AD, 0, ROW(A5)),"&lt;&gt;"),"No data")</f>
        <v>0</v>
      </c>
      <c r="AE6">
        <f>IFERROR(COUNTIFS('Etude statistique des temps d''a'!AF:AF,4,'Etude statistique des temps d''a'!A:A,"16h30",INDEX('Etude statistique des temps d''a'!B:AD, 0, ROW(A5)),"Fermé") / COUNTIFS('Etude statistique des temps d''a'!AF:AF,4,'Etude statistique des temps d''a'!A:A,"16h30",INDEX('Etude statistique des temps d''a'!B:AD, 0, ROW(A5)),"&lt;&gt;"),"No data")</f>
        <v>0</v>
      </c>
      <c r="AF6">
        <f>IFERROR(COUNTIFS('Etude statistique des temps d''a'!AF:AF,4,'Etude statistique des temps d''a'!A:A,"17h30",INDEX('Etude statistique des temps d''a'!B:AD, 0, ROW(A5)),"Fermé") / COUNTIFS('Etude statistique des temps d''a'!AF:AF,4,'Etude statistique des temps d''a'!A:A,"17h30",INDEX('Etude statistique des temps d''a'!B:AD, 0, ROW(A5)),"&lt;&gt;"),"No data")</f>
        <v>0</v>
      </c>
      <c r="AG6">
        <f>IFERROR(COUNTIFS('Etude statistique des temps d''a'!AF:AF,4,'Etude statistique des temps d''a'!A:A,"18h30",INDEX('Etude statistique des temps d''a'!B:AD, 0, ROW(A5)),"Fermé") / COUNTIFS('Etude statistique des temps d''a'!AF:AF,4,'Etude statistique des temps d''a'!A:A,"18h30",INDEX('Etude statistique des temps d''a'!B:AD, 0, ROW(A5)),"&lt;&gt;"),"No data")</f>
        <v>0</v>
      </c>
      <c r="AH6">
        <f>IFERROR(COUNTIFS('Etude statistique des temps d''a'!AF:AF,4,'Etude statistique des temps d''a'!A:A,"19h30",INDEX('Etude statistique des temps d''a'!B:AD, 0, ROW(A5)),"Fermé") / COUNTIFS('Etude statistique des temps d''a'!AF:AF,4,'Etude statistique des temps d''a'!A:A,"19h30",INDEX('Etude statistique des temps d''a'!B:AD, 0, ROW(A5)),"&lt;&gt;"),"No data")</f>
        <v>0</v>
      </c>
      <c r="AI6">
        <f>IFERROR(COUNTIFS('Etude statistique des temps d''a'!AF:AF,4,'Etude statistique des temps d''a'!A:A,"20h30",INDEX('Etude statistique des temps d''a'!B:AD, 0, ROW(A5)),"Fermé") / COUNTIFS('Etude statistique des temps d''a'!AF:AF,4,'Etude statistique des temps d''a'!A:A,"20h30",INDEX('Etude statistique des temps d''a'!B:AD, 0, ROW(A5)),"&lt;&gt;"),"No data")</f>
        <v>0</v>
      </c>
      <c r="AJ6">
        <f>IFERROR(COUNTIFS('Etude statistique des temps d''a'!AF:AF,4,'Etude statistique des temps d''a'!A:A,"21h30",INDEX('Etude statistique des temps d''a'!B:AD, 0, ROW(A5)),"Fermé") / COUNTIFS('Etude statistique des temps d''a'!AF:AF,4,'Etude statistique des temps d''a'!A:A,"21h30",INDEX('Etude statistique des temps d''a'!B:AD, 0, ROW(A5)),"&lt;&gt;"),"No data")</f>
        <v>1</v>
      </c>
      <c r="AK6">
        <f>IFERROR(COUNTIFS('Etude statistique des temps d''a'!AF:AF,4,'Etude statistique des temps d''a'!A:A,"22h",INDEX('Etude statistique des temps d''a'!B:AD, 0, ROW(A5)),"Fermé") / COUNTIFS('Etude statistique des temps d''a'!AF:AF,4,'Etude statistique des temps d''a'!A:A,"22h",INDEX('Etude statistique des temps d''a'!B:AD, 0, ROW(A5)),"&lt;&gt;"),"No data")</f>
        <v>1</v>
      </c>
      <c r="AL6" t="str">
        <f>IFERROR(COUNTIFS('Etude statistique des temps d''a'!AF:AF,4,'Etude statistique des temps d''a'!A:A,"22h30",INDEX('Etude statistique des temps d''a'!B:AD, 0, ROW(A5)),"Fermé") / COUNTIFS('Etude statistique des temps d''a'!AF:AF,4,'Etude statistique des temps d''a'!A:A,"22h30",INDEX('Etude statistique des temps d''a'!B:AD, 0, ROW(A5)),"&lt;&gt;"),"No data")</f>
        <v>No data</v>
      </c>
    </row>
    <row r="7" spans="1:38" x14ac:dyDescent="0.3">
      <c r="A7" t="s">
        <v>5</v>
      </c>
      <c r="B7" t="s">
        <v>40</v>
      </c>
      <c r="C7" t="s">
        <v>53</v>
      </c>
      <c r="D7" t="s">
        <v>54</v>
      </c>
      <c r="E7">
        <f t="shared" si="0"/>
        <v>60.769230769230766</v>
      </c>
      <c r="F7" t="str">
        <f>IFERROR(AVERAGEIFS(INDEX('Etude statistique des temps d''a'!B:AD,0,ROW(A6)),'Etude statistique des temps d''a'!A:A,"8h30",'Etude statistique des temps d''a'!AF:AF,4),"Closed")</f>
        <v>Closed</v>
      </c>
      <c r="G7">
        <f>IFERROR(AVERAGEIFS(INDEX('Etude statistique des temps d''a'!B:AD,0,ROW(A6)),'Etude statistique des temps d''a'!A:A,"9h30",'Etude statistique des temps d''a'!AF:AF,4),"Closed")</f>
        <v>60</v>
      </c>
      <c r="H7">
        <f>IFERROR(AVERAGEIFS(INDEX('Etude statistique des temps d''a'!B:AD,0,ROW(A6)),'Etude statistique des temps d''a'!A:A,"10h30",'Etude statistique des temps d''a'!AF:AF,4),"Closed")</f>
        <v>65</v>
      </c>
      <c r="I7">
        <f>IFERROR(AVERAGEIFS(INDEX('Etude statistique des temps d''a'!B:AD,0,ROW(A6)),'Etude statistique des temps d''a'!A:A,"11h30 (Parade!)",'Etude statistique des temps d''a'!AF:AF,4),"Closed")</f>
        <v>65</v>
      </c>
      <c r="J7">
        <f>IFERROR(AVERAGEIFS(INDEX('Etude statistique des temps d''a'!B:AD,0,ROW(A6)),'Etude statistique des temps d''a'!A:A,"12h30",'Etude statistique des temps d''a'!AF:AF,4),"Closed")</f>
        <v>60</v>
      </c>
      <c r="K7">
        <f>IFERROR(AVERAGEIFS(INDEX('Etude statistique des temps d''a'!B:AD,0,ROW(A6)),'Etude statistique des temps d''a'!A:A,"13h30",'Etude statistique des temps d''a'!AF:AF,4),"Closed")</f>
        <v>65</v>
      </c>
      <c r="L7">
        <f>IFERROR(AVERAGEIFS(INDEX('Etude statistique des temps d''a'!B:AD,0,ROW(A6)),'Etude statistique des temps d''a'!A:A,"14h30",'Etude statistique des temps d''a'!AF:AF,4),"Closed")</f>
        <v>67.5</v>
      </c>
      <c r="M7">
        <f>IFERROR(AVERAGEIFS(INDEX('Etude statistique des temps d''a'!B:AD,0,ROW(A6)),'Etude statistique des temps d''a'!A:A,"15h30",'Etude statistique des temps d''a'!AF:AF,4),"Closed")</f>
        <v>67.5</v>
      </c>
      <c r="N7">
        <f>IFERROR(AVERAGEIFS(INDEX('Etude statistique des temps d''a'!B:AD,0,ROW(A6)),'Etude statistique des temps d''a'!A:A,"16h30",'Etude statistique des temps d''a'!AF:AF,4),"Closed")</f>
        <v>55</v>
      </c>
      <c r="O7">
        <f>IFERROR(AVERAGEIFS(INDEX('Etude statistique des temps d''a'!B:AD,0,ROW(A6)),'Etude statistique des temps d''a'!A:A,"17h30",'Etude statistique des temps d''a'!AF:AF,4),"Closed")</f>
        <v>60</v>
      </c>
      <c r="P7">
        <f>IFERROR(AVERAGEIFS(INDEX('Etude statistique des temps d''a'!B:AD,0,ROW(A6)),'Etude statistique des temps d''a'!A:A,"18h30",'Etude statistique des temps d''a'!AF:AF,4),"Closed")</f>
        <v>65</v>
      </c>
      <c r="Q7">
        <f>IFERROR(AVERAGEIFS(INDEX('Etude statistique des temps d''a'!B:AD,0,ROW(A6)),'Etude statistique des temps d''a'!A:A,"19h30",'Etude statistique des temps d''a'!AF:AF,4),"Closed")</f>
        <v>45</v>
      </c>
      <c r="R7">
        <f>IFERROR(AVERAGEIFS(INDEX('Etude statistique des temps d''a'!B:AD,0,ROW(A6)),'Etude statistique des temps d''a'!A:A,"20h30",'Etude statistique des temps d''a'!AF:AF,4),"Closed")</f>
        <v>75</v>
      </c>
      <c r="S7">
        <f>IFERROR(AVERAGEIFS(INDEX('Etude statistique des temps d''a'!B:AD,0,ROW(A6)),'Etude statistique des temps d''a'!A:A,"21h30",'Etude statistique des temps d''a'!AF:AF,4),"Closed")</f>
        <v>40</v>
      </c>
      <c r="T7" t="str">
        <f>IFERROR(AVERAGEIFS(INDEX('Etude statistique des temps d''a'!B:AD,0,ROW(A6)),'Etude statistique des temps d''a'!A:A,"22h",'Etude statistique des temps d''a'!AF:AF,4),"Closed")</f>
        <v>Closed</v>
      </c>
      <c r="U7" t="str">
        <f>IFERROR(AVERAGEIFS(INDEX('Etude statistique des temps d''a'!B:AD,0,ROW(A6)),'Etude statistique des temps d''a'!A:A,"22h30",'Etude statistique des temps d''a'!AF:AF,4),"Closed")</f>
        <v>Closed</v>
      </c>
      <c r="V7">
        <f>COUNTIFS('Etude statistique des temps d''a'!AF:AF,4,INDEX('Etude statistique des temps d''a'!B:AD, 0, ROW(A6)),"Fermé") / COUNTIFS('Etude statistique des temps d''a'!AF:AF,4,INDEX('Etude statistique des temps d''a'!B:AD, 0, ROW(A6)),"&lt;&gt;")</f>
        <v>0.05</v>
      </c>
      <c r="W7" t="str">
        <f>IFERROR(COUNTIFS('Etude statistique des temps d''a'!AF:AF,4,'Etude statistique des temps d''a'!A:A,"8h30",INDEX('Etude statistique des temps d''a'!B:AD, 0, ROW(A6)),"Fermé") / COUNTIFS('Etude statistique des temps d''a'!AF:AF,4,'Etude statistique des temps d''a'!A:A,"8h30",INDEX('Etude statistique des temps d''a'!B:AD, 0, ROW(A6)),"&lt;&gt;"),"No data")</f>
        <v>No data</v>
      </c>
      <c r="X7">
        <f>IFERROR(COUNTIFS('Etude statistique des temps d''a'!AF:AF,4,'Etude statistique des temps d''a'!A:A,"9h30",INDEX('Etude statistique des temps d''a'!B:AD, 0, ROW(A6)),"Fermé") / COUNTIFS('Etude statistique des temps d''a'!AF:AF,4,'Etude statistique des temps d''a'!A:A,"9h30",INDEX('Etude statistique des temps d''a'!B:AD, 0, ROW(A6)),"&lt;&gt;"),"No data")</f>
        <v>0</v>
      </c>
      <c r="Y7">
        <f>IFERROR(COUNTIFS('Etude statistique des temps d''a'!AF:AF,4,'Etude statistique des temps d''a'!A:A,"10h30",INDEX('Etude statistique des temps d''a'!B:AD, 0, ROW(A6)),"Fermé") / COUNTIFS('Etude statistique des temps d''a'!AF:AF,4,'Etude statistique des temps d''a'!A:A,"10h30",INDEX('Etude statistique des temps d''a'!B:AD, 0, ROW(A6)),"&lt;&gt;"),"No data")</f>
        <v>0</v>
      </c>
      <c r="Z7">
        <f>IFERROR(COUNTIFS('Etude statistique des temps d''a'!AF:AF,4,'Etude statistique des temps d''a'!A:A,"11h30 (Parade!)",INDEX('Etude statistique des temps d''a'!B:AD, 0, ROW(A6)),"Fermé") / COUNTIFS('Etude statistique des temps d''a'!AF:AF,4,'Etude statistique des temps d''a'!A:A,"11h30 (Parade!)",INDEX('Etude statistique des temps d''a'!B:AD, 0, ROW(A6)),"&lt;&gt;"),"No data")</f>
        <v>0</v>
      </c>
      <c r="AA7">
        <f>IFERROR(COUNTIFS('Etude statistique des temps d''a'!AF:AF,4,'Etude statistique des temps d''a'!A:A,"12h30",INDEX('Etude statistique des temps d''a'!B:AD, 0, ROW(A6)),"Fermé") / COUNTIFS('Etude statistique des temps d''a'!AF:AF,4,'Etude statistique des temps d''a'!A:A,"12h30",INDEX('Etude statistique des temps d''a'!B:AD, 0, ROW(A6)),"&lt;&gt;"),"No data")</f>
        <v>0</v>
      </c>
      <c r="AB7">
        <f>IFERROR(COUNTIFS('Etude statistique des temps d''a'!AF:AF,4,'Etude statistique des temps d''a'!A:A,"13h30",INDEX('Etude statistique des temps d''a'!B:AD, 0, ROW(A6)),"Fermé") / COUNTIFS('Etude statistique des temps d''a'!AF:AF,4,'Etude statistique des temps d''a'!A:A,"13h30",INDEX('Etude statistique des temps d''a'!B:AD, 0, ROW(A6)),"&lt;&gt;"),"No data")</f>
        <v>0</v>
      </c>
      <c r="AC7">
        <f>IFERROR(COUNTIFS('Etude statistique des temps d''a'!AF:AF,4,'Etude statistique des temps d''a'!A:A,"14h30",INDEX('Etude statistique des temps d''a'!B:AD, 0, ROW(A6)),"Fermé") / COUNTIFS('Etude statistique des temps d''a'!AF:AF,4,'Etude statistique des temps d''a'!A:A,"14h30",INDEX('Etude statistique des temps d''a'!B:AD, 0, ROW(A6)),"&lt;&gt;"),"No data")</f>
        <v>0</v>
      </c>
      <c r="AD7">
        <f>IFERROR(COUNTIFS('Etude statistique des temps d''a'!AF:AF,4,'Etude statistique des temps d''a'!A:A,"15h30",INDEX('Etude statistique des temps d''a'!B:AD, 0, ROW(A6)),"Fermé") / COUNTIFS('Etude statistique des temps d''a'!AF:AF,4,'Etude statistique des temps d''a'!A:A,"15h30",INDEX('Etude statistique des temps d''a'!B:AD, 0, ROW(A6)),"&lt;&gt;"),"No data")</f>
        <v>0</v>
      </c>
      <c r="AE7">
        <f>IFERROR(COUNTIFS('Etude statistique des temps d''a'!AF:AF,4,'Etude statistique des temps d''a'!A:A,"16h30",INDEX('Etude statistique des temps d''a'!B:AD, 0, ROW(A6)),"Fermé") / COUNTIFS('Etude statistique des temps d''a'!AF:AF,4,'Etude statistique des temps d''a'!A:A,"16h30",INDEX('Etude statistique des temps d''a'!B:AD, 0, ROW(A6)),"&lt;&gt;"),"No data")</f>
        <v>0</v>
      </c>
      <c r="AF7">
        <f>IFERROR(COUNTIFS('Etude statistique des temps d''a'!AF:AF,4,'Etude statistique des temps d''a'!A:A,"17h30",INDEX('Etude statistique des temps d''a'!B:AD, 0, ROW(A6)),"Fermé") / COUNTIFS('Etude statistique des temps d''a'!AF:AF,4,'Etude statistique des temps d''a'!A:A,"17h30",INDEX('Etude statistique des temps d''a'!B:AD, 0, ROW(A6)),"&lt;&gt;"),"No data")</f>
        <v>0</v>
      </c>
      <c r="AG7">
        <f>IFERROR(COUNTIFS('Etude statistique des temps d''a'!AF:AF,4,'Etude statistique des temps d''a'!A:A,"18h30",INDEX('Etude statistique des temps d''a'!B:AD, 0, ROW(A6)),"Fermé") / COUNTIFS('Etude statistique des temps d''a'!AF:AF,4,'Etude statistique des temps d''a'!A:A,"18h30",INDEX('Etude statistique des temps d''a'!B:AD, 0, ROW(A6)),"&lt;&gt;"),"No data")</f>
        <v>0</v>
      </c>
      <c r="AH7">
        <f>IFERROR(COUNTIFS('Etude statistique des temps d''a'!AF:AF,4,'Etude statistique des temps d''a'!A:A,"19h30",INDEX('Etude statistique des temps d''a'!B:AD, 0, ROW(A6)),"Fermé") / COUNTIFS('Etude statistique des temps d''a'!AF:AF,4,'Etude statistique des temps d''a'!A:A,"19h30",INDEX('Etude statistique des temps d''a'!B:AD, 0, ROW(A6)),"&lt;&gt;"),"No data")</f>
        <v>0</v>
      </c>
      <c r="AI7">
        <f>IFERROR(COUNTIFS('Etude statistique des temps d''a'!AF:AF,4,'Etude statistique des temps d''a'!A:A,"20h30",INDEX('Etude statistique des temps d''a'!B:AD, 0, ROW(A6)),"Fermé") / COUNTIFS('Etude statistique des temps d''a'!AF:AF,4,'Etude statistique des temps d''a'!A:A,"20h30",INDEX('Etude statistique des temps d''a'!B:AD, 0, ROW(A6)),"&lt;&gt;"),"No data")</f>
        <v>0</v>
      </c>
      <c r="AJ7">
        <f>IFERROR(COUNTIFS('Etude statistique des temps d''a'!AF:AF,4,'Etude statistique des temps d''a'!A:A,"21h30",INDEX('Etude statistique des temps d''a'!B:AD, 0, ROW(A6)),"Fermé") / COUNTIFS('Etude statistique des temps d''a'!AF:AF,4,'Etude statistique des temps d''a'!A:A,"21h30",INDEX('Etude statistique des temps d''a'!B:AD, 0, ROW(A6)),"&lt;&gt;"),"No data")</f>
        <v>0</v>
      </c>
      <c r="AK7">
        <f>IFERROR(COUNTIFS('Etude statistique des temps d''a'!AF:AF,4,'Etude statistique des temps d''a'!A:A,"22h",INDEX('Etude statistique des temps d''a'!B:AD, 0, ROW(A6)),"Fermé") / COUNTIFS('Etude statistique des temps d''a'!AF:AF,4,'Etude statistique des temps d''a'!A:A,"22h",INDEX('Etude statistique des temps d''a'!B:AD, 0, ROW(A6)),"&lt;&gt;"),"No data")</f>
        <v>1</v>
      </c>
      <c r="AL7" t="str">
        <f>IFERROR(COUNTIFS('Etude statistique des temps d''a'!AF:AF,4,'Etude statistique des temps d''a'!A:A,"22h30",INDEX('Etude statistique des temps d''a'!B:AD, 0, ROW(A6)),"Fermé") / COUNTIFS('Etude statistique des temps d''a'!AF:AF,4,'Etude statistique des temps d''a'!A:A,"22h30",INDEX('Etude statistique des temps d''a'!B:AD, 0, ROW(A6)),"&lt;&gt;"),"No data")</f>
        <v>No data</v>
      </c>
    </row>
    <row r="8" spans="1:38" x14ac:dyDescent="0.3">
      <c r="A8" t="s">
        <v>6</v>
      </c>
      <c r="B8" t="s">
        <v>40</v>
      </c>
      <c r="C8" t="s">
        <v>55</v>
      </c>
      <c r="D8" t="s">
        <v>56</v>
      </c>
      <c r="E8">
        <f t="shared" si="0"/>
        <v>16.964285714285715</v>
      </c>
      <c r="F8" t="str">
        <f>IFERROR(AVERAGEIFS(INDEX('Etude statistique des temps d''a'!B:AD,0,ROW(A7)),'Etude statistique des temps d''a'!A:A,"8h30",'Etude statistique des temps d''a'!AF:AF,4),"Closed")</f>
        <v>Closed</v>
      </c>
      <c r="G8">
        <f>IFERROR(AVERAGEIFS(INDEX('Etude statistique des temps d''a'!B:AD,0,ROW(A7)),'Etude statistique des temps d''a'!A:A,"9h30",'Etude statistique des temps d''a'!AF:AF,4),"Closed")</f>
        <v>2.5</v>
      </c>
      <c r="H8">
        <f>IFERROR(AVERAGEIFS(INDEX('Etude statistique des temps d''a'!B:AD,0,ROW(A7)),'Etude statistique des temps d''a'!A:A,"10h30",'Etude statistique des temps d''a'!AF:AF,4),"Closed")</f>
        <v>15</v>
      </c>
      <c r="I8">
        <f>IFERROR(AVERAGEIFS(INDEX('Etude statistique des temps d''a'!B:AD,0,ROW(A7)),'Etude statistique des temps d''a'!A:A,"11h30 (Parade!)",'Etude statistique des temps d''a'!AF:AF,4),"Closed")</f>
        <v>15</v>
      </c>
      <c r="J8">
        <f>IFERROR(AVERAGEIFS(INDEX('Etude statistique des temps d''a'!B:AD,0,ROW(A7)),'Etude statistique des temps d''a'!A:A,"12h30",'Etude statistique des temps d''a'!AF:AF,4),"Closed")</f>
        <v>35</v>
      </c>
      <c r="K8">
        <f>IFERROR(AVERAGEIFS(INDEX('Etude statistique des temps d''a'!B:AD,0,ROW(A7)),'Etude statistique des temps d''a'!A:A,"13h30",'Etude statistique des temps d''a'!AF:AF,4),"Closed")</f>
        <v>32.5</v>
      </c>
      <c r="L8">
        <f>IFERROR(AVERAGEIFS(INDEX('Etude statistique des temps d''a'!B:AD,0,ROW(A7)),'Etude statistique des temps d''a'!A:A,"14h30",'Etude statistique des temps d''a'!AF:AF,4),"Closed")</f>
        <v>25</v>
      </c>
      <c r="M8">
        <f>IFERROR(AVERAGEIFS(INDEX('Etude statistique des temps d''a'!B:AD,0,ROW(A7)),'Etude statistique des temps d''a'!A:A,"15h30",'Etude statistique des temps d''a'!AF:AF,4),"Closed")</f>
        <v>25</v>
      </c>
      <c r="N8">
        <f>IFERROR(AVERAGEIFS(INDEX('Etude statistique des temps d''a'!B:AD,0,ROW(A7)),'Etude statistique des temps d''a'!A:A,"16h30",'Etude statistique des temps d''a'!AF:AF,4),"Closed")</f>
        <v>27.5</v>
      </c>
      <c r="O8">
        <f>IFERROR(AVERAGEIFS(INDEX('Etude statistique des temps d''a'!B:AD,0,ROW(A7)),'Etude statistique des temps d''a'!A:A,"17h30",'Etude statistique des temps d''a'!AF:AF,4),"Closed")</f>
        <v>20</v>
      </c>
      <c r="P8">
        <f>IFERROR(AVERAGEIFS(INDEX('Etude statistique des temps d''a'!B:AD,0,ROW(A7)),'Etude statistique des temps d''a'!A:A,"18h30",'Etude statistique des temps d''a'!AF:AF,4),"Closed")</f>
        <v>20</v>
      </c>
      <c r="Q8">
        <f>IFERROR(AVERAGEIFS(INDEX('Etude statistique des temps d''a'!B:AD,0,ROW(A7)),'Etude statistique des temps d''a'!A:A,"19h30",'Etude statistique des temps d''a'!AF:AF,4),"Closed")</f>
        <v>5</v>
      </c>
      <c r="R8">
        <f>IFERROR(AVERAGEIFS(INDEX('Etude statistique des temps d''a'!B:AD,0,ROW(A7)),'Etude statistique des temps d''a'!A:A,"20h30",'Etude statistique des temps d''a'!AF:AF,4),"Closed")</f>
        <v>5</v>
      </c>
      <c r="S8">
        <f>IFERROR(AVERAGEIFS(INDEX('Etude statistique des temps d''a'!B:AD,0,ROW(A7)),'Etude statistique des temps d''a'!A:A,"21h30",'Etude statistique des temps d''a'!AF:AF,4),"Closed")</f>
        <v>5</v>
      </c>
      <c r="T8">
        <f>IFERROR(AVERAGEIFS(INDEX('Etude statistique des temps d''a'!B:AD,0,ROW(A7)),'Etude statistique des temps d''a'!A:A,"22h",'Etude statistique des temps d''a'!AF:AF,4),"Closed")</f>
        <v>5</v>
      </c>
      <c r="U8" t="str">
        <f>IFERROR(AVERAGEIFS(INDEX('Etude statistique des temps d''a'!B:AD,0,ROW(A7)),'Etude statistique des temps d''a'!A:A,"22h30",'Etude statistique des temps d''a'!AF:AF,4),"Closed")</f>
        <v>Closed</v>
      </c>
      <c r="V8">
        <f>COUNTIFS('Etude statistique des temps d''a'!AF:AF,4,INDEX('Etude statistique des temps d''a'!B:AD, 0, ROW(A7)),"Fermé") / COUNTIFS('Etude statistique des temps d''a'!AF:AF,4,INDEX('Etude statistique des temps d''a'!B:AD, 0, ROW(A7)),"&lt;&gt;")</f>
        <v>0</v>
      </c>
      <c r="W8" t="str">
        <f>IFERROR(COUNTIFS('Etude statistique des temps d''a'!AF:AF,4,'Etude statistique des temps d''a'!A:A,"8h30",INDEX('Etude statistique des temps d''a'!B:AD, 0, ROW(A7)),"Fermé") / COUNTIFS('Etude statistique des temps d''a'!AF:AF,4,'Etude statistique des temps d''a'!A:A,"8h30",INDEX('Etude statistique des temps d''a'!B:AD, 0, ROW(A7)),"&lt;&gt;"),"No data")</f>
        <v>No data</v>
      </c>
      <c r="X8">
        <f>IFERROR(COUNTIFS('Etude statistique des temps d''a'!AF:AF,4,'Etude statistique des temps d''a'!A:A,"9h30",INDEX('Etude statistique des temps d''a'!B:AD, 0, ROW(A7)),"Fermé") / COUNTIFS('Etude statistique des temps d''a'!AF:AF,4,'Etude statistique des temps d''a'!A:A,"9h30",INDEX('Etude statistique des temps d''a'!B:AD, 0, ROW(A7)),"&lt;&gt;"),"No data")</f>
        <v>0</v>
      </c>
      <c r="Y8">
        <f>IFERROR(COUNTIFS('Etude statistique des temps d''a'!AF:AF,4,'Etude statistique des temps d''a'!A:A,"10h30",INDEX('Etude statistique des temps d''a'!B:AD, 0, ROW(A7)),"Fermé") / COUNTIFS('Etude statistique des temps d''a'!AF:AF,4,'Etude statistique des temps d''a'!A:A,"10h30",INDEX('Etude statistique des temps d''a'!B:AD, 0, ROW(A7)),"&lt;&gt;"),"No data")</f>
        <v>0</v>
      </c>
      <c r="Z8">
        <f>IFERROR(COUNTIFS('Etude statistique des temps d''a'!AF:AF,4,'Etude statistique des temps d''a'!A:A,"11h30 (Parade!)",INDEX('Etude statistique des temps d''a'!B:AD, 0, ROW(A7)),"Fermé") / COUNTIFS('Etude statistique des temps d''a'!AF:AF,4,'Etude statistique des temps d''a'!A:A,"11h30 (Parade!)",INDEX('Etude statistique des temps d''a'!B:AD, 0, ROW(A7)),"&lt;&gt;"),"No data")</f>
        <v>0</v>
      </c>
      <c r="AA8">
        <f>IFERROR(COUNTIFS('Etude statistique des temps d''a'!AF:AF,4,'Etude statistique des temps d''a'!A:A,"12h30",INDEX('Etude statistique des temps d''a'!B:AD, 0, ROW(A7)),"Fermé") / COUNTIFS('Etude statistique des temps d''a'!AF:AF,4,'Etude statistique des temps d''a'!A:A,"12h30",INDEX('Etude statistique des temps d''a'!B:AD, 0, ROW(A7)),"&lt;&gt;"),"No data")</f>
        <v>0</v>
      </c>
      <c r="AB8">
        <f>IFERROR(COUNTIFS('Etude statistique des temps d''a'!AF:AF,4,'Etude statistique des temps d''a'!A:A,"13h30",INDEX('Etude statistique des temps d''a'!B:AD, 0, ROW(A7)),"Fermé") / COUNTIFS('Etude statistique des temps d''a'!AF:AF,4,'Etude statistique des temps d''a'!A:A,"13h30",INDEX('Etude statistique des temps d''a'!B:AD, 0, ROW(A7)),"&lt;&gt;"),"No data")</f>
        <v>0</v>
      </c>
      <c r="AC8">
        <f>IFERROR(COUNTIFS('Etude statistique des temps d''a'!AF:AF,4,'Etude statistique des temps d''a'!A:A,"14h30",INDEX('Etude statistique des temps d''a'!B:AD, 0, ROW(A7)),"Fermé") / COUNTIFS('Etude statistique des temps d''a'!AF:AF,4,'Etude statistique des temps d''a'!A:A,"14h30",INDEX('Etude statistique des temps d''a'!B:AD, 0, ROW(A7)),"&lt;&gt;"),"No data")</f>
        <v>0</v>
      </c>
      <c r="AD8">
        <f>IFERROR(COUNTIFS('Etude statistique des temps d''a'!AF:AF,4,'Etude statistique des temps d''a'!A:A,"15h30",INDEX('Etude statistique des temps d''a'!B:AD, 0, ROW(A7)),"Fermé") / COUNTIFS('Etude statistique des temps d''a'!AF:AF,4,'Etude statistique des temps d''a'!A:A,"15h30",INDEX('Etude statistique des temps d''a'!B:AD, 0, ROW(A7)),"&lt;&gt;"),"No data")</f>
        <v>0</v>
      </c>
      <c r="AE8">
        <f>IFERROR(COUNTIFS('Etude statistique des temps d''a'!AF:AF,4,'Etude statistique des temps d''a'!A:A,"16h30",INDEX('Etude statistique des temps d''a'!B:AD, 0, ROW(A7)),"Fermé") / COUNTIFS('Etude statistique des temps d''a'!AF:AF,4,'Etude statistique des temps d''a'!A:A,"16h30",INDEX('Etude statistique des temps d''a'!B:AD, 0, ROW(A7)),"&lt;&gt;"),"No data")</f>
        <v>0</v>
      </c>
      <c r="AF8">
        <f>IFERROR(COUNTIFS('Etude statistique des temps d''a'!AF:AF,4,'Etude statistique des temps d''a'!A:A,"17h30",INDEX('Etude statistique des temps d''a'!B:AD, 0, ROW(A7)),"Fermé") / COUNTIFS('Etude statistique des temps d''a'!AF:AF,4,'Etude statistique des temps d''a'!A:A,"17h30",INDEX('Etude statistique des temps d''a'!B:AD, 0, ROW(A7)),"&lt;&gt;"),"No data")</f>
        <v>0</v>
      </c>
      <c r="AG8">
        <f>IFERROR(COUNTIFS('Etude statistique des temps d''a'!AF:AF,4,'Etude statistique des temps d''a'!A:A,"18h30",INDEX('Etude statistique des temps d''a'!B:AD, 0, ROW(A7)),"Fermé") / COUNTIFS('Etude statistique des temps d''a'!AF:AF,4,'Etude statistique des temps d''a'!A:A,"18h30",INDEX('Etude statistique des temps d''a'!B:AD, 0, ROW(A7)),"&lt;&gt;"),"No data")</f>
        <v>0</v>
      </c>
      <c r="AH8">
        <f>IFERROR(COUNTIFS('Etude statistique des temps d''a'!AF:AF,4,'Etude statistique des temps d''a'!A:A,"19h30",INDEX('Etude statistique des temps d''a'!B:AD, 0, ROW(A7)),"Fermé") / COUNTIFS('Etude statistique des temps d''a'!AF:AF,4,'Etude statistique des temps d''a'!A:A,"19h30",INDEX('Etude statistique des temps d''a'!B:AD, 0, ROW(A7)),"&lt;&gt;"),"No data")</f>
        <v>0</v>
      </c>
      <c r="AI8">
        <f>IFERROR(COUNTIFS('Etude statistique des temps d''a'!AF:AF,4,'Etude statistique des temps d''a'!A:A,"20h30",INDEX('Etude statistique des temps d''a'!B:AD, 0, ROW(A7)),"Fermé") / COUNTIFS('Etude statistique des temps d''a'!AF:AF,4,'Etude statistique des temps d''a'!A:A,"20h30",INDEX('Etude statistique des temps d''a'!B:AD, 0, ROW(A7)),"&lt;&gt;"),"No data")</f>
        <v>0</v>
      </c>
      <c r="AJ8">
        <f>IFERROR(COUNTIFS('Etude statistique des temps d''a'!AF:AF,4,'Etude statistique des temps d''a'!A:A,"21h30",INDEX('Etude statistique des temps d''a'!B:AD, 0, ROW(A7)),"Fermé") / COUNTIFS('Etude statistique des temps d''a'!AF:AF,4,'Etude statistique des temps d''a'!A:A,"21h30",INDEX('Etude statistique des temps d''a'!B:AD, 0, ROW(A7)),"&lt;&gt;"),"No data")</f>
        <v>0</v>
      </c>
      <c r="AK8">
        <f>IFERROR(COUNTIFS('Etude statistique des temps d''a'!AF:AF,4,'Etude statistique des temps d''a'!A:A,"22h",INDEX('Etude statistique des temps d''a'!B:AD, 0, ROW(A7)),"Fermé") / COUNTIFS('Etude statistique des temps d''a'!AF:AF,4,'Etude statistique des temps d''a'!A:A,"22h",INDEX('Etude statistique des temps d''a'!B:AD, 0, ROW(A7)),"&lt;&gt;"),"No data")</f>
        <v>0</v>
      </c>
      <c r="AL8" t="str">
        <f>IFERROR(COUNTIFS('Etude statistique des temps d''a'!AF:AF,4,'Etude statistique des temps d''a'!A:A,"22h30",INDEX('Etude statistique des temps d''a'!B:AD, 0, ROW(A7)),"Fermé") / COUNTIFS('Etude statistique des temps d''a'!AF:AF,4,'Etude statistique des temps d''a'!A:A,"22h30",INDEX('Etude statistique des temps d''a'!B:AD, 0, ROW(A7)),"&lt;&gt;"),"No data")</f>
        <v>No data</v>
      </c>
    </row>
    <row r="9" spans="1:38" x14ac:dyDescent="0.3">
      <c r="A9" t="s">
        <v>7</v>
      </c>
      <c r="B9" t="s">
        <v>40</v>
      </c>
      <c r="C9" t="s">
        <v>57</v>
      </c>
      <c r="D9" t="s">
        <v>58</v>
      </c>
      <c r="E9">
        <f t="shared" si="0"/>
        <v>61.964285714285715</v>
      </c>
      <c r="F9" t="str">
        <f>IFERROR(AVERAGEIFS(INDEX('Etude statistique des temps d''a'!B:AD,0,ROW(A8)),'Etude statistique des temps d''a'!A:A,"8h30",'Etude statistique des temps d''a'!AF:AF,4),"Closed")</f>
        <v>Closed</v>
      </c>
      <c r="G9">
        <f>IFERROR(AVERAGEIFS(INDEX('Etude statistique des temps d''a'!B:AD,0,ROW(A8)),'Etude statistique des temps d''a'!A:A,"9h30",'Etude statistique des temps d''a'!AF:AF,4),"Closed")</f>
        <v>42.5</v>
      </c>
      <c r="H9">
        <f>IFERROR(AVERAGEIFS(INDEX('Etude statistique des temps d''a'!B:AD,0,ROW(A8)),'Etude statistique des temps d''a'!A:A,"10h30",'Etude statistique des temps d''a'!AF:AF,4),"Closed")</f>
        <v>65</v>
      </c>
      <c r="I9">
        <f>IFERROR(AVERAGEIFS(INDEX('Etude statistique des temps d''a'!B:AD,0,ROW(A8)),'Etude statistique des temps d''a'!A:A,"11h30 (Parade!)",'Etude statistique des temps d''a'!AF:AF,4),"Closed")</f>
        <v>65</v>
      </c>
      <c r="J9">
        <f>IFERROR(AVERAGEIFS(INDEX('Etude statistique des temps d''a'!B:AD,0,ROW(A8)),'Etude statistique des temps d''a'!A:A,"12h30",'Etude statistique des temps d''a'!AF:AF,4),"Closed")</f>
        <v>75</v>
      </c>
      <c r="K9">
        <f>IFERROR(AVERAGEIFS(INDEX('Etude statistique des temps d''a'!B:AD,0,ROW(A8)),'Etude statistique des temps d''a'!A:A,"13h30",'Etude statistique des temps d''a'!AF:AF,4),"Closed")</f>
        <v>40</v>
      </c>
      <c r="L9">
        <f>IFERROR(AVERAGEIFS(INDEX('Etude statistique des temps d''a'!B:AD,0,ROW(A8)),'Etude statistique des temps d''a'!A:A,"14h30",'Etude statistique des temps d''a'!AF:AF,4),"Closed")</f>
        <v>90</v>
      </c>
      <c r="M9">
        <f>IFERROR(AVERAGEIFS(INDEX('Etude statistique des temps d''a'!B:AD,0,ROW(A8)),'Etude statistique des temps d''a'!A:A,"15h30",'Etude statistique des temps d''a'!AF:AF,4),"Closed")</f>
        <v>80</v>
      </c>
      <c r="N9">
        <f>IFERROR(AVERAGEIFS(INDEX('Etude statistique des temps d''a'!B:AD,0,ROW(A8)),'Etude statistique des temps d''a'!A:A,"16h30",'Etude statistique des temps d''a'!AF:AF,4),"Closed")</f>
        <v>80</v>
      </c>
      <c r="O9">
        <f>IFERROR(AVERAGEIFS(INDEX('Etude statistique des temps d''a'!B:AD,0,ROW(A8)),'Etude statistique des temps d''a'!A:A,"17h30",'Etude statistique des temps d''a'!AF:AF,4),"Closed")</f>
        <v>70</v>
      </c>
      <c r="P9">
        <f>IFERROR(AVERAGEIFS(INDEX('Etude statistique des temps d''a'!B:AD,0,ROW(A8)),'Etude statistique des temps d''a'!A:A,"18h30",'Etude statistique des temps d''a'!AF:AF,4),"Closed")</f>
        <v>75</v>
      </c>
      <c r="Q9">
        <f>IFERROR(AVERAGEIFS(INDEX('Etude statistique des temps d''a'!B:AD,0,ROW(A8)),'Etude statistique des temps d''a'!A:A,"19h30",'Etude statistique des temps d''a'!AF:AF,4),"Closed")</f>
        <v>55</v>
      </c>
      <c r="R9">
        <f>IFERROR(AVERAGEIFS(INDEX('Etude statistique des temps d''a'!B:AD,0,ROW(A8)),'Etude statistique des temps d''a'!A:A,"20h30",'Etude statistique des temps d''a'!AF:AF,4),"Closed")</f>
        <v>55</v>
      </c>
      <c r="S9">
        <f>IFERROR(AVERAGEIFS(INDEX('Etude statistique des temps d''a'!B:AD,0,ROW(A8)),'Etude statistique des temps d''a'!A:A,"21h30",'Etude statistique des temps d''a'!AF:AF,4),"Closed")</f>
        <v>45</v>
      </c>
      <c r="T9">
        <f>IFERROR(AVERAGEIFS(INDEX('Etude statistique des temps d''a'!B:AD,0,ROW(A8)),'Etude statistique des temps d''a'!A:A,"22h",'Etude statistique des temps d''a'!AF:AF,4),"Closed")</f>
        <v>30</v>
      </c>
      <c r="U9" t="str">
        <f>IFERROR(AVERAGEIFS(INDEX('Etude statistique des temps d''a'!B:AD,0,ROW(A8)),'Etude statistique des temps d''a'!A:A,"22h30",'Etude statistique des temps d''a'!AF:AF,4),"Closed")</f>
        <v>Closed</v>
      </c>
      <c r="V9">
        <f>COUNTIFS('Etude statistique des temps d''a'!AF:AF,4,INDEX('Etude statistique des temps d''a'!B:AD, 0, ROW(A8)),"Fermé") / COUNTIFS('Etude statistique des temps d''a'!AF:AF,4,INDEX('Etude statistique des temps d''a'!B:AD, 0, ROW(A8)),"&lt;&gt;")</f>
        <v>0.2</v>
      </c>
      <c r="W9" t="str">
        <f>IFERROR(COUNTIFS('Etude statistique des temps d''a'!AF:AF,4,'Etude statistique des temps d''a'!A:A,"8h30",INDEX('Etude statistique des temps d''a'!B:AD, 0, ROW(A8)),"Fermé") / COUNTIFS('Etude statistique des temps d''a'!AF:AF,4,'Etude statistique des temps d''a'!A:A,"8h30",INDEX('Etude statistique des temps d''a'!B:AD, 0, ROW(A8)),"&lt;&gt;"),"No data")</f>
        <v>No data</v>
      </c>
      <c r="X9">
        <f>IFERROR(COUNTIFS('Etude statistique des temps d''a'!AF:AF,4,'Etude statistique des temps d''a'!A:A,"9h30",INDEX('Etude statistique des temps d''a'!B:AD, 0, ROW(A8)),"Fermé") / COUNTIFS('Etude statistique des temps d''a'!AF:AF,4,'Etude statistique des temps d''a'!A:A,"9h30",INDEX('Etude statistique des temps d''a'!B:AD, 0, ROW(A8)),"&lt;&gt;"),"No data")</f>
        <v>0</v>
      </c>
      <c r="Y9">
        <f>IFERROR(COUNTIFS('Etude statistique des temps d''a'!AF:AF,4,'Etude statistique des temps d''a'!A:A,"10h30",INDEX('Etude statistique des temps d''a'!B:AD, 0, ROW(A8)),"Fermé") / COUNTIFS('Etude statistique des temps d''a'!AF:AF,4,'Etude statistique des temps d''a'!A:A,"10h30",INDEX('Etude statistique des temps d''a'!B:AD, 0, ROW(A8)),"&lt;&gt;"),"No data")</f>
        <v>0</v>
      </c>
      <c r="Z9">
        <f>IFERROR(COUNTIFS('Etude statistique des temps d''a'!AF:AF,4,'Etude statistique des temps d''a'!A:A,"11h30 (Parade!)",INDEX('Etude statistique des temps d''a'!B:AD, 0, ROW(A8)),"Fermé") / COUNTIFS('Etude statistique des temps d''a'!AF:AF,4,'Etude statistique des temps d''a'!A:A,"11h30 (Parade!)",INDEX('Etude statistique des temps d''a'!B:AD, 0, ROW(A8)),"&lt;&gt;"),"No data")</f>
        <v>0</v>
      </c>
      <c r="AA9">
        <f>IFERROR(COUNTIFS('Etude statistique des temps d''a'!AF:AF,4,'Etude statistique des temps d''a'!A:A,"12h30",INDEX('Etude statistique des temps d''a'!B:AD, 0, ROW(A8)),"Fermé") / COUNTIFS('Etude statistique des temps d''a'!AF:AF,4,'Etude statistique des temps d''a'!A:A,"12h30",INDEX('Etude statistique des temps d''a'!B:AD, 0, ROW(A8)),"&lt;&gt;"),"No data")</f>
        <v>0</v>
      </c>
      <c r="AB9">
        <f>IFERROR(COUNTIFS('Etude statistique des temps d''a'!AF:AF,4,'Etude statistique des temps d''a'!A:A,"13h30",INDEX('Etude statistique des temps d''a'!B:AD, 0, ROW(A8)),"Fermé") / COUNTIFS('Etude statistique des temps d''a'!AF:AF,4,'Etude statistique des temps d''a'!A:A,"13h30",INDEX('Etude statistique des temps d''a'!B:AD, 0, ROW(A8)),"&lt;&gt;"),"No data")</f>
        <v>0.5</v>
      </c>
      <c r="AC9">
        <f>IFERROR(COUNTIFS('Etude statistique des temps d''a'!AF:AF,4,'Etude statistique des temps d''a'!A:A,"14h30",INDEX('Etude statistique des temps d''a'!B:AD, 0, ROW(A8)),"Fermé") / COUNTIFS('Etude statistique des temps d''a'!AF:AF,4,'Etude statistique des temps d''a'!A:A,"14h30",INDEX('Etude statistique des temps d''a'!B:AD, 0, ROW(A8)),"&lt;&gt;"),"No data")</f>
        <v>0.5</v>
      </c>
      <c r="AD9">
        <f>IFERROR(COUNTIFS('Etude statistique des temps d''a'!AF:AF,4,'Etude statistique des temps d''a'!A:A,"15h30",INDEX('Etude statistique des temps d''a'!B:AD, 0, ROW(A8)),"Fermé") / COUNTIFS('Etude statistique des temps d''a'!AF:AF,4,'Etude statistique des temps d''a'!A:A,"15h30",INDEX('Etude statistique des temps d''a'!B:AD, 0, ROW(A8)),"&lt;&gt;"),"No data")</f>
        <v>0.5</v>
      </c>
      <c r="AE9">
        <f>IFERROR(COUNTIFS('Etude statistique des temps d''a'!AF:AF,4,'Etude statistique des temps d''a'!A:A,"16h30",INDEX('Etude statistique des temps d''a'!B:AD, 0, ROW(A8)),"Fermé") / COUNTIFS('Etude statistique des temps d''a'!AF:AF,4,'Etude statistique des temps d''a'!A:A,"16h30",INDEX('Etude statistique des temps d''a'!B:AD, 0, ROW(A8)),"&lt;&gt;"),"No data")</f>
        <v>0.5</v>
      </c>
      <c r="AF9">
        <f>IFERROR(COUNTIFS('Etude statistique des temps d''a'!AF:AF,4,'Etude statistique des temps d''a'!A:A,"17h30",INDEX('Etude statistique des temps d''a'!B:AD, 0, ROW(A8)),"Fermé") / COUNTIFS('Etude statistique des temps d''a'!AF:AF,4,'Etude statistique des temps d''a'!A:A,"17h30",INDEX('Etude statistique des temps d''a'!B:AD, 0, ROW(A8)),"&lt;&gt;"),"No data")</f>
        <v>0</v>
      </c>
      <c r="AG9">
        <f>IFERROR(COUNTIFS('Etude statistique des temps d''a'!AF:AF,4,'Etude statistique des temps d''a'!A:A,"18h30",INDEX('Etude statistique des temps d''a'!B:AD, 0, ROW(A8)),"Fermé") / COUNTIFS('Etude statistique des temps d''a'!AF:AF,4,'Etude statistique des temps d''a'!A:A,"18h30",INDEX('Etude statistique des temps d''a'!B:AD, 0, ROW(A8)),"&lt;&gt;"),"No data")</f>
        <v>0</v>
      </c>
      <c r="AH9">
        <f>IFERROR(COUNTIFS('Etude statistique des temps d''a'!AF:AF,4,'Etude statistique des temps d''a'!A:A,"19h30",INDEX('Etude statistique des temps d''a'!B:AD, 0, ROW(A8)),"Fermé") / COUNTIFS('Etude statistique des temps d''a'!AF:AF,4,'Etude statistique des temps d''a'!A:A,"19h30",INDEX('Etude statistique des temps d''a'!B:AD, 0, ROW(A8)),"&lt;&gt;"),"No data")</f>
        <v>0</v>
      </c>
      <c r="AI9">
        <f>IFERROR(COUNTIFS('Etude statistique des temps d''a'!AF:AF,4,'Etude statistique des temps d''a'!A:A,"20h30",INDEX('Etude statistique des temps d''a'!B:AD, 0, ROW(A8)),"Fermé") / COUNTIFS('Etude statistique des temps d''a'!AF:AF,4,'Etude statistique des temps d''a'!A:A,"20h30",INDEX('Etude statistique des temps d''a'!B:AD, 0, ROW(A8)),"&lt;&gt;"),"No data")</f>
        <v>0</v>
      </c>
      <c r="AJ9">
        <f>IFERROR(COUNTIFS('Etude statistique des temps d''a'!AF:AF,4,'Etude statistique des temps d''a'!A:A,"21h30",INDEX('Etude statistique des temps d''a'!B:AD, 0, ROW(A8)),"Fermé") / COUNTIFS('Etude statistique des temps d''a'!AF:AF,4,'Etude statistique des temps d''a'!A:A,"21h30",INDEX('Etude statistique des temps d''a'!B:AD, 0, ROW(A8)),"&lt;&gt;"),"No data")</f>
        <v>0</v>
      </c>
      <c r="AK9">
        <f>IFERROR(COUNTIFS('Etude statistique des temps d''a'!AF:AF,4,'Etude statistique des temps d''a'!A:A,"22h",INDEX('Etude statistique des temps d''a'!B:AD, 0, ROW(A8)),"Fermé") / COUNTIFS('Etude statistique des temps d''a'!AF:AF,4,'Etude statistique des temps d''a'!A:A,"22h",INDEX('Etude statistique des temps d''a'!B:AD, 0, ROW(A8)),"&lt;&gt;"),"No data")</f>
        <v>0</v>
      </c>
      <c r="AL9" t="str">
        <f>IFERROR(COUNTIFS('Etude statistique des temps d''a'!AF:AF,4,'Etude statistique des temps d''a'!A:A,"22h30",INDEX('Etude statistique des temps d''a'!B:AD, 0, ROW(A8)),"Fermé") / COUNTIFS('Etude statistique des temps d''a'!AF:AF,4,'Etude statistique des temps d''a'!A:A,"22h30",INDEX('Etude statistique des temps d''a'!B:AD, 0, ROW(A8)),"&lt;&gt;"),"No data")</f>
        <v>No data</v>
      </c>
    </row>
    <row r="10" spans="1:38" x14ac:dyDescent="0.3">
      <c r="A10" t="s">
        <v>21</v>
      </c>
      <c r="B10" t="s">
        <v>40</v>
      </c>
      <c r="C10" t="s">
        <v>59</v>
      </c>
      <c r="D10" t="s">
        <v>60</v>
      </c>
      <c r="E10">
        <f t="shared" si="0"/>
        <v>27.678571428571427</v>
      </c>
      <c r="F10" t="str">
        <f>IFERROR(AVERAGEIFS(INDEX('Etude statistique des temps d''a'!B:AD,0,ROW(A9)),'Etude statistique des temps d''a'!A:A,"8h30",'Etude statistique des temps d''a'!AF:AF,4),"Closed")</f>
        <v>Closed</v>
      </c>
      <c r="G10">
        <f>IFERROR(AVERAGEIFS(INDEX('Etude statistique des temps d''a'!B:AD,0,ROW(A9)),'Etude statistique des temps d''a'!A:A,"9h30",'Etude statistique des temps d''a'!AF:AF,4),"Closed")</f>
        <v>5</v>
      </c>
      <c r="H10">
        <f>IFERROR(AVERAGEIFS(INDEX('Etude statistique des temps d''a'!B:AD,0,ROW(A9)),'Etude statistique des temps d''a'!A:A,"10h30",'Etude statistique des temps d''a'!AF:AF,4),"Closed")</f>
        <v>22.5</v>
      </c>
      <c r="I10">
        <f>IFERROR(AVERAGEIFS(INDEX('Etude statistique des temps d''a'!B:AD,0,ROW(A9)),'Etude statistique des temps d''a'!A:A,"11h30 (Parade!)",'Etude statistique des temps d''a'!AF:AF,4),"Closed")</f>
        <v>50</v>
      </c>
      <c r="J10">
        <f>IFERROR(AVERAGEIFS(INDEX('Etude statistique des temps d''a'!B:AD,0,ROW(A9)),'Etude statistique des temps d''a'!A:A,"12h30",'Etude statistique des temps d''a'!AF:AF,4),"Closed")</f>
        <v>35</v>
      </c>
      <c r="K10">
        <f>IFERROR(AVERAGEIFS(INDEX('Etude statistique des temps d''a'!B:AD,0,ROW(A9)),'Etude statistique des temps d''a'!A:A,"13h30",'Etude statistique des temps d''a'!AF:AF,4),"Closed")</f>
        <v>42.5</v>
      </c>
      <c r="L10">
        <f>IFERROR(AVERAGEIFS(INDEX('Etude statistique des temps d''a'!B:AD,0,ROW(A9)),'Etude statistique des temps d''a'!A:A,"14h30",'Etude statistique des temps d''a'!AF:AF,4),"Closed")</f>
        <v>32.5</v>
      </c>
      <c r="M10">
        <f>IFERROR(AVERAGEIFS(INDEX('Etude statistique des temps d''a'!B:AD,0,ROW(A9)),'Etude statistique des temps d''a'!A:A,"15h30",'Etude statistique des temps d''a'!AF:AF,4),"Closed")</f>
        <v>42.5</v>
      </c>
      <c r="N10">
        <f>IFERROR(AVERAGEIFS(INDEX('Etude statistique des temps d''a'!B:AD,0,ROW(A9)),'Etude statistique des temps d''a'!A:A,"16h30",'Etude statistique des temps d''a'!AF:AF,4),"Closed")</f>
        <v>32.5</v>
      </c>
      <c r="O10">
        <f>IFERROR(AVERAGEIFS(INDEX('Etude statistique des temps d''a'!B:AD,0,ROW(A9)),'Etude statistique des temps d''a'!A:A,"17h30",'Etude statistique des temps d''a'!AF:AF,4),"Closed")</f>
        <v>35</v>
      </c>
      <c r="P10">
        <f>IFERROR(AVERAGEIFS(INDEX('Etude statistique des temps d''a'!B:AD,0,ROW(A9)),'Etude statistique des temps d''a'!A:A,"18h30",'Etude statistique des temps d''a'!AF:AF,4),"Closed")</f>
        <v>35</v>
      </c>
      <c r="Q10">
        <f>IFERROR(AVERAGEIFS(INDEX('Etude statistique des temps d''a'!B:AD,0,ROW(A9)),'Etude statistique des temps d''a'!A:A,"19h30",'Etude statistique des temps d''a'!AF:AF,4),"Closed")</f>
        <v>20</v>
      </c>
      <c r="R10">
        <f>IFERROR(AVERAGEIFS(INDEX('Etude statistique des temps d''a'!B:AD,0,ROW(A9)),'Etude statistique des temps d''a'!A:A,"20h30",'Etude statistique des temps d''a'!AF:AF,4),"Closed")</f>
        <v>25</v>
      </c>
      <c r="S10">
        <f>IFERROR(AVERAGEIFS(INDEX('Etude statistique des temps d''a'!B:AD,0,ROW(A9)),'Etude statistique des temps d''a'!A:A,"21h30",'Etude statistique des temps d''a'!AF:AF,4),"Closed")</f>
        <v>5</v>
      </c>
      <c r="T10">
        <f>IFERROR(AVERAGEIFS(INDEX('Etude statistique des temps d''a'!B:AD,0,ROW(A9)),'Etude statistique des temps d''a'!A:A,"22h",'Etude statistique des temps d''a'!AF:AF,4),"Closed")</f>
        <v>5</v>
      </c>
      <c r="U10" t="str">
        <f>IFERROR(AVERAGEIFS(INDEX('Etude statistique des temps d''a'!B:AD,0,ROW(A9)),'Etude statistique des temps d''a'!A:A,"22h30",'Etude statistique des temps d''a'!AF:AF,4),"Closed")</f>
        <v>Closed</v>
      </c>
      <c r="V10">
        <f>COUNTIFS('Etude statistique des temps d''a'!AF:AF,4,INDEX('Etude statistique des temps d''a'!B:AD, 0, ROW(A9)),"Fermé") / COUNTIFS('Etude statistique des temps d''a'!AF:AF,4,INDEX('Etude statistique des temps d''a'!B:AD, 0, ROW(A9)),"&lt;&gt;")</f>
        <v>0.05</v>
      </c>
      <c r="W10" t="str">
        <f>IFERROR(COUNTIFS('Etude statistique des temps d''a'!AF:AF,4,'Etude statistique des temps d''a'!A:A,"8h30",INDEX('Etude statistique des temps d''a'!B:AD, 0, ROW(A9)),"Fermé") / COUNTIFS('Etude statistique des temps d''a'!AF:AF,4,'Etude statistique des temps d''a'!A:A,"8h30",INDEX('Etude statistique des temps d''a'!B:AD, 0, ROW(A9)),"&lt;&gt;"),"No data")</f>
        <v>No data</v>
      </c>
      <c r="X10">
        <f>IFERROR(COUNTIFS('Etude statistique des temps d''a'!AF:AF,4,'Etude statistique des temps d''a'!A:A,"9h30",INDEX('Etude statistique des temps d''a'!B:AD, 0, ROW(A9)),"Fermé") / COUNTIFS('Etude statistique des temps d''a'!AF:AF,4,'Etude statistique des temps d''a'!A:A,"9h30",INDEX('Etude statistique des temps d''a'!B:AD, 0, ROW(A9)),"&lt;&gt;"),"No data")</f>
        <v>0.5</v>
      </c>
      <c r="Y10">
        <f>IFERROR(COUNTIFS('Etude statistique des temps d''a'!AF:AF,4,'Etude statistique des temps d''a'!A:A,"10h30",INDEX('Etude statistique des temps d''a'!B:AD, 0, ROW(A9)),"Fermé") / COUNTIFS('Etude statistique des temps d''a'!AF:AF,4,'Etude statistique des temps d''a'!A:A,"10h30",INDEX('Etude statistique des temps d''a'!B:AD, 0, ROW(A9)),"&lt;&gt;"),"No data")</f>
        <v>0</v>
      </c>
      <c r="Z10">
        <f>IFERROR(COUNTIFS('Etude statistique des temps d''a'!AF:AF,4,'Etude statistique des temps d''a'!A:A,"11h30 (Parade!)",INDEX('Etude statistique des temps d''a'!B:AD, 0, ROW(A9)),"Fermé") / COUNTIFS('Etude statistique des temps d''a'!AF:AF,4,'Etude statistique des temps d''a'!A:A,"11h30 (Parade!)",INDEX('Etude statistique des temps d''a'!B:AD, 0, ROW(A9)),"&lt;&gt;"),"No data")</f>
        <v>0</v>
      </c>
      <c r="AA10">
        <f>IFERROR(COUNTIFS('Etude statistique des temps d''a'!AF:AF,4,'Etude statistique des temps d''a'!A:A,"12h30",INDEX('Etude statistique des temps d''a'!B:AD, 0, ROW(A9)),"Fermé") / COUNTIFS('Etude statistique des temps d''a'!AF:AF,4,'Etude statistique des temps d''a'!A:A,"12h30",INDEX('Etude statistique des temps d''a'!B:AD, 0, ROW(A9)),"&lt;&gt;"),"No data")</f>
        <v>0</v>
      </c>
      <c r="AB10">
        <f>IFERROR(COUNTIFS('Etude statistique des temps d''a'!AF:AF,4,'Etude statistique des temps d''a'!A:A,"13h30",INDEX('Etude statistique des temps d''a'!B:AD, 0, ROW(A9)),"Fermé") / COUNTIFS('Etude statistique des temps d''a'!AF:AF,4,'Etude statistique des temps d''a'!A:A,"13h30",INDEX('Etude statistique des temps d''a'!B:AD, 0, ROW(A9)),"&lt;&gt;"),"No data")</f>
        <v>0</v>
      </c>
      <c r="AC10">
        <f>IFERROR(COUNTIFS('Etude statistique des temps d''a'!AF:AF,4,'Etude statistique des temps d''a'!A:A,"14h30",INDEX('Etude statistique des temps d''a'!B:AD, 0, ROW(A9)),"Fermé") / COUNTIFS('Etude statistique des temps d''a'!AF:AF,4,'Etude statistique des temps d''a'!A:A,"14h30",INDEX('Etude statistique des temps d''a'!B:AD, 0, ROW(A9)),"&lt;&gt;"),"No data")</f>
        <v>0</v>
      </c>
      <c r="AD10">
        <f>IFERROR(COUNTIFS('Etude statistique des temps d''a'!AF:AF,4,'Etude statistique des temps d''a'!A:A,"15h30",INDEX('Etude statistique des temps d''a'!B:AD, 0, ROW(A9)),"Fermé") / COUNTIFS('Etude statistique des temps d''a'!AF:AF,4,'Etude statistique des temps d''a'!A:A,"15h30",INDEX('Etude statistique des temps d''a'!B:AD, 0, ROW(A9)),"&lt;&gt;"),"No data")</f>
        <v>0</v>
      </c>
      <c r="AE10">
        <f>IFERROR(COUNTIFS('Etude statistique des temps d''a'!AF:AF,4,'Etude statistique des temps d''a'!A:A,"16h30",INDEX('Etude statistique des temps d''a'!B:AD, 0, ROW(A9)),"Fermé") / COUNTIFS('Etude statistique des temps d''a'!AF:AF,4,'Etude statistique des temps d''a'!A:A,"16h30",INDEX('Etude statistique des temps d''a'!B:AD, 0, ROW(A9)),"&lt;&gt;"),"No data")</f>
        <v>0</v>
      </c>
      <c r="AF10">
        <f>IFERROR(COUNTIFS('Etude statistique des temps d''a'!AF:AF,4,'Etude statistique des temps d''a'!A:A,"17h30",INDEX('Etude statistique des temps d''a'!B:AD, 0, ROW(A9)),"Fermé") / COUNTIFS('Etude statistique des temps d''a'!AF:AF,4,'Etude statistique des temps d''a'!A:A,"17h30",INDEX('Etude statistique des temps d''a'!B:AD, 0, ROW(A9)),"&lt;&gt;"),"No data")</f>
        <v>0</v>
      </c>
      <c r="AG10">
        <f>IFERROR(COUNTIFS('Etude statistique des temps d''a'!AF:AF,4,'Etude statistique des temps d''a'!A:A,"18h30",INDEX('Etude statistique des temps d''a'!B:AD, 0, ROW(A9)),"Fermé") / COUNTIFS('Etude statistique des temps d''a'!AF:AF,4,'Etude statistique des temps d''a'!A:A,"18h30",INDEX('Etude statistique des temps d''a'!B:AD, 0, ROW(A9)),"&lt;&gt;"),"No data")</f>
        <v>0</v>
      </c>
      <c r="AH10">
        <f>IFERROR(COUNTIFS('Etude statistique des temps d''a'!AF:AF,4,'Etude statistique des temps d''a'!A:A,"19h30",INDEX('Etude statistique des temps d''a'!B:AD, 0, ROW(A9)),"Fermé") / COUNTIFS('Etude statistique des temps d''a'!AF:AF,4,'Etude statistique des temps d''a'!A:A,"19h30",INDEX('Etude statistique des temps d''a'!B:AD, 0, ROW(A9)),"&lt;&gt;"),"No data")</f>
        <v>0</v>
      </c>
      <c r="AI10">
        <f>IFERROR(COUNTIFS('Etude statistique des temps d''a'!AF:AF,4,'Etude statistique des temps d''a'!A:A,"20h30",INDEX('Etude statistique des temps d''a'!B:AD, 0, ROW(A9)),"Fermé") / COUNTIFS('Etude statistique des temps d''a'!AF:AF,4,'Etude statistique des temps d''a'!A:A,"20h30",INDEX('Etude statistique des temps d''a'!B:AD, 0, ROW(A9)),"&lt;&gt;"),"No data")</f>
        <v>0</v>
      </c>
      <c r="AJ10">
        <f>IFERROR(COUNTIFS('Etude statistique des temps d''a'!AF:AF,4,'Etude statistique des temps d''a'!A:A,"21h30",INDEX('Etude statistique des temps d''a'!B:AD, 0, ROW(A9)),"Fermé") / COUNTIFS('Etude statistique des temps d''a'!AF:AF,4,'Etude statistique des temps d''a'!A:A,"21h30",INDEX('Etude statistique des temps d''a'!B:AD, 0, ROW(A9)),"&lt;&gt;"),"No data")</f>
        <v>0</v>
      </c>
      <c r="AK10">
        <f>IFERROR(COUNTIFS('Etude statistique des temps d''a'!AF:AF,4,'Etude statistique des temps d''a'!A:A,"22h",INDEX('Etude statistique des temps d''a'!B:AD, 0, ROW(A9)),"Fermé") / COUNTIFS('Etude statistique des temps d''a'!AF:AF,4,'Etude statistique des temps d''a'!A:A,"22h",INDEX('Etude statistique des temps d''a'!B:AD, 0, ROW(A9)),"&lt;&gt;"),"No data")</f>
        <v>0</v>
      </c>
      <c r="AL10" t="str">
        <f>IFERROR(COUNTIFS('Etude statistique des temps d''a'!AF:AF,4,'Etude statistique des temps d''a'!A:A,"22h30",INDEX('Etude statistique des temps d''a'!B:AD, 0, ROW(A9)),"Fermé") / COUNTIFS('Etude statistique des temps d''a'!AF:AF,4,'Etude statistique des temps d''a'!A:A,"22h30",INDEX('Etude statistique des temps d''a'!B:AD, 0, ROW(A9)),"&lt;&gt;"),"No data")</f>
        <v>No data</v>
      </c>
    </row>
    <row r="11" spans="1:38" x14ac:dyDescent="0.3">
      <c r="A11" t="s">
        <v>9</v>
      </c>
      <c r="B11" t="s">
        <v>40</v>
      </c>
      <c r="C11" t="s">
        <v>61</v>
      </c>
      <c r="D11" t="s">
        <v>62</v>
      </c>
      <c r="E11">
        <f t="shared" si="0"/>
        <v>10</v>
      </c>
      <c r="F11" t="str">
        <f>IFERROR(AVERAGEIFS(INDEX('Etude statistique des temps d''a'!B:AD,0,ROW(A10)),'Etude statistique des temps d''a'!A:A,"8h30",'Etude statistique des temps d''a'!AF:AF,4),"Closed")</f>
        <v>Closed</v>
      </c>
      <c r="G11">
        <f>IFERROR(AVERAGEIFS(INDEX('Etude statistique des temps d''a'!B:AD,0,ROW(A10)),'Etude statistique des temps d''a'!A:A,"9h30",'Etude statistique des temps d''a'!AF:AF,4),"Closed")</f>
        <v>0</v>
      </c>
      <c r="H11">
        <f>IFERROR(AVERAGEIFS(INDEX('Etude statistique des temps d''a'!B:AD,0,ROW(A10)),'Etude statistique des temps d''a'!A:A,"10h30",'Etude statistique des temps d''a'!AF:AF,4),"Closed")</f>
        <v>10</v>
      </c>
      <c r="I11">
        <f>IFERROR(AVERAGEIFS(INDEX('Etude statistique des temps d''a'!B:AD,0,ROW(A10)),'Etude statistique des temps d''a'!A:A,"11h30 (Parade!)",'Etude statistique des temps d''a'!AF:AF,4),"Closed")</f>
        <v>10</v>
      </c>
      <c r="J11">
        <f>IFERROR(AVERAGEIFS(INDEX('Etude statistique des temps d''a'!B:AD,0,ROW(A10)),'Etude statistique des temps d''a'!A:A,"12h30",'Etude statistique des temps d''a'!AF:AF,4),"Closed")</f>
        <v>20</v>
      </c>
      <c r="K11">
        <f>IFERROR(AVERAGEIFS(INDEX('Etude statistique des temps d''a'!B:AD,0,ROW(A10)),'Etude statistique des temps d''a'!A:A,"13h30",'Etude statistique des temps d''a'!AF:AF,4),"Closed")</f>
        <v>12.5</v>
      </c>
      <c r="L11">
        <f>IFERROR(AVERAGEIFS(INDEX('Etude statistique des temps d''a'!B:AD,0,ROW(A10)),'Etude statistique des temps d''a'!A:A,"14h30",'Etude statistique des temps d''a'!AF:AF,4),"Closed")</f>
        <v>12.5</v>
      </c>
      <c r="M11">
        <f>IFERROR(AVERAGEIFS(INDEX('Etude statistique des temps d''a'!B:AD,0,ROW(A10)),'Etude statistique des temps d''a'!A:A,"15h30",'Etude statistique des temps d''a'!AF:AF,4),"Closed")</f>
        <v>12.5</v>
      </c>
      <c r="N11">
        <f>IFERROR(AVERAGEIFS(INDEX('Etude statistique des temps d''a'!B:AD,0,ROW(A10)),'Etude statistique des temps d''a'!A:A,"16h30",'Etude statistique des temps d''a'!AF:AF,4),"Closed")</f>
        <v>12.5</v>
      </c>
      <c r="O11">
        <f>IFERROR(AVERAGEIFS(INDEX('Etude statistique des temps d''a'!B:AD,0,ROW(A10)),'Etude statistique des temps d''a'!A:A,"17h30",'Etude statistique des temps d''a'!AF:AF,4),"Closed")</f>
        <v>10</v>
      </c>
      <c r="P11">
        <f>IFERROR(AVERAGEIFS(INDEX('Etude statistique des temps d''a'!B:AD,0,ROW(A10)),'Etude statistique des temps d''a'!A:A,"18h30",'Etude statistique des temps d''a'!AF:AF,4),"Closed")</f>
        <v>10</v>
      </c>
      <c r="Q11">
        <f>IFERROR(AVERAGEIFS(INDEX('Etude statistique des temps d''a'!B:AD,0,ROW(A10)),'Etude statistique des temps d''a'!A:A,"19h30",'Etude statistique des temps d''a'!AF:AF,4),"Closed")</f>
        <v>5</v>
      </c>
      <c r="R11">
        <f>IFERROR(AVERAGEIFS(INDEX('Etude statistique des temps d''a'!B:AD,0,ROW(A10)),'Etude statistique des temps d''a'!A:A,"20h30",'Etude statistique des temps d''a'!AF:AF,4),"Closed")</f>
        <v>10</v>
      </c>
      <c r="S11">
        <f>IFERROR(AVERAGEIFS(INDEX('Etude statistique des temps d''a'!B:AD,0,ROW(A10)),'Etude statistique des temps d''a'!A:A,"21h30",'Etude statistique des temps d''a'!AF:AF,4),"Closed")</f>
        <v>5</v>
      </c>
      <c r="T11" t="str">
        <f>IFERROR(AVERAGEIFS(INDEX('Etude statistique des temps d''a'!B:AD,0,ROW(A10)),'Etude statistique des temps d''a'!A:A,"22h",'Etude statistique des temps d''a'!AF:AF,4),"Closed")</f>
        <v>Closed</v>
      </c>
      <c r="U11" t="str">
        <f>IFERROR(AVERAGEIFS(INDEX('Etude statistique des temps d''a'!B:AD,0,ROW(A10)),'Etude statistique des temps d''a'!A:A,"22h30",'Etude statistique des temps d''a'!AF:AF,4),"Closed")</f>
        <v>Closed</v>
      </c>
      <c r="V11">
        <f>COUNTIFS('Etude statistique des temps d''a'!AF:AF,4,INDEX('Etude statistique des temps d''a'!B:AD, 0, ROW(A10)),"Fermé") / COUNTIFS('Etude statistique des temps d''a'!AF:AF,4,INDEX('Etude statistique des temps d''a'!B:AD, 0, ROW(A10)),"&lt;&gt;")</f>
        <v>0.05</v>
      </c>
      <c r="W11" t="str">
        <f>IFERROR(COUNTIFS('Etude statistique des temps d''a'!AF:AF,4,'Etude statistique des temps d''a'!A:A,"8h30",INDEX('Etude statistique des temps d''a'!B:AD, 0, ROW(A10)),"Fermé") / COUNTIFS('Etude statistique des temps d''a'!AF:AF,4,'Etude statistique des temps d''a'!A:A,"8h30",INDEX('Etude statistique des temps d''a'!B:AD, 0, ROW(A10)),"&lt;&gt;"),"No data")</f>
        <v>No data</v>
      </c>
      <c r="X11">
        <f>IFERROR(COUNTIFS('Etude statistique des temps d''a'!AF:AF,4,'Etude statistique des temps d''a'!A:A,"9h30",INDEX('Etude statistique des temps d''a'!B:AD, 0, ROW(A10)),"Fermé") / COUNTIFS('Etude statistique des temps d''a'!AF:AF,4,'Etude statistique des temps d''a'!A:A,"9h30",INDEX('Etude statistique des temps d''a'!B:AD, 0, ROW(A10)),"&lt;&gt;"),"No data")</f>
        <v>0</v>
      </c>
      <c r="Y11">
        <f>IFERROR(COUNTIFS('Etude statistique des temps d''a'!AF:AF,4,'Etude statistique des temps d''a'!A:A,"10h30",INDEX('Etude statistique des temps d''a'!B:AD, 0, ROW(A10)),"Fermé") / COUNTIFS('Etude statistique des temps d''a'!AF:AF,4,'Etude statistique des temps d''a'!A:A,"10h30",INDEX('Etude statistique des temps d''a'!B:AD, 0, ROW(A10)),"&lt;&gt;"),"No data")</f>
        <v>0</v>
      </c>
      <c r="Z11">
        <f>IFERROR(COUNTIFS('Etude statistique des temps d''a'!AF:AF,4,'Etude statistique des temps d''a'!A:A,"11h30 (Parade!)",INDEX('Etude statistique des temps d''a'!B:AD, 0, ROW(A10)),"Fermé") / COUNTIFS('Etude statistique des temps d''a'!AF:AF,4,'Etude statistique des temps d''a'!A:A,"11h30 (Parade!)",INDEX('Etude statistique des temps d''a'!B:AD, 0, ROW(A10)),"&lt;&gt;"),"No data")</f>
        <v>0</v>
      </c>
      <c r="AA11">
        <f>IFERROR(COUNTIFS('Etude statistique des temps d''a'!AF:AF,4,'Etude statistique des temps d''a'!A:A,"12h30",INDEX('Etude statistique des temps d''a'!B:AD, 0, ROW(A10)),"Fermé") / COUNTIFS('Etude statistique des temps d''a'!AF:AF,4,'Etude statistique des temps d''a'!A:A,"12h30",INDEX('Etude statistique des temps d''a'!B:AD, 0, ROW(A10)),"&lt;&gt;"),"No data")</f>
        <v>0</v>
      </c>
      <c r="AB11">
        <f>IFERROR(COUNTIFS('Etude statistique des temps d''a'!AF:AF,4,'Etude statistique des temps d''a'!A:A,"13h30",INDEX('Etude statistique des temps d''a'!B:AD, 0, ROW(A10)),"Fermé") / COUNTIFS('Etude statistique des temps d''a'!AF:AF,4,'Etude statistique des temps d''a'!A:A,"13h30",INDEX('Etude statistique des temps d''a'!B:AD, 0, ROW(A10)),"&lt;&gt;"),"No data")</f>
        <v>0</v>
      </c>
      <c r="AC11">
        <f>IFERROR(COUNTIFS('Etude statistique des temps d''a'!AF:AF,4,'Etude statistique des temps d''a'!A:A,"14h30",INDEX('Etude statistique des temps d''a'!B:AD, 0, ROW(A10)),"Fermé") / COUNTIFS('Etude statistique des temps d''a'!AF:AF,4,'Etude statistique des temps d''a'!A:A,"14h30",INDEX('Etude statistique des temps d''a'!B:AD, 0, ROW(A10)),"&lt;&gt;"),"No data")</f>
        <v>0</v>
      </c>
      <c r="AD11">
        <f>IFERROR(COUNTIFS('Etude statistique des temps d''a'!AF:AF,4,'Etude statistique des temps d''a'!A:A,"15h30",INDEX('Etude statistique des temps d''a'!B:AD, 0, ROW(A10)),"Fermé") / COUNTIFS('Etude statistique des temps d''a'!AF:AF,4,'Etude statistique des temps d''a'!A:A,"15h30",INDEX('Etude statistique des temps d''a'!B:AD, 0, ROW(A10)),"&lt;&gt;"),"No data")</f>
        <v>0</v>
      </c>
      <c r="AE11">
        <f>IFERROR(COUNTIFS('Etude statistique des temps d''a'!AF:AF,4,'Etude statistique des temps d''a'!A:A,"16h30",INDEX('Etude statistique des temps d''a'!B:AD, 0, ROW(A10)),"Fermé") / COUNTIFS('Etude statistique des temps d''a'!AF:AF,4,'Etude statistique des temps d''a'!A:A,"16h30",INDEX('Etude statistique des temps d''a'!B:AD, 0, ROW(A10)),"&lt;&gt;"),"No data")</f>
        <v>0</v>
      </c>
      <c r="AF11">
        <f>IFERROR(COUNTIFS('Etude statistique des temps d''a'!AF:AF,4,'Etude statistique des temps d''a'!A:A,"17h30",INDEX('Etude statistique des temps d''a'!B:AD, 0, ROW(A10)),"Fermé") / COUNTIFS('Etude statistique des temps d''a'!AF:AF,4,'Etude statistique des temps d''a'!A:A,"17h30",INDEX('Etude statistique des temps d''a'!B:AD, 0, ROW(A10)),"&lt;&gt;"),"No data")</f>
        <v>0</v>
      </c>
      <c r="AG11">
        <f>IFERROR(COUNTIFS('Etude statistique des temps d''a'!AF:AF,4,'Etude statistique des temps d''a'!A:A,"18h30",INDEX('Etude statistique des temps d''a'!B:AD, 0, ROW(A10)),"Fermé") / COUNTIFS('Etude statistique des temps d''a'!AF:AF,4,'Etude statistique des temps d''a'!A:A,"18h30",INDEX('Etude statistique des temps d''a'!B:AD, 0, ROW(A10)),"&lt;&gt;"),"No data")</f>
        <v>0</v>
      </c>
      <c r="AH11">
        <f>IFERROR(COUNTIFS('Etude statistique des temps d''a'!AF:AF,4,'Etude statistique des temps d''a'!A:A,"19h30",INDEX('Etude statistique des temps d''a'!B:AD, 0, ROW(A10)),"Fermé") / COUNTIFS('Etude statistique des temps d''a'!AF:AF,4,'Etude statistique des temps d''a'!A:A,"19h30",INDEX('Etude statistique des temps d''a'!B:AD, 0, ROW(A10)),"&lt;&gt;"),"No data")</f>
        <v>0</v>
      </c>
      <c r="AI11">
        <f>IFERROR(COUNTIFS('Etude statistique des temps d''a'!AF:AF,4,'Etude statistique des temps d''a'!A:A,"20h30",INDEX('Etude statistique des temps d''a'!B:AD, 0, ROW(A10)),"Fermé") / COUNTIFS('Etude statistique des temps d''a'!AF:AF,4,'Etude statistique des temps d''a'!A:A,"20h30",INDEX('Etude statistique des temps d''a'!B:AD, 0, ROW(A10)),"&lt;&gt;"),"No data")</f>
        <v>0</v>
      </c>
      <c r="AJ11">
        <f>IFERROR(COUNTIFS('Etude statistique des temps d''a'!AF:AF,4,'Etude statistique des temps d''a'!A:A,"21h30",INDEX('Etude statistique des temps d''a'!B:AD, 0, ROW(A10)),"Fermé") / COUNTIFS('Etude statistique des temps d''a'!AF:AF,4,'Etude statistique des temps d''a'!A:A,"21h30",INDEX('Etude statistique des temps d''a'!B:AD, 0, ROW(A10)),"&lt;&gt;"),"No data")</f>
        <v>0</v>
      </c>
      <c r="AK11">
        <f>IFERROR(COUNTIFS('Etude statistique des temps d''a'!AF:AF,4,'Etude statistique des temps d''a'!A:A,"22h",INDEX('Etude statistique des temps d''a'!B:AD, 0, ROW(A10)),"Fermé") / COUNTIFS('Etude statistique des temps d''a'!AF:AF,4,'Etude statistique des temps d''a'!A:A,"22h",INDEX('Etude statistique des temps d''a'!B:AD, 0, ROW(A10)),"&lt;&gt;"),"No data")</f>
        <v>1</v>
      </c>
      <c r="AL11" t="str">
        <f>IFERROR(COUNTIFS('Etude statistique des temps d''a'!AF:AF,4,'Etude statistique des temps d''a'!A:A,"22h30",INDEX('Etude statistique des temps d''a'!B:AD, 0, ROW(A10)),"Fermé") / COUNTIFS('Etude statistique des temps d''a'!AF:AF,4,'Etude statistique des temps d''a'!A:A,"22h30",INDEX('Etude statistique des temps d''a'!B:AD, 0, ROW(A10)),"&lt;&gt;"),"No data")</f>
        <v>No data</v>
      </c>
    </row>
    <row r="12" spans="1:38" x14ac:dyDescent="0.3">
      <c r="A12" t="s">
        <v>10</v>
      </c>
      <c r="B12" t="s">
        <v>40</v>
      </c>
      <c r="C12" t="s">
        <v>63</v>
      </c>
      <c r="D12" t="s">
        <v>64</v>
      </c>
      <c r="E12">
        <f t="shared" si="0"/>
        <v>8.3333333333333339</v>
      </c>
      <c r="F12" t="str">
        <f>IFERROR(AVERAGEIFS(INDEX('Etude statistique des temps d''a'!B:AD,0,ROW(A11)),'Etude statistique des temps d''a'!A:A,"8h30",'Etude statistique des temps d''a'!AF:AF,4),"Closed")</f>
        <v>Closed</v>
      </c>
      <c r="G12">
        <f>IFERROR(AVERAGEIFS(INDEX('Etude statistique des temps d''a'!B:AD,0,ROW(A11)),'Etude statistique des temps d''a'!A:A,"9h30",'Etude statistique des temps d''a'!AF:AF,4),"Closed")</f>
        <v>0</v>
      </c>
      <c r="H12">
        <f>IFERROR(AVERAGEIFS(INDEX('Etude statistique des temps d''a'!B:AD,0,ROW(A11)),'Etude statistique des temps d''a'!A:A,"10h30",'Etude statistique des temps d''a'!AF:AF,4),"Closed")</f>
        <v>7.5</v>
      </c>
      <c r="I12">
        <f>IFERROR(AVERAGEIFS(INDEX('Etude statistique des temps d''a'!B:AD,0,ROW(A11)),'Etude statistique des temps d''a'!A:A,"11h30 (Parade!)",'Etude statistique des temps d''a'!AF:AF,4),"Closed")</f>
        <v>10</v>
      </c>
      <c r="J12">
        <f>IFERROR(AVERAGEIFS(INDEX('Etude statistique des temps d''a'!B:AD,0,ROW(A11)),'Etude statistique des temps d''a'!A:A,"12h30",'Etude statistique des temps d''a'!AF:AF,4),"Closed")</f>
        <v>15</v>
      </c>
      <c r="K12">
        <f>IFERROR(AVERAGEIFS(INDEX('Etude statistique des temps d''a'!B:AD,0,ROW(A11)),'Etude statistique des temps d''a'!A:A,"13h30",'Etude statistique des temps d''a'!AF:AF,4),"Closed")</f>
        <v>17.5</v>
      </c>
      <c r="L12">
        <f>IFERROR(AVERAGEIFS(INDEX('Etude statistique des temps d''a'!B:AD,0,ROW(A11)),'Etude statistique des temps d''a'!A:A,"14h30",'Etude statistique des temps d''a'!AF:AF,4),"Closed")</f>
        <v>10</v>
      </c>
      <c r="M12">
        <f>IFERROR(AVERAGEIFS(INDEX('Etude statistique des temps d''a'!B:AD,0,ROW(A11)),'Etude statistique des temps d''a'!A:A,"15h30",'Etude statistique des temps d''a'!AF:AF,4),"Closed")</f>
        <v>10</v>
      </c>
      <c r="N12">
        <f>IFERROR(AVERAGEIFS(INDEX('Etude statistique des temps d''a'!B:AD,0,ROW(A11)),'Etude statistique des temps d''a'!A:A,"16h30",'Etude statistique des temps d''a'!AF:AF,4),"Closed")</f>
        <v>10</v>
      </c>
      <c r="O12">
        <f>IFERROR(AVERAGEIFS(INDEX('Etude statistique des temps d''a'!B:AD,0,ROW(A11)),'Etude statistique des temps d''a'!A:A,"17h30",'Etude statistique des temps d''a'!AF:AF,4),"Closed")</f>
        <v>5</v>
      </c>
      <c r="P12">
        <f>IFERROR(AVERAGEIFS(INDEX('Etude statistique des temps d''a'!B:AD,0,ROW(A11)),'Etude statistique des temps d''a'!A:A,"18h30",'Etude statistique des temps d''a'!AF:AF,4),"Closed")</f>
        <v>5</v>
      </c>
      <c r="Q12">
        <f>IFERROR(AVERAGEIFS(INDEX('Etude statistique des temps d''a'!B:AD,0,ROW(A11)),'Etude statistique des temps d''a'!A:A,"19h30",'Etude statistique des temps d''a'!AF:AF,4),"Closed")</f>
        <v>5</v>
      </c>
      <c r="R12">
        <f>IFERROR(AVERAGEIFS(INDEX('Etude statistique des temps d''a'!B:AD,0,ROW(A11)),'Etude statistique des temps d''a'!A:A,"20h30",'Etude statistique des temps d''a'!AF:AF,4),"Closed")</f>
        <v>5</v>
      </c>
      <c r="S12" t="str">
        <f>IFERROR(AVERAGEIFS(INDEX('Etude statistique des temps d''a'!B:AD,0,ROW(A11)),'Etude statistique des temps d''a'!A:A,"21h30",'Etude statistique des temps d''a'!AF:AF,4),"Closed")</f>
        <v>Closed</v>
      </c>
      <c r="T12" t="str">
        <f>IFERROR(AVERAGEIFS(INDEX('Etude statistique des temps d''a'!B:AD,0,ROW(A11)),'Etude statistique des temps d''a'!A:A,"22h",'Etude statistique des temps d''a'!AF:AF,4),"Closed")</f>
        <v>Closed</v>
      </c>
      <c r="U12" t="str">
        <f>IFERROR(AVERAGEIFS(INDEX('Etude statistique des temps d''a'!B:AD,0,ROW(A11)),'Etude statistique des temps d''a'!A:A,"22h30",'Etude statistique des temps d''a'!AF:AF,4),"Closed")</f>
        <v>Closed</v>
      </c>
      <c r="V12">
        <f>COUNTIFS('Etude statistique des temps d''a'!AF:AF,4,INDEX('Etude statistique des temps d''a'!B:AD, 0, ROW(A11)),"Fermé") / COUNTIFS('Etude statistique des temps d''a'!AF:AF,4,INDEX('Etude statistique des temps d''a'!B:AD, 0, ROW(A11)),"&lt;&gt;")</f>
        <v>0.1</v>
      </c>
      <c r="W12" t="str">
        <f>IFERROR(COUNTIFS('Etude statistique des temps d''a'!AF:AF,4,'Etude statistique des temps d''a'!A:A,"8h30",INDEX('Etude statistique des temps d''a'!B:AD, 0, ROW(A11)),"Fermé") / COUNTIFS('Etude statistique des temps d''a'!AF:AF,4,'Etude statistique des temps d''a'!A:A,"8h30",INDEX('Etude statistique des temps d''a'!B:AD, 0, ROW(A11)),"&lt;&gt;"),"No data")</f>
        <v>No data</v>
      </c>
      <c r="X12">
        <f>IFERROR(COUNTIFS('Etude statistique des temps d''a'!AF:AF,4,'Etude statistique des temps d''a'!A:A,"9h30",INDEX('Etude statistique des temps d''a'!B:AD, 0, ROW(A11)),"Fermé") / COUNTIFS('Etude statistique des temps d''a'!AF:AF,4,'Etude statistique des temps d''a'!A:A,"9h30",INDEX('Etude statistique des temps d''a'!B:AD, 0, ROW(A11)),"&lt;&gt;"),"No data")</f>
        <v>0</v>
      </c>
      <c r="Y12">
        <f>IFERROR(COUNTIFS('Etude statistique des temps d''a'!AF:AF,4,'Etude statistique des temps d''a'!A:A,"10h30",INDEX('Etude statistique des temps d''a'!B:AD, 0, ROW(A11)),"Fermé") / COUNTIFS('Etude statistique des temps d''a'!AF:AF,4,'Etude statistique des temps d''a'!A:A,"10h30",INDEX('Etude statistique des temps d''a'!B:AD, 0, ROW(A11)),"&lt;&gt;"),"No data")</f>
        <v>0</v>
      </c>
      <c r="Z12">
        <f>IFERROR(COUNTIFS('Etude statistique des temps d''a'!AF:AF,4,'Etude statistique des temps d''a'!A:A,"11h30 (Parade!)",INDEX('Etude statistique des temps d''a'!B:AD, 0, ROW(A11)),"Fermé") / COUNTIFS('Etude statistique des temps d''a'!AF:AF,4,'Etude statistique des temps d''a'!A:A,"11h30 (Parade!)",INDEX('Etude statistique des temps d''a'!B:AD, 0, ROW(A11)),"&lt;&gt;"),"No data")</f>
        <v>0</v>
      </c>
      <c r="AA12">
        <f>IFERROR(COUNTIFS('Etude statistique des temps d''a'!AF:AF,4,'Etude statistique des temps d''a'!A:A,"12h30",INDEX('Etude statistique des temps d''a'!B:AD, 0, ROW(A11)),"Fermé") / COUNTIFS('Etude statistique des temps d''a'!AF:AF,4,'Etude statistique des temps d''a'!A:A,"12h30",INDEX('Etude statistique des temps d''a'!B:AD, 0, ROW(A11)),"&lt;&gt;"),"No data")</f>
        <v>0</v>
      </c>
      <c r="AB12">
        <f>IFERROR(COUNTIFS('Etude statistique des temps d''a'!AF:AF,4,'Etude statistique des temps d''a'!A:A,"13h30",INDEX('Etude statistique des temps d''a'!B:AD, 0, ROW(A11)),"Fermé") / COUNTIFS('Etude statistique des temps d''a'!AF:AF,4,'Etude statistique des temps d''a'!A:A,"13h30",INDEX('Etude statistique des temps d''a'!B:AD, 0, ROW(A11)),"&lt;&gt;"),"No data")</f>
        <v>0</v>
      </c>
      <c r="AC12">
        <f>IFERROR(COUNTIFS('Etude statistique des temps d''a'!AF:AF,4,'Etude statistique des temps d''a'!A:A,"14h30",INDEX('Etude statistique des temps d''a'!B:AD, 0, ROW(A11)),"Fermé") / COUNTIFS('Etude statistique des temps d''a'!AF:AF,4,'Etude statistique des temps d''a'!A:A,"14h30",INDEX('Etude statistique des temps d''a'!B:AD, 0, ROW(A11)),"&lt;&gt;"),"No data")</f>
        <v>0</v>
      </c>
      <c r="AD12">
        <f>IFERROR(COUNTIFS('Etude statistique des temps d''a'!AF:AF,4,'Etude statistique des temps d''a'!A:A,"15h30",INDEX('Etude statistique des temps d''a'!B:AD, 0, ROW(A11)),"Fermé") / COUNTIFS('Etude statistique des temps d''a'!AF:AF,4,'Etude statistique des temps d''a'!A:A,"15h30",INDEX('Etude statistique des temps d''a'!B:AD, 0, ROW(A11)),"&lt;&gt;"),"No data")</f>
        <v>0</v>
      </c>
      <c r="AE12">
        <f>IFERROR(COUNTIFS('Etude statistique des temps d''a'!AF:AF,4,'Etude statistique des temps d''a'!A:A,"16h30",INDEX('Etude statistique des temps d''a'!B:AD, 0, ROW(A11)),"Fermé") / COUNTIFS('Etude statistique des temps d''a'!AF:AF,4,'Etude statistique des temps d''a'!A:A,"16h30",INDEX('Etude statistique des temps d''a'!B:AD, 0, ROW(A11)),"&lt;&gt;"),"No data")</f>
        <v>0</v>
      </c>
      <c r="AF12">
        <f>IFERROR(COUNTIFS('Etude statistique des temps d''a'!AF:AF,4,'Etude statistique des temps d''a'!A:A,"17h30",INDEX('Etude statistique des temps d''a'!B:AD, 0, ROW(A11)),"Fermé") / COUNTIFS('Etude statistique des temps d''a'!AF:AF,4,'Etude statistique des temps d''a'!A:A,"17h30",INDEX('Etude statistique des temps d''a'!B:AD, 0, ROW(A11)),"&lt;&gt;"),"No data")</f>
        <v>0</v>
      </c>
      <c r="AG12">
        <f>IFERROR(COUNTIFS('Etude statistique des temps d''a'!AF:AF,4,'Etude statistique des temps d''a'!A:A,"18h30",INDEX('Etude statistique des temps d''a'!B:AD, 0, ROW(A11)),"Fermé") / COUNTIFS('Etude statistique des temps d''a'!AF:AF,4,'Etude statistique des temps d''a'!A:A,"18h30",INDEX('Etude statistique des temps d''a'!B:AD, 0, ROW(A11)),"&lt;&gt;"),"No data")</f>
        <v>0</v>
      </c>
      <c r="AH12">
        <f>IFERROR(COUNTIFS('Etude statistique des temps d''a'!AF:AF,4,'Etude statistique des temps d''a'!A:A,"19h30",INDEX('Etude statistique des temps d''a'!B:AD, 0, ROW(A11)),"Fermé") / COUNTIFS('Etude statistique des temps d''a'!AF:AF,4,'Etude statistique des temps d''a'!A:A,"19h30",INDEX('Etude statistique des temps d''a'!B:AD, 0, ROW(A11)),"&lt;&gt;"),"No data")</f>
        <v>0</v>
      </c>
      <c r="AI12">
        <f>IFERROR(COUNTIFS('Etude statistique des temps d''a'!AF:AF,4,'Etude statistique des temps d''a'!A:A,"20h30",INDEX('Etude statistique des temps d''a'!B:AD, 0, ROW(A11)),"Fermé") / COUNTIFS('Etude statistique des temps d''a'!AF:AF,4,'Etude statistique des temps d''a'!A:A,"20h30",INDEX('Etude statistique des temps d''a'!B:AD, 0, ROW(A11)),"&lt;&gt;"),"No data")</f>
        <v>0</v>
      </c>
      <c r="AJ12">
        <f>IFERROR(COUNTIFS('Etude statistique des temps d''a'!AF:AF,4,'Etude statistique des temps d''a'!A:A,"21h30",INDEX('Etude statistique des temps d''a'!B:AD, 0, ROW(A11)),"Fermé") / COUNTIFS('Etude statistique des temps d''a'!AF:AF,4,'Etude statistique des temps d''a'!A:A,"21h30",INDEX('Etude statistique des temps d''a'!B:AD, 0, ROW(A11)),"&lt;&gt;"),"No data")</f>
        <v>1</v>
      </c>
      <c r="AK12">
        <f>IFERROR(COUNTIFS('Etude statistique des temps d''a'!AF:AF,4,'Etude statistique des temps d''a'!A:A,"22h",INDEX('Etude statistique des temps d''a'!B:AD, 0, ROW(A11)),"Fermé") / COUNTIFS('Etude statistique des temps d''a'!AF:AF,4,'Etude statistique des temps d''a'!A:A,"22h",INDEX('Etude statistique des temps d''a'!B:AD, 0, ROW(A11)),"&lt;&gt;"),"No data")</f>
        <v>1</v>
      </c>
      <c r="AL12" t="str">
        <f>IFERROR(COUNTIFS('Etude statistique des temps d''a'!AF:AF,4,'Etude statistique des temps d''a'!A:A,"22h30",INDEX('Etude statistique des temps d''a'!B:AD, 0, ROW(A11)),"Fermé") / COUNTIFS('Etude statistique des temps d''a'!AF:AF,4,'Etude statistique des temps d''a'!A:A,"22h30",INDEX('Etude statistique des temps d''a'!B:AD, 0, ROW(A11)),"&lt;&gt;"),"No data")</f>
        <v>No data</v>
      </c>
    </row>
    <row r="13" spans="1:38" x14ac:dyDescent="0.3">
      <c r="A13" t="s">
        <v>11</v>
      </c>
      <c r="B13" t="s">
        <v>40</v>
      </c>
      <c r="C13" t="s">
        <v>65</v>
      </c>
      <c r="D13" t="s">
        <v>66</v>
      </c>
      <c r="E13">
        <f t="shared" si="0"/>
        <v>18.333333333333332</v>
      </c>
      <c r="F13" t="str">
        <f>IFERROR(AVERAGEIFS(INDEX('Etude statistique des temps d''a'!B:AD,0,ROW(A12)),'Etude statistique des temps d''a'!A:A,"8h30",'Etude statistique des temps d''a'!AF:AF,4),"Closed")</f>
        <v>Closed</v>
      </c>
      <c r="G13">
        <f>IFERROR(AVERAGEIFS(INDEX('Etude statistique des temps d''a'!B:AD,0,ROW(A12)),'Etude statistique des temps d''a'!A:A,"9h30",'Etude statistique des temps d''a'!AF:AF,4),"Closed")</f>
        <v>2.5</v>
      </c>
      <c r="H13">
        <f>IFERROR(AVERAGEIFS(INDEX('Etude statistique des temps d''a'!B:AD,0,ROW(A12)),'Etude statistique des temps d''a'!A:A,"10h30",'Etude statistique des temps d''a'!AF:AF,4),"Closed")</f>
        <v>12.5</v>
      </c>
      <c r="I13">
        <f>IFERROR(AVERAGEIFS(INDEX('Etude statistique des temps d''a'!B:AD,0,ROW(A12)),'Etude statistique des temps d''a'!A:A,"11h30 (Parade!)",'Etude statistique des temps d''a'!AF:AF,4),"Closed")</f>
        <v>30</v>
      </c>
      <c r="J13">
        <f>IFERROR(AVERAGEIFS(INDEX('Etude statistique des temps d''a'!B:AD,0,ROW(A12)),'Etude statistique des temps d''a'!A:A,"12h30",'Etude statistique des temps d''a'!AF:AF,4),"Closed")</f>
        <v>15</v>
      </c>
      <c r="K13">
        <f>IFERROR(AVERAGEIFS(INDEX('Etude statistique des temps d''a'!B:AD,0,ROW(A12)),'Etude statistique des temps d''a'!A:A,"13h30",'Etude statistique des temps d''a'!AF:AF,4),"Closed")</f>
        <v>25</v>
      </c>
      <c r="L13">
        <f>IFERROR(AVERAGEIFS(INDEX('Etude statistique des temps d''a'!B:AD,0,ROW(A12)),'Etude statistique des temps d''a'!A:A,"14h30",'Etude statistique des temps d''a'!AF:AF,4),"Closed")</f>
        <v>27.5</v>
      </c>
      <c r="M13">
        <f>IFERROR(AVERAGEIFS(INDEX('Etude statistique des temps d''a'!B:AD,0,ROW(A12)),'Etude statistique des temps d''a'!A:A,"15h30",'Etude statistique des temps d''a'!AF:AF,4),"Closed")</f>
        <v>27.5</v>
      </c>
      <c r="N13">
        <f>IFERROR(AVERAGEIFS(INDEX('Etude statistique des temps d''a'!B:AD,0,ROW(A12)),'Etude statistique des temps d''a'!A:A,"16h30",'Etude statistique des temps d''a'!AF:AF,4),"Closed")</f>
        <v>25</v>
      </c>
      <c r="O13">
        <f>IFERROR(AVERAGEIFS(INDEX('Etude statistique des temps d''a'!B:AD,0,ROW(A12)),'Etude statistique des temps d''a'!A:A,"17h30",'Etude statistique des temps d''a'!AF:AF,4),"Closed")</f>
        <v>25</v>
      </c>
      <c r="P13">
        <f>IFERROR(AVERAGEIFS(INDEX('Etude statistique des temps d''a'!B:AD,0,ROW(A12)),'Etude statistique des temps d''a'!A:A,"18h30",'Etude statistique des temps d''a'!AF:AF,4),"Closed")</f>
        <v>10</v>
      </c>
      <c r="Q13">
        <f>IFERROR(AVERAGEIFS(INDEX('Etude statistique des temps d''a'!B:AD,0,ROW(A12)),'Etude statistique des temps d''a'!A:A,"19h30",'Etude statistique des temps d''a'!AF:AF,4),"Closed")</f>
        <v>10</v>
      </c>
      <c r="R13">
        <f>IFERROR(AVERAGEIFS(INDEX('Etude statistique des temps d''a'!B:AD,0,ROW(A12)),'Etude statistique des temps d''a'!A:A,"20h30",'Etude statistique des temps d''a'!AF:AF,4),"Closed")</f>
        <v>10</v>
      </c>
      <c r="S13" t="str">
        <f>IFERROR(AVERAGEIFS(INDEX('Etude statistique des temps d''a'!B:AD,0,ROW(A12)),'Etude statistique des temps d''a'!A:A,"21h30",'Etude statistique des temps d''a'!AF:AF,4),"Closed")</f>
        <v>Closed</v>
      </c>
      <c r="T13" t="str">
        <f>IFERROR(AVERAGEIFS(INDEX('Etude statistique des temps d''a'!B:AD,0,ROW(A12)),'Etude statistique des temps d''a'!A:A,"22h",'Etude statistique des temps d''a'!AF:AF,4),"Closed")</f>
        <v>Closed</v>
      </c>
      <c r="U13" t="str">
        <f>IFERROR(AVERAGEIFS(INDEX('Etude statistique des temps d''a'!B:AD,0,ROW(A12)),'Etude statistique des temps d''a'!A:A,"22h30",'Etude statistique des temps d''a'!AF:AF,4),"Closed")</f>
        <v>Closed</v>
      </c>
      <c r="V13">
        <f>COUNTIFS('Etude statistique des temps d''a'!AF:AF,4,INDEX('Etude statistique des temps d''a'!B:AD, 0, ROW(A12)),"Fermé") / COUNTIFS('Etude statistique des temps d''a'!AF:AF,4,INDEX('Etude statistique des temps d''a'!B:AD, 0, ROW(A12)),"&lt;&gt;")</f>
        <v>0.1</v>
      </c>
      <c r="W13" t="str">
        <f>IFERROR(COUNTIFS('Etude statistique des temps d''a'!AF:AF,4,'Etude statistique des temps d''a'!A:A,"8h30",INDEX('Etude statistique des temps d''a'!B:AD, 0, ROW(A12)),"Fermé") / COUNTIFS('Etude statistique des temps d''a'!AF:AF,4,'Etude statistique des temps d''a'!A:A,"8h30",INDEX('Etude statistique des temps d''a'!B:AD, 0, ROW(A12)),"&lt;&gt;"),"No data")</f>
        <v>No data</v>
      </c>
      <c r="X13">
        <f>IFERROR(COUNTIFS('Etude statistique des temps d''a'!AF:AF,4,'Etude statistique des temps d''a'!A:A,"9h30",INDEX('Etude statistique des temps d''a'!B:AD, 0, ROW(A12)),"Fermé") / COUNTIFS('Etude statistique des temps d''a'!AF:AF,4,'Etude statistique des temps d''a'!A:A,"9h30",INDEX('Etude statistique des temps d''a'!B:AD, 0, ROW(A12)),"&lt;&gt;"),"No data")</f>
        <v>0</v>
      </c>
      <c r="Y13">
        <f>IFERROR(COUNTIFS('Etude statistique des temps d''a'!AF:AF,4,'Etude statistique des temps d''a'!A:A,"10h30",INDEX('Etude statistique des temps d''a'!B:AD, 0, ROW(A12)),"Fermé") / COUNTIFS('Etude statistique des temps d''a'!AF:AF,4,'Etude statistique des temps d''a'!A:A,"10h30",INDEX('Etude statistique des temps d''a'!B:AD, 0, ROW(A12)),"&lt;&gt;"),"No data")</f>
        <v>0</v>
      </c>
      <c r="Z13">
        <f>IFERROR(COUNTIFS('Etude statistique des temps d''a'!AF:AF,4,'Etude statistique des temps d''a'!A:A,"11h30 (Parade!)",INDEX('Etude statistique des temps d''a'!B:AD, 0, ROW(A12)),"Fermé") / COUNTIFS('Etude statistique des temps d''a'!AF:AF,4,'Etude statistique des temps d''a'!A:A,"11h30 (Parade!)",INDEX('Etude statistique des temps d''a'!B:AD, 0, ROW(A12)),"&lt;&gt;"),"No data")</f>
        <v>0</v>
      </c>
      <c r="AA13">
        <f>IFERROR(COUNTIFS('Etude statistique des temps d''a'!AF:AF,4,'Etude statistique des temps d''a'!A:A,"12h30",INDEX('Etude statistique des temps d''a'!B:AD, 0, ROW(A12)),"Fermé") / COUNTIFS('Etude statistique des temps d''a'!AF:AF,4,'Etude statistique des temps d''a'!A:A,"12h30",INDEX('Etude statistique des temps d''a'!B:AD, 0, ROW(A12)),"&lt;&gt;"),"No data")</f>
        <v>0</v>
      </c>
      <c r="AB13">
        <f>IFERROR(COUNTIFS('Etude statistique des temps d''a'!AF:AF,4,'Etude statistique des temps d''a'!A:A,"13h30",INDEX('Etude statistique des temps d''a'!B:AD, 0, ROW(A12)),"Fermé") / COUNTIFS('Etude statistique des temps d''a'!AF:AF,4,'Etude statistique des temps d''a'!A:A,"13h30",INDEX('Etude statistique des temps d''a'!B:AD, 0, ROW(A12)),"&lt;&gt;"),"No data")</f>
        <v>0</v>
      </c>
      <c r="AC13">
        <f>IFERROR(COUNTIFS('Etude statistique des temps d''a'!AF:AF,4,'Etude statistique des temps d''a'!A:A,"14h30",INDEX('Etude statistique des temps d''a'!B:AD, 0, ROW(A12)),"Fermé") / COUNTIFS('Etude statistique des temps d''a'!AF:AF,4,'Etude statistique des temps d''a'!A:A,"14h30",INDEX('Etude statistique des temps d''a'!B:AD, 0, ROW(A12)),"&lt;&gt;"),"No data")</f>
        <v>0</v>
      </c>
      <c r="AD13">
        <f>IFERROR(COUNTIFS('Etude statistique des temps d''a'!AF:AF,4,'Etude statistique des temps d''a'!A:A,"15h30",INDEX('Etude statistique des temps d''a'!B:AD, 0, ROW(A12)),"Fermé") / COUNTIFS('Etude statistique des temps d''a'!AF:AF,4,'Etude statistique des temps d''a'!A:A,"15h30",INDEX('Etude statistique des temps d''a'!B:AD, 0, ROW(A12)),"&lt;&gt;"),"No data")</f>
        <v>0</v>
      </c>
      <c r="AE13">
        <f>IFERROR(COUNTIFS('Etude statistique des temps d''a'!AF:AF,4,'Etude statistique des temps d''a'!A:A,"16h30",INDEX('Etude statistique des temps d''a'!B:AD, 0, ROW(A12)),"Fermé") / COUNTIFS('Etude statistique des temps d''a'!AF:AF,4,'Etude statistique des temps d''a'!A:A,"16h30",INDEX('Etude statistique des temps d''a'!B:AD, 0, ROW(A12)),"&lt;&gt;"),"No data")</f>
        <v>0</v>
      </c>
      <c r="AF13">
        <f>IFERROR(COUNTIFS('Etude statistique des temps d''a'!AF:AF,4,'Etude statistique des temps d''a'!A:A,"17h30",INDEX('Etude statistique des temps d''a'!B:AD, 0, ROW(A12)),"Fermé") / COUNTIFS('Etude statistique des temps d''a'!AF:AF,4,'Etude statistique des temps d''a'!A:A,"17h30",INDEX('Etude statistique des temps d''a'!B:AD, 0, ROW(A12)),"&lt;&gt;"),"No data")</f>
        <v>0</v>
      </c>
      <c r="AG13">
        <f>IFERROR(COUNTIFS('Etude statistique des temps d''a'!AF:AF,4,'Etude statistique des temps d''a'!A:A,"18h30",INDEX('Etude statistique des temps d''a'!B:AD, 0, ROW(A12)),"Fermé") / COUNTIFS('Etude statistique des temps d''a'!AF:AF,4,'Etude statistique des temps d''a'!A:A,"18h30",INDEX('Etude statistique des temps d''a'!B:AD, 0, ROW(A12)),"&lt;&gt;"),"No data")</f>
        <v>0</v>
      </c>
      <c r="AH13">
        <f>IFERROR(COUNTIFS('Etude statistique des temps d''a'!AF:AF,4,'Etude statistique des temps d''a'!A:A,"19h30",INDEX('Etude statistique des temps d''a'!B:AD, 0, ROW(A12)),"Fermé") / COUNTIFS('Etude statistique des temps d''a'!AF:AF,4,'Etude statistique des temps d''a'!A:A,"19h30",INDEX('Etude statistique des temps d''a'!B:AD, 0, ROW(A12)),"&lt;&gt;"),"No data")</f>
        <v>0</v>
      </c>
      <c r="AI13">
        <f>IFERROR(COUNTIFS('Etude statistique des temps d''a'!AF:AF,4,'Etude statistique des temps d''a'!A:A,"20h30",INDEX('Etude statistique des temps d''a'!B:AD, 0, ROW(A12)),"Fermé") / COUNTIFS('Etude statistique des temps d''a'!AF:AF,4,'Etude statistique des temps d''a'!A:A,"20h30",INDEX('Etude statistique des temps d''a'!B:AD, 0, ROW(A12)),"&lt;&gt;"),"No data")</f>
        <v>0</v>
      </c>
      <c r="AJ13">
        <f>IFERROR(COUNTIFS('Etude statistique des temps d''a'!AF:AF,4,'Etude statistique des temps d''a'!A:A,"21h30",INDEX('Etude statistique des temps d''a'!B:AD, 0, ROW(A12)),"Fermé") / COUNTIFS('Etude statistique des temps d''a'!AF:AF,4,'Etude statistique des temps d''a'!A:A,"21h30",INDEX('Etude statistique des temps d''a'!B:AD, 0, ROW(A12)),"&lt;&gt;"),"No data")</f>
        <v>1</v>
      </c>
      <c r="AK13">
        <f>IFERROR(COUNTIFS('Etude statistique des temps d''a'!AF:AF,4,'Etude statistique des temps d''a'!A:A,"22h",INDEX('Etude statistique des temps d''a'!B:AD, 0, ROW(A12)),"Fermé") / COUNTIFS('Etude statistique des temps d''a'!AF:AF,4,'Etude statistique des temps d''a'!A:A,"22h",INDEX('Etude statistique des temps d''a'!B:AD, 0, ROW(A12)),"&lt;&gt;"),"No data")</f>
        <v>1</v>
      </c>
      <c r="AL13" t="str">
        <f>IFERROR(COUNTIFS('Etude statistique des temps d''a'!AF:AF,4,'Etude statistique des temps d''a'!A:A,"22h30",INDEX('Etude statistique des temps d''a'!B:AD, 0, ROW(A12)),"Fermé") / COUNTIFS('Etude statistique des temps d''a'!AF:AF,4,'Etude statistique des temps d''a'!A:A,"22h30",INDEX('Etude statistique des temps d''a'!B:AD, 0, ROW(A12)),"&lt;&gt;"),"No data")</f>
        <v>No data</v>
      </c>
    </row>
    <row r="14" spans="1:38" x14ac:dyDescent="0.3">
      <c r="A14" t="s">
        <v>22</v>
      </c>
      <c r="B14" t="s">
        <v>40</v>
      </c>
      <c r="C14" t="s">
        <v>67</v>
      </c>
      <c r="D14" t="s">
        <v>68</v>
      </c>
      <c r="E14">
        <f t="shared" si="0"/>
        <v>4.8214285714285712</v>
      </c>
      <c r="F14" t="str">
        <f>IFERROR(AVERAGEIFS(INDEX('Etude statistique des temps d''a'!B:AD,0,ROW(A13)),'Etude statistique des temps d''a'!A:A,"8h30",'Etude statistique des temps d''a'!AF:AF,4),"Closed")</f>
        <v>Closed</v>
      </c>
      <c r="G14">
        <f>IFERROR(AVERAGEIFS(INDEX('Etude statistique des temps d''a'!B:AD,0,ROW(A13)),'Etude statistique des temps d''a'!A:A,"9h30",'Etude statistique des temps d''a'!AF:AF,4),"Closed")</f>
        <v>2.5</v>
      </c>
      <c r="H14">
        <f>IFERROR(AVERAGEIFS(INDEX('Etude statistique des temps d''a'!B:AD,0,ROW(A13)),'Etude statistique des temps d''a'!A:A,"10h30",'Etude statistique des temps d''a'!AF:AF,4),"Closed")</f>
        <v>5</v>
      </c>
      <c r="I14">
        <f>IFERROR(AVERAGEIFS(INDEX('Etude statistique des temps d''a'!B:AD,0,ROW(A13)),'Etude statistique des temps d''a'!A:A,"11h30 (Parade!)",'Etude statistique des temps d''a'!AF:AF,4),"Closed")</f>
        <v>5</v>
      </c>
      <c r="J14">
        <f>IFERROR(AVERAGEIFS(INDEX('Etude statistique des temps d''a'!B:AD,0,ROW(A13)),'Etude statistique des temps d''a'!A:A,"12h30",'Etude statistique des temps d''a'!AF:AF,4),"Closed")</f>
        <v>5</v>
      </c>
      <c r="K14">
        <f>IFERROR(AVERAGEIFS(INDEX('Etude statistique des temps d''a'!B:AD,0,ROW(A13)),'Etude statistique des temps d''a'!A:A,"13h30",'Etude statistique des temps d''a'!AF:AF,4),"Closed")</f>
        <v>5</v>
      </c>
      <c r="L14">
        <f>IFERROR(AVERAGEIFS(INDEX('Etude statistique des temps d''a'!B:AD,0,ROW(A13)),'Etude statistique des temps d''a'!A:A,"14h30",'Etude statistique des temps d''a'!AF:AF,4),"Closed")</f>
        <v>5</v>
      </c>
      <c r="M14">
        <f>IFERROR(AVERAGEIFS(INDEX('Etude statistique des temps d''a'!B:AD,0,ROW(A13)),'Etude statistique des temps d''a'!A:A,"15h30",'Etude statistique des temps d''a'!AF:AF,4),"Closed")</f>
        <v>5</v>
      </c>
      <c r="N14">
        <f>IFERROR(AVERAGEIFS(INDEX('Etude statistique des temps d''a'!B:AD,0,ROW(A13)),'Etude statistique des temps d''a'!A:A,"16h30",'Etude statistique des temps d''a'!AF:AF,4),"Closed")</f>
        <v>5</v>
      </c>
      <c r="O14">
        <f>IFERROR(AVERAGEIFS(INDEX('Etude statistique des temps d''a'!B:AD,0,ROW(A13)),'Etude statistique des temps d''a'!A:A,"17h30",'Etude statistique des temps d''a'!AF:AF,4),"Closed")</f>
        <v>5</v>
      </c>
      <c r="P14">
        <f>IFERROR(AVERAGEIFS(INDEX('Etude statistique des temps d''a'!B:AD,0,ROW(A13)),'Etude statistique des temps d''a'!A:A,"18h30",'Etude statistique des temps d''a'!AF:AF,4),"Closed")</f>
        <v>5</v>
      </c>
      <c r="Q14">
        <f>IFERROR(AVERAGEIFS(INDEX('Etude statistique des temps d''a'!B:AD,0,ROW(A13)),'Etude statistique des temps d''a'!A:A,"19h30",'Etude statistique des temps d''a'!AF:AF,4),"Closed")</f>
        <v>5</v>
      </c>
      <c r="R14">
        <f>IFERROR(AVERAGEIFS(INDEX('Etude statistique des temps d''a'!B:AD,0,ROW(A13)),'Etude statistique des temps d''a'!A:A,"20h30",'Etude statistique des temps d''a'!AF:AF,4),"Closed")</f>
        <v>5</v>
      </c>
      <c r="S14">
        <f>IFERROR(AVERAGEIFS(INDEX('Etude statistique des temps d''a'!B:AD,0,ROW(A13)),'Etude statistique des temps d''a'!A:A,"21h30",'Etude statistique des temps d''a'!AF:AF,4),"Closed")</f>
        <v>5</v>
      </c>
      <c r="T14">
        <f>IFERROR(AVERAGEIFS(INDEX('Etude statistique des temps d''a'!B:AD,0,ROW(A13)),'Etude statistique des temps d''a'!A:A,"22h",'Etude statistique des temps d''a'!AF:AF,4),"Closed")</f>
        <v>5</v>
      </c>
      <c r="U14" t="str">
        <f>IFERROR(AVERAGEIFS(INDEX('Etude statistique des temps d''a'!B:AD,0,ROW(A13)),'Etude statistique des temps d''a'!A:A,"22h30",'Etude statistique des temps d''a'!AF:AF,4),"Closed")</f>
        <v>Closed</v>
      </c>
      <c r="V14">
        <f>COUNTIFS('Etude statistique des temps d''a'!AF:AF,4,INDEX('Etude statistique des temps d''a'!B:AD, 0, ROW(A13)),"Fermé") / COUNTIFS('Etude statistique des temps d''a'!AF:AF,4,INDEX('Etude statistique des temps d''a'!B:AD, 0, ROW(A13)),"&lt;&gt;")</f>
        <v>0</v>
      </c>
      <c r="W14" t="str">
        <f>IFERROR(COUNTIFS('Etude statistique des temps d''a'!AF:AF,4,'Etude statistique des temps d''a'!A:A,"8h30",INDEX('Etude statistique des temps d''a'!B:AD, 0, ROW(A13)),"Fermé") / COUNTIFS('Etude statistique des temps d''a'!AF:AF,4,'Etude statistique des temps d''a'!A:A,"8h30",INDEX('Etude statistique des temps d''a'!B:AD, 0, ROW(A13)),"&lt;&gt;"),"No data")</f>
        <v>No data</v>
      </c>
      <c r="X14">
        <f>IFERROR(COUNTIFS('Etude statistique des temps d''a'!AF:AF,4,'Etude statistique des temps d''a'!A:A,"9h30",INDEX('Etude statistique des temps d''a'!B:AD, 0, ROW(A13)),"Fermé") / COUNTIFS('Etude statistique des temps d''a'!AF:AF,4,'Etude statistique des temps d''a'!A:A,"9h30",INDEX('Etude statistique des temps d''a'!B:AD, 0, ROW(A13)),"&lt;&gt;"),"No data")</f>
        <v>0</v>
      </c>
      <c r="Y14">
        <f>IFERROR(COUNTIFS('Etude statistique des temps d''a'!AF:AF,4,'Etude statistique des temps d''a'!A:A,"10h30",INDEX('Etude statistique des temps d''a'!B:AD, 0, ROW(A13)),"Fermé") / COUNTIFS('Etude statistique des temps d''a'!AF:AF,4,'Etude statistique des temps d''a'!A:A,"10h30",INDEX('Etude statistique des temps d''a'!B:AD, 0, ROW(A13)),"&lt;&gt;"),"No data")</f>
        <v>0</v>
      </c>
      <c r="Z14">
        <f>IFERROR(COUNTIFS('Etude statistique des temps d''a'!AF:AF,4,'Etude statistique des temps d''a'!A:A,"11h30 (Parade!)",INDEX('Etude statistique des temps d''a'!B:AD, 0, ROW(A13)),"Fermé") / COUNTIFS('Etude statistique des temps d''a'!AF:AF,4,'Etude statistique des temps d''a'!A:A,"11h30 (Parade!)",INDEX('Etude statistique des temps d''a'!B:AD, 0, ROW(A13)),"&lt;&gt;"),"No data")</f>
        <v>0</v>
      </c>
      <c r="AA14">
        <f>IFERROR(COUNTIFS('Etude statistique des temps d''a'!AF:AF,4,'Etude statistique des temps d''a'!A:A,"12h30",INDEX('Etude statistique des temps d''a'!B:AD, 0, ROW(A13)),"Fermé") / COUNTIFS('Etude statistique des temps d''a'!AF:AF,4,'Etude statistique des temps d''a'!A:A,"12h30",INDEX('Etude statistique des temps d''a'!B:AD, 0, ROW(A13)),"&lt;&gt;"),"No data")</f>
        <v>0</v>
      </c>
      <c r="AB14">
        <f>IFERROR(COUNTIFS('Etude statistique des temps d''a'!AF:AF,4,'Etude statistique des temps d''a'!A:A,"13h30",INDEX('Etude statistique des temps d''a'!B:AD, 0, ROW(A13)),"Fermé") / COUNTIFS('Etude statistique des temps d''a'!AF:AF,4,'Etude statistique des temps d''a'!A:A,"13h30",INDEX('Etude statistique des temps d''a'!B:AD, 0, ROW(A13)),"&lt;&gt;"),"No data")</f>
        <v>0</v>
      </c>
      <c r="AC14">
        <f>IFERROR(COUNTIFS('Etude statistique des temps d''a'!AF:AF,4,'Etude statistique des temps d''a'!A:A,"14h30",INDEX('Etude statistique des temps d''a'!B:AD, 0, ROW(A13)),"Fermé") / COUNTIFS('Etude statistique des temps d''a'!AF:AF,4,'Etude statistique des temps d''a'!A:A,"14h30",INDEX('Etude statistique des temps d''a'!B:AD, 0, ROW(A13)),"&lt;&gt;"),"No data")</f>
        <v>0</v>
      </c>
      <c r="AD14">
        <f>IFERROR(COUNTIFS('Etude statistique des temps d''a'!AF:AF,4,'Etude statistique des temps d''a'!A:A,"15h30",INDEX('Etude statistique des temps d''a'!B:AD, 0, ROW(A13)),"Fermé") / COUNTIFS('Etude statistique des temps d''a'!AF:AF,4,'Etude statistique des temps d''a'!A:A,"15h30",INDEX('Etude statistique des temps d''a'!B:AD, 0, ROW(A13)),"&lt;&gt;"),"No data")</f>
        <v>0</v>
      </c>
      <c r="AE14">
        <f>IFERROR(COUNTIFS('Etude statistique des temps d''a'!AF:AF,4,'Etude statistique des temps d''a'!A:A,"16h30",INDEX('Etude statistique des temps d''a'!B:AD, 0, ROW(A13)),"Fermé") / COUNTIFS('Etude statistique des temps d''a'!AF:AF,4,'Etude statistique des temps d''a'!A:A,"16h30",INDEX('Etude statistique des temps d''a'!B:AD, 0, ROW(A13)),"&lt;&gt;"),"No data")</f>
        <v>0</v>
      </c>
      <c r="AF14">
        <f>IFERROR(COUNTIFS('Etude statistique des temps d''a'!AF:AF,4,'Etude statistique des temps d''a'!A:A,"17h30",INDEX('Etude statistique des temps d''a'!B:AD, 0, ROW(A13)),"Fermé") / COUNTIFS('Etude statistique des temps d''a'!AF:AF,4,'Etude statistique des temps d''a'!A:A,"17h30",INDEX('Etude statistique des temps d''a'!B:AD, 0, ROW(A13)),"&lt;&gt;"),"No data")</f>
        <v>0</v>
      </c>
      <c r="AG14">
        <f>IFERROR(COUNTIFS('Etude statistique des temps d''a'!AF:AF,4,'Etude statistique des temps d''a'!A:A,"18h30",INDEX('Etude statistique des temps d''a'!B:AD, 0, ROW(A13)),"Fermé") / COUNTIFS('Etude statistique des temps d''a'!AF:AF,4,'Etude statistique des temps d''a'!A:A,"18h30",INDEX('Etude statistique des temps d''a'!B:AD, 0, ROW(A13)),"&lt;&gt;"),"No data")</f>
        <v>0</v>
      </c>
      <c r="AH14">
        <f>IFERROR(COUNTIFS('Etude statistique des temps d''a'!AF:AF,4,'Etude statistique des temps d''a'!A:A,"19h30",INDEX('Etude statistique des temps d''a'!B:AD, 0, ROW(A13)),"Fermé") / COUNTIFS('Etude statistique des temps d''a'!AF:AF,4,'Etude statistique des temps d''a'!A:A,"19h30",INDEX('Etude statistique des temps d''a'!B:AD, 0, ROW(A13)),"&lt;&gt;"),"No data")</f>
        <v>0</v>
      </c>
      <c r="AI14">
        <f>IFERROR(COUNTIFS('Etude statistique des temps d''a'!AF:AF,4,'Etude statistique des temps d''a'!A:A,"20h30",INDEX('Etude statistique des temps d''a'!B:AD, 0, ROW(A13)),"Fermé") / COUNTIFS('Etude statistique des temps d''a'!AF:AF,4,'Etude statistique des temps d''a'!A:A,"20h30",INDEX('Etude statistique des temps d''a'!B:AD, 0, ROW(A13)),"&lt;&gt;"),"No data")</f>
        <v>0</v>
      </c>
      <c r="AJ14">
        <f>IFERROR(COUNTIFS('Etude statistique des temps d''a'!AF:AF,4,'Etude statistique des temps d''a'!A:A,"21h30",INDEX('Etude statistique des temps d''a'!B:AD, 0, ROW(A13)),"Fermé") / COUNTIFS('Etude statistique des temps d''a'!AF:AF,4,'Etude statistique des temps d''a'!A:A,"21h30",INDEX('Etude statistique des temps d''a'!B:AD, 0, ROW(A13)),"&lt;&gt;"),"No data")</f>
        <v>0</v>
      </c>
      <c r="AK14">
        <f>IFERROR(COUNTIFS('Etude statistique des temps d''a'!AF:AF,4,'Etude statistique des temps d''a'!A:A,"22h",INDEX('Etude statistique des temps d''a'!B:AD, 0, ROW(A13)),"Fermé") / COUNTIFS('Etude statistique des temps d''a'!AF:AF,4,'Etude statistique des temps d''a'!A:A,"22h",INDEX('Etude statistique des temps d''a'!B:AD, 0, ROW(A13)),"&lt;&gt;"),"No data")</f>
        <v>0</v>
      </c>
      <c r="AL14" t="str">
        <f>IFERROR(COUNTIFS('Etude statistique des temps d''a'!AF:AF,4,'Etude statistique des temps d''a'!A:A,"22h30",INDEX('Etude statistique des temps d''a'!B:AD, 0, ROW(A13)),"Fermé") / COUNTIFS('Etude statistique des temps d''a'!AF:AF,4,'Etude statistique des temps d''a'!A:A,"22h30",INDEX('Etude statistique des temps d''a'!B:AD, 0, ROW(A13)),"&lt;&gt;"),"No data")</f>
        <v>No data</v>
      </c>
    </row>
    <row r="15" spans="1:38" x14ac:dyDescent="0.3">
      <c r="A15" t="s">
        <v>13</v>
      </c>
      <c r="B15" t="s">
        <v>40</v>
      </c>
      <c r="C15" t="s">
        <v>69</v>
      </c>
      <c r="D15" t="s">
        <v>70</v>
      </c>
      <c r="E15">
        <f t="shared" si="0"/>
        <v>13.26923076923077</v>
      </c>
      <c r="F15" t="str">
        <f>IFERROR(AVERAGEIFS(INDEX('Etude statistique des temps d''a'!B:AD,0,ROW(A14)),'Etude statistique des temps d''a'!A:A,"8h30",'Etude statistique des temps d''a'!AF:AF,4),"Closed")</f>
        <v>Closed</v>
      </c>
      <c r="G15">
        <f>IFERROR(AVERAGEIFS(INDEX('Etude statistique des temps d''a'!B:AD,0,ROW(A14)),'Etude statistique des temps d''a'!A:A,"9h30",'Etude statistique des temps d''a'!AF:AF,4),"Closed")</f>
        <v>2.5</v>
      </c>
      <c r="H15">
        <f>IFERROR(AVERAGEIFS(INDEX('Etude statistique des temps d''a'!B:AD,0,ROW(A14)),'Etude statistique des temps d''a'!A:A,"10h30",'Etude statistique des temps d''a'!AF:AF,4),"Closed")</f>
        <v>20</v>
      </c>
      <c r="I15">
        <f>IFERROR(AVERAGEIFS(INDEX('Etude statistique des temps d''a'!B:AD,0,ROW(A14)),'Etude statistique des temps d''a'!A:A,"11h30 (Parade!)",'Etude statistique des temps d''a'!AF:AF,4),"Closed")</f>
        <v>10</v>
      </c>
      <c r="J15">
        <f>IFERROR(AVERAGEIFS(INDEX('Etude statistique des temps d''a'!B:AD,0,ROW(A14)),'Etude statistique des temps d''a'!A:A,"12h30",'Etude statistique des temps d''a'!AF:AF,4),"Closed")</f>
        <v>25</v>
      </c>
      <c r="K15">
        <f>IFERROR(AVERAGEIFS(INDEX('Etude statistique des temps d''a'!B:AD,0,ROW(A14)),'Etude statistique des temps d''a'!A:A,"13h30",'Etude statistique des temps d''a'!AF:AF,4),"Closed")</f>
        <v>20</v>
      </c>
      <c r="L15">
        <f>IFERROR(AVERAGEIFS(INDEX('Etude statistique des temps d''a'!B:AD,0,ROW(A14)),'Etude statistique des temps d''a'!A:A,"14h30",'Etude statistique des temps d''a'!AF:AF,4),"Closed")</f>
        <v>15</v>
      </c>
      <c r="M15">
        <f>IFERROR(AVERAGEIFS(INDEX('Etude statistique des temps d''a'!B:AD,0,ROW(A14)),'Etude statistique des temps d''a'!A:A,"15h30",'Etude statistique des temps d''a'!AF:AF,4),"Closed")</f>
        <v>15</v>
      </c>
      <c r="N15">
        <f>IFERROR(AVERAGEIFS(INDEX('Etude statistique des temps d''a'!B:AD,0,ROW(A14)),'Etude statistique des temps d''a'!A:A,"16h30",'Etude statistique des temps d''a'!AF:AF,4),"Closed")</f>
        <v>15</v>
      </c>
      <c r="O15">
        <f>IFERROR(AVERAGEIFS(INDEX('Etude statistique des temps d''a'!B:AD,0,ROW(A14)),'Etude statistique des temps d''a'!A:A,"17h30",'Etude statistique des temps d''a'!AF:AF,4),"Closed")</f>
        <v>10</v>
      </c>
      <c r="P15">
        <f>IFERROR(AVERAGEIFS(INDEX('Etude statistique des temps d''a'!B:AD,0,ROW(A14)),'Etude statistique des temps d''a'!A:A,"18h30",'Etude statistique des temps d''a'!AF:AF,4),"Closed")</f>
        <v>10</v>
      </c>
      <c r="Q15">
        <f>IFERROR(AVERAGEIFS(INDEX('Etude statistique des temps d''a'!B:AD,0,ROW(A14)),'Etude statistique des temps d''a'!A:A,"19h30",'Etude statistique des temps d''a'!AF:AF,4),"Closed")</f>
        <v>10</v>
      </c>
      <c r="R15">
        <f>IFERROR(AVERAGEIFS(INDEX('Etude statistique des temps d''a'!B:AD,0,ROW(A14)),'Etude statistique des temps d''a'!A:A,"20h30",'Etude statistique des temps d''a'!AF:AF,4),"Closed")</f>
        <v>10</v>
      </c>
      <c r="S15">
        <f>IFERROR(AVERAGEIFS(INDEX('Etude statistique des temps d''a'!B:AD,0,ROW(A14)),'Etude statistique des temps d''a'!A:A,"21h30",'Etude statistique des temps d''a'!AF:AF,4),"Closed")</f>
        <v>10</v>
      </c>
      <c r="T15" t="str">
        <f>IFERROR(AVERAGEIFS(INDEX('Etude statistique des temps d''a'!B:AD,0,ROW(A14)),'Etude statistique des temps d''a'!A:A,"22h",'Etude statistique des temps d''a'!AF:AF,4),"Closed")</f>
        <v>Closed</v>
      </c>
      <c r="U15" t="str">
        <f>IFERROR(AVERAGEIFS(INDEX('Etude statistique des temps d''a'!B:AD,0,ROW(A14)),'Etude statistique des temps d''a'!A:A,"22h30",'Etude statistique des temps d''a'!AF:AF,4),"Closed")</f>
        <v>Closed</v>
      </c>
      <c r="V15">
        <f>COUNTIFS('Etude statistique des temps d''a'!AF:AF,4,INDEX('Etude statistique des temps d''a'!B:AD, 0, ROW(A14)),"Fermé") / COUNTIFS('Etude statistique des temps d''a'!AF:AF,4,INDEX('Etude statistique des temps d''a'!B:AD, 0, ROW(A14)),"&lt;&gt;")</f>
        <v>0.05</v>
      </c>
      <c r="W15" t="str">
        <f>IFERROR(COUNTIFS('Etude statistique des temps d''a'!AF:AF,4,'Etude statistique des temps d''a'!A:A,"8h30",INDEX('Etude statistique des temps d''a'!B:AD, 0, ROW(A14)),"Fermé") / COUNTIFS('Etude statistique des temps d''a'!AF:AF,4,'Etude statistique des temps d''a'!A:A,"8h30",INDEX('Etude statistique des temps d''a'!B:AD, 0, ROW(A14)),"&lt;&gt;"),"No data")</f>
        <v>No data</v>
      </c>
      <c r="X15">
        <f>IFERROR(COUNTIFS('Etude statistique des temps d''a'!AF:AF,4,'Etude statistique des temps d''a'!A:A,"9h30",INDEX('Etude statistique des temps d''a'!B:AD, 0, ROW(A14)),"Fermé") / COUNTIFS('Etude statistique des temps d''a'!AF:AF,4,'Etude statistique des temps d''a'!A:A,"9h30",INDEX('Etude statistique des temps d''a'!B:AD, 0, ROW(A14)),"&lt;&gt;"),"No data")</f>
        <v>0</v>
      </c>
      <c r="Y15">
        <f>IFERROR(COUNTIFS('Etude statistique des temps d''a'!AF:AF,4,'Etude statistique des temps d''a'!A:A,"10h30",INDEX('Etude statistique des temps d''a'!B:AD, 0, ROW(A14)),"Fermé") / COUNTIFS('Etude statistique des temps d''a'!AF:AF,4,'Etude statistique des temps d''a'!A:A,"10h30",INDEX('Etude statistique des temps d''a'!B:AD, 0, ROW(A14)),"&lt;&gt;"),"No data")</f>
        <v>0</v>
      </c>
      <c r="Z15">
        <f>IFERROR(COUNTIFS('Etude statistique des temps d''a'!AF:AF,4,'Etude statistique des temps d''a'!A:A,"11h30 (Parade!)",INDEX('Etude statistique des temps d''a'!B:AD, 0, ROW(A14)),"Fermé") / COUNTIFS('Etude statistique des temps d''a'!AF:AF,4,'Etude statistique des temps d''a'!A:A,"11h30 (Parade!)",INDEX('Etude statistique des temps d''a'!B:AD, 0, ROW(A14)),"&lt;&gt;"),"No data")</f>
        <v>0</v>
      </c>
      <c r="AA15">
        <f>IFERROR(COUNTIFS('Etude statistique des temps d''a'!AF:AF,4,'Etude statistique des temps d''a'!A:A,"12h30",INDEX('Etude statistique des temps d''a'!B:AD, 0, ROW(A14)),"Fermé") / COUNTIFS('Etude statistique des temps d''a'!AF:AF,4,'Etude statistique des temps d''a'!A:A,"12h30",INDEX('Etude statistique des temps d''a'!B:AD, 0, ROW(A14)),"&lt;&gt;"),"No data")</f>
        <v>0</v>
      </c>
      <c r="AB15">
        <f>IFERROR(COUNTIFS('Etude statistique des temps d''a'!AF:AF,4,'Etude statistique des temps d''a'!A:A,"13h30",INDEX('Etude statistique des temps d''a'!B:AD, 0, ROW(A14)),"Fermé") / COUNTIFS('Etude statistique des temps d''a'!AF:AF,4,'Etude statistique des temps d''a'!A:A,"13h30",INDEX('Etude statistique des temps d''a'!B:AD, 0, ROW(A14)),"&lt;&gt;"),"No data")</f>
        <v>0</v>
      </c>
      <c r="AC15">
        <f>IFERROR(COUNTIFS('Etude statistique des temps d''a'!AF:AF,4,'Etude statistique des temps d''a'!A:A,"14h30",INDEX('Etude statistique des temps d''a'!B:AD, 0, ROW(A14)),"Fermé") / COUNTIFS('Etude statistique des temps d''a'!AF:AF,4,'Etude statistique des temps d''a'!A:A,"14h30",INDEX('Etude statistique des temps d''a'!B:AD, 0, ROW(A14)),"&lt;&gt;"),"No data")</f>
        <v>0</v>
      </c>
      <c r="AD15">
        <f>IFERROR(COUNTIFS('Etude statistique des temps d''a'!AF:AF,4,'Etude statistique des temps d''a'!A:A,"15h30",INDEX('Etude statistique des temps d''a'!B:AD, 0, ROW(A14)),"Fermé") / COUNTIFS('Etude statistique des temps d''a'!AF:AF,4,'Etude statistique des temps d''a'!A:A,"15h30",INDEX('Etude statistique des temps d''a'!B:AD, 0, ROW(A14)),"&lt;&gt;"),"No data")</f>
        <v>0</v>
      </c>
      <c r="AE15">
        <f>IFERROR(COUNTIFS('Etude statistique des temps d''a'!AF:AF,4,'Etude statistique des temps d''a'!A:A,"16h30",INDEX('Etude statistique des temps d''a'!B:AD, 0, ROW(A14)),"Fermé") / COUNTIFS('Etude statistique des temps d''a'!AF:AF,4,'Etude statistique des temps d''a'!A:A,"16h30",INDEX('Etude statistique des temps d''a'!B:AD, 0, ROW(A14)),"&lt;&gt;"),"No data")</f>
        <v>0</v>
      </c>
      <c r="AF15">
        <f>IFERROR(COUNTIFS('Etude statistique des temps d''a'!AF:AF,4,'Etude statistique des temps d''a'!A:A,"17h30",INDEX('Etude statistique des temps d''a'!B:AD, 0, ROW(A14)),"Fermé") / COUNTIFS('Etude statistique des temps d''a'!AF:AF,4,'Etude statistique des temps d''a'!A:A,"17h30",INDEX('Etude statistique des temps d''a'!B:AD, 0, ROW(A14)),"&lt;&gt;"),"No data")</f>
        <v>0</v>
      </c>
      <c r="AG15">
        <f>IFERROR(COUNTIFS('Etude statistique des temps d''a'!AF:AF,4,'Etude statistique des temps d''a'!A:A,"18h30",INDEX('Etude statistique des temps d''a'!B:AD, 0, ROW(A14)),"Fermé") / COUNTIFS('Etude statistique des temps d''a'!AF:AF,4,'Etude statistique des temps d''a'!A:A,"18h30",INDEX('Etude statistique des temps d''a'!B:AD, 0, ROW(A14)),"&lt;&gt;"),"No data")</f>
        <v>0</v>
      </c>
      <c r="AH15">
        <f>IFERROR(COUNTIFS('Etude statistique des temps d''a'!AF:AF,4,'Etude statistique des temps d''a'!A:A,"19h30",INDEX('Etude statistique des temps d''a'!B:AD, 0, ROW(A14)),"Fermé") / COUNTIFS('Etude statistique des temps d''a'!AF:AF,4,'Etude statistique des temps d''a'!A:A,"19h30",INDEX('Etude statistique des temps d''a'!B:AD, 0, ROW(A14)),"&lt;&gt;"),"No data")</f>
        <v>0</v>
      </c>
      <c r="AI15">
        <f>IFERROR(COUNTIFS('Etude statistique des temps d''a'!AF:AF,4,'Etude statistique des temps d''a'!A:A,"20h30",INDEX('Etude statistique des temps d''a'!B:AD, 0, ROW(A14)),"Fermé") / COUNTIFS('Etude statistique des temps d''a'!AF:AF,4,'Etude statistique des temps d''a'!A:A,"20h30",INDEX('Etude statistique des temps d''a'!B:AD, 0, ROW(A14)),"&lt;&gt;"),"No data")</f>
        <v>0</v>
      </c>
      <c r="AJ15">
        <f>IFERROR(COUNTIFS('Etude statistique des temps d''a'!AF:AF,4,'Etude statistique des temps d''a'!A:A,"21h30",INDEX('Etude statistique des temps d''a'!B:AD, 0, ROW(A14)),"Fermé") / COUNTIFS('Etude statistique des temps d''a'!AF:AF,4,'Etude statistique des temps d''a'!A:A,"21h30",INDEX('Etude statistique des temps d''a'!B:AD, 0, ROW(A14)),"&lt;&gt;"),"No data")</f>
        <v>0</v>
      </c>
      <c r="AK15">
        <f>IFERROR(COUNTIFS('Etude statistique des temps d''a'!AF:AF,4,'Etude statistique des temps d''a'!A:A,"22h",INDEX('Etude statistique des temps d''a'!B:AD, 0, ROW(A14)),"Fermé") / COUNTIFS('Etude statistique des temps d''a'!AF:AF,4,'Etude statistique des temps d''a'!A:A,"22h",INDEX('Etude statistique des temps d''a'!B:AD, 0, ROW(A14)),"&lt;&gt;"),"No data")</f>
        <v>1</v>
      </c>
      <c r="AL15" t="str">
        <f>IFERROR(COUNTIFS('Etude statistique des temps d''a'!AF:AF,4,'Etude statistique des temps d''a'!A:A,"22h30",INDEX('Etude statistique des temps d''a'!B:AD, 0, ROW(A14)),"Fermé") / COUNTIFS('Etude statistique des temps d''a'!AF:AF,4,'Etude statistique des temps d''a'!A:A,"22h30",INDEX('Etude statistique des temps d''a'!B:AD, 0, ROW(A14)),"&lt;&gt;"),"No data")</f>
        <v>No data</v>
      </c>
    </row>
    <row r="16" spans="1:38" x14ac:dyDescent="0.3">
      <c r="A16" t="s">
        <v>14</v>
      </c>
      <c r="B16" t="s">
        <v>40</v>
      </c>
      <c r="C16" t="s">
        <v>71</v>
      </c>
      <c r="D16" t="s">
        <v>72</v>
      </c>
      <c r="E16">
        <f t="shared" si="0"/>
        <v>64.285714285714292</v>
      </c>
      <c r="F16" t="str">
        <f>IFERROR(AVERAGEIFS(INDEX('Etude statistique des temps d''a'!B:AD,0,ROW(A15)),'Etude statistique des temps d''a'!A:A,"8h30",'Etude statistique des temps d''a'!AF:AF,4),"Closed")</f>
        <v>Closed</v>
      </c>
      <c r="G16">
        <f>IFERROR(AVERAGEIFS(INDEX('Etude statistique des temps d''a'!B:AD,0,ROW(A15)),'Etude statistique des temps d''a'!A:A,"9h30",'Etude statistique des temps d''a'!AF:AF,4),"Closed")</f>
        <v>35</v>
      </c>
      <c r="H16">
        <f>IFERROR(AVERAGEIFS(INDEX('Etude statistique des temps d''a'!B:AD,0,ROW(A15)),'Etude statistique des temps d''a'!A:A,"10h30",'Etude statistique des temps d''a'!AF:AF,4),"Closed")</f>
        <v>45</v>
      </c>
      <c r="I16">
        <f>IFERROR(AVERAGEIFS(INDEX('Etude statistique des temps d''a'!B:AD,0,ROW(A15)),'Etude statistique des temps d''a'!A:A,"11h30 (Parade!)",'Etude statistique des temps d''a'!AF:AF,4),"Closed")</f>
        <v>60</v>
      </c>
      <c r="J16">
        <f>IFERROR(AVERAGEIFS(INDEX('Etude statistique des temps d''a'!B:AD,0,ROW(A15)),'Etude statistique des temps d''a'!A:A,"12h30",'Etude statistique des temps d''a'!AF:AF,4),"Closed")</f>
        <v>55</v>
      </c>
      <c r="K16">
        <f>IFERROR(AVERAGEIFS(INDEX('Etude statistique des temps d''a'!B:AD,0,ROW(A15)),'Etude statistique des temps d''a'!A:A,"13h30",'Etude statistique des temps d''a'!AF:AF,4),"Closed")</f>
        <v>47.5</v>
      </c>
      <c r="L16">
        <f>IFERROR(AVERAGEIFS(INDEX('Etude statistique des temps d''a'!B:AD,0,ROW(A15)),'Etude statistique des temps d''a'!A:A,"14h30",'Etude statistique des temps d''a'!AF:AF,4),"Closed")</f>
        <v>75</v>
      </c>
      <c r="M16">
        <f>IFERROR(AVERAGEIFS(INDEX('Etude statistique des temps d''a'!B:AD,0,ROW(A15)),'Etude statistique des temps d''a'!A:A,"15h30",'Etude statistique des temps d''a'!AF:AF,4),"Closed")</f>
        <v>65</v>
      </c>
      <c r="N16">
        <f>IFERROR(AVERAGEIFS(INDEX('Etude statistique des temps d''a'!B:AD,0,ROW(A15)),'Etude statistique des temps d''a'!A:A,"16h30",'Etude statistique des temps d''a'!AF:AF,4),"Closed")</f>
        <v>72.5</v>
      </c>
      <c r="O16">
        <f>IFERROR(AVERAGEIFS(INDEX('Etude statistique des temps d''a'!B:AD,0,ROW(A15)),'Etude statistique des temps d''a'!A:A,"17h30",'Etude statistique des temps d''a'!AF:AF,4),"Closed")</f>
        <v>90</v>
      </c>
      <c r="P16">
        <f>IFERROR(AVERAGEIFS(INDEX('Etude statistique des temps d''a'!B:AD,0,ROW(A15)),'Etude statistique des temps d''a'!A:A,"18h30",'Etude statistique des temps d''a'!AF:AF,4),"Closed")</f>
        <v>85</v>
      </c>
      <c r="Q16">
        <f>IFERROR(AVERAGEIFS(INDEX('Etude statistique des temps d''a'!B:AD,0,ROW(A15)),'Etude statistique des temps d''a'!A:A,"19h30",'Etude statistique des temps d''a'!AF:AF,4),"Closed")</f>
        <v>65</v>
      </c>
      <c r="R16">
        <f>IFERROR(AVERAGEIFS(INDEX('Etude statistique des temps d''a'!B:AD,0,ROW(A15)),'Etude statistique des temps d''a'!A:A,"20h30",'Etude statistique des temps d''a'!AF:AF,4),"Closed")</f>
        <v>140</v>
      </c>
      <c r="S16">
        <f>IFERROR(AVERAGEIFS(INDEX('Etude statistique des temps d''a'!B:AD,0,ROW(A15)),'Etude statistique des temps d''a'!A:A,"21h30",'Etude statistique des temps d''a'!AF:AF,4),"Closed")</f>
        <v>35</v>
      </c>
      <c r="T16">
        <f>IFERROR(AVERAGEIFS(INDEX('Etude statistique des temps d''a'!B:AD,0,ROW(A15)),'Etude statistique des temps d''a'!A:A,"22h",'Etude statistique des temps d''a'!AF:AF,4),"Closed")</f>
        <v>30</v>
      </c>
      <c r="U16" t="str">
        <f>IFERROR(AVERAGEIFS(INDEX('Etude statistique des temps d''a'!B:AD,0,ROW(A15)),'Etude statistique des temps d''a'!A:A,"22h30",'Etude statistique des temps d''a'!AF:AF,4),"Closed")</f>
        <v>Closed</v>
      </c>
      <c r="V16">
        <f>COUNTIFS('Etude statistique des temps d''a'!AF:AF,4,INDEX('Etude statistique des temps d''a'!B:AD, 0, ROW(A15)),"Fermé") / COUNTIFS('Etude statistique des temps d''a'!AF:AF,4,INDEX('Etude statistique des temps d''a'!B:AD, 0, ROW(A15)),"&lt;&gt;")</f>
        <v>0</v>
      </c>
      <c r="W16" t="str">
        <f>IFERROR(COUNTIFS('Etude statistique des temps d''a'!AF:AF,4,'Etude statistique des temps d''a'!A:A,"8h30",INDEX('Etude statistique des temps d''a'!B:AD, 0, ROW(A15)),"Fermé") / COUNTIFS('Etude statistique des temps d''a'!AF:AF,4,'Etude statistique des temps d''a'!A:A,"8h30",INDEX('Etude statistique des temps d''a'!B:AD, 0, ROW(A15)),"&lt;&gt;"),"No data")</f>
        <v>No data</v>
      </c>
      <c r="X16">
        <f>IFERROR(COUNTIFS('Etude statistique des temps d''a'!AF:AF,4,'Etude statistique des temps d''a'!A:A,"9h30",INDEX('Etude statistique des temps d''a'!B:AD, 0, ROW(A15)),"Fermé") / COUNTIFS('Etude statistique des temps d''a'!AF:AF,4,'Etude statistique des temps d''a'!A:A,"9h30",INDEX('Etude statistique des temps d''a'!B:AD, 0, ROW(A15)),"&lt;&gt;"),"No data")</f>
        <v>0</v>
      </c>
      <c r="Y16">
        <f>IFERROR(COUNTIFS('Etude statistique des temps d''a'!AF:AF,4,'Etude statistique des temps d''a'!A:A,"10h30",INDEX('Etude statistique des temps d''a'!B:AD, 0, ROW(A15)),"Fermé") / COUNTIFS('Etude statistique des temps d''a'!AF:AF,4,'Etude statistique des temps d''a'!A:A,"10h30",INDEX('Etude statistique des temps d''a'!B:AD, 0, ROW(A15)),"&lt;&gt;"),"No data")</f>
        <v>0</v>
      </c>
      <c r="Z16">
        <f>IFERROR(COUNTIFS('Etude statistique des temps d''a'!AF:AF,4,'Etude statistique des temps d''a'!A:A,"11h30 (Parade!)",INDEX('Etude statistique des temps d''a'!B:AD, 0, ROW(A15)),"Fermé") / COUNTIFS('Etude statistique des temps d''a'!AF:AF,4,'Etude statistique des temps d''a'!A:A,"11h30 (Parade!)",INDEX('Etude statistique des temps d''a'!B:AD, 0, ROW(A15)),"&lt;&gt;"),"No data")</f>
        <v>0</v>
      </c>
      <c r="AA16">
        <f>IFERROR(COUNTIFS('Etude statistique des temps d''a'!AF:AF,4,'Etude statistique des temps d''a'!A:A,"12h30",INDEX('Etude statistique des temps d''a'!B:AD, 0, ROW(A15)),"Fermé") / COUNTIFS('Etude statistique des temps d''a'!AF:AF,4,'Etude statistique des temps d''a'!A:A,"12h30",INDEX('Etude statistique des temps d''a'!B:AD, 0, ROW(A15)),"&lt;&gt;"),"No data")</f>
        <v>0</v>
      </c>
      <c r="AB16">
        <f>IFERROR(COUNTIFS('Etude statistique des temps d''a'!AF:AF,4,'Etude statistique des temps d''a'!A:A,"13h30",INDEX('Etude statistique des temps d''a'!B:AD, 0, ROW(A15)),"Fermé") / COUNTIFS('Etude statistique des temps d''a'!AF:AF,4,'Etude statistique des temps d''a'!A:A,"13h30",INDEX('Etude statistique des temps d''a'!B:AD, 0, ROW(A15)),"&lt;&gt;"),"No data")</f>
        <v>0</v>
      </c>
      <c r="AC16">
        <f>IFERROR(COUNTIFS('Etude statistique des temps d''a'!AF:AF,4,'Etude statistique des temps d''a'!A:A,"14h30",INDEX('Etude statistique des temps d''a'!B:AD, 0, ROW(A15)),"Fermé") / COUNTIFS('Etude statistique des temps d''a'!AF:AF,4,'Etude statistique des temps d''a'!A:A,"14h30",INDEX('Etude statistique des temps d''a'!B:AD, 0, ROW(A15)),"&lt;&gt;"),"No data")</f>
        <v>0</v>
      </c>
      <c r="AD16">
        <f>IFERROR(COUNTIFS('Etude statistique des temps d''a'!AF:AF,4,'Etude statistique des temps d''a'!A:A,"15h30",INDEX('Etude statistique des temps d''a'!B:AD, 0, ROW(A15)),"Fermé") / COUNTIFS('Etude statistique des temps d''a'!AF:AF,4,'Etude statistique des temps d''a'!A:A,"15h30",INDEX('Etude statistique des temps d''a'!B:AD, 0, ROW(A15)),"&lt;&gt;"),"No data")</f>
        <v>0</v>
      </c>
      <c r="AE16">
        <f>IFERROR(COUNTIFS('Etude statistique des temps d''a'!AF:AF,4,'Etude statistique des temps d''a'!A:A,"16h30",INDEX('Etude statistique des temps d''a'!B:AD, 0, ROW(A15)),"Fermé") / COUNTIFS('Etude statistique des temps d''a'!AF:AF,4,'Etude statistique des temps d''a'!A:A,"16h30",INDEX('Etude statistique des temps d''a'!B:AD, 0, ROW(A15)),"&lt;&gt;"),"No data")</f>
        <v>0</v>
      </c>
      <c r="AF16">
        <f>IFERROR(COUNTIFS('Etude statistique des temps d''a'!AF:AF,4,'Etude statistique des temps d''a'!A:A,"17h30",INDEX('Etude statistique des temps d''a'!B:AD, 0, ROW(A15)),"Fermé") / COUNTIFS('Etude statistique des temps d''a'!AF:AF,4,'Etude statistique des temps d''a'!A:A,"17h30",INDEX('Etude statistique des temps d''a'!B:AD, 0, ROW(A15)),"&lt;&gt;"),"No data")</f>
        <v>0</v>
      </c>
      <c r="AG16">
        <f>IFERROR(COUNTIFS('Etude statistique des temps d''a'!AF:AF,4,'Etude statistique des temps d''a'!A:A,"18h30",INDEX('Etude statistique des temps d''a'!B:AD, 0, ROW(A15)),"Fermé") / COUNTIFS('Etude statistique des temps d''a'!AF:AF,4,'Etude statistique des temps d''a'!A:A,"18h30",INDEX('Etude statistique des temps d''a'!B:AD, 0, ROW(A15)),"&lt;&gt;"),"No data")</f>
        <v>0</v>
      </c>
      <c r="AH16">
        <f>IFERROR(COUNTIFS('Etude statistique des temps d''a'!AF:AF,4,'Etude statistique des temps d''a'!A:A,"19h30",INDEX('Etude statistique des temps d''a'!B:AD, 0, ROW(A15)),"Fermé") / COUNTIFS('Etude statistique des temps d''a'!AF:AF,4,'Etude statistique des temps d''a'!A:A,"19h30",INDEX('Etude statistique des temps d''a'!B:AD, 0, ROW(A15)),"&lt;&gt;"),"No data")</f>
        <v>0</v>
      </c>
      <c r="AI16">
        <f>IFERROR(COUNTIFS('Etude statistique des temps d''a'!AF:AF,4,'Etude statistique des temps d''a'!A:A,"20h30",INDEX('Etude statistique des temps d''a'!B:AD, 0, ROW(A15)),"Fermé") / COUNTIFS('Etude statistique des temps d''a'!AF:AF,4,'Etude statistique des temps d''a'!A:A,"20h30",INDEX('Etude statistique des temps d''a'!B:AD, 0, ROW(A15)),"&lt;&gt;"),"No data")</f>
        <v>0</v>
      </c>
      <c r="AJ16">
        <f>IFERROR(COUNTIFS('Etude statistique des temps d''a'!AF:AF,4,'Etude statistique des temps d''a'!A:A,"21h30",INDEX('Etude statistique des temps d''a'!B:AD, 0, ROW(A15)),"Fermé") / COUNTIFS('Etude statistique des temps d''a'!AF:AF,4,'Etude statistique des temps d''a'!A:A,"21h30",INDEX('Etude statistique des temps d''a'!B:AD, 0, ROW(A15)),"&lt;&gt;"),"No data")</f>
        <v>0</v>
      </c>
      <c r="AK16">
        <f>IFERROR(COUNTIFS('Etude statistique des temps d''a'!AF:AF,4,'Etude statistique des temps d''a'!A:A,"22h",INDEX('Etude statistique des temps d''a'!B:AD, 0, ROW(A15)),"Fermé") / COUNTIFS('Etude statistique des temps d''a'!AF:AF,4,'Etude statistique des temps d''a'!A:A,"22h",INDEX('Etude statistique des temps d''a'!B:AD, 0, ROW(A15)),"&lt;&gt;"),"No data")</f>
        <v>0</v>
      </c>
      <c r="AL16" t="str">
        <f>IFERROR(COUNTIFS('Etude statistique des temps d''a'!AF:AF,4,'Etude statistique des temps d''a'!A:A,"22h30",INDEX('Etude statistique des temps d''a'!B:AD, 0, ROW(A15)),"Fermé") / COUNTIFS('Etude statistique des temps d''a'!AF:AF,4,'Etude statistique des temps d''a'!A:A,"22h30",INDEX('Etude statistique des temps d''a'!B:AD, 0, ROW(A15)),"&lt;&gt;"),"No data")</f>
        <v>No data</v>
      </c>
    </row>
    <row r="17" spans="1:38" x14ac:dyDescent="0.3">
      <c r="A17" t="s">
        <v>23</v>
      </c>
      <c r="B17" t="s">
        <v>40</v>
      </c>
      <c r="C17" t="s">
        <v>73</v>
      </c>
      <c r="D17" t="s">
        <v>74</v>
      </c>
      <c r="E17">
        <f t="shared" si="0"/>
        <v>20.384615384615383</v>
      </c>
      <c r="F17" t="str">
        <f>IFERROR(AVERAGEIFS(INDEX('Etude statistique des temps d''a'!B:AD,0,ROW(A16)),'Etude statistique des temps d''a'!A:A,"8h30",'Etude statistique des temps d''a'!AF:AF,4),"Closed")</f>
        <v>Closed</v>
      </c>
      <c r="G17">
        <f>IFERROR(AVERAGEIFS(INDEX('Etude statistique des temps d''a'!B:AD,0,ROW(A16)),'Etude statistique des temps d''a'!A:A,"9h30",'Etude statistique des temps d''a'!AF:AF,4),"Closed")</f>
        <v>2.5</v>
      </c>
      <c r="H17">
        <f>IFERROR(AVERAGEIFS(INDEX('Etude statistique des temps d''a'!B:AD,0,ROW(A16)),'Etude statistique des temps d''a'!A:A,"10h30",'Etude statistique des temps d''a'!AF:AF,4),"Closed")</f>
        <v>27.5</v>
      </c>
      <c r="I17">
        <f>IFERROR(AVERAGEIFS(INDEX('Etude statistique des temps d''a'!B:AD,0,ROW(A16)),'Etude statistique des temps d''a'!A:A,"11h30 (Parade!)",'Etude statistique des temps d''a'!AF:AF,4),"Closed")</f>
        <v>25</v>
      </c>
      <c r="J17">
        <f>IFERROR(AVERAGEIFS(INDEX('Etude statistique des temps d''a'!B:AD,0,ROW(A16)),'Etude statistique des temps d''a'!A:A,"12h30",'Etude statistique des temps d''a'!AF:AF,4),"Closed")</f>
        <v>30</v>
      </c>
      <c r="K17">
        <f>IFERROR(AVERAGEIFS(INDEX('Etude statistique des temps d''a'!B:AD,0,ROW(A16)),'Etude statistique des temps d''a'!A:A,"13h30",'Etude statistique des temps d''a'!AF:AF,4),"Closed")</f>
        <v>20</v>
      </c>
      <c r="L17">
        <f>IFERROR(AVERAGEIFS(INDEX('Etude statistique des temps d''a'!B:AD,0,ROW(A16)),'Etude statistique des temps d''a'!A:A,"14h30",'Etude statistique des temps d''a'!AF:AF,4),"Closed")</f>
        <v>25</v>
      </c>
      <c r="M17">
        <f>IFERROR(AVERAGEIFS(INDEX('Etude statistique des temps d''a'!B:AD,0,ROW(A16)),'Etude statistique des temps d''a'!A:A,"15h30",'Etude statistique des temps d''a'!AF:AF,4),"Closed")</f>
        <v>25</v>
      </c>
      <c r="N17">
        <f>IFERROR(AVERAGEIFS(INDEX('Etude statistique des temps d''a'!B:AD,0,ROW(A16)),'Etude statistique des temps d''a'!A:A,"16h30",'Etude statistique des temps d''a'!AF:AF,4),"Closed")</f>
        <v>20</v>
      </c>
      <c r="O17">
        <f>IFERROR(AVERAGEIFS(INDEX('Etude statistique des temps d''a'!B:AD,0,ROW(A16)),'Etude statistique des temps d''a'!A:A,"17h30",'Etude statistique des temps d''a'!AF:AF,4),"Closed")</f>
        <v>20</v>
      </c>
      <c r="P17">
        <f>IFERROR(AVERAGEIFS(INDEX('Etude statistique des temps d''a'!B:AD,0,ROW(A16)),'Etude statistique des temps d''a'!A:A,"18h30",'Etude statistique des temps d''a'!AF:AF,4),"Closed")</f>
        <v>20</v>
      </c>
      <c r="Q17">
        <f>IFERROR(AVERAGEIFS(INDEX('Etude statistique des temps d''a'!B:AD,0,ROW(A16)),'Etude statistique des temps d''a'!A:A,"19h30",'Etude statistique des temps d''a'!AF:AF,4),"Closed")</f>
        <v>10</v>
      </c>
      <c r="R17">
        <f>IFERROR(AVERAGEIFS(INDEX('Etude statistique des temps d''a'!B:AD,0,ROW(A16)),'Etude statistique des temps d''a'!A:A,"20h30",'Etude statistique des temps d''a'!AF:AF,4),"Closed")</f>
        <v>20</v>
      </c>
      <c r="S17">
        <f>IFERROR(AVERAGEIFS(INDEX('Etude statistique des temps d''a'!B:AD,0,ROW(A16)),'Etude statistique des temps d''a'!A:A,"21h30",'Etude statistique des temps d''a'!AF:AF,4),"Closed")</f>
        <v>20</v>
      </c>
      <c r="T17" t="str">
        <f>IFERROR(AVERAGEIFS(INDEX('Etude statistique des temps d''a'!B:AD,0,ROW(A16)),'Etude statistique des temps d''a'!A:A,"22h",'Etude statistique des temps d''a'!AF:AF,4),"Closed")</f>
        <v>Closed</v>
      </c>
      <c r="U17" t="str">
        <f>IFERROR(AVERAGEIFS(INDEX('Etude statistique des temps d''a'!B:AD,0,ROW(A16)),'Etude statistique des temps d''a'!A:A,"22h30",'Etude statistique des temps d''a'!AF:AF,4),"Closed")</f>
        <v>Closed</v>
      </c>
      <c r="V17">
        <f>COUNTIFS('Etude statistique des temps d''a'!AF:AF,4,INDEX('Etude statistique des temps d''a'!B:AD, 0, ROW(A16)),"Fermé") / COUNTIFS('Etude statistique des temps d''a'!AF:AF,4,INDEX('Etude statistique des temps d''a'!B:AD, 0, ROW(A16)),"&lt;&gt;")</f>
        <v>0.05</v>
      </c>
      <c r="W17" t="str">
        <f>IFERROR(COUNTIFS('Etude statistique des temps d''a'!AF:AF,4,'Etude statistique des temps d''a'!A:A,"8h30",INDEX('Etude statistique des temps d''a'!B:AD, 0, ROW(A16)),"Fermé") / COUNTIFS('Etude statistique des temps d''a'!AF:AF,4,'Etude statistique des temps d''a'!A:A,"8h30",INDEX('Etude statistique des temps d''a'!B:AD, 0, ROW(A16)),"&lt;&gt;"),"No data")</f>
        <v>No data</v>
      </c>
      <c r="X17">
        <f>IFERROR(COUNTIFS('Etude statistique des temps d''a'!AF:AF,4,'Etude statistique des temps d''a'!A:A,"9h30",INDEX('Etude statistique des temps d''a'!B:AD, 0, ROW(A16)),"Fermé") / COUNTIFS('Etude statistique des temps d''a'!AF:AF,4,'Etude statistique des temps d''a'!A:A,"9h30",INDEX('Etude statistique des temps d''a'!B:AD, 0, ROW(A16)),"&lt;&gt;"),"No data")</f>
        <v>0</v>
      </c>
      <c r="Y17">
        <f>IFERROR(COUNTIFS('Etude statistique des temps d''a'!AF:AF,4,'Etude statistique des temps d''a'!A:A,"10h30",INDEX('Etude statistique des temps d''a'!B:AD, 0, ROW(A16)),"Fermé") / COUNTIFS('Etude statistique des temps d''a'!AF:AF,4,'Etude statistique des temps d''a'!A:A,"10h30",INDEX('Etude statistique des temps d''a'!B:AD, 0, ROW(A16)),"&lt;&gt;"),"No data")</f>
        <v>0</v>
      </c>
      <c r="Z17">
        <f>IFERROR(COUNTIFS('Etude statistique des temps d''a'!AF:AF,4,'Etude statistique des temps d''a'!A:A,"11h30 (Parade!)",INDEX('Etude statistique des temps d''a'!B:AD, 0, ROW(A16)),"Fermé") / COUNTIFS('Etude statistique des temps d''a'!AF:AF,4,'Etude statistique des temps d''a'!A:A,"11h30 (Parade!)",INDEX('Etude statistique des temps d''a'!B:AD, 0, ROW(A16)),"&lt;&gt;"),"No data")</f>
        <v>0</v>
      </c>
      <c r="AA17">
        <f>IFERROR(COUNTIFS('Etude statistique des temps d''a'!AF:AF,4,'Etude statistique des temps d''a'!A:A,"12h30",INDEX('Etude statistique des temps d''a'!B:AD, 0, ROW(A16)),"Fermé") / COUNTIFS('Etude statistique des temps d''a'!AF:AF,4,'Etude statistique des temps d''a'!A:A,"12h30",INDEX('Etude statistique des temps d''a'!B:AD, 0, ROW(A16)),"&lt;&gt;"),"No data")</f>
        <v>0</v>
      </c>
      <c r="AB17">
        <f>IFERROR(COUNTIFS('Etude statistique des temps d''a'!AF:AF,4,'Etude statistique des temps d''a'!A:A,"13h30",INDEX('Etude statistique des temps d''a'!B:AD, 0, ROW(A16)),"Fermé") / COUNTIFS('Etude statistique des temps d''a'!AF:AF,4,'Etude statistique des temps d''a'!A:A,"13h30",INDEX('Etude statistique des temps d''a'!B:AD, 0, ROW(A16)),"&lt;&gt;"),"No data")</f>
        <v>0</v>
      </c>
      <c r="AC17">
        <f>IFERROR(COUNTIFS('Etude statistique des temps d''a'!AF:AF,4,'Etude statistique des temps d''a'!A:A,"14h30",INDEX('Etude statistique des temps d''a'!B:AD, 0, ROW(A16)),"Fermé") / COUNTIFS('Etude statistique des temps d''a'!AF:AF,4,'Etude statistique des temps d''a'!A:A,"14h30",INDEX('Etude statistique des temps d''a'!B:AD, 0, ROW(A16)),"&lt;&gt;"),"No data")</f>
        <v>0</v>
      </c>
      <c r="AD17">
        <f>IFERROR(COUNTIFS('Etude statistique des temps d''a'!AF:AF,4,'Etude statistique des temps d''a'!A:A,"15h30",INDEX('Etude statistique des temps d''a'!B:AD, 0, ROW(A16)),"Fermé") / COUNTIFS('Etude statistique des temps d''a'!AF:AF,4,'Etude statistique des temps d''a'!A:A,"15h30",INDEX('Etude statistique des temps d''a'!B:AD, 0, ROW(A16)),"&lt;&gt;"),"No data")</f>
        <v>0</v>
      </c>
      <c r="AE17">
        <f>IFERROR(COUNTIFS('Etude statistique des temps d''a'!AF:AF,4,'Etude statistique des temps d''a'!A:A,"16h30",INDEX('Etude statistique des temps d''a'!B:AD, 0, ROW(A16)),"Fermé") / COUNTIFS('Etude statistique des temps d''a'!AF:AF,4,'Etude statistique des temps d''a'!A:A,"16h30",INDEX('Etude statistique des temps d''a'!B:AD, 0, ROW(A16)),"&lt;&gt;"),"No data")</f>
        <v>0</v>
      </c>
      <c r="AF17">
        <f>IFERROR(COUNTIFS('Etude statistique des temps d''a'!AF:AF,4,'Etude statistique des temps d''a'!A:A,"17h30",INDEX('Etude statistique des temps d''a'!B:AD, 0, ROW(A16)),"Fermé") / COUNTIFS('Etude statistique des temps d''a'!AF:AF,4,'Etude statistique des temps d''a'!A:A,"17h30",INDEX('Etude statistique des temps d''a'!B:AD, 0, ROW(A16)),"&lt;&gt;"),"No data")</f>
        <v>0</v>
      </c>
      <c r="AG17">
        <f>IFERROR(COUNTIFS('Etude statistique des temps d''a'!AF:AF,4,'Etude statistique des temps d''a'!A:A,"18h30",INDEX('Etude statistique des temps d''a'!B:AD, 0, ROW(A16)),"Fermé") / COUNTIFS('Etude statistique des temps d''a'!AF:AF,4,'Etude statistique des temps d''a'!A:A,"18h30",INDEX('Etude statistique des temps d''a'!B:AD, 0, ROW(A16)),"&lt;&gt;"),"No data")</f>
        <v>0</v>
      </c>
      <c r="AH17">
        <f>IFERROR(COUNTIFS('Etude statistique des temps d''a'!AF:AF,4,'Etude statistique des temps d''a'!A:A,"19h30",INDEX('Etude statistique des temps d''a'!B:AD, 0, ROW(A16)),"Fermé") / COUNTIFS('Etude statistique des temps d''a'!AF:AF,4,'Etude statistique des temps d''a'!A:A,"19h30",INDEX('Etude statistique des temps d''a'!B:AD, 0, ROW(A16)),"&lt;&gt;"),"No data")</f>
        <v>0</v>
      </c>
      <c r="AI17">
        <f>IFERROR(COUNTIFS('Etude statistique des temps d''a'!AF:AF,4,'Etude statistique des temps d''a'!A:A,"20h30",INDEX('Etude statistique des temps d''a'!B:AD, 0, ROW(A16)),"Fermé") / COUNTIFS('Etude statistique des temps d''a'!AF:AF,4,'Etude statistique des temps d''a'!A:A,"20h30",INDEX('Etude statistique des temps d''a'!B:AD, 0, ROW(A16)),"&lt;&gt;"),"No data")</f>
        <v>0</v>
      </c>
      <c r="AJ17">
        <f>IFERROR(COUNTIFS('Etude statistique des temps d''a'!AF:AF,4,'Etude statistique des temps d''a'!A:A,"21h30",INDEX('Etude statistique des temps d''a'!B:AD, 0, ROW(A16)),"Fermé") / COUNTIFS('Etude statistique des temps d''a'!AF:AF,4,'Etude statistique des temps d''a'!A:A,"21h30",INDEX('Etude statistique des temps d''a'!B:AD, 0, ROW(A16)),"&lt;&gt;"),"No data")</f>
        <v>0</v>
      </c>
      <c r="AK17">
        <f>IFERROR(COUNTIFS('Etude statistique des temps d''a'!AF:AF,4,'Etude statistique des temps d''a'!A:A,"22h",INDEX('Etude statistique des temps d''a'!B:AD, 0, ROW(A16)),"Fermé") / COUNTIFS('Etude statistique des temps d''a'!AF:AF,4,'Etude statistique des temps d''a'!A:A,"22h",INDEX('Etude statistique des temps d''a'!B:AD, 0, ROW(A16)),"&lt;&gt;"),"No data")</f>
        <v>1</v>
      </c>
      <c r="AL17" t="str">
        <f>IFERROR(COUNTIFS('Etude statistique des temps d''a'!AF:AF,4,'Etude statistique des temps d''a'!A:A,"22h30",INDEX('Etude statistique des temps d''a'!B:AD, 0, ROW(A16)),"Fermé") / COUNTIFS('Etude statistique des temps d''a'!AF:AF,4,'Etude statistique des temps d''a'!A:A,"22h30",INDEX('Etude statistique des temps d''a'!B:AD, 0, ROW(A16)),"&lt;&gt;"),"No data")</f>
        <v>No data</v>
      </c>
    </row>
    <row r="18" spans="1:38" x14ac:dyDescent="0.3">
      <c r="A18" t="s">
        <v>24</v>
      </c>
      <c r="B18" t="s">
        <v>40</v>
      </c>
      <c r="C18" t="s">
        <v>75</v>
      </c>
      <c r="D18" t="s">
        <v>76</v>
      </c>
      <c r="E18">
        <f t="shared" si="0"/>
        <v>37.692307692307693</v>
      </c>
      <c r="F18" t="str">
        <f>IFERROR(AVERAGEIFS(INDEX('Etude statistique des temps d''a'!B:AD,0,ROW(A17)),'Etude statistique des temps d''a'!A:A,"8h30",'Etude statistique des temps d''a'!AF:AF,4),"Closed")</f>
        <v>Closed</v>
      </c>
      <c r="G18">
        <f>IFERROR(AVERAGEIFS(INDEX('Etude statistique des temps d''a'!B:AD,0,ROW(A17)),'Etude statistique des temps d''a'!A:A,"9h30",'Etude statistique des temps d''a'!AF:AF,4),"Closed")</f>
        <v>17.5</v>
      </c>
      <c r="H18">
        <f>IFERROR(AVERAGEIFS(INDEX('Etude statistique des temps d''a'!B:AD,0,ROW(A17)),'Etude statistique des temps d''a'!A:A,"10h30",'Etude statistique des temps d''a'!AF:AF,4),"Closed")</f>
        <v>42.5</v>
      </c>
      <c r="I18">
        <f>IFERROR(AVERAGEIFS(INDEX('Etude statistique des temps d''a'!B:AD,0,ROW(A17)),'Etude statistique des temps d''a'!A:A,"11h30 (Parade!)",'Etude statistique des temps d''a'!AF:AF,4),"Closed")</f>
        <v>35</v>
      </c>
      <c r="J18">
        <f>IFERROR(AVERAGEIFS(INDEX('Etude statistique des temps d''a'!B:AD,0,ROW(A17)),'Etude statistique des temps d''a'!A:A,"12h30",'Etude statistique des temps d''a'!AF:AF,4),"Closed")</f>
        <v>60</v>
      </c>
      <c r="K18">
        <f>IFERROR(AVERAGEIFS(INDEX('Etude statistique des temps d''a'!B:AD,0,ROW(A17)),'Etude statistique des temps d''a'!A:A,"13h30",'Etude statistique des temps d''a'!AF:AF,4),"Closed")</f>
        <v>52.5</v>
      </c>
      <c r="L18">
        <f>IFERROR(AVERAGEIFS(INDEX('Etude statistique des temps d''a'!B:AD,0,ROW(A17)),'Etude statistique des temps d''a'!A:A,"14h30",'Etude statistique des temps d''a'!AF:AF,4),"Closed")</f>
        <v>42.5</v>
      </c>
      <c r="M18">
        <f>IFERROR(AVERAGEIFS(INDEX('Etude statistique des temps d''a'!B:AD,0,ROW(A17)),'Etude statistique des temps d''a'!A:A,"15h30",'Etude statistique des temps d''a'!AF:AF,4),"Closed")</f>
        <v>42.5</v>
      </c>
      <c r="N18">
        <f>IFERROR(AVERAGEIFS(INDEX('Etude statistique des temps d''a'!B:AD,0,ROW(A17)),'Etude statistique des temps d''a'!A:A,"16h30",'Etude statistique des temps d''a'!AF:AF,4),"Closed")</f>
        <v>37.5</v>
      </c>
      <c r="O18">
        <f>IFERROR(AVERAGEIFS(INDEX('Etude statistique des temps d''a'!B:AD,0,ROW(A17)),'Etude statistique des temps d''a'!A:A,"17h30",'Etude statistique des temps d''a'!AF:AF,4),"Closed")</f>
        <v>35</v>
      </c>
      <c r="P18">
        <f>IFERROR(AVERAGEIFS(INDEX('Etude statistique des temps d''a'!B:AD,0,ROW(A17)),'Etude statistique des temps d''a'!A:A,"18h30",'Etude statistique des temps d''a'!AF:AF,4),"Closed")</f>
        <v>35</v>
      </c>
      <c r="Q18">
        <f>IFERROR(AVERAGEIFS(INDEX('Etude statistique des temps d''a'!B:AD,0,ROW(A17)),'Etude statistique des temps d''a'!A:A,"19h30",'Etude statistique des temps d''a'!AF:AF,4),"Closed")</f>
        <v>25</v>
      </c>
      <c r="R18">
        <f>IFERROR(AVERAGEIFS(INDEX('Etude statistique des temps d''a'!B:AD,0,ROW(A17)),'Etude statistique des temps d''a'!A:A,"20h30",'Etude statistique des temps d''a'!AF:AF,4),"Closed")</f>
        <v>35</v>
      </c>
      <c r="S18">
        <f>IFERROR(AVERAGEIFS(INDEX('Etude statistique des temps d''a'!B:AD,0,ROW(A17)),'Etude statistique des temps d''a'!A:A,"21h30",'Etude statistique des temps d''a'!AF:AF,4),"Closed")</f>
        <v>30</v>
      </c>
      <c r="T18" t="str">
        <f>IFERROR(AVERAGEIFS(INDEX('Etude statistique des temps d''a'!B:AD,0,ROW(A17)),'Etude statistique des temps d''a'!A:A,"22h",'Etude statistique des temps d''a'!AF:AF,4),"Closed")</f>
        <v>Closed</v>
      </c>
      <c r="U18" t="str">
        <f>IFERROR(AVERAGEIFS(INDEX('Etude statistique des temps d''a'!B:AD,0,ROW(A17)),'Etude statistique des temps d''a'!A:A,"22h30",'Etude statistique des temps d''a'!AF:AF,4),"Closed")</f>
        <v>Closed</v>
      </c>
      <c r="V18">
        <f>COUNTIFS('Etude statistique des temps d''a'!AF:AF,4,INDEX('Etude statistique des temps d''a'!B:AD, 0, ROW(A17)),"Fermé") / COUNTIFS('Etude statistique des temps d''a'!AF:AF,4,INDEX('Etude statistique des temps d''a'!B:AD, 0, ROW(A17)),"&lt;&gt;")</f>
        <v>0.05</v>
      </c>
      <c r="W18" t="str">
        <f>IFERROR(COUNTIFS('Etude statistique des temps d''a'!AF:AF,4,'Etude statistique des temps d''a'!A:A,"8h30",INDEX('Etude statistique des temps d''a'!B:AD, 0, ROW(A17)),"Fermé") / COUNTIFS('Etude statistique des temps d''a'!AF:AF,4,'Etude statistique des temps d''a'!A:A,"8h30",INDEX('Etude statistique des temps d''a'!B:AD, 0, ROW(A17)),"&lt;&gt;"),"No data")</f>
        <v>No data</v>
      </c>
      <c r="X18">
        <f>IFERROR(COUNTIFS('Etude statistique des temps d''a'!AF:AF,4,'Etude statistique des temps d''a'!A:A,"9h30",INDEX('Etude statistique des temps d''a'!B:AD, 0, ROW(A17)),"Fermé") / COUNTIFS('Etude statistique des temps d''a'!AF:AF,4,'Etude statistique des temps d''a'!A:A,"9h30",INDEX('Etude statistique des temps d''a'!B:AD, 0, ROW(A17)),"&lt;&gt;"),"No data")</f>
        <v>0</v>
      </c>
      <c r="Y18">
        <f>IFERROR(COUNTIFS('Etude statistique des temps d''a'!AF:AF,4,'Etude statistique des temps d''a'!A:A,"10h30",INDEX('Etude statistique des temps d''a'!B:AD, 0, ROW(A17)),"Fermé") / COUNTIFS('Etude statistique des temps d''a'!AF:AF,4,'Etude statistique des temps d''a'!A:A,"10h30",INDEX('Etude statistique des temps d''a'!B:AD, 0, ROW(A17)),"&lt;&gt;"),"No data")</f>
        <v>0</v>
      </c>
      <c r="Z18">
        <f>IFERROR(COUNTIFS('Etude statistique des temps d''a'!AF:AF,4,'Etude statistique des temps d''a'!A:A,"11h30 (Parade!)",INDEX('Etude statistique des temps d''a'!B:AD, 0, ROW(A17)),"Fermé") / COUNTIFS('Etude statistique des temps d''a'!AF:AF,4,'Etude statistique des temps d''a'!A:A,"11h30 (Parade!)",INDEX('Etude statistique des temps d''a'!B:AD, 0, ROW(A17)),"&lt;&gt;"),"No data")</f>
        <v>0</v>
      </c>
      <c r="AA18">
        <f>IFERROR(COUNTIFS('Etude statistique des temps d''a'!AF:AF,4,'Etude statistique des temps d''a'!A:A,"12h30",INDEX('Etude statistique des temps d''a'!B:AD, 0, ROW(A17)),"Fermé") / COUNTIFS('Etude statistique des temps d''a'!AF:AF,4,'Etude statistique des temps d''a'!A:A,"12h30",INDEX('Etude statistique des temps d''a'!B:AD, 0, ROW(A17)),"&lt;&gt;"),"No data")</f>
        <v>0</v>
      </c>
      <c r="AB18">
        <f>IFERROR(COUNTIFS('Etude statistique des temps d''a'!AF:AF,4,'Etude statistique des temps d''a'!A:A,"13h30",INDEX('Etude statistique des temps d''a'!B:AD, 0, ROW(A17)),"Fermé") / COUNTIFS('Etude statistique des temps d''a'!AF:AF,4,'Etude statistique des temps d''a'!A:A,"13h30",INDEX('Etude statistique des temps d''a'!B:AD, 0, ROW(A17)),"&lt;&gt;"),"No data")</f>
        <v>0</v>
      </c>
      <c r="AC18">
        <f>IFERROR(COUNTIFS('Etude statistique des temps d''a'!AF:AF,4,'Etude statistique des temps d''a'!A:A,"14h30",INDEX('Etude statistique des temps d''a'!B:AD, 0, ROW(A17)),"Fermé") / COUNTIFS('Etude statistique des temps d''a'!AF:AF,4,'Etude statistique des temps d''a'!A:A,"14h30",INDEX('Etude statistique des temps d''a'!B:AD, 0, ROW(A17)),"&lt;&gt;"),"No data")</f>
        <v>0</v>
      </c>
      <c r="AD18">
        <f>IFERROR(COUNTIFS('Etude statistique des temps d''a'!AF:AF,4,'Etude statistique des temps d''a'!A:A,"15h30",INDEX('Etude statistique des temps d''a'!B:AD, 0, ROW(A17)),"Fermé") / COUNTIFS('Etude statistique des temps d''a'!AF:AF,4,'Etude statistique des temps d''a'!A:A,"15h30",INDEX('Etude statistique des temps d''a'!B:AD, 0, ROW(A17)),"&lt;&gt;"),"No data")</f>
        <v>0</v>
      </c>
      <c r="AE18">
        <f>IFERROR(COUNTIFS('Etude statistique des temps d''a'!AF:AF,4,'Etude statistique des temps d''a'!A:A,"16h30",INDEX('Etude statistique des temps d''a'!B:AD, 0, ROW(A17)),"Fermé") / COUNTIFS('Etude statistique des temps d''a'!AF:AF,4,'Etude statistique des temps d''a'!A:A,"16h30",INDEX('Etude statistique des temps d''a'!B:AD, 0, ROW(A17)),"&lt;&gt;"),"No data")</f>
        <v>0</v>
      </c>
      <c r="AF18">
        <f>IFERROR(COUNTIFS('Etude statistique des temps d''a'!AF:AF,4,'Etude statistique des temps d''a'!A:A,"17h30",INDEX('Etude statistique des temps d''a'!B:AD, 0, ROW(A17)),"Fermé") / COUNTIFS('Etude statistique des temps d''a'!AF:AF,4,'Etude statistique des temps d''a'!A:A,"17h30",INDEX('Etude statistique des temps d''a'!B:AD, 0, ROW(A17)),"&lt;&gt;"),"No data")</f>
        <v>0</v>
      </c>
      <c r="AG18">
        <f>IFERROR(COUNTIFS('Etude statistique des temps d''a'!AF:AF,4,'Etude statistique des temps d''a'!A:A,"18h30",INDEX('Etude statistique des temps d''a'!B:AD, 0, ROW(A17)),"Fermé") / COUNTIFS('Etude statistique des temps d''a'!AF:AF,4,'Etude statistique des temps d''a'!A:A,"18h30",INDEX('Etude statistique des temps d''a'!B:AD, 0, ROW(A17)),"&lt;&gt;"),"No data")</f>
        <v>0</v>
      </c>
      <c r="AH18">
        <f>IFERROR(COUNTIFS('Etude statistique des temps d''a'!AF:AF,4,'Etude statistique des temps d''a'!A:A,"19h30",INDEX('Etude statistique des temps d''a'!B:AD, 0, ROW(A17)),"Fermé") / COUNTIFS('Etude statistique des temps d''a'!AF:AF,4,'Etude statistique des temps d''a'!A:A,"19h30",INDEX('Etude statistique des temps d''a'!B:AD, 0, ROW(A17)),"&lt;&gt;"),"No data")</f>
        <v>0</v>
      </c>
      <c r="AI18">
        <f>IFERROR(COUNTIFS('Etude statistique des temps d''a'!AF:AF,4,'Etude statistique des temps d''a'!A:A,"20h30",INDEX('Etude statistique des temps d''a'!B:AD, 0, ROW(A17)),"Fermé") / COUNTIFS('Etude statistique des temps d''a'!AF:AF,4,'Etude statistique des temps d''a'!A:A,"20h30",INDEX('Etude statistique des temps d''a'!B:AD, 0, ROW(A17)),"&lt;&gt;"),"No data")</f>
        <v>0</v>
      </c>
      <c r="AJ18">
        <f>IFERROR(COUNTIFS('Etude statistique des temps d''a'!AF:AF,4,'Etude statistique des temps d''a'!A:A,"21h30",INDEX('Etude statistique des temps d''a'!B:AD, 0, ROW(A17)),"Fermé") / COUNTIFS('Etude statistique des temps d''a'!AF:AF,4,'Etude statistique des temps d''a'!A:A,"21h30",INDEX('Etude statistique des temps d''a'!B:AD, 0, ROW(A17)),"&lt;&gt;"),"No data")</f>
        <v>0</v>
      </c>
      <c r="AK18">
        <f>IFERROR(COUNTIFS('Etude statistique des temps d''a'!AF:AF,4,'Etude statistique des temps d''a'!A:A,"22h",INDEX('Etude statistique des temps d''a'!B:AD, 0, ROW(A17)),"Fermé") / COUNTIFS('Etude statistique des temps d''a'!AF:AF,4,'Etude statistique des temps d''a'!A:A,"22h",INDEX('Etude statistique des temps d''a'!B:AD, 0, ROW(A17)),"&lt;&gt;"),"No data")</f>
        <v>1</v>
      </c>
      <c r="AL18" t="str">
        <f>IFERROR(COUNTIFS('Etude statistique des temps d''a'!AF:AF,4,'Etude statistique des temps d''a'!A:A,"22h30",INDEX('Etude statistique des temps d''a'!B:AD, 0, ROW(A17)),"Fermé") / COUNTIFS('Etude statistique des temps d''a'!AF:AF,4,'Etude statistique des temps d''a'!A:A,"22h30",INDEX('Etude statistique des temps d''a'!B:AD, 0, ROW(A17)),"&lt;&gt;"),"No data")</f>
        <v>No data</v>
      </c>
    </row>
    <row r="19" spans="1:38" x14ac:dyDescent="0.3">
      <c r="A19" t="s">
        <v>25</v>
      </c>
      <c r="B19" t="s">
        <v>40</v>
      </c>
      <c r="C19" t="s">
        <v>77</v>
      </c>
      <c r="D19" t="s">
        <v>78</v>
      </c>
      <c r="E19">
        <f t="shared" si="0"/>
        <v>23.076923076923077</v>
      </c>
      <c r="F19" t="str">
        <f>IFERROR(AVERAGEIFS(INDEX('Etude statistique des temps d''a'!B:AD,0,ROW(A18)),'Etude statistique des temps d''a'!A:A,"8h30",'Etude statistique des temps d''a'!AF:AF,4),"Closed")</f>
        <v>Closed</v>
      </c>
      <c r="G19">
        <f>IFERROR(AVERAGEIFS(INDEX('Etude statistique des temps d''a'!B:AD,0,ROW(A18)),'Etude statistique des temps d''a'!A:A,"9h30",'Etude statistique des temps d''a'!AF:AF,4),"Closed")</f>
        <v>0</v>
      </c>
      <c r="H19">
        <f>IFERROR(AVERAGEIFS(INDEX('Etude statistique des temps d''a'!B:AD,0,ROW(A18)),'Etude statistique des temps d''a'!A:A,"10h30",'Etude statistique des temps d''a'!AF:AF,4),"Closed")</f>
        <v>30</v>
      </c>
      <c r="I19">
        <f>IFERROR(AVERAGEIFS(INDEX('Etude statistique des temps d''a'!B:AD,0,ROW(A18)),'Etude statistique des temps d''a'!A:A,"11h30 (Parade!)",'Etude statistique des temps d''a'!AF:AF,4),"Closed")</f>
        <v>20</v>
      </c>
      <c r="J19">
        <f>IFERROR(AVERAGEIFS(INDEX('Etude statistique des temps d''a'!B:AD,0,ROW(A18)),'Etude statistique des temps d''a'!A:A,"12h30",'Etude statistique des temps d''a'!AF:AF,4),"Closed")</f>
        <v>30</v>
      </c>
      <c r="K19">
        <f>IFERROR(AVERAGEIFS(INDEX('Etude statistique des temps d''a'!B:AD,0,ROW(A18)),'Etude statistique des temps d''a'!A:A,"13h30",'Etude statistique des temps d''a'!AF:AF,4),"Closed")</f>
        <v>25</v>
      </c>
      <c r="L19">
        <f>IFERROR(AVERAGEIFS(INDEX('Etude statistique des temps d''a'!B:AD,0,ROW(A18)),'Etude statistique des temps d''a'!A:A,"14h30",'Etude statistique des temps d''a'!AF:AF,4),"Closed")</f>
        <v>20</v>
      </c>
      <c r="M19">
        <f>IFERROR(AVERAGEIFS(INDEX('Etude statistique des temps d''a'!B:AD,0,ROW(A18)),'Etude statistique des temps d''a'!A:A,"15h30",'Etude statistique des temps d''a'!AF:AF,4),"Closed")</f>
        <v>32.5</v>
      </c>
      <c r="N19">
        <f>IFERROR(AVERAGEIFS(INDEX('Etude statistique des temps d''a'!B:AD,0,ROW(A18)),'Etude statistique des temps d''a'!A:A,"16h30",'Etude statistique des temps d''a'!AF:AF,4),"Closed")</f>
        <v>22.5</v>
      </c>
      <c r="O19">
        <f>IFERROR(AVERAGEIFS(INDEX('Etude statistique des temps d''a'!B:AD,0,ROW(A18)),'Etude statistique des temps d''a'!A:A,"17h30",'Etude statistique des temps d''a'!AF:AF,4),"Closed")</f>
        <v>25</v>
      </c>
      <c r="P19">
        <f>IFERROR(AVERAGEIFS(INDEX('Etude statistique des temps d''a'!B:AD,0,ROW(A18)),'Etude statistique des temps d''a'!A:A,"18h30",'Etude statistique des temps d''a'!AF:AF,4),"Closed")</f>
        <v>25</v>
      </c>
      <c r="Q19">
        <f>IFERROR(AVERAGEIFS(INDEX('Etude statistique des temps d''a'!B:AD,0,ROW(A18)),'Etude statistique des temps d''a'!A:A,"19h30",'Etude statistique des temps d''a'!AF:AF,4),"Closed")</f>
        <v>15</v>
      </c>
      <c r="R19">
        <f>IFERROR(AVERAGEIFS(INDEX('Etude statistique des temps d''a'!B:AD,0,ROW(A18)),'Etude statistique des temps d''a'!A:A,"20h30",'Etude statistique des temps d''a'!AF:AF,4),"Closed")</f>
        <v>20</v>
      </c>
      <c r="S19">
        <f>IFERROR(AVERAGEIFS(INDEX('Etude statistique des temps d''a'!B:AD,0,ROW(A18)),'Etude statistique des temps d''a'!A:A,"21h30",'Etude statistique des temps d''a'!AF:AF,4),"Closed")</f>
        <v>35</v>
      </c>
      <c r="T19" t="str">
        <f>IFERROR(AVERAGEIFS(INDEX('Etude statistique des temps d''a'!B:AD,0,ROW(A18)),'Etude statistique des temps d''a'!A:A,"22h",'Etude statistique des temps d''a'!AF:AF,4),"Closed")</f>
        <v>Closed</v>
      </c>
      <c r="U19" t="str">
        <f>IFERROR(AVERAGEIFS(INDEX('Etude statistique des temps d''a'!B:AD,0,ROW(A18)),'Etude statistique des temps d''a'!A:A,"22h30",'Etude statistique des temps d''a'!AF:AF,4),"Closed")</f>
        <v>Closed</v>
      </c>
      <c r="V19">
        <f>COUNTIFS('Etude statistique des temps d''a'!AF:AF,4,INDEX('Etude statistique des temps d''a'!B:AD, 0, ROW(A18)),"Fermé") / COUNTIFS('Etude statistique des temps d''a'!AF:AF,4,INDEX('Etude statistique des temps d''a'!B:AD, 0, ROW(A18)),"&lt;&gt;")</f>
        <v>0.05</v>
      </c>
      <c r="W19" t="str">
        <f>IFERROR(COUNTIFS('Etude statistique des temps d''a'!AF:AF,4,'Etude statistique des temps d''a'!A:A,"8h30",INDEX('Etude statistique des temps d''a'!B:AD, 0, ROW(A18)),"Fermé") / COUNTIFS('Etude statistique des temps d''a'!AF:AF,4,'Etude statistique des temps d''a'!A:A,"8h30",INDEX('Etude statistique des temps d''a'!B:AD, 0, ROW(A18)),"&lt;&gt;"),"No data")</f>
        <v>No data</v>
      </c>
      <c r="X19">
        <f>IFERROR(COUNTIFS('Etude statistique des temps d''a'!AF:AF,4,'Etude statistique des temps d''a'!A:A,"9h30",INDEX('Etude statistique des temps d''a'!B:AD, 0, ROW(A18)),"Fermé") / COUNTIFS('Etude statistique des temps d''a'!AF:AF,4,'Etude statistique des temps d''a'!A:A,"9h30",INDEX('Etude statistique des temps d''a'!B:AD, 0, ROW(A18)),"&lt;&gt;"),"No data")</f>
        <v>0</v>
      </c>
      <c r="Y19">
        <f>IFERROR(COUNTIFS('Etude statistique des temps d''a'!AF:AF,4,'Etude statistique des temps d''a'!A:A,"10h30",INDEX('Etude statistique des temps d''a'!B:AD, 0, ROW(A18)),"Fermé") / COUNTIFS('Etude statistique des temps d''a'!AF:AF,4,'Etude statistique des temps d''a'!A:A,"10h30",INDEX('Etude statistique des temps d''a'!B:AD, 0, ROW(A18)),"&lt;&gt;"),"No data")</f>
        <v>0</v>
      </c>
      <c r="Z19">
        <f>IFERROR(COUNTIFS('Etude statistique des temps d''a'!AF:AF,4,'Etude statistique des temps d''a'!A:A,"11h30 (Parade!)",INDEX('Etude statistique des temps d''a'!B:AD, 0, ROW(A18)),"Fermé") / COUNTIFS('Etude statistique des temps d''a'!AF:AF,4,'Etude statistique des temps d''a'!A:A,"11h30 (Parade!)",INDEX('Etude statistique des temps d''a'!B:AD, 0, ROW(A18)),"&lt;&gt;"),"No data")</f>
        <v>0</v>
      </c>
      <c r="AA19">
        <f>IFERROR(COUNTIFS('Etude statistique des temps d''a'!AF:AF,4,'Etude statistique des temps d''a'!A:A,"12h30",INDEX('Etude statistique des temps d''a'!B:AD, 0, ROW(A18)),"Fermé") / COUNTIFS('Etude statistique des temps d''a'!AF:AF,4,'Etude statistique des temps d''a'!A:A,"12h30",INDEX('Etude statistique des temps d''a'!B:AD, 0, ROW(A18)),"&lt;&gt;"),"No data")</f>
        <v>0</v>
      </c>
      <c r="AB19">
        <f>IFERROR(COUNTIFS('Etude statistique des temps d''a'!AF:AF,4,'Etude statistique des temps d''a'!A:A,"13h30",INDEX('Etude statistique des temps d''a'!B:AD, 0, ROW(A18)),"Fermé") / COUNTIFS('Etude statistique des temps d''a'!AF:AF,4,'Etude statistique des temps d''a'!A:A,"13h30",INDEX('Etude statistique des temps d''a'!B:AD, 0, ROW(A18)),"&lt;&gt;"),"No data")</f>
        <v>0</v>
      </c>
      <c r="AC19">
        <f>IFERROR(COUNTIFS('Etude statistique des temps d''a'!AF:AF,4,'Etude statistique des temps d''a'!A:A,"14h30",INDEX('Etude statistique des temps d''a'!B:AD, 0, ROW(A18)),"Fermé") / COUNTIFS('Etude statistique des temps d''a'!AF:AF,4,'Etude statistique des temps d''a'!A:A,"14h30",INDEX('Etude statistique des temps d''a'!B:AD, 0, ROW(A18)),"&lt;&gt;"),"No data")</f>
        <v>0</v>
      </c>
      <c r="AD19">
        <f>IFERROR(COUNTIFS('Etude statistique des temps d''a'!AF:AF,4,'Etude statistique des temps d''a'!A:A,"15h30",INDEX('Etude statistique des temps d''a'!B:AD, 0, ROW(A18)),"Fermé") / COUNTIFS('Etude statistique des temps d''a'!AF:AF,4,'Etude statistique des temps d''a'!A:A,"15h30",INDEX('Etude statistique des temps d''a'!B:AD, 0, ROW(A18)),"&lt;&gt;"),"No data")</f>
        <v>0</v>
      </c>
      <c r="AE19">
        <f>IFERROR(COUNTIFS('Etude statistique des temps d''a'!AF:AF,4,'Etude statistique des temps d''a'!A:A,"16h30",INDEX('Etude statistique des temps d''a'!B:AD, 0, ROW(A18)),"Fermé") / COUNTIFS('Etude statistique des temps d''a'!AF:AF,4,'Etude statistique des temps d''a'!A:A,"16h30",INDEX('Etude statistique des temps d''a'!B:AD, 0, ROW(A18)),"&lt;&gt;"),"No data")</f>
        <v>0</v>
      </c>
      <c r="AF19">
        <f>IFERROR(COUNTIFS('Etude statistique des temps d''a'!AF:AF,4,'Etude statistique des temps d''a'!A:A,"17h30",INDEX('Etude statistique des temps d''a'!B:AD, 0, ROW(A18)),"Fermé") / COUNTIFS('Etude statistique des temps d''a'!AF:AF,4,'Etude statistique des temps d''a'!A:A,"17h30",INDEX('Etude statistique des temps d''a'!B:AD, 0, ROW(A18)),"&lt;&gt;"),"No data")</f>
        <v>0</v>
      </c>
      <c r="AG19">
        <f>IFERROR(COUNTIFS('Etude statistique des temps d''a'!AF:AF,4,'Etude statistique des temps d''a'!A:A,"18h30",INDEX('Etude statistique des temps d''a'!B:AD, 0, ROW(A18)),"Fermé") / COUNTIFS('Etude statistique des temps d''a'!AF:AF,4,'Etude statistique des temps d''a'!A:A,"18h30",INDEX('Etude statistique des temps d''a'!B:AD, 0, ROW(A18)),"&lt;&gt;"),"No data")</f>
        <v>0</v>
      </c>
      <c r="AH19">
        <f>IFERROR(COUNTIFS('Etude statistique des temps d''a'!AF:AF,4,'Etude statistique des temps d''a'!A:A,"19h30",INDEX('Etude statistique des temps d''a'!B:AD, 0, ROW(A18)),"Fermé") / COUNTIFS('Etude statistique des temps d''a'!AF:AF,4,'Etude statistique des temps d''a'!A:A,"19h30",INDEX('Etude statistique des temps d''a'!B:AD, 0, ROW(A18)),"&lt;&gt;"),"No data")</f>
        <v>0</v>
      </c>
      <c r="AI19">
        <f>IFERROR(COUNTIFS('Etude statistique des temps d''a'!AF:AF,4,'Etude statistique des temps d''a'!A:A,"20h30",INDEX('Etude statistique des temps d''a'!B:AD, 0, ROW(A18)),"Fermé") / COUNTIFS('Etude statistique des temps d''a'!AF:AF,4,'Etude statistique des temps d''a'!A:A,"20h30",INDEX('Etude statistique des temps d''a'!B:AD, 0, ROW(A18)),"&lt;&gt;"),"No data")</f>
        <v>0</v>
      </c>
      <c r="AJ19">
        <f>IFERROR(COUNTIFS('Etude statistique des temps d''a'!AF:AF,4,'Etude statistique des temps d''a'!A:A,"21h30",INDEX('Etude statistique des temps d''a'!B:AD, 0, ROW(A18)),"Fermé") / COUNTIFS('Etude statistique des temps d''a'!AF:AF,4,'Etude statistique des temps d''a'!A:A,"21h30",INDEX('Etude statistique des temps d''a'!B:AD, 0, ROW(A18)),"&lt;&gt;"),"No data")</f>
        <v>0</v>
      </c>
      <c r="AK19">
        <f>IFERROR(COUNTIFS('Etude statistique des temps d''a'!AF:AF,4,'Etude statistique des temps d''a'!A:A,"22h",INDEX('Etude statistique des temps d''a'!B:AD, 0, ROW(A18)),"Fermé") / COUNTIFS('Etude statistique des temps d''a'!AF:AF,4,'Etude statistique des temps d''a'!A:A,"22h",INDEX('Etude statistique des temps d''a'!B:AD, 0, ROW(A18)),"&lt;&gt;"),"No data")</f>
        <v>1</v>
      </c>
      <c r="AL19" t="str">
        <f>IFERROR(COUNTIFS('Etude statistique des temps d''a'!AF:AF,4,'Etude statistique des temps d''a'!A:A,"22h30",INDEX('Etude statistique des temps d''a'!B:AD, 0, ROW(A18)),"Fermé") / COUNTIFS('Etude statistique des temps d''a'!AF:AF,4,'Etude statistique des temps d''a'!A:A,"22h30",INDEX('Etude statistique des temps d''a'!B:AD, 0, ROW(A18)),"&lt;&gt;"),"No data")</f>
        <v>No data</v>
      </c>
    </row>
    <row r="20" spans="1:38" x14ac:dyDescent="0.3">
      <c r="A20" t="s">
        <v>26</v>
      </c>
      <c r="B20" t="s">
        <v>40</v>
      </c>
      <c r="C20" t="s">
        <v>79</v>
      </c>
      <c r="D20" t="s">
        <v>80</v>
      </c>
      <c r="E20">
        <f t="shared" si="0"/>
        <v>43.035714285714285</v>
      </c>
      <c r="F20" t="str">
        <f>IFERROR(AVERAGEIFS(INDEX('Etude statistique des temps d''a'!B:AD,0,ROW(A19)),'Etude statistique des temps d''a'!A:A,"8h30",'Etude statistique des temps d''a'!AF:AF,4),"Closed")</f>
        <v>Closed</v>
      </c>
      <c r="G20">
        <f>IFERROR(AVERAGEIFS(INDEX('Etude statistique des temps d''a'!B:AD,0,ROW(A19)),'Etude statistique des temps d''a'!A:A,"9h30",'Etude statistique des temps d''a'!AF:AF,4),"Closed")</f>
        <v>20</v>
      </c>
      <c r="H20">
        <f>IFERROR(AVERAGEIFS(INDEX('Etude statistique des temps d''a'!B:AD,0,ROW(A19)),'Etude statistique des temps d''a'!A:A,"10h30",'Etude statistique des temps d''a'!AF:AF,4),"Closed")</f>
        <v>55</v>
      </c>
      <c r="I20">
        <f>IFERROR(AVERAGEIFS(INDEX('Etude statistique des temps d''a'!B:AD,0,ROW(A19)),'Etude statistique des temps d''a'!A:A,"11h30 (Parade!)",'Etude statistique des temps d''a'!AF:AF,4),"Closed")</f>
        <v>40</v>
      </c>
      <c r="J20">
        <f>IFERROR(AVERAGEIFS(INDEX('Etude statistique des temps d''a'!B:AD,0,ROW(A19)),'Etude statistique des temps d''a'!A:A,"12h30",'Etude statistique des temps d''a'!AF:AF,4),"Closed")</f>
        <v>75</v>
      </c>
      <c r="K20">
        <f>IFERROR(AVERAGEIFS(INDEX('Etude statistique des temps d''a'!B:AD,0,ROW(A19)),'Etude statistique des temps d''a'!A:A,"13h30",'Etude statistique des temps d''a'!AF:AF,4),"Closed")</f>
        <v>55</v>
      </c>
      <c r="L20">
        <f>IFERROR(AVERAGEIFS(INDEX('Etude statistique des temps d''a'!B:AD,0,ROW(A19)),'Etude statistique des temps d''a'!A:A,"14h30",'Etude statistique des temps d''a'!AF:AF,4),"Closed")</f>
        <v>40</v>
      </c>
      <c r="M20">
        <f>IFERROR(AVERAGEIFS(INDEX('Etude statistique des temps d''a'!B:AD,0,ROW(A19)),'Etude statistique des temps d''a'!A:A,"15h30",'Etude statistique des temps d''a'!AF:AF,4),"Closed")</f>
        <v>45</v>
      </c>
      <c r="N20">
        <f>IFERROR(AVERAGEIFS(INDEX('Etude statistique des temps d''a'!B:AD,0,ROW(A19)),'Etude statistique des temps d''a'!A:A,"16h30",'Etude statistique des temps d''a'!AF:AF,4),"Closed")</f>
        <v>42.5</v>
      </c>
      <c r="O20">
        <f>IFERROR(AVERAGEIFS(INDEX('Etude statistique des temps d''a'!B:AD,0,ROW(A19)),'Etude statistique des temps d''a'!A:A,"17h30",'Etude statistique des temps d''a'!AF:AF,4),"Closed")</f>
        <v>45</v>
      </c>
      <c r="P20">
        <f>IFERROR(AVERAGEIFS(INDEX('Etude statistique des temps d''a'!B:AD,0,ROW(A19)),'Etude statistique des temps d''a'!A:A,"18h30",'Etude statistique des temps d''a'!AF:AF,4),"Closed")</f>
        <v>40</v>
      </c>
      <c r="Q20">
        <f>IFERROR(AVERAGEIFS(INDEX('Etude statistique des temps d''a'!B:AD,0,ROW(A19)),'Etude statistique des temps d''a'!A:A,"19h30",'Etude statistique des temps d''a'!AF:AF,4),"Closed")</f>
        <v>30</v>
      </c>
      <c r="R20">
        <f>IFERROR(AVERAGEIFS(INDEX('Etude statistique des temps d''a'!B:AD,0,ROW(A19)),'Etude statistique des temps d''a'!A:A,"20h30",'Etude statistique des temps d''a'!AF:AF,4),"Closed")</f>
        <v>55</v>
      </c>
      <c r="S20">
        <f>IFERROR(AVERAGEIFS(INDEX('Etude statistique des temps d''a'!B:AD,0,ROW(A19)),'Etude statistique des temps d''a'!A:A,"21h30",'Etude statistique des temps d''a'!AF:AF,4),"Closed")</f>
        <v>25</v>
      </c>
      <c r="T20">
        <f>IFERROR(AVERAGEIFS(INDEX('Etude statistique des temps d''a'!B:AD,0,ROW(A19)),'Etude statistique des temps d''a'!A:A,"22h",'Etude statistique des temps d''a'!AF:AF,4),"Closed")</f>
        <v>35</v>
      </c>
      <c r="U20" t="str">
        <f>IFERROR(AVERAGEIFS(INDEX('Etude statistique des temps d''a'!B:AD,0,ROW(A19)),'Etude statistique des temps d''a'!A:A,"22h30",'Etude statistique des temps d''a'!AF:AF,4),"Closed")</f>
        <v>Closed</v>
      </c>
      <c r="V20">
        <f>COUNTIFS('Etude statistique des temps d''a'!AF:AF,4,INDEX('Etude statistique des temps d''a'!B:AD, 0, ROW(A19)),"Fermé") / COUNTIFS('Etude statistique des temps d''a'!AF:AF,4,INDEX('Etude statistique des temps d''a'!B:AD, 0, ROW(A19)),"&lt;&gt;")</f>
        <v>0</v>
      </c>
      <c r="W20" t="str">
        <f>IFERROR(COUNTIFS('Etude statistique des temps d''a'!AF:AF,4,'Etude statistique des temps d''a'!A:A,"8h30",INDEX('Etude statistique des temps d''a'!B:AD, 0, ROW(A19)),"Fermé") / COUNTIFS('Etude statistique des temps d''a'!AF:AF,4,'Etude statistique des temps d''a'!A:A,"8h30",INDEX('Etude statistique des temps d''a'!B:AD, 0, ROW(A19)),"&lt;&gt;"),"No data")</f>
        <v>No data</v>
      </c>
      <c r="X20">
        <f>IFERROR(COUNTIFS('Etude statistique des temps d''a'!AF:AF,4,'Etude statistique des temps d''a'!A:A,"9h30",INDEX('Etude statistique des temps d''a'!B:AD, 0, ROW(A19)),"Fermé") / COUNTIFS('Etude statistique des temps d''a'!AF:AF,4,'Etude statistique des temps d''a'!A:A,"9h30",INDEX('Etude statistique des temps d''a'!B:AD, 0, ROW(A19)),"&lt;&gt;"),"No data")</f>
        <v>0</v>
      </c>
      <c r="Y20">
        <f>IFERROR(COUNTIFS('Etude statistique des temps d''a'!AF:AF,4,'Etude statistique des temps d''a'!A:A,"10h30",INDEX('Etude statistique des temps d''a'!B:AD, 0, ROW(A19)),"Fermé") / COUNTIFS('Etude statistique des temps d''a'!AF:AF,4,'Etude statistique des temps d''a'!A:A,"10h30",INDEX('Etude statistique des temps d''a'!B:AD, 0, ROW(A19)),"&lt;&gt;"),"No data")</f>
        <v>0</v>
      </c>
      <c r="Z20">
        <f>IFERROR(COUNTIFS('Etude statistique des temps d''a'!AF:AF,4,'Etude statistique des temps d''a'!A:A,"11h30 (Parade!)",INDEX('Etude statistique des temps d''a'!B:AD, 0, ROW(A19)),"Fermé") / COUNTIFS('Etude statistique des temps d''a'!AF:AF,4,'Etude statistique des temps d''a'!A:A,"11h30 (Parade!)",INDEX('Etude statistique des temps d''a'!B:AD, 0, ROW(A19)),"&lt;&gt;"),"No data")</f>
        <v>0</v>
      </c>
      <c r="AA20">
        <f>IFERROR(COUNTIFS('Etude statistique des temps d''a'!AF:AF,4,'Etude statistique des temps d''a'!A:A,"12h30",INDEX('Etude statistique des temps d''a'!B:AD, 0, ROW(A19)),"Fermé") / COUNTIFS('Etude statistique des temps d''a'!AF:AF,4,'Etude statistique des temps d''a'!A:A,"12h30",INDEX('Etude statistique des temps d''a'!B:AD, 0, ROW(A19)),"&lt;&gt;"),"No data")</f>
        <v>0</v>
      </c>
      <c r="AB20">
        <f>IFERROR(COUNTIFS('Etude statistique des temps d''a'!AF:AF,4,'Etude statistique des temps d''a'!A:A,"13h30",INDEX('Etude statistique des temps d''a'!B:AD, 0, ROW(A19)),"Fermé") / COUNTIFS('Etude statistique des temps d''a'!AF:AF,4,'Etude statistique des temps d''a'!A:A,"13h30",INDEX('Etude statistique des temps d''a'!B:AD, 0, ROW(A19)),"&lt;&gt;"),"No data")</f>
        <v>0</v>
      </c>
      <c r="AC20">
        <f>IFERROR(COUNTIFS('Etude statistique des temps d''a'!AF:AF,4,'Etude statistique des temps d''a'!A:A,"14h30",INDEX('Etude statistique des temps d''a'!B:AD, 0, ROW(A19)),"Fermé") / COUNTIFS('Etude statistique des temps d''a'!AF:AF,4,'Etude statistique des temps d''a'!A:A,"14h30",INDEX('Etude statistique des temps d''a'!B:AD, 0, ROW(A19)),"&lt;&gt;"),"No data")</f>
        <v>0</v>
      </c>
      <c r="AD20">
        <f>IFERROR(COUNTIFS('Etude statistique des temps d''a'!AF:AF,4,'Etude statistique des temps d''a'!A:A,"15h30",INDEX('Etude statistique des temps d''a'!B:AD, 0, ROW(A19)),"Fermé") / COUNTIFS('Etude statistique des temps d''a'!AF:AF,4,'Etude statistique des temps d''a'!A:A,"15h30",INDEX('Etude statistique des temps d''a'!B:AD, 0, ROW(A19)),"&lt;&gt;"),"No data")</f>
        <v>0</v>
      </c>
      <c r="AE20">
        <f>IFERROR(COUNTIFS('Etude statistique des temps d''a'!AF:AF,4,'Etude statistique des temps d''a'!A:A,"16h30",INDEX('Etude statistique des temps d''a'!B:AD, 0, ROW(A19)),"Fermé") / COUNTIFS('Etude statistique des temps d''a'!AF:AF,4,'Etude statistique des temps d''a'!A:A,"16h30",INDEX('Etude statistique des temps d''a'!B:AD, 0, ROW(A19)),"&lt;&gt;"),"No data")</f>
        <v>0</v>
      </c>
      <c r="AF20">
        <f>IFERROR(COUNTIFS('Etude statistique des temps d''a'!AF:AF,4,'Etude statistique des temps d''a'!A:A,"17h30",INDEX('Etude statistique des temps d''a'!B:AD, 0, ROW(A19)),"Fermé") / COUNTIFS('Etude statistique des temps d''a'!AF:AF,4,'Etude statistique des temps d''a'!A:A,"17h30",INDEX('Etude statistique des temps d''a'!B:AD, 0, ROW(A19)),"&lt;&gt;"),"No data")</f>
        <v>0</v>
      </c>
      <c r="AG20">
        <f>IFERROR(COUNTIFS('Etude statistique des temps d''a'!AF:AF,4,'Etude statistique des temps d''a'!A:A,"18h30",INDEX('Etude statistique des temps d''a'!B:AD, 0, ROW(A19)),"Fermé") / COUNTIFS('Etude statistique des temps d''a'!AF:AF,4,'Etude statistique des temps d''a'!A:A,"18h30",INDEX('Etude statistique des temps d''a'!B:AD, 0, ROW(A19)),"&lt;&gt;"),"No data")</f>
        <v>0</v>
      </c>
      <c r="AH20">
        <f>IFERROR(COUNTIFS('Etude statistique des temps d''a'!AF:AF,4,'Etude statistique des temps d''a'!A:A,"19h30",INDEX('Etude statistique des temps d''a'!B:AD, 0, ROW(A19)),"Fermé") / COUNTIFS('Etude statistique des temps d''a'!AF:AF,4,'Etude statistique des temps d''a'!A:A,"19h30",INDEX('Etude statistique des temps d''a'!B:AD, 0, ROW(A19)),"&lt;&gt;"),"No data")</f>
        <v>0</v>
      </c>
      <c r="AI20">
        <f>IFERROR(COUNTIFS('Etude statistique des temps d''a'!AF:AF,4,'Etude statistique des temps d''a'!A:A,"20h30",INDEX('Etude statistique des temps d''a'!B:AD, 0, ROW(A19)),"Fermé") / COUNTIFS('Etude statistique des temps d''a'!AF:AF,4,'Etude statistique des temps d''a'!A:A,"20h30",INDEX('Etude statistique des temps d''a'!B:AD, 0, ROW(A19)),"&lt;&gt;"),"No data")</f>
        <v>0</v>
      </c>
      <c r="AJ20">
        <f>IFERROR(COUNTIFS('Etude statistique des temps d''a'!AF:AF,4,'Etude statistique des temps d''a'!A:A,"21h30",INDEX('Etude statistique des temps d''a'!B:AD, 0, ROW(A19)),"Fermé") / COUNTIFS('Etude statistique des temps d''a'!AF:AF,4,'Etude statistique des temps d''a'!A:A,"21h30",INDEX('Etude statistique des temps d''a'!B:AD, 0, ROW(A19)),"&lt;&gt;"),"No data")</f>
        <v>0</v>
      </c>
      <c r="AK20">
        <f>IFERROR(COUNTIFS('Etude statistique des temps d''a'!AF:AF,4,'Etude statistique des temps d''a'!A:A,"22h",INDEX('Etude statistique des temps d''a'!B:AD, 0, ROW(A19)),"Fermé") / COUNTIFS('Etude statistique des temps d''a'!AF:AF,4,'Etude statistique des temps d''a'!A:A,"22h",INDEX('Etude statistique des temps d''a'!B:AD, 0, ROW(A19)),"&lt;&gt;"),"No data")</f>
        <v>0</v>
      </c>
      <c r="AL20" t="str">
        <f>IFERROR(COUNTIFS('Etude statistique des temps d''a'!AF:AF,4,'Etude statistique des temps d''a'!A:A,"22h30",INDEX('Etude statistique des temps d''a'!B:AD, 0, ROW(A19)),"Fermé") / COUNTIFS('Etude statistique des temps d''a'!AF:AF,4,'Etude statistique des temps d''a'!A:A,"22h30",INDEX('Etude statistique des temps d''a'!B:AD, 0, ROW(A19)),"&lt;&gt;"),"No data")</f>
        <v>No data</v>
      </c>
    </row>
    <row r="21" spans="1:38" x14ac:dyDescent="0.3">
      <c r="A21" t="s">
        <v>27</v>
      </c>
      <c r="B21" t="s">
        <v>38</v>
      </c>
      <c r="C21" t="s">
        <v>81</v>
      </c>
      <c r="D21" t="s">
        <v>82</v>
      </c>
      <c r="E21">
        <f t="shared" si="0"/>
        <v>23.75</v>
      </c>
      <c r="F21" t="str">
        <f>IFERROR(AVERAGEIFS(INDEX('Etude statistique des temps d''a'!B:AD,0,ROW(A20)),'Etude statistique des temps d''a'!A:A,"8h30",'Etude statistique des temps d''a'!AF:AF,4),"Closed")</f>
        <v>Closed</v>
      </c>
      <c r="G21">
        <f>IFERROR(AVERAGEIFS(INDEX('Etude statistique des temps d''a'!B:AD,0,ROW(A20)),'Etude statistique des temps d''a'!A:A,"9h30",'Etude statistique des temps d''a'!AF:AF,4),"Closed")</f>
        <v>2.5</v>
      </c>
      <c r="H21">
        <f>IFERROR(AVERAGEIFS(INDEX('Etude statistique des temps d''a'!B:AD,0,ROW(A20)),'Etude statistique des temps d''a'!A:A,"10h30",'Etude statistique des temps d''a'!AF:AF,4),"Closed")</f>
        <v>37.5</v>
      </c>
      <c r="I21">
        <f>IFERROR(AVERAGEIFS(INDEX('Etude statistique des temps d''a'!B:AD,0,ROW(A20)),'Etude statistique des temps d''a'!A:A,"11h30 (Parade!)",'Etude statistique des temps d''a'!AF:AF,4),"Closed")</f>
        <v>45</v>
      </c>
      <c r="J21">
        <f>IFERROR(AVERAGEIFS(INDEX('Etude statistique des temps d''a'!B:AD,0,ROW(A20)),'Etude statistique des temps d''a'!A:A,"12h30",'Etude statistique des temps d''a'!AF:AF,4),"Closed")</f>
        <v>25</v>
      </c>
      <c r="K21">
        <f>IFERROR(AVERAGEIFS(INDEX('Etude statistique des temps d''a'!B:AD,0,ROW(A20)),'Etude statistique des temps d''a'!A:A,"13h30",'Etude statistique des temps d''a'!AF:AF,4),"Closed")</f>
        <v>22.5</v>
      </c>
      <c r="L21">
        <f>IFERROR(AVERAGEIFS(INDEX('Etude statistique des temps d''a'!B:AD,0,ROW(A20)),'Etude statistique des temps d''a'!A:A,"14h30",'Etude statistique des temps d''a'!AF:AF,4),"Closed")</f>
        <v>25</v>
      </c>
      <c r="M21">
        <f>IFERROR(AVERAGEIFS(INDEX('Etude statistique des temps d''a'!B:AD,0,ROW(A20)),'Etude statistique des temps d''a'!A:A,"15h30",'Etude statistique des temps d''a'!AF:AF,4),"Closed")</f>
        <v>20</v>
      </c>
      <c r="N21">
        <f>IFERROR(AVERAGEIFS(INDEX('Etude statistique des temps d''a'!B:AD,0,ROW(A20)),'Etude statistique des temps d''a'!A:A,"16h30",'Etude statistique des temps d''a'!AF:AF,4),"Closed")</f>
        <v>22.5</v>
      </c>
      <c r="O21">
        <f>IFERROR(AVERAGEIFS(INDEX('Etude statistique des temps d''a'!B:AD,0,ROW(A20)),'Etude statistique des temps d''a'!A:A,"17h30",'Etude statistique des temps d''a'!AF:AF,4),"Closed")</f>
        <v>20</v>
      </c>
      <c r="P21">
        <f>IFERROR(AVERAGEIFS(INDEX('Etude statistique des temps d''a'!B:AD,0,ROW(A20)),'Etude statistique des temps d''a'!A:A,"18h30",'Etude statistique des temps d''a'!AF:AF,4),"Closed")</f>
        <v>20</v>
      </c>
      <c r="Q21">
        <f>IFERROR(AVERAGEIFS(INDEX('Etude statistique des temps d''a'!B:AD,0,ROW(A20)),'Etude statistique des temps d''a'!A:A,"19h30",'Etude statistique des temps d''a'!AF:AF,4),"Closed")</f>
        <v>25</v>
      </c>
      <c r="R21">
        <f>IFERROR(AVERAGEIFS(INDEX('Etude statistique des temps d''a'!B:AD,0,ROW(A20)),'Etude statistique des temps d''a'!A:A,"20h30",'Etude statistique des temps d''a'!AF:AF,4),"Closed")</f>
        <v>20</v>
      </c>
      <c r="S21" t="str">
        <f>IFERROR(AVERAGEIFS(INDEX('Etude statistique des temps d''a'!B:AD,0,ROW(A20)),'Etude statistique des temps d''a'!A:A,"21h30",'Etude statistique des temps d''a'!AF:AF,4),"Closed")</f>
        <v>Closed</v>
      </c>
      <c r="T21" t="str">
        <f>IFERROR(AVERAGEIFS(INDEX('Etude statistique des temps d''a'!B:AD,0,ROW(A20)),'Etude statistique des temps d''a'!A:A,"22h",'Etude statistique des temps d''a'!AF:AF,4),"Closed")</f>
        <v>Closed</v>
      </c>
      <c r="U21" t="str">
        <f>IFERROR(AVERAGEIFS(INDEX('Etude statistique des temps d''a'!B:AD,0,ROW(A20)),'Etude statistique des temps d''a'!A:A,"22h30",'Etude statistique des temps d''a'!AF:AF,4),"Closed")</f>
        <v>Closed</v>
      </c>
      <c r="V21">
        <f>COUNTIFS('Etude statistique des temps d''a'!AF:AF,4,INDEX('Etude statistique des temps d''a'!B:AD, 0, ROW(A20)),"Fermé") / COUNTIFS('Etude statistique des temps d''a'!AF:AF,4,INDEX('Etude statistique des temps d''a'!B:AD, 0, ROW(A20)),"&lt;&gt;")</f>
        <v>0.1</v>
      </c>
      <c r="W21" t="str">
        <f>IFERROR(COUNTIFS('Etude statistique des temps d''a'!AF:AF,4,'Etude statistique des temps d''a'!A:A,"8h30",INDEX('Etude statistique des temps d''a'!B:AD, 0, ROW(A20)),"Fermé") / COUNTIFS('Etude statistique des temps d''a'!AF:AF,4,'Etude statistique des temps d''a'!A:A,"8h30",INDEX('Etude statistique des temps d''a'!B:AD, 0, ROW(A20)),"&lt;&gt;"),"No data")</f>
        <v>No data</v>
      </c>
      <c r="X21">
        <f>IFERROR(COUNTIFS('Etude statistique des temps d''a'!AF:AF,4,'Etude statistique des temps d''a'!A:A,"9h30",INDEX('Etude statistique des temps d''a'!B:AD, 0, ROW(A20)),"Fermé") / COUNTIFS('Etude statistique des temps d''a'!AF:AF,4,'Etude statistique des temps d''a'!A:A,"9h30",INDEX('Etude statistique des temps d''a'!B:AD, 0, ROW(A20)),"&lt;&gt;"),"No data")</f>
        <v>0</v>
      </c>
      <c r="Y21">
        <f>IFERROR(COUNTIFS('Etude statistique des temps d''a'!AF:AF,4,'Etude statistique des temps d''a'!A:A,"10h30",INDEX('Etude statistique des temps d''a'!B:AD, 0, ROW(A20)),"Fermé") / COUNTIFS('Etude statistique des temps d''a'!AF:AF,4,'Etude statistique des temps d''a'!A:A,"10h30",INDEX('Etude statistique des temps d''a'!B:AD, 0, ROW(A20)),"&lt;&gt;"),"No data")</f>
        <v>0</v>
      </c>
      <c r="Z21">
        <f>IFERROR(COUNTIFS('Etude statistique des temps d''a'!AF:AF,4,'Etude statistique des temps d''a'!A:A,"11h30 (Parade!)",INDEX('Etude statistique des temps d''a'!B:AD, 0, ROW(A20)),"Fermé") / COUNTIFS('Etude statistique des temps d''a'!AF:AF,4,'Etude statistique des temps d''a'!A:A,"11h30 (Parade!)",INDEX('Etude statistique des temps d''a'!B:AD, 0, ROW(A20)),"&lt;&gt;"),"No data")</f>
        <v>0</v>
      </c>
      <c r="AA21">
        <f>IFERROR(COUNTIFS('Etude statistique des temps d''a'!AF:AF,4,'Etude statistique des temps d''a'!A:A,"12h30",INDEX('Etude statistique des temps d''a'!B:AD, 0, ROW(A20)),"Fermé") / COUNTIFS('Etude statistique des temps d''a'!AF:AF,4,'Etude statistique des temps d''a'!A:A,"12h30",INDEX('Etude statistique des temps d''a'!B:AD, 0, ROW(A20)),"&lt;&gt;"),"No data")</f>
        <v>0</v>
      </c>
      <c r="AB21">
        <f>IFERROR(COUNTIFS('Etude statistique des temps d''a'!AF:AF,4,'Etude statistique des temps d''a'!A:A,"13h30",INDEX('Etude statistique des temps d''a'!B:AD, 0, ROW(A20)),"Fermé") / COUNTIFS('Etude statistique des temps d''a'!AF:AF,4,'Etude statistique des temps d''a'!A:A,"13h30",INDEX('Etude statistique des temps d''a'!B:AD, 0, ROW(A20)),"&lt;&gt;"),"No data")</f>
        <v>0</v>
      </c>
      <c r="AC21">
        <f>IFERROR(COUNTIFS('Etude statistique des temps d''a'!AF:AF,4,'Etude statistique des temps d''a'!A:A,"14h30",INDEX('Etude statistique des temps d''a'!B:AD, 0, ROW(A20)),"Fermé") / COUNTIFS('Etude statistique des temps d''a'!AF:AF,4,'Etude statistique des temps d''a'!A:A,"14h30",INDEX('Etude statistique des temps d''a'!B:AD, 0, ROW(A20)),"&lt;&gt;"),"No data")</f>
        <v>0</v>
      </c>
      <c r="AD21">
        <f>IFERROR(COUNTIFS('Etude statistique des temps d''a'!AF:AF,4,'Etude statistique des temps d''a'!A:A,"15h30",INDEX('Etude statistique des temps d''a'!B:AD, 0, ROW(A20)),"Fermé") / COUNTIFS('Etude statistique des temps d''a'!AF:AF,4,'Etude statistique des temps d''a'!A:A,"15h30",INDEX('Etude statistique des temps d''a'!B:AD, 0, ROW(A20)),"&lt;&gt;"),"No data")</f>
        <v>0</v>
      </c>
      <c r="AE21">
        <f>IFERROR(COUNTIFS('Etude statistique des temps d''a'!AF:AF,4,'Etude statistique des temps d''a'!A:A,"16h30",INDEX('Etude statistique des temps d''a'!B:AD, 0, ROW(A20)),"Fermé") / COUNTIFS('Etude statistique des temps d''a'!AF:AF,4,'Etude statistique des temps d''a'!A:A,"16h30",INDEX('Etude statistique des temps d''a'!B:AD, 0, ROW(A20)),"&lt;&gt;"),"No data")</f>
        <v>0</v>
      </c>
      <c r="AF21">
        <f>IFERROR(COUNTIFS('Etude statistique des temps d''a'!AF:AF,4,'Etude statistique des temps d''a'!A:A,"17h30",INDEX('Etude statistique des temps d''a'!B:AD, 0, ROW(A20)),"Fermé") / COUNTIFS('Etude statistique des temps d''a'!AF:AF,4,'Etude statistique des temps d''a'!A:A,"17h30",INDEX('Etude statistique des temps d''a'!B:AD, 0, ROW(A20)),"&lt;&gt;"),"No data")</f>
        <v>0</v>
      </c>
      <c r="AG21">
        <f>IFERROR(COUNTIFS('Etude statistique des temps d''a'!AF:AF,4,'Etude statistique des temps d''a'!A:A,"18h30",INDEX('Etude statistique des temps d''a'!B:AD, 0, ROW(A20)),"Fermé") / COUNTIFS('Etude statistique des temps d''a'!AF:AF,4,'Etude statistique des temps d''a'!A:A,"18h30",INDEX('Etude statistique des temps d''a'!B:AD, 0, ROW(A20)),"&lt;&gt;"),"No data")</f>
        <v>0</v>
      </c>
      <c r="AH21">
        <f>IFERROR(COUNTIFS('Etude statistique des temps d''a'!AF:AF,4,'Etude statistique des temps d''a'!A:A,"19h30",INDEX('Etude statistique des temps d''a'!B:AD, 0, ROW(A20)),"Fermé") / COUNTIFS('Etude statistique des temps d''a'!AF:AF,4,'Etude statistique des temps d''a'!A:A,"19h30",INDEX('Etude statistique des temps d''a'!B:AD, 0, ROW(A20)),"&lt;&gt;"),"No data")</f>
        <v>0</v>
      </c>
      <c r="AI21">
        <f>IFERROR(COUNTIFS('Etude statistique des temps d''a'!AF:AF,4,'Etude statistique des temps d''a'!A:A,"20h30",INDEX('Etude statistique des temps d''a'!B:AD, 0, ROW(A20)),"Fermé") / COUNTIFS('Etude statistique des temps d''a'!AF:AF,4,'Etude statistique des temps d''a'!A:A,"20h30",INDEX('Etude statistique des temps d''a'!B:AD, 0, ROW(A20)),"&lt;&gt;"),"No data")</f>
        <v>0</v>
      </c>
      <c r="AJ21">
        <f>IFERROR(COUNTIFS('Etude statistique des temps d''a'!AF:AF,4,'Etude statistique des temps d''a'!A:A,"21h30",INDEX('Etude statistique des temps d''a'!B:AD, 0, ROW(A20)),"Fermé") / COUNTIFS('Etude statistique des temps d''a'!AF:AF,4,'Etude statistique des temps d''a'!A:A,"21h30",INDEX('Etude statistique des temps d''a'!B:AD, 0, ROW(A20)),"&lt;&gt;"),"No data")</f>
        <v>1</v>
      </c>
      <c r="AK21">
        <f>IFERROR(COUNTIFS('Etude statistique des temps d''a'!AF:AF,4,'Etude statistique des temps d''a'!A:A,"22h",INDEX('Etude statistique des temps d''a'!B:AD, 0, ROW(A20)),"Fermé") / COUNTIFS('Etude statistique des temps d''a'!AF:AF,4,'Etude statistique des temps d''a'!A:A,"22h",INDEX('Etude statistique des temps d''a'!B:AD, 0, ROW(A20)),"&lt;&gt;"),"No data")</f>
        <v>1</v>
      </c>
      <c r="AL21" t="str">
        <f>IFERROR(COUNTIFS('Etude statistique des temps d''a'!AF:AF,4,'Etude statistique des temps d''a'!A:A,"22h30",INDEX('Etude statistique des temps d''a'!B:AD, 0, ROW(A20)),"Fermé") / COUNTIFS('Etude statistique des temps d''a'!AF:AF,4,'Etude statistique des temps d''a'!A:A,"22h30",INDEX('Etude statistique des temps d''a'!B:AD, 0, ROW(A20)),"&lt;&gt;"),"No data")</f>
        <v>No data</v>
      </c>
    </row>
    <row r="22" spans="1:38" x14ac:dyDescent="0.3">
      <c r="A22" t="s">
        <v>28</v>
      </c>
      <c r="B22" t="s">
        <v>38</v>
      </c>
      <c r="C22" t="s">
        <v>83</v>
      </c>
      <c r="D22" t="s">
        <v>84</v>
      </c>
      <c r="E22">
        <f t="shared" si="0"/>
        <v>40.208333333333336</v>
      </c>
      <c r="F22" t="str">
        <f>IFERROR(AVERAGEIFS(INDEX('Etude statistique des temps d''a'!B:AD,0,ROW(A21)),'Etude statistique des temps d''a'!A:A,"8h30",'Etude statistique des temps d''a'!AF:AF,4),"Closed")</f>
        <v>Closed</v>
      </c>
      <c r="G22">
        <f>IFERROR(AVERAGEIFS(INDEX('Etude statistique des temps d''a'!B:AD,0,ROW(A21)),'Etude statistique des temps d''a'!A:A,"9h30",'Etude statistique des temps d''a'!AF:AF,4),"Closed")</f>
        <v>20</v>
      </c>
      <c r="H22">
        <f>IFERROR(AVERAGEIFS(INDEX('Etude statistique des temps d''a'!B:AD,0,ROW(A21)),'Etude statistique des temps d''a'!A:A,"10h30",'Etude statistique des temps d''a'!AF:AF,4),"Closed")</f>
        <v>62.5</v>
      </c>
      <c r="I22">
        <f>IFERROR(AVERAGEIFS(INDEX('Etude statistique des temps d''a'!B:AD,0,ROW(A21)),'Etude statistique des temps d''a'!A:A,"11h30 (Parade!)",'Etude statistique des temps d''a'!AF:AF,4),"Closed")</f>
        <v>45</v>
      </c>
      <c r="J22">
        <f>IFERROR(AVERAGEIFS(INDEX('Etude statistique des temps d''a'!B:AD,0,ROW(A21)),'Etude statistique des temps d''a'!A:A,"12h30",'Etude statistique des temps d''a'!AF:AF,4),"Closed")</f>
        <v>50</v>
      </c>
      <c r="K22">
        <f>IFERROR(AVERAGEIFS(INDEX('Etude statistique des temps d''a'!B:AD,0,ROW(A21)),'Etude statistique des temps d''a'!A:A,"13h30",'Etude statistique des temps d''a'!AF:AF,4),"Closed")</f>
        <v>40</v>
      </c>
      <c r="L22">
        <f>IFERROR(AVERAGEIFS(INDEX('Etude statistique des temps d''a'!B:AD,0,ROW(A21)),'Etude statistique des temps d''a'!A:A,"14h30",'Etude statistique des temps d''a'!AF:AF,4),"Closed")</f>
        <v>40</v>
      </c>
      <c r="M22">
        <f>IFERROR(AVERAGEIFS(INDEX('Etude statistique des temps d''a'!B:AD,0,ROW(A21)),'Etude statistique des temps d''a'!A:A,"15h30",'Etude statistique des temps d''a'!AF:AF,4),"Closed")</f>
        <v>45</v>
      </c>
      <c r="N22">
        <f>IFERROR(AVERAGEIFS(INDEX('Etude statistique des temps d''a'!B:AD,0,ROW(A21)),'Etude statistique des temps d''a'!A:A,"16h30",'Etude statistique des temps d''a'!AF:AF,4),"Closed")</f>
        <v>40</v>
      </c>
      <c r="O22">
        <f>IFERROR(AVERAGEIFS(INDEX('Etude statistique des temps d''a'!B:AD,0,ROW(A21)),'Etude statistique des temps d''a'!A:A,"17h30",'Etude statistique des temps d''a'!AF:AF,4),"Closed")</f>
        <v>40</v>
      </c>
      <c r="P22">
        <f>IFERROR(AVERAGEIFS(INDEX('Etude statistique des temps d''a'!B:AD,0,ROW(A21)),'Etude statistique des temps d''a'!A:A,"18h30",'Etude statistique des temps d''a'!AF:AF,4),"Closed")</f>
        <v>35</v>
      </c>
      <c r="Q22">
        <f>IFERROR(AVERAGEIFS(INDEX('Etude statistique des temps d''a'!B:AD,0,ROW(A21)),'Etude statistique des temps d''a'!A:A,"19h30",'Etude statistique des temps d''a'!AF:AF,4),"Closed")</f>
        <v>30</v>
      </c>
      <c r="R22">
        <f>IFERROR(AVERAGEIFS(INDEX('Etude statistique des temps d''a'!B:AD,0,ROW(A21)),'Etude statistique des temps d''a'!A:A,"20h30",'Etude statistique des temps d''a'!AF:AF,4),"Closed")</f>
        <v>35</v>
      </c>
      <c r="S22" t="str">
        <f>IFERROR(AVERAGEIFS(INDEX('Etude statistique des temps d''a'!B:AD,0,ROW(A21)),'Etude statistique des temps d''a'!A:A,"21h30",'Etude statistique des temps d''a'!AF:AF,4),"Closed")</f>
        <v>Closed</v>
      </c>
      <c r="T22" t="str">
        <f>IFERROR(AVERAGEIFS(INDEX('Etude statistique des temps d''a'!B:AD,0,ROW(A21)),'Etude statistique des temps d''a'!A:A,"22h",'Etude statistique des temps d''a'!AF:AF,4),"Closed")</f>
        <v>Closed</v>
      </c>
      <c r="U22" t="str">
        <f>IFERROR(AVERAGEIFS(INDEX('Etude statistique des temps d''a'!B:AD,0,ROW(A21)),'Etude statistique des temps d''a'!A:A,"22h30",'Etude statistique des temps d''a'!AF:AF,4),"Closed")</f>
        <v>Closed</v>
      </c>
      <c r="V22">
        <f>COUNTIFS('Etude statistique des temps d''a'!AF:AF,4,INDEX('Etude statistique des temps d''a'!B:AD, 0, ROW(A21)),"Fermé") / COUNTIFS('Etude statistique des temps d''a'!AF:AF,4,INDEX('Etude statistique des temps d''a'!B:AD, 0, ROW(A21)),"&lt;&gt;")</f>
        <v>0.1</v>
      </c>
      <c r="W22" t="str">
        <f>IFERROR(COUNTIFS('Etude statistique des temps d''a'!AF:AF,4,'Etude statistique des temps d''a'!A:A,"8h30",INDEX('Etude statistique des temps d''a'!B:AD, 0, ROW(A21)),"Fermé") / COUNTIFS('Etude statistique des temps d''a'!AF:AF,4,'Etude statistique des temps d''a'!A:A,"8h30",INDEX('Etude statistique des temps d''a'!B:AD, 0, ROW(A21)),"&lt;&gt;"),"No data")</f>
        <v>No data</v>
      </c>
      <c r="X22">
        <f>IFERROR(COUNTIFS('Etude statistique des temps d''a'!AF:AF,4,'Etude statistique des temps d''a'!A:A,"9h30",INDEX('Etude statistique des temps d''a'!B:AD, 0, ROW(A21)),"Fermé") / COUNTIFS('Etude statistique des temps d''a'!AF:AF,4,'Etude statistique des temps d''a'!A:A,"9h30",INDEX('Etude statistique des temps d''a'!B:AD, 0, ROW(A21)),"&lt;&gt;"),"No data")</f>
        <v>0</v>
      </c>
      <c r="Y22">
        <f>IFERROR(COUNTIFS('Etude statistique des temps d''a'!AF:AF,4,'Etude statistique des temps d''a'!A:A,"10h30",INDEX('Etude statistique des temps d''a'!B:AD, 0, ROW(A21)),"Fermé") / COUNTIFS('Etude statistique des temps d''a'!AF:AF,4,'Etude statistique des temps d''a'!A:A,"10h30",INDEX('Etude statistique des temps d''a'!B:AD, 0, ROW(A21)),"&lt;&gt;"),"No data")</f>
        <v>0</v>
      </c>
      <c r="Z22">
        <f>IFERROR(COUNTIFS('Etude statistique des temps d''a'!AF:AF,4,'Etude statistique des temps d''a'!A:A,"11h30 (Parade!)",INDEX('Etude statistique des temps d''a'!B:AD, 0, ROW(A21)),"Fermé") / COUNTIFS('Etude statistique des temps d''a'!AF:AF,4,'Etude statistique des temps d''a'!A:A,"11h30 (Parade!)",INDEX('Etude statistique des temps d''a'!B:AD, 0, ROW(A21)),"&lt;&gt;"),"No data")</f>
        <v>0</v>
      </c>
      <c r="AA22">
        <f>IFERROR(COUNTIFS('Etude statistique des temps d''a'!AF:AF,4,'Etude statistique des temps d''a'!A:A,"12h30",INDEX('Etude statistique des temps d''a'!B:AD, 0, ROW(A21)),"Fermé") / COUNTIFS('Etude statistique des temps d''a'!AF:AF,4,'Etude statistique des temps d''a'!A:A,"12h30",INDEX('Etude statistique des temps d''a'!B:AD, 0, ROW(A21)),"&lt;&gt;"),"No data")</f>
        <v>0</v>
      </c>
      <c r="AB22">
        <f>IFERROR(COUNTIFS('Etude statistique des temps d''a'!AF:AF,4,'Etude statistique des temps d''a'!A:A,"13h30",INDEX('Etude statistique des temps d''a'!B:AD, 0, ROW(A21)),"Fermé") / COUNTIFS('Etude statistique des temps d''a'!AF:AF,4,'Etude statistique des temps d''a'!A:A,"13h30",INDEX('Etude statistique des temps d''a'!B:AD, 0, ROW(A21)),"&lt;&gt;"),"No data")</f>
        <v>0</v>
      </c>
      <c r="AC22">
        <f>IFERROR(COUNTIFS('Etude statistique des temps d''a'!AF:AF,4,'Etude statistique des temps d''a'!A:A,"14h30",INDEX('Etude statistique des temps d''a'!B:AD, 0, ROW(A21)),"Fermé") / COUNTIFS('Etude statistique des temps d''a'!AF:AF,4,'Etude statistique des temps d''a'!A:A,"14h30",INDEX('Etude statistique des temps d''a'!B:AD, 0, ROW(A21)),"&lt;&gt;"),"No data")</f>
        <v>0</v>
      </c>
      <c r="AD22">
        <f>IFERROR(COUNTIFS('Etude statistique des temps d''a'!AF:AF,4,'Etude statistique des temps d''a'!A:A,"15h30",INDEX('Etude statistique des temps d''a'!B:AD, 0, ROW(A21)),"Fermé") / COUNTIFS('Etude statistique des temps d''a'!AF:AF,4,'Etude statistique des temps d''a'!A:A,"15h30",INDEX('Etude statistique des temps d''a'!B:AD, 0, ROW(A21)),"&lt;&gt;"),"No data")</f>
        <v>0</v>
      </c>
      <c r="AE22">
        <f>IFERROR(COUNTIFS('Etude statistique des temps d''a'!AF:AF,4,'Etude statistique des temps d''a'!A:A,"16h30",INDEX('Etude statistique des temps d''a'!B:AD, 0, ROW(A21)),"Fermé") / COUNTIFS('Etude statistique des temps d''a'!AF:AF,4,'Etude statistique des temps d''a'!A:A,"16h30",INDEX('Etude statistique des temps d''a'!B:AD, 0, ROW(A21)),"&lt;&gt;"),"No data")</f>
        <v>0</v>
      </c>
      <c r="AF22">
        <f>IFERROR(COUNTIFS('Etude statistique des temps d''a'!AF:AF,4,'Etude statistique des temps d''a'!A:A,"17h30",INDEX('Etude statistique des temps d''a'!B:AD, 0, ROW(A21)),"Fermé") / COUNTIFS('Etude statistique des temps d''a'!AF:AF,4,'Etude statistique des temps d''a'!A:A,"17h30",INDEX('Etude statistique des temps d''a'!B:AD, 0, ROW(A21)),"&lt;&gt;"),"No data")</f>
        <v>0</v>
      </c>
      <c r="AG22">
        <f>IFERROR(COUNTIFS('Etude statistique des temps d''a'!AF:AF,4,'Etude statistique des temps d''a'!A:A,"18h30",INDEX('Etude statistique des temps d''a'!B:AD, 0, ROW(A21)),"Fermé") / COUNTIFS('Etude statistique des temps d''a'!AF:AF,4,'Etude statistique des temps d''a'!A:A,"18h30",INDEX('Etude statistique des temps d''a'!B:AD, 0, ROW(A21)),"&lt;&gt;"),"No data")</f>
        <v>0</v>
      </c>
      <c r="AH22">
        <f>IFERROR(COUNTIFS('Etude statistique des temps d''a'!AF:AF,4,'Etude statistique des temps d''a'!A:A,"19h30",INDEX('Etude statistique des temps d''a'!B:AD, 0, ROW(A21)),"Fermé") / COUNTIFS('Etude statistique des temps d''a'!AF:AF,4,'Etude statistique des temps d''a'!A:A,"19h30",INDEX('Etude statistique des temps d''a'!B:AD, 0, ROW(A21)),"&lt;&gt;"),"No data")</f>
        <v>0</v>
      </c>
      <c r="AI22">
        <f>IFERROR(COUNTIFS('Etude statistique des temps d''a'!AF:AF,4,'Etude statistique des temps d''a'!A:A,"20h30",INDEX('Etude statistique des temps d''a'!B:AD, 0, ROW(A21)),"Fermé") / COUNTIFS('Etude statistique des temps d''a'!AF:AF,4,'Etude statistique des temps d''a'!A:A,"20h30",INDEX('Etude statistique des temps d''a'!B:AD, 0, ROW(A21)),"&lt;&gt;"),"No data")</f>
        <v>0</v>
      </c>
      <c r="AJ22">
        <f>IFERROR(COUNTIFS('Etude statistique des temps d''a'!AF:AF,4,'Etude statistique des temps d''a'!A:A,"21h30",INDEX('Etude statistique des temps d''a'!B:AD, 0, ROW(A21)),"Fermé") / COUNTIFS('Etude statistique des temps d''a'!AF:AF,4,'Etude statistique des temps d''a'!A:A,"21h30",INDEX('Etude statistique des temps d''a'!B:AD, 0, ROW(A21)),"&lt;&gt;"),"No data")</f>
        <v>1</v>
      </c>
      <c r="AK22">
        <f>IFERROR(COUNTIFS('Etude statistique des temps d''a'!AF:AF,4,'Etude statistique des temps d''a'!A:A,"22h",INDEX('Etude statistique des temps d''a'!B:AD, 0, ROW(A21)),"Fermé") / COUNTIFS('Etude statistique des temps d''a'!AF:AF,4,'Etude statistique des temps d''a'!A:A,"22h",INDEX('Etude statistique des temps d''a'!B:AD, 0, ROW(A21)),"&lt;&gt;"),"No data")</f>
        <v>1</v>
      </c>
      <c r="AL22" t="str">
        <f>IFERROR(COUNTIFS('Etude statistique des temps d''a'!AF:AF,4,'Etude statistique des temps d''a'!A:A,"22h30",INDEX('Etude statistique des temps d''a'!B:AD, 0, ROW(A21)),"Fermé") / COUNTIFS('Etude statistique des temps d''a'!AF:AF,4,'Etude statistique des temps d''a'!A:A,"22h30",INDEX('Etude statistique des temps d''a'!B:AD, 0, ROW(A21)),"&lt;&gt;"),"No data")</f>
        <v>No data</v>
      </c>
    </row>
    <row r="23" spans="1:38" x14ac:dyDescent="0.3">
      <c r="A23" t="s">
        <v>29</v>
      </c>
      <c r="B23" t="s">
        <v>38</v>
      </c>
      <c r="C23" t="s">
        <v>85</v>
      </c>
      <c r="D23" t="s">
        <v>86</v>
      </c>
      <c r="E23">
        <f t="shared" si="0"/>
        <v>42.916666666666664</v>
      </c>
      <c r="F23" t="str">
        <f>IFERROR(AVERAGEIFS(INDEX('Etude statistique des temps d''a'!B:AD,0,ROW(A22)),'Etude statistique des temps d''a'!A:A,"8h30",'Etude statistique des temps d''a'!AF:AF,4),"Closed")</f>
        <v>Closed</v>
      </c>
      <c r="G23">
        <f>IFERROR(AVERAGEIFS(INDEX('Etude statistique des temps d''a'!B:AD,0,ROW(A22)),'Etude statistique des temps d''a'!A:A,"9h30",'Etude statistique des temps d''a'!AF:AF,4),"Closed")</f>
        <v>47.5</v>
      </c>
      <c r="H23">
        <f>IFERROR(AVERAGEIFS(INDEX('Etude statistique des temps d''a'!B:AD,0,ROW(A22)),'Etude statistique des temps d''a'!A:A,"10h30",'Etude statistique des temps d''a'!AF:AF,4),"Closed")</f>
        <v>50</v>
      </c>
      <c r="I23">
        <f>IFERROR(AVERAGEIFS(INDEX('Etude statistique des temps d''a'!B:AD,0,ROW(A22)),'Etude statistique des temps d''a'!A:A,"11h30 (Parade!)",'Etude statistique des temps d''a'!AF:AF,4),"Closed")</f>
        <v>45</v>
      </c>
      <c r="J23">
        <f>IFERROR(AVERAGEIFS(INDEX('Etude statistique des temps d''a'!B:AD,0,ROW(A22)),'Etude statistique des temps d''a'!A:A,"12h30",'Etude statistique des temps d''a'!AF:AF,4),"Closed")</f>
        <v>35</v>
      </c>
      <c r="K23">
        <f>IFERROR(AVERAGEIFS(INDEX('Etude statistique des temps d''a'!B:AD,0,ROW(A22)),'Etude statistique des temps d''a'!A:A,"13h30",'Etude statistique des temps d''a'!AF:AF,4),"Closed")</f>
        <v>55</v>
      </c>
      <c r="L23">
        <f>IFERROR(AVERAGEIFS(INDEX('Etude statistique des temps d''a'!B:AD,0,ROW(A22)),'Etude statistique des temps d''a'!A:A,"14h30",'Etude statistique des temps d''a'!AF:AF,4),"Closed")</f>
        <v>52.5</v>
      </c>
      <c r="M23">
        <f>IFERROR(AVERAGEIFS(INDEX('Etude statistique des temps d''a'!B:AD,0,ROW(A22)),'Etude statistique des temps d''a'!A:A,"15h30",'Etude statistique des temps d''a'!AF:AF,4),"Closed")</f>
        <v>55</v>
      </c>
      <c r="N23">
        <f>IFERROR(AVERAGEIFS(INDEX('Etude statistique des temps d''a'!B:AD,0,ROW(A22)),'Etude statistique des temps d''a'!A:A,"16h30",'Etude statistique des temps d''a'!AF:AF,4),"Closed")</f>
        <v>50</v>
      </c>
      <c r="O23">
        <f>IFERROR(AVERAGEIFS(INDEX('Etude statistique des temps d''a'!B:AD,0,ROW(A22)),'Etude statistique des temps d''a'!A:A,"17h30",'Etude statistique des temps d''a'!AF:AF,4),"Closed")</f>
        <v>45</v>
      </c>
      <c r="P23">
        <f>IFERROR(AVERAGEIFS(INDEX('Etude statistique des temps d''a'!B:AD,0,ROW(A22)),'Etude statistique des temps d''a'!A:A,"18h30",'Etude statistique des temps d''a'!AF:AF,4),"Closed")</f>
        <v>40</v>
      </c>
      <c r="Q23">
        <f>IFERROR(AVERAGEIFS(INDEX('Etude statistique des temps d''a'!B:AD,0,ROW(A22)),'Etude statistique des temps d''a'!A:A,"19h30",'Etude statistique des temps d''a'!AF:AF,4),"Closed")</f>
        <v>25</v>
      </c>
      <c r="R23">
        <f>IFERROR(AVERAGEIFS(INDEX('Etude statistique des temps d''a'!B:AD,0,ROW(A22)),'Etude statistique des temps d''a'!A:A,"20h30",'Etude statistique des temps d''a'!AF:AF,4),"Closed")</f>
        <v>15</v>
      </c>
      <c r="S23" t="str">
        <f>IFERROR(AVERAGEIFS(INDEX('Etude statistique des temps d''a'!B:AD,0,ROW(A22)),'Etude statistique des temps d''a'!A:A,"21h30",'Etude statistique des temps d''a'!AF:AF,4),"Closed")</f>
        <v>Closed</v>
      </c>
      <c r="T23" t="str">
        <f>IFERROR(AVERAGEIFS(INDEX('Etude statistique des temps d''a'!B:AD,0,ROW(A22)),'Etude statistique des temps d''a'!A:A,"22h",'Etude statistique des temps d''a'!AF:AF,4),"Closed")</f>
        <v>Closed</v>
      </c>
      <c r="U23" t="str">
        <f>IFERROR(AVERAGEIFS(INDEX('Etude statistique des temps d''a'!B:AD,0,ROW(A22)),'Etude statistique des temps d''a'!A:A,"22h30",'Etude statistique des temps d''a'!AF:AF,4),"Closed")</f>
        <v>Closed</v>
      </c>
      <c r="V23">
        <f>COUNTIFS('Etude statistique des temps d''a'!AF:AF,4,INDEX('Etude statistique des temps d''a'!B:AD, 0, ROW(A22)),"Fermé") / COUNTIFS('Etude statistique des temps d''a'!AF:AF,4,INDEX('Etude statistique des temps d''a'!B:AD, 0, ROW(A22)),"&lt;&gt;")</f>
        <v>0.1</v>
      </c>
      <c r="W23" t="str">
        <f>IFERROR(COUNTIFS('Etude statistique des temps d''a'!AF:AF,4,'Etude statistique des temps d''a'!A:A,"8h30",INDEX('Etude statistique des temps d''a'!B:AD, 0, ROW(A22)),"Fermé") / COUNTIFS('Etude statistique des temps d''a'!AF:AF,4,'Etude statistique des temps d''a'!A:A,"8h30",INDEX('Etude statistique des temps d''a'!B:AD, 0, ROW(A22)),"&lt;&gt;"),"No data")</f>
        <v>No data</v>
      </c>
      <c r="X23">
        <f>IFERROR(COUNTIFS('Etude statistique des temps d''a'!AF:AF,4,'Etude statistique des temps d''a'!A:A,"9h30",INDEX('Etude statistique des temps d''a'!B:AD, 0, ROW(A22)),"Fermé") / COUNTIFS('Etude statistique des temps d''a'!AF:AF,4,'Etude statistique des temps d''a'!A:A,"9h30",INDEX('Etude statistique des temps d''a'!B:AD, 0, ROW(A22)),"&lt;&gt;"),"No data")</f>
        <v>0</v>
      </c>
      <c r="Y23">
        <f>IFERROR(COUNTIFS('Etude statistique des temps d''a'!AF:AF,4,'Etude statistique des temps d''a'!A:A,"10h30",INDEX('Etude statistique des temps d''a'!B:AD, 0, ROW(A22)),"Fermé") / COUNTIFS('Etude statistique des temps d''a'!AF:AF,4,'Etude statistique des temps d''a'!A:A,"10h30",INDEX('Etude statistique des temps d''a'!B:AD, 0, ROW(A22)),"&lt;&gt;"),"No data")</f>
        <v>0</v>
      </c>
      <c r="Z23">
        <f>IFERROR(COUNTIFS('Etude statistique des temps d''a'!AF:AF,4,'Etude statistique des temps d''a'!A:A,"11h30 (Parade!)",INDEX('Etude statistique des temps d''a'!B:AD, 0, ROW(A22)),"Fermé") / COUNTIFS('Etude statistique des temps d''a'!AF:AF,4,'Etude statistique des temps d''a'!A:A,"11h30 (Parade!)",INDEX('Etude statistique des temps d''a'!B:AD, 0, ROW(A22)),"&lt;&gt;"),"No data")</f>
        <v>0</v>
      </c>
      <c r="AA23">
        <f>IFERROR(COUNTIFS('Etude statistique des temps d''a'!AF:AF,4,'Etude statistique des temps d''a'!A:A,"12h30",INDEX('Etude statistique des temps d''a'!B:AD, 0, ROW(A22)),"Fermé") / COUNTIFS('Etude statistique des temps d''a'!AF:AF,4,'Etude statistique des temps d''a'!A:A,"12h30",INDEX('Etude statistique des temps d''a'!B:AD, 0, ROW(A22)),"&lt;&gt;"),"No data")</f>
        <v>0</v>
      </c>
      <c r="AB23">
        <f>IFERROR(COUNTIFS('Etude statistique des temps d''a'!AF:AF,4,'Etude statistique des temps d''a'!A:A,"13h30",INDEX('Etude statistique des temps d''a'!B:AD, 0, ROW(A22)),"Fermé") / COUNTIFS('Etude statistique des temps d''a'!AF:AF,4,'Etude statistique des temps d''a'!A:A,"13h30",INDEX('Etude statistique des temps d''a'!B:AD, 0, ROW(A22)),"&lt;&gt;"),"No data")</f>
        <v>0</v>
      </c>
      <c r="AC23">
        <f>IFERROR(COUNTIFS('Etude statistique des temps d''a'!AF:AF,4,'Etude statistique des temps d''a'!A:A,"14h30",INDEX('Etude statistique des temps d''a'!B:AD, 0, ROW(A22)),"Fermé") / COUNTIFS('Etude statistique des temps d''a'!AF:AF,4,'Etude statistique des temps d''a'!A:A,"14h30",INDEX('Etude statistique des temps d''a'!B:AD, 0, ROW(A22)),"&lt;&gt;"),"No data")</f>
        <v>0</v>
      </c>
      <c r="AD23">
        <f>IFERROR(COUNTIFS('Etude statistique des temps d''a'!AF:AF,4,'Etude statistique des temps d''a'!A:A,"15h30",INDEX('Etude statistique des temps d''a'!B:AD, 0, ROW(A22)),"Fermé") / COUNTIFS('Etude statistique des temps d''a'!AF:AF,4,'Etude statistique des temps d''a'!A:A,"15h30",INDEX('Etude statistique des temps d''a'!B:AD, 0, ROW(A22)),"&lt;&gt;"),"No data")</f>
        <v>0</v>
      </c>
      <c r="AE23">
        <f>IFERROR(COUNTIFS('Etude statistique des temps d''a'!AF:AF,4,'Etude statistique des temps d''a'!A:A,"16h30",INDEX('Etude statistique des temps d''a'!B:AD, 0, ROW(A22)),"Fermé") / COUNTIFS('Etude statistique des temps d''a'!AF:AF,4,'Etude statistique des temps d''a'!A:A,"16h30",INDEX('Etude statistique des temps d''a'!B:AD, 0, ROW(A22)),"&lt;&gt;"),"No data")</f>
        <v>0</v>
      </c>
      <c r="AF23">
        <f>IFERROR(COUNTIFS('Etude statistique des temps d''a'!AF:AF,4,'Etude statistique des temps d''a'!A:A,"17h30",INDEX('Etude statistique des temps d''a'!B:AD, 0, ROW(A22)),"Fermé") / COUNTIFS('Etude statistique des temps d''a'!AF:AF,4,'Etude statistique des temps d''a'!A:A,"17h30",INDEX('Etude statistique des temps d''a'!B:AD, 0, ROW(A22)),"&lt;&gt;"),"No data")</f>
        <v>0</v>
      </c>
      <c r="AG23">
        <f>IFERROR(COUNTIFS('Etude statistique des temps d''a'!AF:AF,4,'Etude statistique des temps d''a'!A:A,"18h30",INDEX('Etude statistique des temps d''a'!B:AD, 0, ROW(A22)),"Fermé") / COUNTIFS('Etude statistique des temps d''a'!AF:AF,4,'Etude statistique des temps d''a'!A:A,"18h30",INDEX('Etude statistique des temps d''a'!B:AD, 0, ROW(A22)),"&lt;&gt;"),"No data")</f>
        <v>0</v>
      </c>
      <c r="AH23">
        <f>IFERROR(COUNTIFS('Etude statistique des temps d''a'!AF:AF,4,'Etude statistique des temps d''a'!A:A,"19h30",INDEX('Etude statistique des temps d''a'!B:AD, 0, ROW(A22)),"Fermé") / COUNTIFS('Etude statistique des temps d''a'!AF:AF,4,'Etude statistique des temps d''a'!A:A,"19h30",INDEX('Etude statistique des temps d''a'!B:AD, 0, ROW(A22)),"&lt;&gt;"),"No data")</f>
        <v>0</v>
      </c>
      <c r="AI23">
        <f>IFERROR(COUNTIFS('Etude statistique des temps d''a'!AF:AF,4,'Etude statistique des temps d''a'!A:A,"20h30",INDEX('Etude statistique des temps d''a'!B:AD, 0, ROW(A22)),"Fermé") / COUNTIFS('Etude statistique des temps d''a'!AF:AF,4,'Etude statistique des temps d''a'!A:A,"20h30",INDEX('Etude statistique des temps d''a'!B:AD, 0, ROW(A22)),"&lt;&gt;"),"No data")</f>
        <v>0</v>
      </c>
      <c r="AJ23">
        <f>IFERROR(COUNTIFS('Etude statistique des temps d''a'!AF:AF,4,'Etude statistique des temps d''a'!A:A,"21h30",INDEX('Etude statistique des temps d''a'!B:AD, 0, ROW(A22)),"Fermé") / COUNTIFS('Etude statistique des temps d''a'!AF:AF,4,'Etude statistique des temps d''a'!A:A,"21h30",INDEX('Etude statistique des temps d''a'!B:AD, 0, ROW(A22)),"&lt;&gt;"),"No data")</f>
        <v>1</v>
      </c>
      <c r="AK23">
        <f>IFERROR(COUNTIFS('Etude statistique des temps d''a'!AF:AF,4,'Etude statistique des temps d''a'!A:A,"22h",INDEX('Etude statistique des temps d''a'!B:AD, 0, ROW(A22)),"Fermé") / COUNTIFS('Etude statistique des temps d''a'!AF:AF,4,'Etude statistique des temps d''a'!A:A,"22h",INDEX('Etude statistique des temps d''a'!B:AD, 0, ROW(A22)),"&lt;&gt;"),"No data")</f>
        <v>1</v>
      </c>
      <c r="AL23" t="str">
        <f>IFERROR(COUNTIFS('Etude statistique des temps d''a'!AF:AF,4,'Etude statistique des temps d''a'!A:A,"22h30",INDEX('Etude statistique des temps d''a'!B:AD, 0, ROW(A22)),"Fermé") / COUNTIFS('Etude statistique des temps d''a'!AF:AF,4,'Etude statistique des temps d''a'!A:A,"22h30",INDEX('Etude statistique des temps d''a'!B:AD, 0, ROW(A22)),"&lt;&gt;"),"No data")</f>
        <v>No data</v>
      </c>
    </row>
    <row r="24" spans="1:38" x14ac:dyDescent="0.3">
      <c r="A24" t="s">
        <v>30</v>
      </c>
      <c r="B24" t="s">
        <v>38</v>
      </c>
      <c r="C24" t="s">
        <v>87</v>
      </c>
      <c r="D24" t="s">
        <v>88</v>
      </c>
      <c r="E24">
        <f t="shared" si="0"/>
        <v>10.454545454545455</v>
      </c>
      <c r="F24" t="str">
        <f>IFERROR(AVERAGEIFS(INDEX('Etude statistique des temps d''a'!B:AD,0,ROW(A23)),'Etude statistique des temps d''a'!A:A,"8h30",'Etude statistique des temps d''a'!AF:AF,4),"Closed")</f>
        <v>Closed</v>
      </c>
      <c r="G24">
        <f>IFERROR(AVERAGEIFS(INDEX('Etude statistique des temps d''a'!B:AD,0,ROW(A23)),'Etude statistique des temps d''a'!A:A,"9h30",'Etude statistique des temps d''a'!AF:AF,4),"Closed")</f>
        <v>5</v>
      </c>
      <c r="H24">
        <f>IFERROR(AVERAGEIFS(INDEX('Etude statistique des temps d''a'!B:AD,0,ROW(A23)),'Etude statistique des temps d''a'!A:A,"10h30",'Etude statistique des temps d''a'!AF:AF,4),"Closed")</f>
        <v>5</v>
      </c>
      <c r="I24">
        <f>IFERROR(AVERAGEIFS(INDEX('Etude statistique des temps d''a'!B:AD,0,ROW(A23)),'Etude statistique des temps d''a'!A:A,"11h30 (Parade!)",'Etude statistique des temps d''a'!AF:AF,4),"Closed")</f>
        <v>25</v>
      </c>
      <c r="J24">
        <f>IFERROR(AVERAGEIFS(INDEX('Etude statistique des temps d''a'!B:AD,0,ROW(A23)),'Etude statistique des temps d''a'!A:A,"12h30",'Etude statistique des temps d''a'!AF:AF,4),"Closed")</f>
        <v>25</v>
      </c>
      <c r="K24">
        <f>IFERROR(AVERAGEIFS(INDEX('Etude statistique des temps d''a'!B:AD,0,ROW(A23)),'Etude statistique des temps d''a'!A:A,"13h30",'Etude statistique des temps d''a'!AF:AF,4),"Closed")</f>
        <v>10</v>
      </c>
      <c r="L24">
        <f>IFERROR(AVERAGEIFS(INDEX('Etude statistique des temps d''a'!B:AD,0,ROW(A23)),'Etude statistique des temps d''a'!A:A,"14h30",'Etude statistique des temps d''a'!AF:AF,4),"Closed")</f>
        <v>7.5</v>
      </c>
      <c r="M24">
        <f>IFERROR(AVERAGEIFS(INDEX('Etude statistique des temps d''a'!B:AD,0,ROW(A23)),'Etude statistique des temps d''a'!A:A,"15h30",'Etude statistique des temps d''a'!AF:AF,4),"Closed")</f>
        <v>15</v>
      </c>
      <c r="N24">
        <f>IFERROR(AVERAGEIFS(INDEX('Etude statistique des temps d''a'!B:AD,0,ROW(A23)),'Etude statistique des temps d''a'!A:A,"16h30",'Etude statistique des temps d''a'!AF:AF,4),"Closed")</f>
        <v>7.5</v>
      </c>
      <c r="O24">
        <f>IFERROR(AVERAGEIFS(INDEX('Etude statistique des temps d''a'!B:AD,0,ROW(A23)),'Etude statistique des temps d''a'!A:A,"17h30",'Etude statistique des temps d''a'!AF:AF,4),"Closed")</f>
        <v>5</v>
      </c>
      <c r="P24">
        <f>IFERROR(AVERAGEIFS(INDEX('Etude statistique des temps d''a'!B:AD,0,ROW(A23)),'Etude statistique des temps d''a'!A:A,"18h30",'Etude statistique des temps d''a'!AF:AF,4),"Closed")</f>
        <v>5</v>
      </c>
      <c r="Q24">
        <f>IFERROR(AVERAGEIFS(INDEX('Etude statistique des temps d''a'!B:AD,0,ROW(A23)),'Etude statistique des temps d''a'!A:A,"19h30",'Etude statistique des temps d''a'!AF:AF,4),"Closed")</f>
        <v>5</v>
      </c>
      <c r="R24" t="str">
        <f>IFERROR(AVERAGEIFS(INDEX('Etude statistique des temps d''a'!B:AD,0,ROW(A23)),'Etude statistique des temps d''a'!A:A,"20h30",'Etude statistique des temps d''a'!AF:AF,4),"Closed")</f>
        <v>Closed</v>
      </c>
      <c r="S24" t="str">
        <f>IFERROR(AVERAGEIFS(INDEX('Etude statistique des temps d''a'!B:AD,0,ROW(A23)),'Etude statistique des temps d''a'!A:A,"21h30",'Etude statistique des temps d''a'!AF:AF,4),"Closed")</f>
        <v>Closed</v>
      </c>
      <c r="T24" t="str">
        <f>IFERROR(AVERAGEIFS(INDEX('Etude statistique des temps d''a'!B:AD,0,ROW(A23)),'Etude statistique des temps d''a'!A:A,"22h",'Etude statistique des temps d''a'!AF:AF,4),"Closed")</f>
        <v>Closed</v>
      </c>
      <c r="U24" t="str">
        <f>IFERROR(AVERAGEIFS(INDEX('Etude statistique des temps d''a'!B:AD,0,ROW(A23)),'Etude statistique des temps d''a'!A:A,"22h30",'Etude statistique des temps d''a'!AF:AF,4),"Closed")</f>
        <v>Closed</v>
      </c>
      <c r="V24">
        <f>COUNTIFS('Etude statistique des temps d''a'!AF:AF,4,INDEX('Etude statistique des temps d''a'!B:AD, 0, ROW(A23)),"Fermé") / COUNTIFS('Etude statistique des temps d''a'!AF:AF,4,INDEX('Etude statistique des temps d''a'!B:AD, 0, ROW(A23)),"&lt;&gt;")</f>
        <v>0.25</v>
      </c>
      <c r="W24" t="str">
        <f>IFERROR(COUNTIFS('Etude statistique des temps d''a'!AF:AF,4,'Etude statistique des temps d''a'!A:A,"8h30",INDEX('Etude statistique des temps d''a'!B:AD, 0, ROW(A23)),"Fermé") / COUNTIFS('Etude statistique des temps d''a'!AF:AF,4,'Etude statistique des temps d''a'!A:A,"8h30",INDEX('Etude statistique des temps d''a'!B:AD, 0, ROW(A23)),"&lt;&gt;"),"No data")</f>
        <v>No data</v>
      </c>
      <c r="X24">
        <f>IFERROR(COUNTIFS('Etude statistique des temps d''a'!AF:AF,4,'Etude statistique des temps d''a'!A:A,"9h30",INDEX('Etude statistique des temps d''a'!B:AD, 0, ROW(A23)),"Fermé") / COUNTIFS('Etude statistique des temps d''a'!AF:AF,4,'Etude statistique des temps d''a'!A:A,"9h30",INDEX('Etude statistique des temps d''a'!B:AD, 0, ROW(A23)),"&lt;&gt;"),"No data")</f>
        <v>0.5</v>
      </c>
      <c r="Y24">
        <f>IFERROR(COUNTIFS('Etude statistique des temps d''a'!AF:AF,4,'Etude statistique des temps d''a'!A:A,"10h30",INDEX('Etude statistique des temps d''a'!B:AD, 0, ROW(A23)),"Fermé") / COUNTIFS('Etude statistique des temps d''a'!AF:AF,4,'Etude statistique des temps d''a'!A:A,"10h30",INDEX('Etude statistique des temps d''a'!B:AD, 0, ROW(A23)),"&lt;&gt;"),"No data")</f>
        <v>0.5</v>
      </c>
      <c r="Z24">
        <f>IFERROR(COUNTIFS('Etude statistique des temps d''a'!AF:AF,4,'Etude statistique des temps d''a'!A:A,"11h30 (Parade!)",INDEX('Etude statistique des temps d''a'!B:AD, 0, ROW(A23)),"Fermé") / COUNTIFS('Etude statistique des temps d''a'!AF:AF,4,'Etude statistique des temps d''a'!A:A,"11h30 (Parade!)",INDEX('Etude statistique des temps d''a'!B:AD, 0, ROW(A23)),"&lt;&gt;"),"No data")</f>
        <v>0</v>
      </c>
      <c r="AA24">
        <f>IFERROR(COUNTIFS('Etude statistique des temps d''a'!AF:AF,4,'Etude statistique des temps d''a'!A:A,"12h30",INDEX('Etude statistique des temps d''a'!B:AD, 0, ROW(A23)),"Fermé") / COUNTIFS('Etude statistique des temps d''a'!AF:AF,4,'Etude statistique des temps d''a'!A:A,"12h30",INDEX('Etude statistique des temps d''a'!B:AD, 0, ROW(A23)),"&lt;&gt;"),"No data")</f>
        <v>0</v>
      </c>
      <c r="AB24">
        <f>IFERROR(COUNTIFS('Etude statistique des temps d''a'!AF:AF,4,'Etude statistique des temps d''a'!A:A,"13h30",INDEX('Etude statistique des temps d''a'!B:AD, 0, ROW(A23)),"Fermé") / COUNTIFS('Etude statistique des temps d''a'!AF:AF,4,'Etude statistique des temps d''a'!A:A,"13h30",INDEX('Etude statistique des temps d''a'!B:AD, 0, ROW(A23)),"&lt;&gt;"),"No data")</f>
        <v>0</v>
      </c>
      <c r="AC24">
        <f>IFERROR(COUNTIFS('Etude statistique des temps d''a'!AF:AF,4,'Etude statistique des temps d''a'!A:A,"14h30",INDEX('Etude statistique des temps d''a'!B:AD, 0, ROW(A23)),"Fermé") / COUNTIFS('Etude statistique des temps d''a'!AF:AF,4,'Etude statistique des temps d''a'!A:A,"14h30",INDEX('Etude statistique des temps d''a'!B:AD, 0, ROW(A23)),"&lt;&gt;"),"No data")</f>
        <v>0</v>
      </c>
      <c r="AD24">
        <f>IFERROR(COUNTIFS('Etude statistique des temps d''a'!AF:AF,4,'Etude statistique des temps d''a'!A:A,"15h30",INDEX('Etude statistique des temps d''a'!B:AD, 0, ROW(A23)),"Fermé") / COUNTIFS('Etude statistique des temps d''a'!AF:AF,4,'Etude statistique des temps d''a'!A:A,"15h30",INDEX('Etude statistique des temps d''a'!B:AD, 0, ROW(A23)),"&lt;&gt;"),"No data")</f>
        <v>0</v>
      </c>
      <c r="AE24">
        <f>IFERROR(COUNTIFS('Etude statistique des temps d''a'!AF:AF,4,'Etude statistique des temps d''a'!A:A,"16h30",INDEX('Etude statistique des temps d''a'!B:AD, 0, ROW(A23)),"Fermé") / COUNTIFS('Etude statistique des temps d''a'!AF:AF,4,'Etude statistique des temps d''a'!A:A,"16h30",INDEX('Etude statistique des temps d''a'!B:AD, 0, ROW(A23)),"&lt;&gt;"),"No data")</f>
        <v>0</v>
      </c>
      <c r="AF24">
        <f>IFERROR(COUNTIFS('Etude statistique des temps d''a'!AF:AF,4,'Etude statistique des temps d''a'!A:A,"17h30",INDEX('Etude statistique des temps d''a'!B:AD, 0, ROW(A23)),"Fermé") / COUNTIFS('Etude statistique des temps d''a'!AF:AF,4,'Etude statistique des temps d''a'!A:A,"17h30",INDEX('Etude statistique des temps d''a'!B:AD, 0, ROW(A23)),"&lt;&gt;"),"No data")</f>
        <v>0</v>
      </c>
      <c r="AG24">
        <f>IFERROR(COUNTIFS('Etude statistique des temps d''a'!AF:AF,4,'Etude statistique des temps d''a'!A:A,"18h30",INDEX('Etude statistique des temps d''a'!B:AD, 0, ROW(A23)),"Fermé") / COUNTIFS('Etude statistique des temps d''a'!AF:AF,4,'Etude statistique des temps d''a'!A:A,"18h30",INDEX('Etude statistique des temps d''a'!B:AD, 0, ROW(A23)),"&lt;&gt;"),"No data")</f>
        <v>0</v>
      </c>
      <c r="AH24">
        <f>IFERROR(COUNTIFS('Etude statistique des temps d''a'!AF:AF,4,'Etude statistique des temps d''a'!A:A,"19h30",INDEX('Etude statistique des temps d''a'!B:AD, 0, ROW(A23)),"Fermé") / COUNTIFS('Etude statistique des temps d''a'!AF:AF,4,'Etude statistique des temps d''a'!A:A,"19h30",INDEX('Etude statistique des temps d''a'!B:AD, 0, ROW(A23)),"&lt;&gt;"),"No data")</f>
        <v>0</v>
      </c>
      <c r="AI24">
        <f>IFERROR(COUNTIFS('Etude statistique des temps d''a'!AF:AF,4,'Etude statistique des temps d''a'!A:A,"20h30",INDEX('Etude statistique des temps d''a'!B:AD, 0, ROW(A23)),"Fermé") / COUNTIFS('Etude statistique des temps d''a'!AF:AF,4,'Etude statistique des temps d''a'!A:A,"20h30",INDEX('Etude statistique des temps d''a'!B:AD, 0, ROW(A23)),"&lt;&gt;"),"No data")</f>
        <v>1</v>
      </c>
      <c r="AJ24">
        <f>IFERROR(COUNTIFS('Etude statistique des temps d''a'!AF:AF,4,'Etude statistique des temps d''a'!A:A,"21h30",INDEX('Etude statistique des temps d''a'!B:AD, 0, ROW(A23)),"Fermé") / COUNTIFS('Etude statistique des temps d''a'!AF:AF,4,'Etude statistique des temps d''a'!A:A,"21h30",INDEX('Etude statistique des temps d''a'!B:AD, 0, ROW(A23)),"&lt;&gt;"),"No data")</f>
        <v>1</v>
      </c>
      <c r="AK24">
        <f>IFERROR(COUNTIFS('Etude statistique des temps d''a'!AF:AF,4,'Etude statistique des temps d''a'!A:A,"22h",INDEX('Etude statistique des temps d''a'!B:AD, 0, ROW(A23)),"Fermé") / COUNTIFS('Etude statistique des temps d''a'!AF:AF,4,'Etude statistique des temps d''a'!A:A,"22h",INDEX('Etude statistique des temps d''a'!B:AD, 0, ROW(A23)),"&lt;&gt;"),"No data")</f>
        <v>1</v>
      </c>
      <c r="AL24" t="str">
        <f>IFERROR(COUNTIFS('Etude statistique des temps d''a'!AF:AF,4,'Etude statistique des temps d''a'!A:A,"22h30",INDEX('Etude statistique des temps d''a'!B:AD, 0, ROW(A23)),"Fermé") / COUNTIFS('Etude statistique des temps d''a'!AF:AF,4,'Etude statistique des temps d''a'!A:A,"22h30",INDEX('Etude statistique des temps d''a'!B:AD, 0, ROW(A23)),"&lt;&gt;"),"No data")</f>
        <v>No data</v>
      </c>
    </row>
    <row r="25" spans="1:38" x14ac:dyDescent="0.3">
      <c r="A25" t="s">
        <v>31</v>
      </c>
      <c r="B25" t="s">
        <v>38</v>
      </c>
      <c r="C25" t="s">
        <v>89</v>
      </c>
      <c r="D25" t="s">
        <v>90</v>
      </c>
      <c r="E25">
        <f t="shared" si="0"/>
        <v>13.863636363636363</v>
      </c>
      <c r="F25" t="str">
        <f>IFERROR(AVERAGEIFS(INDEX('Etude statistique des temps d''a'!B:AD,0,ROW(A24)),'Etude statistique des temps d''a'!A:A,"8h30",'Etude statistique des temps d''a'!AF:AF,4),"Closed")</f>
        <v>Closed</v>
      </c>
      <c r="G25">
        <f>IFERROR(AVERAGEIFS(INDEX('Etude statistique des temps d''a'!B:AD,0,ROW(A24)),'Etude statistique des temps d''a'!A:A,"9h30",'Etude statistique des temps d''a'!AF:AF,4),"Closed")</f>
        <v>7.5</v>
      </c>
      <c r="H25">
        <f>IFERROR(AVERAGEIFS(INDEX('Etude statistique des temps d''a'!B:AD,0,ROW(A24)),'Etude statistique des temps d''a'!A:A,"10h30",'Etude statistique des temps d''a'!AF:AF,4),"Closed")</f>
        <v>22.5</v>
      </c>
      <c r="I25">
        <f>IFERROR(AVERAGEIFS(INDEX('Etude statistique des temps d''a'!B:AD,0,ROW(A24)),'Etude statistique des temps d''a'!A:A,"11h30 (Parade!)",'Etude statistique des temps d''a'!AF:AF,4),"Closed")</f>
        <v>20</v>
      </c>
      <c r="J25">
        <f>IFERROR(AVERAGEIFS(INDEX('Etude statistique des temps d''a'!B:AD,0,ROW(A24)),'Etude statistique des temps d''a'!A:A,"12h30",'Etude statistique des temps d''a'!AF:AF,4),"Closed")</f>
        <v>25</v>
      </c>
      <c r="K25">
        <f>IFERROR(AVERAGEIFS(INDEX('Etude statistique des temps d''a'!B:AD,0,ROW(A24)),'Etude statistique des temps d''a'!A:A,"13h30",'Etude statistique des temps d''a'!AF:AF,4),"Closed")</f>
        <v>15</v>
      </c>
      <c r="L25">
        <f>IFERROR(AVERAGEIFS(INDEX('Etude statistique des temps d''a'!B:AD,0,ROW(A24)),'Etude statistique des temps d''a'!A:A,"14h30",'Etude statistique des temps d''a'!AF:AF,4),"Closed")</f>
        <v>20</v>
      </c>
      <c r="M25">
        <f>IFERROR(AVERAGEIFS(INDEX('Etude statistique des temps d''a'!B:AD,0,ROW(A24)),'Etude statistique des temps d''a'!A:A,"15h30",'Etude statistique des temps d''a'!AF:AF,4),"Closed")</f>
        <v>7.5</v>
      </c>
      <c r="N25">
        <f>IFERROR(AVERAGEIFS(INDEX('Etude statistique des temps d''a'!B:AD,0,ROW(A24)),'Etude statistique des temps d''a'!A:A,"16h30",'Etude statistique des temps d''a'!AF:AF,4),"Closed")</f>
        <v>10</v>
      </c>
      <c r="O25">
        <f>IFERROR(AVERAGEIFS(INDEX('Etude statistique des temps d''a'!B:AD,0,ROW(A24)),'Etude statistique des temps d''a'!A:A,"17h30",'Etude statistique des temps d''a'!AF:AF,4),"Closed")</f>
        <v>10</v>
      </c>
      <c r="P25">
        <f>IFERROR(AVERAGEIFS(INDEX('Etude statistique des temps d''a'!B:AD,0,ROW(A24)),'Etude statistique des temps d''a'!A:A,"18h30",'Etude statistique des temps d''a'!AF:AF,4),"Closed")</f>
        <v>5</v>
      </c>
      <c r="Q25" t="str">
        <f>IFERROR(AVERAGEIFS(INDEX('Etude statistique des temps d''a'!B:AD,0,ROW(A24)),'Etude statistique des temps d''a'!A:A,"19h30",'Etude statistique des temps d''a'!AF:AF,4),"Closed")</f>
        <v>Closed</v>
      </c>
      <c r="R25">
        <f>IFERROR(AVERAGEIFS(INDEX('Etude statistique des temps d''a'!B:AD,0,ROW(A24)),'Etude statistique des temps d''a'!A:A,"20h30",'Etude statistique des temps d''a'!AF:AF,4),"Closed")</f>
        <v>10</v>
      </c>
      <c r="S25" t="str">
        <f>IFERROR(AVERAGEIFS(INDEX('Etude statistique des temps d''a'!B:AD,0,ROW(A24)),'Etude statistique des temps d''a'!A:A,"21h30",'Etude statistique des temps d''a'!AF:AF,4),"Closed")</f>
        <v>Closed</v>
      </c>
      <c r="T25" t="str">
        <f>IFERROR(AVERAGEIFS(INDEX('Etude statistique des temps d''a'!B:AD,0,ROW(A24)),'Etude statistique des temps d''a'!A:A,"22h",'Etude statistique des temps d''a'!AF:AF,4),"Closed")</f>
        <v>Closed</v>
      </c>
      <c r="U25" t="str">
        <f>IFERROR(AVERAGEIFS(INDEX('Etude statistique des temps d''a'!B:AD,0,ROW(A24)),'Etude statistique des temps d''a'!A:A,"22h30",'Etude statistique des temps d''a'!AF:AF,4),"Closed")</f>
        <v>Closed</v>
      </c>
      <c r="V25">
        <f>COUNTIFS('Etude statistique des temps d''a'!AF:AF,4,INDEX('Etude statistique des temps d''a'!B:AD, 0, ROW(A24)),"Fermé") / COUNTIFS('Etude statistique des temps d''a'!AF:AF,4,INDEX('Etude statistique des temps d''a'!B:AD, 0, ROW(A24)),"&lt;&gt;")</f>
        <v>0.15</v>
      </c>
      <c r="W25" t="str">
        <f>IFERROR(COUNTIFS('Etude statistique des temps d''a'!AF:AF,4,'Etude statistique des temps d''a'!A:A,"8h30",INDEX('Etude statistique des temps d''a'!B:AD, 0, ROW(A24)),"Fermé") / COUNTIFS('Etude statistique des temps d''a'!AF:AF,4,'Etude statistique des temps d''a'!A:A,"8h30",INDEX('Etude statistique des temps d''a'!B:AD, 0, ROW(A24)),"&lt;&gt;"),"No data")</f>
        <v>No data</v>
      </c>
      <c r="X25">
        <f>IFERROR(COUNTIFS('Etude statistique des temps d''a'!AF:AF,4,'Etude statistique des temps d''a'!A:A,"9h30",INDEX('Etude statistique des temps d''a'!B:AD, 0, ROW(A24)),"Fermé") / COUNTIFS('Etude statistique des temps d''a'!AF:AF,4,'Etude statistique des temps d''a'!A:A,"9h30",INDEX('Etude statistique des temps d''a'!B:AD, 0, ROW(A24)),"&lt;&gt;"),"No data")</f>
        <v>0</v>
      </c>
      <c r="Y25">
        <f>IFERROR(COUNTIFS('Etude statistique des temps d''a'!AF:AF,4,'Etude statistique des temps d''a'!A:A,"10h30",INDEX('Etude statistique des temps d''a'!B:AD, 0, ROW(A24)),"Fermé") / COUNTIFS('Etude statistique des temps d''a'!AF:AF,4,'Etude statistique des temps d''a'!A:A,"10h30",INDEX('Etude statistique des temps d''a'!B:AD, 0, ROW(A24)),"&lt;&gt;"),"No data")</f>
        <v>0</v>
      </c>
      <c r="Z25">
        <f>IFERROR(COUNTIFS('Etude statistique des temps d''a'!AF:AF,4,'Etude statistique des temps d''a'!A:A,"11h30 (Parade!)",INDEX('Etude statistique des temps d''a'!B:AD, 0, ROW(A24)),"Fermé") / COUNTIFS('Etude statistique des temps d''a'!AF:AF,4,'Etude statistique des temps d''a'!A:A,"11h30 (Parade!)",INDEX('Etude statistique des temps d''a'!B:AD, 0, ROW(A24)),"&lt;&gt;"),"No data")</f>
        <v>0</v>
      </c>
      <c r="AA25">
        <f>IFERROR(COUNTIFS('Etude statistique des temps d''a'!AF:AF,4,'Etude statistique des temps d''a'!A:A,"12h30",INDEX('Etude statistique des temps d''a'!B:AD, 0, ROW(A24)),"Fermé") / COUNTIFS('Etude statistique des temps d''a'!AF:AF,4,'Etude statistique des temps d''a'!A:A,"12h30",INDEX('Etude statistique des temps d''a'!B:AD, 0, ROW(A24)),"&lt;&gt;"),"No data")</f>
        <v>0</v>
      </c>
      <c r="AB25">
        <f>IFERROR(COUNTIFS('Etude statistique des temps d''a'!AF:AF,4,'Etude statistique des temps d''a'!A:A,"13h30",INDEX('Etude statistique des temps d''a'!B:AD, 0, ROW(A24)),"Fermé") / COUNTIFS('Etude statistique des temps d''a'!AF:AF,4,'Etude statistique des temps d''a'!A:A,"13h30",INDEX('Etude statistique des temps d''a'!B:AD, 0, ROW(A24)),"&lt;&gt;"),"No data")</f>
        <v>0</v>
      </c>
      <c r="AC25">
        <f>IFERROR(COUNTIFS('Etude statistique des temps d''a'!AF:AF,4,'Etude statistique des temps d''a'!A:A,"14h30",INDEX('Etude statistique des temps d''a'!B:AD, 0, ROW(A24)),"Fermé") / COUNTIFS('Etude statistique des temps d''a'!AF:AF,4,'Etude statistique des temps d''a'!A:A,"14h30",INDEX('Etude statistique des temps d''a'!B:AD, 0, ROW(A24)),"&lt;&gt;"),"No data")</f>
        <v>0</v>
      </c>
      <c r="AD25">
        <f>IFERROR(COUNTIFS('Etude statistique des temps d''a'!AF:AF,4,'Etude statistique des temps d''a'!A:A,"15h30",INDEX('Etude statistique des temps d''a'!B:AD, 0, ROW(A24)),"Fermé") / COUNTIFS('Etude statistique des temps d''a'!AF:AF,4,'Etude statistique des temps d''a'!A:A,"15h30",INDEX('Etude statistique des temps d''a'!B:AD, 0, ROW(A24)),"&lt;&gt;"),"No data")</f>
        <v>0</v>
      </c>
      <c r="AE25">
        <f>IFERROR(COUNTIFS('Etude statistique des temps d''a'!AF:AF,4,'Etude statistique des temps d''a'!A:A,"16h30",INDEX('Etude statistique des temps d''a'!B:AD, 0, ROW(A24)),"Fermé") / COUNTIFS('Etude statistique des temps d''a'!AF:AF,4,'Etude statistique des temps d''a'!A:A,"16h30",INDEX('Etude statistique des temps d''a'!B:AD, 0, ROW(A24)),"&lt;&gt;"),"No data")</f>
        <v>0</v>
      </c>
      <c r="AF25">
        <f>IFERROR(COUNTIFS('Etude statistique des temps d''a'!AF:AF,4,'Etude statistique des temps d''a'!A:A,"17h30",INDEX('Etude statistique des temps d''a'!B:AD, 0, ROW(A24)),"Fermé") / COUNTIFS('Etude statistique des temps d''a'!AF:AF,4,'Etude statistique des temps d''a'!A:A,"17h30",INDEX('Etude statistique des temps d''a'!B:AD, 0, ROW(A24)),"&lt;&gt;"),"No data")</f>
        <v>0</v>
      </c>
      <c r="AG25">
        <f>IFERROR(COUNTIFS('Etude statistique des temps d''a'!AF:AF,4,'Etude statistique des temps d''a'!A:A,"18h30",INDEX('Etude statistique des temps d''a'!B:AD, 0, ROW(A24)),"Fermé") / COUNTIFS('Etude statistique des temps d''a'!AF:AF,4,'Etude statistique des temps d''a'!A:A,"18h30",INDEX('Etude statistique des temps d''a'!B:AD, 0, ROW(A24)),"&lt;&gt;"),"No data")</f>
        <v>0</v>
      </c>
      <c r="AH25">
        <f>IFERROR(COUNTIFS('Etude statistique des temps d''a'!AF:AF,4,'Etude statistique des temps d''a'!A:A,"19h30",INDEX('Etude statistique des temps d''a'!B:AD, 0, ROW(A24)),"Fermé") / COUNTIFS('Etude statistique des temps d''a'!AF:AF,4,'Etude statistique des temps d''a'!A:A,"19h30",INDEX('Etude statistique des temps d''a'!B:AD, 0, ROW(A24)),"&lt;&gt;"),"No data")</f>
        <v>1</v>
      </c>
      <c r="AI25">
        <f>IFERROR(COUNTIFS('Etude statistique des temps d''a'!AF:AF,4,'Etude statistique des temps d''a'!A:A,"20h30",INDEX('Etude statistique des temps d''a'!B:AD, 0, ROW(A24)),"Fermé") / COUNTIFS('Etude statistique des temps d''a'!AF:AF,4,'Etude statistique des temps d''a'!A:A,"20h30",INDEX('Etude statistique des temps d''a'!B:AD, 0, ROW(A24)),"&lt;&gt;"),"No data")</f>
        <v>0</v>
      </c>
      <c r="AJ25">
        <f>IFERROR(COUNTIFS('Etude statistique des temps d''a'!AF:AF,4,'Etude statistique des temps d''a'!A:A,"21h30",INDEX('Etude statistique des temps d''a'!B:AD, 0, ROW(A24)),"Fermé") / COUNTIFS('Etude statistique des temps d''a'!AF:AF,4,'Etude statistique des temps d''a'!A:A,"21h30",INDEX('Etude statistique des temps d''a'!B:AD, 0, ROW(A24)),"&lt;&gt;"),"No data")</f>
        <v>1</v>
      </c>
      <c r="AK25">
        <f>IFERROR(COUNTIFS('Etude statistique des temps d''a'!AF:AF,4,'Etude statistique des temps d''a'!A:A,"22h",INDEX('Etude statistique des temps d''a'!B:AD, 0, ROW(A24)),"Fermé") / COUNTIFS('Etude statistique des temps d''a'!AF:AF,4,'Etude statistique des temps d''a'!A:A,"22h",INDEX('Etude statistique des temps d''a'!B:AD, 0, ROW(A24)),"&lt;&gt;"),"No data")</f>
        <v>1</v>
      </c>
      <c r="AL25" t="str">
        <f>IFERROR(COUNTIFS('Etude statistique des temps d''a'!AF:AF,4,'Etude statistique des temps d''a'!A:A,"22h30",INDEX('Etude statistique des temps d''a'!B:AD, 0, ROW(A24)),"Fermé") / COUNTIFS('Etude statistique des temps d''a'!AF:AF,4,'Etude statistique des temps d''a'!A:A,"22h30",INDEX('Etude statistique des temps d''a'!B:AD, 0, ROW(A24)),"&lt;&gt;"),"No data")</f>
        <v>No data</v>
      </c>
    </row>
    <row r="26" spans="1:38" x14ac:dyDescent="0.3">
      <c r="A26" t="s">
        <v>32</v>
      </c>
      <c r="B26" t="s">
        <v>38</v>
      </c>
      <c r="C26" t="s">
        <v>91</v>
      </c>
      <c r="D26" t="s">
        <v>92</v>
      </c>
      <c r="E26">
        <f t="shared" si="0"/>
        <v>10.416666666666666</v>
      </c>
      <c r="F26" t="str">
        <f>IFERROR(AVERAGEIFS(INDEX('Etude statistique des temps d''a'!B:AD,0,ROW(A25)),'Etude statistique des temps d''a'!A:A,"8h30",'Etude statistique des temps d''a'!AF:AF,4),"Closed")</f>
        <v>Closed</v>
      </c>
      <c r="G26">
        <f>IFERROR(AVERAGEIFS(INDEX('Etude statistique des temps d''a'!B:AD,0,ROW(A25)),'Etude statistique des temps d''a'!A:A,"9h30",'Etude statistique des temps d''a'!AF:AF,4),"Closed")</f>
        <v>2.5</v>
      </c>
      <c r="H26">
        <f>IFERROR(AVERAGEIFS(INDEX('Etude statistique des temps d''a'!B:AD,0,ROW(A25)),'Etude statistique des temps d''a'!A:A,"10h30",'Etude statistique des temps d''a'!AF:AF,4),"Closed")</f>
        <v>15</v>
      </c>
      <c r="I26">
        <f>IFERROR(AVERAGEIFS(INDEX('Etude statistique des temps d''a'!B:AD,0,ROW(A25)),'Etude statistique des temps d''a'!A:A,"11h30 (Parade!)",'Etude statistique des temps d''a'!AF:AF,4),"Closed")</f>
        <v>15</v>
      </c>
      <c r="J26">
        <f>IFERROR(AVERAGEIFS(INDEX('Etude statistique des temps d''a'!B:AD,0,ROW(A25)),'Etude statistique des temps d''a'!A:A,"12h30",'Etude statistique des temps d''a'!AF:AF,4),"Closed")</f>
        <v>15</v>
      </c>
      <c r="K26">
        <f>IFERROR(AVERAGEIFS(INDEX('Etude statistique des temps d''a'!B:AD,0,ROW(A25)),'Etude statistique des temps d''a'!A:A,"13h30",'Etude statistique des temps d''a'!AF:AF,4),"Closed")</f>
        <v>15</v>
      </c>
      <c r="L26">
        <f>IFERROR(AVERAGEIFS(INDEX('Etude statistique des temps d''a'!B:AD,0,ROW(A25)),'Etude statistique des temps d''a'!A:A,"14h30",'Etude statistique des temps d''a'!AF:AF,4),"Closed")</f>
        <v>15</v>
      </c>
      <c r="M26">
        <f>IFERROR(AVERAGEIFS(INDEX('Etude statistique des temps d''a'!B:AD,0,ROW(A25)),'Etude statistique des temps d''a'!A:A,"15h30",'Etude statistique des temps d''a'!AF:AF,4),"Closed")</f>
        <v>12.5</v>
      </c>
      <c r="N26">
        <f>IFERROR(AVERAGEIFS(INDEX('Etude statistique des temps d''a'!B:AD,0,ROW(A25)),'Etude statistique des temps d''a'!A:A,"16h30",'Etude statistique des temps d''a'!AF:AF,4),"Closed")</f>
        <v>10</v>
      </c>
      <c r="O26">
        <f>IFERROR(AVERAGEIFS(INDEX('Etude statistique des temps d''a'!B:AD,0,ROW(A25)),'Etude statistique des temps d''a'!A:A,"17h30",'Etude statistique des temps d''a'!AF:AF,4),"Closed")</f>
        <v>10</v>
      </c>
      <c r="P26">
        <f>IFERROR(AVERAGEIFS(INDEX('Etude statistique des temps d''a'!B:AD,0,ROW(A25)),'Etude statistique des temps d''a'!A:A,"18h30",'Etude statistique des temps d''a'!AF:AF,4),"Closed")</f>
        <v>5</v>
      </c>
      <c r="Q26">
        <f>IFERROR(AVERAGEIFS(INDEX('Etude statistique des temps d''a'!B:AD,0,ROW(A25)),'Etude statistique des temps d''a'!A:A,"19h30",'Etude statistique des temps d''a'!AF:AF,4),"Closed")</f>
        <v>5</v>
      </c>
      <c r="R26">
        <f>IFERROR(AVERAGEIFS(INDEX('Etude statistique des temps d''a'!B:AD,0,ROW(A25)),'Etude statistique des temps d''a'!A:A,"20h30",'Etude statistique des temps d''a'!AF:AF,4),"Closed")</f>
        <v>5</v>
      </c>
      <c r="S26" t="str">
        <f>IFERROR(AVERAGEIFS(INDEX('Etude statistique des temps d''a'!B:AD,0,ROW(A25)),'Etude statistique des temps d''a'!A:A,"21h30",'Etude statistique des temps d''a'!AF:AF,4),"Closed")</f>
        <v>Closed</v>
      </c>
      <c r="T26" t="str">
        <f>IFERROR(AVERAGEIFS(INDEX('Etude statistique des temps d''a'!B:AD,0,ROW(A25)),'Etude statistique des temps d''a'!A:A,"22h",'Etude statistique des temps d''a'!AF:AF,4),"Closed")</f>
        <v>Closed</v>
      </c>
      <c r="U26" t="str">
        <f>IFERROR(AVERAGEIFS(INDEX('Etude statistique des temps d''a'!B:AD,0,ROW(A25)),'Etude statistique des temps d''a'!A:A,"22h30",'Etude statistique des temps d''a'!AF:AF,4),"Closed")</f>
        <v>Closed</v>
      </c>
      <c r="V26">
        <f>COUNTIFS('Etude statistique des temps d''a'!AF:AF,4,INDEX('Etude statistique des temps d''a'!B:AD, 0, ROW(A25)),"Fermé") / COUNTIFS('Etude statistique des temps d''a'!AF:AF,4,INDEX('Etude statistique des temps d''a'!B:AD, 0, ROW(A25)),"&lt;&gt;")</f>
        <v>0.1</v>
      </c>
      <c r="W26" t="str">
        <f>IFERROR(COUNTIFS('Etude statistique des temps d''a'!AF:AF,4,'Etude statistique des temps d''a'!A:A,"8h30",INDEX('Etude statistique des temps d''a'!B:AD, 0, ROW(A25)),"Fermé") / COUNTIFS('Etude statistique des temps d''a'!AF:AF,4,'Etude statistique des temps d''a'!A:A,"8h30",INDEX('Etude statistique des temps d''a'!B:AD, 0, ROW(A25)),"&lt;&gt;"),"No data")</f>
        <v>No data</v>
      </c>
      <c r="X26">
        <f>IFERROR(COUNTIFS('Etude statistique des temps d''a'!AF:AF,4,'Etude statistique des temps d''a'!A:A,"9h30",INDEX('Etude statistique des temps d''a'!B:AD, 0, ROW(A25)),"Fermé") / COUNTIFS('Etude statistique des temps d''a'!AF:AF,4,'Etude statistique des temps d''a'!A:A,"9h30",INDEX('Etude statistique des temps d''a'!B:AD, 0, ROW(A25)),"&lt;&gt;"),"No data")</f>
        <v>0</v>
      </c>
      <c r="Y26">
        <f>IFERROR(COUNTIFS('Etude statistique des temps d''a'!AF:AF,4,'Etude statistique des temps d''a'!A:A,"10h30",INDEX('Etude statistique des temps d''a'!B:AD, 0, ROW(A25)),"Fermé") / COUNTIFS('Etude statistique des temps d''a'!AF:AF,4,'Etude statistique des temps d''a'!A:A,"10h30",INDEX('Etude statistique des temps d''a'!B:AD, 0, ROW(A25)),"&lt;&gt;"),"No data")</f>
        <v>0</v>
      </c>
      <c r="Z26">
        <f>IFERROR(COUNTIFS('Etude statistique des temps d''a'!AF:AF,4,'Etude statistique des temps d''a'!A:A,"11h30 (Parade!)",INDEX('Etude statistique des temps d''a'!B:AD, 0, ROW(A25)),"Fermé") / COUNTIFS('Etude statistique des temps d''a'!AF:AF,4,'Etude statistique des temps d''a'!A:A,"11h30 (Parade!)",INDEX('Etude statistique des temps d''a'!B:AD, 0, ROW(A25)),"&lt;&gt;"),"No data")</f>
        <v>0</v>
      </c>
      <c r="AA26">
        <f>IFERROR(COUNTIFS('Etude statistique des temps d''a'!AF:AF,4,'Etude statistique des temps d''a'!A:A,"12h30",INDEX('Etude statistique des temps d''a'!B:AD, 0, ROW(A25)),"Fermé") / COUNTIFS('Etude statistique des temps d''a'!AF:AF,4,'Etude statistique des temps d''a'!A:A,"12h30",INDEX('Etude statistique des temps d''a'!B:AD, 0, ROW(A25)),"&lt;&gt;"),"No data")</f>
        <v>0</v>
      </c>
      <c r="AB26">
        <f>IFERROR(COUNTIFS('Etude statistique des temps d''a'!AF:AF,4,'Etude statistique des temps d''a'!A:A,"13h30",INDEX('Etude statistique des temps d''a'!B:AD, 0, ROW(A25)),"Fermé") / COUNTIFS('Etude statistique des temps d''a'!AF:AF,4,'Etude statistique des temps d''a'!A:A,"13h30",INDEX('Etude statistique des temps d''a'!B:AD, 0, ROW(A25)),"&lt;&gt;"),"No data")</f>
        <v>0</v>
      </c>
      <c r="AC26">
        <f>IFERROR(COUNTIFS('Etude statistique des temps d''a'!AF:AF,4,'Etude statistique des temps d''a'!A:A,"14h30",INDEX('Etude statistique des temps d''a'!B:AD, 0, ROW(A25)),"Fermé") / COUNTIFS('Etude statistique des temps d''a'!AF:AF,4,'Etude statistique des temps d''a'!A:A,"14h30",INDEX('Etude statistique des temps d''a'!B:AD, 0, ROW(A25)),"&lt;&gt;"),"No data")</f>
        <v>0</v>
      </c>
      <c r="AD26">
        <f>IFERROR(COUNTIFS('Etude statistique des temps d''a'!AF:AF,4,'Etude statistique des temps d''a'!A:A,"15h30",INDEX('Etude statistique des temps d''a'!B:AD, 0, ROW(A25)),"Fermé") / COUNTIFS('Etude statistique des temps d''a'!AF:AF,4,'Etude statistique des temps d''a'!A:A,"15h30",INDEX('Etude statistique des temps d''a'!B:AD, 0, ROW(A25)),"&lt;&gt;"),"No data")</f>
        <v>0</v>
      </c>
      <c r="AE26">
        <f>IFERROR(COUNTIFS('Etude statistique des temps d''a'!AF:AF,4,'Etude statistique des temps d''a'!A:A,"16h30",INDEX('Etude statistique des temps d''a'!B:AD, 0, ROW(A25)),"Fermé") / COUNTIFS('Etude statistique des temps d''a'!AF:AF,4,'Etude statistique des temps d''a'!A:A,"16h30",INDEX('Etude statistique des temps d''a'!B:AD, 0, ROW(A25)),"&lt;&gt;"),"No data")</f>
        <v>0</v>
      </c>
      <c r="AF26">
        <f>IFERROR(COUNTIFS('Etude statistique des temps d''a'!AF:AF,4,'Etude statistique des temps d''a'!A:A,"17h30",INDEX('Etude statistique des temps d''a'!B:AD, 0, ROW(A25)),"Fermé") / COUNTIFS('Etude statistique des temps d''a'!AF:AF,4,'Etude statistique des temps d''a'!A:A,"17h30",INDEX('Etude statistique des temps d''a'!B:AD, 0, ROW(A25)),"&lt;&gt;"),"No data")</f>
        <v>0</v>
      </c>
      <c r="AG26">
        <f>IFERROR(COUNTIFS('Etude statistique des temps d''a'!AF:AF,4,'Etude statistique des temps d''a'!A:A,"18h30",INDEX('Etude statistique des temps d''a'!B:AD, 0, ROW(A25)),"Fermé") / COUNTIFS('Etude statistique des temps d''a'!AF:AF,4,'Etude statistique des temps d''a'!A:A,"18h30",INDEX('Etude statistique des temps d''a'!B:AD, 0, ROW(A25)),"&lt;&gt;"),"No data")</f>
        <v>0</v>
      </c>
      <c r="AH26">
        <f>IFERROR(COUNTIFS('Etude statistique des temps d''a'!AF:AF,4,'Etude statistique des temps d''a'!A:A,"19h30",INDEX('Etude statistique des temps d''a'!B:AD, 0, ROW(A25)),"Fermé") / COUNTIFS('Etude statistique des temps d''a'!AF:AF,4,'Etude statistique des temps d''a'!A:A,"19h30",INDEX('Etude statistique des temps d''a'!B:AD, 0, ROW(A25)),"&lt;&gt;"),"No data")</f>
        <v>0</v>
      </c>
      <c r="AI26">
        <f>IFERROR(COUNTIFS('Etude statistique des temps d''a'!AF:AF,4,'Etude statistique des temps d''a'!A:A,"20h30",INDEX('Etude statistique des temps d''a'!B:AD, 0, ROW(A25)),"Fermé") / COUNTIFS('Etude statistique des temps d''a'!AF:AF,4,'Etude statistique des temps d''a'!A:A,"20h30",INDEX('Etude statistique des temps d''a'!B:AD, 0, ROW(A25)),"&lt;&gt;"),"No data")</f>
        <v>0</v>
      </c>
      <c r="AJ26">
        <f>IFERROR(COUNTIFS('Etude statistique des temps d''a'!AF:AF,4,'Etude statistique des temps d''a'!A:A,"21h30",INDEX('Etude statistique des temps d''a'!B:AD, 0, ROW(A25)),"Fermé") / COUNTIFS('Etude statistique des temps d''a'!AF:AF,4,'Etude statistique des temps d''a'!A:A,"21h30",INDEX('Etude statistique des temps d''a'!B:AD, 0, ROW(A25)),"&lt;&gt;"),"No data")</f>
        <v>1</v>
      </c>
      <c r="AK26">
        <f>IFERROR(COUNTIFS('Etude statistique des temps d''a'!AF:AF,4,'Etude statistique des temps d''a'!A:A,"22h",INDEX('Etude statistique des temps d''a'!B:AD, 0, ROW(A25)),"Fermé") / COUNTIFS('Etude statistique des temps d''a'!AF:AF,4,'Etude statistique des temps d''a'!A:A,"22h",INDEX('Etude statistique des temps d''a'!B:AD, 0, ROW(A25)),"&lt;&gt;"),"No data")</f>
        <v>1</v>
      </c>
      <c r="AL26" t="str">
        <f>IFERROR(COUNTIFS('Etude statistique des temps d''a'!AF:AF,4,'Etude statistique des temps d''a'!A:A,"22h30",INDEX('Etude statistique des temps d''a'!B:AD, 0, ROW(A25)),"Fermé") / COUNTIFS('Etude statistique des temps d''a'!AF:AF,4,'Etude statistique des temps d''a'!A:A,"22h30",INDEX('Etude statistique des temps d''a'!B:AD, 0, ROW(A25)),"&lt;&gt;"),"No data")</f>
        <v>No data</v>
      </c>
    </row>
    <row r="27" spans="1:38" x14ac:dyDescent="0.3">
      <c r="A27" t="s">
        <v>33</v>
      </c>
      <c r="B27" t="s">
        <v>38</v>
      </c>
      <c r="C27" t="s">
        <v>93</v>
      </c>
      <c r="D27" t="s">
        <v>94</v>
      </c>
      <c r="E27">
        <f t="shared" si="0"/>
        <v>75.208333333333329</v>
      </c>
      <c r="F27" t="str">
        <f>IFERROR(AVERAGEIFS(INDEX('Etude statistique des temps d''a'!B:AD,0,ROW(A26)),'Etude statistique des temps d''a'!A:A,"8h30",'Etude statistique des temps d''a'!AF:AF,4),"Closed")</f>
        <v>Closed</v>
      </c>
      <c r="G27">
        <f>IFERROR(AVERAGEIFS(INDEX('Etude statistique des temps d''a'!B:AD,0,ROW(A26)),'Etude statistique des temps d''a'!A:A,"9h30",'Etude statistique des temps d''a'!AF:AF,4),"Closed")</f>
        <v>37.5</v>
      </c>
      <c r="H27">
        <f>IFERROR(AVERAGEIFS(INDEX('Etude statistique des temps d''a'!B:AD,0,ROW(A26)),'Etude statistique des temps d''a'!A:A,"10h30",'Etude statistique des temps d''a'!AF:AF,4),"Closed")</f>
        <v>97.5</v>
      </c>
      <c r="I27">
        <f>IFERROR(AVERAGEIFS(INDEX('Etude statistique des temps d''a'!B:AD,0,ROW(A26)),'Etude statistique des temps d''a'!A:A,"11h30 (Parade!)",'Etude statistique des temps d''a'!AF:AF,4),"Closed")</f>
        <v>100</v>
      </c>
      <c r="J27">
        <f>IFERROR(AVERAGEIFS(INDEX('Etude statistique des temps d''a'!B:AD,0,ROW(A26)),'Etude statistique des temps d''a'!A:A,"12h30",'Etude statistique des temps d''a'!AF:AF,4),"Closed")</f>
        <v>85</v>
      </c>
      <c r="K27">
        <f>IFERROR(AVERAGEIFS(INDEX('Etude statistique des temps d''a'!B:AD,0,ROW(A26)),'Etude statistique des temps d''a'!A:A,"13h30",'Etude statistique des temps d''a'!AF:AF,4),"Closed")</f>
        <v>77.5</v>
      </c>
      <c r="L27">
        <f>IFERROR(AVERAGEIFS(INDEX('Etude statistique des temps d''a'!B:AD,0,ROW(A26)),'Etude statistique des temps d''a'!A:A,"14h30",'Etude statistique des temps d''a'!AF:AF,4),"Closed")</f>
        <v>100</v>
      </c>
      <c r="M27">
        <f>IFERROR(AVERAGEIFS(INDEX('Etude statistique des temps d''a'!B:AD,0,ROW(A26)),'Etude statistique des temps d''a'!A:A,"15h30",'Etude statistique des temps d''a'!AF:AF,4),"Closed")</f>
        <v>60</v>
      </c>
      <c r="N27">
        <f>IFERROR(AVERAGEIFS(INDEX('Etude statistique des temps d''a'!B:AD,0,ROW(A26)),'Etude statistique des temps d''a'!A:A,"16h30",'Etude statistique des temps d''a'!AF:AF,4),"Closed")</f>
        <v>80</v>
      </c>
      <c r="O27">
        <f>IFERROR(AVERAGEIFS(INDEX('Etude statistique des temps d''a'!B:AD,0,ROW(A26)),'Etude statistique des temps d''a'!A:A,"17h30",'Etude statistique des temps d''a'!AF:AF,4),"Closed")</f>
        <v>70</v>
      </c>
      <c r="P27">
        <f>IFERROR(AVERAGEIFS(INDEX('Etude statistique des temps d''a'!B:AD,0,ROW(A26)),'Etude statistique des temps d''a'!A:A,"18h30",'Etude statistique des temps d''a'!AF:AF,4),"Closed")</f>
        <v>60</v>
      </c>
      <c r="Q27">
        <f>IFERROR(AVERAGEIFS(INDEX('Etude statistique des temps d''a'!B:AD,0,ROW(A26)),'Etude statistique des temps d''a'!A:A,"19h30",'Etude statistique des temps d''a'!AF:AF,4),"Closed")</f>
        <v>80</v>
      </c>
      <c r="R27">
        <f>IFERROR(AVERAGEIFS(INDEX('Etude statistique des temps d''a'!B:AD,0,ROW(A26)),'Etude statistique des temps d''a'!A:A,"20h30",'Etude statistique des temps d''a'!AF:AF,4),"Closed")</f>
        <v>55</v>
      </c>
      <c r="S27" t="str">
        <f>IFERROR(AVERAGEIFS(INDEX('Etude statistique des temps d''a'!B:AD,0,ROW(A26)),'Etude statistique des temps d''a'!A:A,"21h30",'Etude statistique des temps d''a'!AF:AF,4),"Closed")</f>
        <v>Closed</v>
      </c>
      <c r="T27" t="str">
        <f>IFERROR(AVERAGEIFS(INDEX('Etude statistique des temps d''a'!B:AD,0,ROW(A26)),'Etude statistique des temps d''a'!A:A,"22h",'Etude statistique des temps d''a'!AF:AF,4),"Closed")</f>
        <v>Closed</v>
      </c>
      <c r="U27" t="str">
        <f>IFERROR(AVERAGEIFS(INDEX('Etude statistique des temps d''a'!B:AD,0,ROW(A26)),'Etude statistique des temps d''a'!A:A,"22h30",'Etude statistique des temps d''a'!AF:AF,4),"Closed")</f>
        <v>Closed</v>
      </c>
      <c r="V27">
        <f>COUNTIFS('Etude statistique des temps d''a'!AF:AF,4,INDEX('Etude statistique des temps d''a'!B:AD, 0, ROW(A26)),"Fermé") / COUNTIFS('Etude statistique des temps d''a'!AF:AF,4,INDEX('Etude statistique des temps d''a'!B:AD, 0, ROW(A26)),"&lt;&gt;")</f>
        <v>0.2</v>
      </c>
      <c r="W27" t="str">
        <f>IFERROR(COUNTIFS('Etude statistique des temps d''a'!AF:AF,4,'Etude statistique des temps d''a'!A:A,"8h30",INDEX('Etude statistique des temps d''a'!B:AD, 0, ROW(A26)),"Fermé") / COUNTIFS('Etude statistique des temps d''a'!AF:AF,4,'Etude statistique des temps d''a'!A:A,"8h30",INDEX('Etude statistique des temps d''a'!B:AD, 0, ROW(A26)),"&lt;&gt;"),"No data")</f>
        <v>No data</v>
      </c>
      <c r="X27">
        <f>IFERROR(COUNTIFS('Etude statistique des temps d''a'!AF:AF,4,'Etude statistique des temps d''a'!A:A,"9h30",INDEX('Etude statistique des temps d''a'!B:AD, 0, ROW(A26)),"Fermé") / COUNTIFS('Etude statistique des temps d''a'!AF:AF,4,'Etude statistique des temps d''a'!A:A,"9h30",INDEX('Etude statistique des temps d''a'!B:AD, 0, ROW(A26)),"&lt;&gt;"),"No data")</f>
        <v>0</v>
      </c>
      <c r="Y27">
        <f>IFERROR(COUNTIFS('Etude statistique des temps d''a'!AF:AF,4,'Etude statistique des temps d''a'!A:A,"10h30",INDEX('Etude statistique des temps d''a'!B:AD, 0, ROW(A26)),"Fermé") / COUNTIFS('Etude statistique des temps d''a'!AF:AF,4,'Etude statistique des temps d''a'!A:A,"10h30",INDEX('Etude statistique des temps d''a'!B:AD, 0, ROW(A26)),"&lt;&gt;"),"No data")</f>
        <v>0</v>
      </c>
      <c r="Z27">
        <f>IFERROR(COUNTIFS('Etude statistique des temps d''a'!AF:AF,4,'Etude statistique des temps d''a'!A:A,"11h30 (Parade!)",INDEX('Etude statistique des temps d''a'!B:AD, 0, ROW(A26)),"Fermé") / COUNTIFS('Etude statistique des temps d''a'!AF:AF,4,'Etude statistique des temps d''a'!A:A,"11h30 (Parade!)",INDEX('Etude statistique des temps d''a'!B:AD, 0, ROW(A26)),"&lt;&gt;"),"No data")</f>
        <v>0</v>
      </c>
      <c r="AA27">
        <f>IFERROR(COUNTIFS('Etude statistique des temps d''a'!AF:AF,4,'Etude statistique des temps d''a'!A:A,"12h30",INDEX('Etude statistique des temps d''a'!B:AD, 0, ROW(A26)),"Fermé") / COUNTIFS('Etude statistique des temps d''a'!AF:AF,4,'Etude statistique des temps d''a'!A:A,"12h30",INDEX('Etude statistique des temps d''a'!B:AD, 0, ROW(A26)),"&lt;&gt;"),"No data")</f>
        <v>0</v>
      </c>
      <c r="AB27">
        <f>IFERROR(COUNTIFS('Etude statistique des temps d''a'!AF:AF,4,'Etude statistique des temps d''a'!A:A,"13h30",INDEX('Etude statistique des temps d''a'!B:AD, 0, ROW(A26)),"Fermé") / COUNTIFS('Etude statistique des temps d''a'!AF:AF,4,'Etude statistique des temps d''a'!A:A,"13h30",INDEX('Etude statistique des temps d''a'!B:AD, 0, ROW(A26)),"&lt;&gt;"),"No data")</f>
        <v>0</v>
      </c>
      <c r="AC27">
        <f>IFERROR(COUNTIFS('Etude statistique des temps d''a'!AF:AF,4,'Etude statistique des temps d''a'!A:A,"14h30",INDEX('Etude statistique des temps d''a'!B:AD, 0, ROW(A26)),"Fermé") / COUNTIFS('Etude statistique des temps d''a'!AF:AF,4,'Etude statistique des temps d''a'!A:A,"14h30",INDEX('Etude statistique des temps d''a'!B:AD, 0, ROW(A26)),"&lt;&gt;"),"No data")</f>
        <v>0.5</v>
      </c>
      <c r="AD27">
        <f>IFERROR(COUNTIFS('Etude statistique des temps d''a'!AF:AF,4,'Etude statistique des temps d''a'!A:A,"15h30",INDEX('Etude statistique des temps d''a'!B:AD, 0, ROW(A26)),"Fermé") / COUNTIFS('Etude statistique des temps d''a'!AF:AF,4,'Etude statistique des temps d''a'!A:A,"15h30",INDEX('Etude statistique des temps d''a'!B:AD, 0, ROW(A26)),"&lt;&gt;"),"No data")</f>
        <v>0.5</v>
      </c>
      <c r="AE27">
        <f>IFERROR(COUNTIFS('Etude statistique des temps d''a'!AF:AF,4,'Etude statistique des temps d''a'!A:A,"16h30",INDEX('Etude statistique des temps d''a'!B:AD, 0, ROW(A26)),"Fermé") / COUNTIFS('Etude statistique des temps d''a'!AF:AF,4,'Etude statistique des temps d''a'!A:A,"16h30",INDEX('Etude statistique des temps d''a'!B:AD, 0, ROW(A26)),"&lt;&gt;"),"No data")</f>
        <v>0</v>
      </c>
      <c r="AF27">
        <f>IFERROR(COUNTIFS('Etude statistique des temps d''a'!AF:AF,4,'Etude statistique des temps d''a'!A:A,"17h30",INDEX('Etude statistique des temps d''a'!B:AD, 0, ROW(A26)),"Fermé") / COUNTIFS('Etude statistique des temps d''a'!AF:AF,4,'Etude statistique des temps d''a'!A:A,"17h30",INDEX('Etude statistique des temps d''a'!B:AD, 0, ROW(A26)),"&lt;&gt;"),"No data")</f>
        <v>0</v>
      </c>
      <c r="AG27">
        <f>IFERROR(COUNTIFS('Etude statistique des temps d''a'!AF:AF,4,'Etude statistique des temps d''a'!A:A,"18h30",INDEX('Etude statistique des temps d''a'!B:AD, 0, ROW(A26)),"Fermé") / COUNTIFS('Etude statistique des temps d''a'!AF:AF,4,'Etude statistique des temps d''a'!A:A,"18h30",INDEX('Etude statistique des temps d''a'!B:AD, 0, ROW(A26)),"&lt;&gt;"),"No data")</f>
        <v>0</v>
      </c>
      <c r="AH27">
        <f>IFERROR(COUNTIFS('Etude statistique des temps d''a'!AF:AF,4,'Etude statistique des temps d''a'!A:A,"19h30",INDEX('Etude statistique des temps d''a'!B:AD, 0, ROW(A26)),"Fermé") / COUNTIFS('Etude statistique des temps d''a'!AF:AF,4,'Etude statistique des temps d''a'!A:A,"19h30",INDEX('Etude statistique des temps d''a'!B:AD, 0, ROW(A26)),"&lt;&gt;"),"No data")</f>
        <v>0</v>
      </c>
      <c r="AI27">
        <f>IFERROR(COUNTIFS('Etude statistique des temps d''a'!AF:AF,4,'Etude statistique des temps d''a'!A:A,"20h30",INDEX('Etude statistique des temps d''a'!B:AD, 0, ROW(A26)),"Fermé") / COUNTIFS('Etude statistique des temps d''a'!AF:AF,4,'Etude statistique des temps d''a'!A:A,"20h30",INDEX('Etude statistique des temps d''a'!B:AD, 0, ROW(A26)),"&lt;&gt;"),"No data")</f>
        <v>0</v>
      </c>
      <c r="AJ27">
        <f>IFERROR(COUNTIFS('Etude statistique des temps d''a'!AF:AF,4,'Etude statistique des temps d''a'!A:A,"21h30",INDEX('Etude statistique des temps d''a'!B:AD, 0, ROW(A26)),"Fermé") / COUNTIFS('Etude statistique des temps d''a'!AF:AF,4,'Etude statistique des temps d''a'!A:A,"21h30",INDEX('Etude statistique des temps d''a'!B:AD, 0, ROW(A26)),"&lt;&gt;"),"No data")</f>
        <v>1</v>
      </c>
      <c r="AK27">
        <f>IFERROR(COUNTIFS('Etude statistique des temps d''a'!AF:AF,4,'Etude statistique des temps d''a'!A:A,"22h",INDEX('Etude statistique des temps d''a'!B:AD, 0, ROW(A26)),"Fermé") / COUNTIFS('Etude statistique des temps d''a'!AF:AF,4,'Etude statistique des temps d''a'!A:A,"22h",INDEX('Etude statistique des temps d''a'!B:AD, 0, ROW(A26)),"&lt;&gt;"),"No data")</f>
        <v>1</v>
      </c>
      <c r="AL27" t="str">
        <f>IFERROR(COUNTIFS('Etude statistique des temps d''a'!AF:AF,4,'Etude statistique des temps d''a'!A:A,"22h30",INDEX('Etude statistique des temps d''a'!B:AD, 0, ROW(A26)),"Fermé") / COUNTIFS('Etude statistique des temps d''a'!AF:AF,4,'Etude statistique des temps d''a'!A:A,"22h30",INDEX('Etude statistique des temps d''a'!B:AD, 0, ROW(A26)),"&lt;&gt;"),"No data")</f>
        <v>No data</v>
      </c>
    </row>
    <row r="28" spans="1:38" x14ac:dyDescent="0.3">
      <c r="A28" t="s">
        <v>34</v>
      </c>
      <c r="B28" t="s">
        <v>38</v>
      </c>
      <c r="C28" t="s">
        <v>95</v>
      </c>
      <c r="D28" t="s">
        <v>96</v>
      </c>
      <c r="E28">
        <f t="shared" si="0"/>
        <v>36.458333333333336</v>
      </c>
      <c r="F28" t="str">
        <f>IFERROR(AVERAGEIFS(INDEX('Etude statistique des temps d''a'!B:AD,0,ROW(A27)),'Etude statistique des temps d''a'!A:A,"8h30",'Etude statistique des temps d''a'!AF:AF,4),"Closed")</f>
        <v>Closed</v>
      </c>
      <c r="G28">
        <f>IFERROR(AVERAGEIFS(INDEX('Etude statistique des temps d''a'!B:AD,0,ROW(A27)),'Etude statistique des temps d''a'!A:A,"9h30",'Etude statistique des temps d''a'!AF:AF,4),"Closed")</f>
        <v>20</v>
      </c>
      <c r="H28">
        <f>IFERROR(AVERAGEIFS(INDEX('Etude statistique des temps d''a'!B:AD,0,ROW(A27)),'Etude statistique des temps d''a'!A:A,"10h30",'Etude statistique des temps d''a'!AF:AF,4),"Closed")</f>
        <v>42.5</v>
      </c>
      <c r="I28">
        <f>IFERROR(AVERAGEIFS(INDEX('Etude statistique des temps d''a'!B:AD,0,ROW(A27)),'Etude statistique des temps d''a'!A:A,"11h30 (Parade!)",'Etude statistique des temps d''a'!AF:AF,4),"Closed")</f>
        <v>50</v>
      </c>
      <c r="J28">
        <f>IFERROR(AVERAGEIFS(INDEX('Etude statistique des temps d''a'!B:AD,0,ROW(A27)),'Etude statistique des temps d''a'!A:A,"12h30",'Etude statistique des temps d''a'!AF:AF,4),"Closed")</f>
        <v>50</v>
      </c>
      <c r="K28">
        <f>IFERROR(AVERAGEIFS(INDEX('Etude statistique des temps d''a'!B:AD,0,ROW(A27)),'Etude statistique des temps d''a'!A:A,"13h30",'Etude statistique des temps d''a'!AF:AF,4),"Closed")</f>
        <v>32.5</v>
      </c>
      <c r="L28">
        <f>IFERROR(AVERAGEIFS(INDEX('Etude statistique des temps d''a'!B:AD,0,ROW(A27)),'Etude statistique des temps d''a'!A:A,"14h30",'Etude statistique des temps d''a'!AF:AF,4),"Closed")</f>
        <v>47.5</v>
      </c>
      <c r="M28">
        <f>IFERROR(AVERAGEIFS(INDEX('Etude statistique des temps d''a'!B:AD,0,ROW(A27)),'Etude statistique des temps d''a'!A:A,"15h30",'Etude statistique des temps d''a'!AF:AF,4),"Closed")</f>
        <v>40</v>
      </c>
      <c r="N28">
        <f>IFERROR(AVERAGEIFS(INDEX('Etude statistique des temps d''a'!B:AD,0,ROW(A27)),'Etude statistique des temps d''a'!A:A,"16h30",'Etude statistique des temps d''a'!AF:AF,4),"Closed")</f>
        <v>50</v>
      </c>
      <c r="O28">
        <f>IFERROR(AVERAGEIFS(INDEX('Etude statistique des temps d''a'!B:AD,0,ROW(A27)),'Etude statistique des temps d''a'!A:A,"17h30",'Etude statistique des temps d''a'!AF:AF,4),"Closed")</f>
        <v>30</v>
      </c>
      <c r="P28">
        <f>IFERROR(AVERAGEIFS(INDEX('Etude statistique des temps d''a'!B:AD,0,ROW(A27)),'Etude statistique des temps d''a'!A:A,"18h30",'Etude statistique des temps d''a'!AF:AF,4),"Closed")</f>
        <v>35</v>
      </c>
      <c r="Q28">
        <f>IFERROR(AVERAGEIFS(INDEX('Etude statistique des temps d''a'!B:AD,0,ROW(A27)),'Etude statistique des temps d''a'!A:A,"19h30",'Etude statistique des temps d''a'!AF:AF,4),"Closed")</f>
        <v>20</v>
      </c>
      <c r="R28">
        <f>IFERROR(AVERAGEIFS(INDEX('Etude statistique des temps d''a'!B:AD,0,ROW(A27)),'Etude statistique des temps d''a'!A:A,"20h30",'Etude statistique des temps d''a'!AF:AF,4),"Closed")</f>
        <v>20</v>
      </c>
      <c r="S28" t="str">
        <f>IFERROR(AVERAGEIFS(INDEX('Etude statistique des temps d''a'!B:AD,0,ROW(A27)),'Etude statistique des temps d''a'!A:A,"21h30",'Etude statistique des temps d''a'!AF:AF,4),"Closed")</f>
        <v>Closed</v>
      </c>
      <c r="T28" t="str">
        <f>IFERROR(AVERAGEIFS(INDEX('Etude statistique des temps d''a'!B:AD,0,ROW(A27)),'Etude statistique des temps d''a'!A:A,"22h",'Etude statistique des temps d''a'!AF:AF,4),"Closed")</f>
        <v>Closed</v>
      </c>
      <c r="U28" t="str">
        <f>IFERROR(AVERAGEIFS(INDEX('Etude statistique des temps d''a'!B:AD,0,ROW(A27)),'Etude statistique des temps d''a'!A:A,"22h30",'Etude statistique des temps d''a'!AF:AF,4),"Closed")</f>
        <v>Closed</v>
      </c>
      <c r="V28">
        <f>COUNTIFS('Etude statistique des temps d''a'!AF:AF,4,INDEX('Etude statistique des temps d''a'!B:AD, 0, ROW(A27)),"Fermé") / COUNTIFS('Etude statistique des temps d''a'!AF:AF,4,INDEX('Etude statistique des temps d''a'!B:AD, 0, ROW(A27)),"&lt;&gt;")</f>
        <v>0.1</v>
      </c>
      <c r="W28" t="str">
        <f>IFERROR(COUNTIFS('Etude statistique des temps d''a'!AF:AF,4,'Etude statistique des temps d''a'!A:A,"8h30",INDEX('Etude statistique des temps d''a'!B:AD, 0, ROW(A27)),"Fermé") / COUNTIFS('Etude statistique des temps d''a'!AF:AF,4,'Etude statistique des temps d''a'!A:A,"8h30",INDEX('Etude statistique des temps d''a'!B:AD, 0, ROW(A27)),"&lt;&gt;"),"No data")</f>
        <v>No data</v>
      </c>
      <c r="X28">
        <f>IFERROR(COUNTIFS('Etude statistique des temps d''a'!AF:AF,4,'Etude statistique des temps d''a'!A:A,"9h30",INDEX('Etude statistique des temps d''a'!B:AD, 0, ROW(A27)),"Fermé") / COUNTIFS('Etude statistique des temps d''a'!AF:AF,4,'Etude statistique des temps d''a'!A:A,"9h30",INDEX('Etude statistique des temps d''a'!B:AD, 0, ROW(A27)),"&lt;&gt;"),"No data")</f>
        <v>0</v>
      </c>
      <c r="Y28">
        <f>IFERROR(COUNTIFS('Etude statistique des temps d''a'!AF:AF,4,'Etude statistique des temps d''a'!A:A,"10h30",INDEX('Etude statistique des temps d''a'!B:AD, 0, ROW(A27)),"Fermé") / COUNTIFS('Etude statistique des temps d''a'!AF:AF,4,'Etude statistique des temps d''a'!A:A,"10h30",INDEX('Etude statistique des temps d''a'!B:AD, 0, ROW(A27)),"&lt;&gt;"),"No data")</f>
        <v>0</v>
      </c>
      <c r="Z28">
        <f>IFERROR(COUNTIFS('Etude statistique des temps d''a'!AF:AF,4,'Etude statistique des temps d''a'!A:A,"11h30 (Parade!)",INDEX('Etude statistique des temps d''a'!B:AD, 0, ROW(A27)),"Fermé") / COUNTIFS('Etude statistique des temps d''a'!AF:AF,4,'Etude statistique des temps d''a'!A:A,"11h30 (Parade!)",INDEX('Etude statistique des temps d''a'!B:AD, 0, ROW(A27)),"&lt;&gt;"),"No data")</f>
        <v>0</v>
      </c>
      <c r="AA28">
        <f>IFERROR(COUNTIFS('Etude statistique des temps d''a'!AF:AF,4,'Etude statistique des temps d''a'!A:A,"12h30",INDEX('Etude statistique des temps d''a'!B:AD, 0, ROW(A27)),"Fermé") / COUNTIFS('Etude statistique des temps d''a'!AF:AF,4,'Etude statistique des temps d''a'!A:A,"12h30",INDEX('Etude statistique des temps d''a'!B:AD, 0, ROW(A27)),"&lt;&gt;"),"No data")</f>
        <v>0</v>
      </c>
      <c r="AB28">
        <f>IFERROR(COUNTIFS('Etude statistique des temps d''a'!AF:AF,4,'Etude statistique des temps d''a'!A:A,"13h30",INDEX('Etude statistique des temps d''a'!B:AD, 0, ROW(A27)),"Fermé") / COUNTIFS('Etude statistique des temps d''a'!AF:AF,4,'Etude statistique des temps d''a'!A:A,"13h30",INDEX('Etude statistique des temps d''a'!B:AD, 0, ROW(A27)),"&lt;&gt;"),"No data")</f>
        <v>0</v>
      </c>
      <c r="AC28">
        <f>IFERROR(COUNTIFS('Etude statistique des temps d''a'!AF:AF,4,'Etude statistique des temps d''a'!A:A,"14h30",INDEX('Etude statistique des temps d''a'!B:AD, 0, ROW(A27)),"Fermé") / COUNTIFS('Etude statistique des temps d''a'!AF:AF,4,'Etude statistique des temps d''a'!A:A,"14h30",INDEX('Etude statistique des temps d''a'!B:AD, 0, ROW(A27)),"&lt;&gt;"),"No data")</f>
        <v>0</v>
      </c>
      <c r="AD28">
        <f>IFERROR(COUNTIFS('Etude statistique des temps d''a'!AF:AF,4,'Etude statistique des temps d''a'!A:A,"15h30",INDEX('Etude statistique des temps d''a'!B:AD, 0, ROW(A27)),"Fermé") / COUNTIFS('Etude statistique des temps d''a'!AF:AF,4,'Etude statistique des temps d''a'!A:A,"15h30",INDEX('Etude statistique des temps d''a'!B:AD, 0, ROW(A27)),"&lt;&gt;"),"No data")</f>
        <v>0</v>
      </c>
      <c r="AE28">
        <f>IFERROR(COUNTIFS('Etude statistique des temps d''a'!AF:AF,4,'Etude statistique des temps d''a'!A:A,"16h30",INDEX('Etude statistique des temps d''a'!B:AD, 0, ROW(A27)),"Fermé") / COUNTIFS('Etude statistique des temps d''a'!AF:AF,4,'Etude statistique des temps d''a'!A:A,"16h30",INDEX('Etude statistique des temps d''a'!B:AD, 0, ROW(A27)),"&lt;&gt;"),"No data")</f>
        <v>0</v>
      </c>
      <c r="AF28">
        <f>IFERROR(COUNTIFS('Etude statistique des temps d''a'!AF:AF,4,'Etude statistique des temps d''a'!A:A,"17h30",INDEX('Etude statistique des temps d''a'!B:AD, 0, ROW(A27)),"Fermé") / COUNTIFS('Etude statistique des temps d''a'!AF:AF,4,'Etude statistique des temps d''a'!A:A,"17h30",INDEX('Etude statistique des temps d''a'!B:AD, 0, ROW(A27)),"&lt;&gt;"),"No data")</f>
        <v>0</v>
      </c>
      <c r="AG28">
        <f>IFERROR(COUNTIFS('Etude statistique des temps d''a'!AF:AF,4,'Etude statistique des temps d''a'!A:A,"18h30",INDEX('Etude statistique des temps d''a'!B:AD, 0, ROW(A27)),"Fermé") / COUNTIFS('Etude statistique des temps d''a'!AF:AF,4,'Etude statistique des temps d''a'!A:A,"18h30",INDEX('Etude statistique des temps d''a'!B:AD, 0, ROW(A27)),"&lt;&gt;"),"No data")</f>
        <v>0</v>
      </c>
      <c r="AH28">
        <f>IFERROR(COUNTIFS('Etude statistique des temps d''a'!AF:AF,4,'Etude statistique des temps d''a'!A:A,"19h30",INDEX('Etude statistique des temps d''a'!B:AD, 0, ROW(A27)),"Fermé") / COUNTIFS('Etude statistique des temps d''a'!AF:AF,4,'Etude statistique des temps d''a'!A:A,"19h30",INDEX('Etude statistique des temps d''a'!B:AD, 0, ROW(A27)),"&lt;&gt;"),"No data")</f>
        <v>0</v>
      </c>
      <c r="AI28">
        <f>IFERROR(COUNTIFS('Etude statistique des temps d''a'!AF:AF,4,'Etude statistique des temps d''a'!A:A,"20h30",INDEX('Etude statistique des temps d''a'!B:AD, 0, ROW(A27)),"Fermé") / COUNTIFS('Etude statistique des temps d''a'!AF:AF,4,'Etude statistique des temps d''a'!A:A,"20h30",INDEX('Etude statistique des temps d''a'!B:AD, 0, ROW(A27)),"&lt;&gt;"),"No data")</f>
        <v>0</v>
      </c>
      <c r="AJ28">
        <f>IFERROR(COUNTIFS('Etude statistique des temps d''a'!AF:AF,4,'Etude statistique des temps d''a'!A:A,"21h30",INDEX('Etude statistique des temps d''a'!B:AD, 0, ROW(A27)),"Fermé") / COUNTIFS('Etude statistique des temps d''a'!AF:AF,4,'Etude statistique des temps d''a'!A:A,"21h30",INDEX('Etude statistique des temps d''a'!B:AD, 0, ROW(A27)),"&lt;&gt;"),"No data")</f>
        <v>1</v>
      </c>
      <c r="AK28">
        <f>IFERROR(COUNTIFS('Etude statistique des temps d''a'!AF:AF,4,'Etude statistique des temps d''a'!A:A,"22h",INDEX('Etude statistique des temps d''a'!B:AD, 0, ROW(A27)),"Fermé") / COUNTIFS('Etude statistique des temps d''a'!AF:AF,4,'Etude statistique des temps d''a'!A:A,"22h",INDEX('Etude statistique des temps d''a'!B:AD, 0, ROW(A27)),"&lt;&gt;"),"No data")</f>
        <v>1</v>
      </c>
      <c r="AL28" t="str">
        <f>IFERROR(COUNTIFS('Etude statistique des temps d''a'!AF:AF,4,'Etude statistique des temps d''a'!A:A,"22h30",INDEX('Etude statistique des temps d''a'!B:AD, 0, ROW(A27)),"Fermé") / COUNTIFS('Etude statistique des temps d''a'!AF:AF,4,'Etude statistique des temps d''a'!A:A,"22h30",INDEX('Etude statistique des temps d''a'!B:AD, 0, ROW(A27)),"&lt;&gt;"),"No data")</f>
        <v>No data</v>
      </c>
    </row>
    <row r="29" spans="1:38" x14ac:dyDescent="0.3">
      <c r="A29" t="s">
        <v>35</v>
      </c>
      <c r="B29" t="s">
        <v>38</v>
      </c>
      <c r="C29" t="s">
        <v>97</v>
      </c>
      <c r="D29" t="s">
        <v>98</v>
      </c>
      <c r="E29">
        <f t="shared" si="0"/>
        <v>16.25</v>
      </c>
      <c r="F29" t="str">
        <f>IFERROR(AVERAGEIFS(INDEX('Etude statistique des temps d''a'!B:AD,0,ROW(A28)),'Etude statistique des temps d''a'!A:A,"8h30",'Etude statistique des temps d''a'!AF:AF,4),"Closed")</f>
        <v>Closed</v>
      </c>
      <c r="G29">
        <f>IFERROR(AVERAGEIFS(INDEX('Etude statistique des temps d''a'!B:AD,0,ROW(A28)),'Etude statistique des temps d''a'!A:A,"9h30",'Etude statistique des temps d''a'!AF:AF,4),"Closed")</f>
        <v>2.5</v>
      </c>
      <c r="H29">
        <f>IFERROR(AVERAGEIFS(INDEX('Etude statistique des temps d''a'!B:AD,0,ROW(A28)),'Etude statistique des temps d''a'!A:A,"10h30",'Etude statistique des temps d''a'!AF:AF,4),"Closed")</f>
        <v>17.5</v>
      </c>
      <c r="I29">
        <f>IFERROR(AVERAGEIFS(INDEX('Etude statistique des temps d''a'!B:AD,0,ROW(A28)),'Etude statistique des temps d''a'!A:A,"11h30 (Parade!)",'Etude statistique des temps d''a'!AF:AF,4),"Closed")</f>
        <v>30</v>
      </c>
      <c r="J29">
        <f>IFERROR(AVERAGEIFS(INDEX('Etude statistique des temps d''a'!B:AD,0,ROW(A28)),'Etude statistique des temps d''a'!A:A,"12h30",'Etude statistique des temps d''a'!AF:AF,4),"Closed")</f>
        <v>20</v>
      </c>
      <c r="K29">
        <f>IFERROR(AVERAGEIFS(INDEX('Etude statistique des temps d''a'!B:AD,0,ROW(A28)),'Etude statistique des temps d''a'!A:A,"13h30",'Etude statistique des temps d''a'!AF:AF,4),"Closed")</f>
        <v>27.5</v>
      </c>
      <c r="L29">
        <f>IFERROR(AVERAGEIFS(INDEX('Etude statistique des temps d''a'!B:AD,0,ROW(A28)),'Etude statistique des temps d''a'!A:A,"14h30",'Etude statistique des temps d''a'!AF:AF,4),"Closed")</f>
        <v>20</v>
      </c>
      <c r="M29">
        <f>IFERROR(AVERAGEIFS(INDEX('Etude statistique des temps d''a'!B:AD,0,ROW(A28)),'Etude statistique des temps d''a'!A:A,"15h30",'Etude statistique des temps d''a'!AF:AF,4),"Closed")</f>
        <v>20</v>
      </c>
      <c r="N29">
        <f>IFERROR(AVERAGEIFS(INDEX('Etude statistique des temps d''a'!B:AD,0,ROW(A28)),'Etude statistique des temps d''a'!A:A,"16h30",'Etude statistique des temps d''a'!AF:AF,4),"Closed")</f>
        <v>12.5</v>
      </c>
      <c r="O29">
        <f>IFERROR(AVERAGEIFS(INDEX('Etude statistique des temps d''a'!B:AD,0,ROW(A28)),'Etude statistique des temps d''a'!A:A,"17h30",'Etude statistique des temps d''a'!AF:AF,4),"Closed")</f>
        <v>5</v>
      </c>
      <c r="P29">
        <f>IFERROR(AVERAGEIFS(INDEX('Etude statistique des temps d''a'!B:AD,0,ROW(A28)),'Etude statistique des temps d''a'!A:A,"18h30",'Etude statistique des temps d''a'!AF:AF,4),"Closed")</f>
        <v>25</v>
      </c>
      <c r="Q29">
        <f>IFERROR(AVERAGEIFS(INDEX('Etude statistique des temps d''a'!B:AD,0,ROW(A28)),'Etude statistique des temps d''a'!A:A,"19h30",'Etude statistique des temps d''a'!AF:AF,4),"Closed")</f>
        <v>10</v>
      </c>
      <c r="R29">
        <f>IFERROR(AVERAGEIFS(INDEX('Etude statistique des temps d''a'!B:AD,0,ROW(A28)),'Etude statistique des temps d''a'!A:A,"20h30",'Etude statistique des temps d''a'!AF:AF,4),"Closed")</f>
        <v>5</v>
      </c>
      <c r="S29" t="str">
        <f>IFERROR(AVERAGEIFS(INDEX('Etude statistique des temps d''a'!B:AD,0,ROW(A28)),'Etude statistique des temps d''a'!A:A,"21h30",'Etude statistique des temps d''a'!AF:AF,4),"Closed")</f>
        <v>Closed</v>
      </c>
      <c r="T29" t="str">
        <f>IFERROR(AVERAGEIFS(INDEX('Etude statistique des temps d''a'!B:AD,0,ROW(A28)),'Etude statistique des temps d''a'!A:A,"22h",'Etude statistique des temps d''a'!AF:AF,4),"Closed")</f>
        <v>Closed</v>
      </c>
      <c r="U29" t="str">
        <f>IFERROR(AVERAGEIFS(INDEX('Etude statistique des temps d''a'!B:AD,0,ROW(A28)),'Etude statistique des temps d''a'!A:A,"22h30",'Etude statistique des temps d''a'!AF:AF,4),"Closed")</f>
        <v>Closed</v>
      </c>
      <c r="V29">
        <f>COUNTIFS('Etude statistique des temps d''a'!AF:AF,4,INDEX('Etude statistique des temps d''a'!B:AD, 0, ROW(A28)),"Fermé") / COUNTIFS('Etude statistique des temps d''a'!AF:AF,4,INDEX('Etude statistique des temps d''a'!B:AD, 0, ROW(A28)),"&lt;&gt;")</f>
        <v>0.1</v>
      </c>
      <c r="W29" t="str">
        <f>IFERROR(COUNTIFS('Etude statistique des temps d''a'!AF:AF,4,'Etude statistique des temps d''a'!A:A,"8h30",INDEX('Etude statistique des temps d''a'!B:AD, 0, ROW(A28)),"Fermé") / COUNTIFS('Etude statistique des temps d''a'!AF:AF,4,'Etude statistique des temps d''a'!A:A,"8h30",INDEX('Etude statistique des temps d''a'!B:AD, 0, ROW(A28)),"&lt;&gt;"),"No data")</f>
        <v>No data</v>
      </c>
      <c r="X29">
        <f>IFERROR(COUNTIFS('Etude statistique des temps d''a'!AF:AF,4,'Etude statistique des temps d''a'!A:A,"9h30",INDEX('Etude statistique des temps d''a'!B:AD, 0, ROW(A28)),"Fermé") / COUNTIFS('Etude statistique des temps d''a'!AF:AF,4,'Etude statistique des temps d''a'!A:A,"9h30",INDEX('Etude statistique des temps d''a'!B:AD, 0, ROW(A28)),"&lt;&gt;"),"No data")</f>
        <v>0</v>
      </c>
      <c r="Y29">
        <f>IFERROR(COUNTIFS('Etude statistique des temps d''a'!AF:AF,4,'Etude statistique des temps d''a'!A:A,"10h30",INDEX('Etude statistique des temps d''a'!B:AD, 0, ROW(A28)),"Fermé") / COUNTIFS('Etude statistique des temps d''a'!AF:AF,4,'Etude statistique des temps d''a'!A:A,"10h30",INDEX('Etude statistique des temps d''a'!B:AD, 0, ROW(A28)),"&lt;&gt;"),"No data")</f>
        <v>0</v>
      </c>
      <c r="Z29">
        <f>IFERROR(COUNTIFS('Etude statistique des temps d''a'!AF:AF,4,'Etude statistique des temps d''a'!A:A,"11h30 (Parade!)",INDEX('Etude statistique des temps d''a'!B:AD, 0, ROW(A28)),"Fermé") / COUNTIFS('Etude statistique des temps d''a'!AF:AF,4,'Etude statistique des temps d''a'!A:A,"11h30 (Parade!)",INDEX('Etude statistique des temps d''a'!B:AD, 0, ROW(A28)),"&lt;&gt;"),"No data")</f>
        <v>0</v>
      </c>
      <c r="AA29">
        <f>IFERROR(COUNTIFS('Etude statistique des temps d''a'!AF:AF,4,'Etude statistique des temps d''a'!A:A,"12h30",INDEX('Etude statistique des temps d''a'!B:AD, 0, ROW(A28)),"Fermé") / COUNTIFS('Etude statistique des temps d''a'!AF:AF,4,'Etude statistique des temps d''a'!A:A,"12h30",INDEX('Etude statistique des temps d''a'!B:AD, 0, ROW(A28)),"&lt;&gt;"),"No data")</f>
        <v>0</v>
      </c>
      <c r="AB29">
        <f>IFERROR(COUNTIFS('Etude statistique des temps d''a'!AF:AF,4,'Etude statistique des temps d''a'!A:A,"13h30",INDEX('Etude statistique des temps d''a'!B:AD, 0, ROW(A28)),"Fermé") / COUNTIFS('Etude statistique des temps d''a'!AF:AF,4,'Etude statistique des temps d''a'!A:A,"13h30",INDEX('Etude statistique des temps d''a'!B:AD, 0, ROW(A28)),"&lt;&gt;"),"No data")</f>
        <v>0</v>
      </c>
      <c r="AC29">
        <f>IFERROR(COUNTIFS('Etude statistique des temps d''a'!AF:AF,4,'Etude statistique des temps d''a'!A:A,"14h30",INDEX('Etude statistique des temps d''a'!B:AD, 0, ROW(A28)),"Fermé") / COUNTIFS('Etude statistique des temps d''a'!AF:AF,4,'Etude statistique des temps d''a'!A:A,"14h30",INDEX('Etude statistique des temps d''a'!B:AD, 0, ROW(A28)),"&lt;&gt;"),"No data")</f>
        <v>0</v>
      </c>
      <c r="AD29">
        <f>IFERROR(COUNTIFS('Etude statistique des temps d''a'!AF:AF,4,'Etude statistique des temps d''a'!A:A,"15h30",INDEX('Etude statistique des temps d''a'!B:AD, 0, ROW(A28)),"Fermé") / COUNTIFS('Etude statistique des temps d''a'!AF:AF,4,'Etude statistique des temps d''a'!A:A,"15h30",INDEX('Etude statistique des temps d''a'!B:AD, 0, ROW(A28)),"&lt;&gt;"),"No data")</f>
        <v>0</v>
      </c>
      <c r="AE29">
        <f>IFERROR(COUNTIFS('Etude statistique des temps d''a'!AF:AF,4,'Etude statistique des temps d''a'!A:A,"16h30",INDEX('Etude statistique des temps d''a'!B:AD, 0, ROW(A28)),"Fermé") / COUNTIFS('Etude statistique des temps d''a'!AF:AF,4,'Etude statistique des temps d''a'!A:A,"16h30",INDEX('Etude statistique des temps d''a'!B:AD, 0, ROW(A28)),"&lt;&gt;"),"No data")</f>
        <v>0</v>
      </c>
      <c r="AF29">
        <f>IFERROR(COUNTIFS('Etude statistique des temps d''a'!AF:AF,4,'Etude statistique des temps d''a'!A:A,"17h30",INDEX('Etude statistique des temps d''a'!B:AD, 0, ROW(A28)),"Fermé") / COUNTIFS('Etude statistique des temps d''a'!AF:AF,4,'Etude statistique des temps d''a'!A:A,"17h30",INDEX('Etude statistique des temps d''a'!B:AD, 0, ROW(A28)),"&lt;&gt;"),"No data")</f>
        <v>0</v>
      </c>
      <c r="AG29">
        <f>IFERROR(COUNTIFS('Etude statistique des temps d''a'!AF:AF,4,'Etude statistique des temps d''a'!A:A,"18h30",INDEX('Etude statistique des temps d''a'!B:AD, 0, ROW(A28)),"Fermé") / COUNTIFS('Etude statistique des temps d''a'!AF:AF,4,'Etude statistique des temps d''a'!A:A,"18h30",INDEX('Etude statistique des temps d''a'!B:AD, 0, ROW(A28)),"&lt;&gt;"),"No data")</f>
        <v>0</v>
      </c>
      <c r="AH29">
        <f>IFERROR(COUNTIFS('Etude statistique des temps d''a'!AF:AF,4,'Etude statistique des temps d''a'!A:A,"19h30",INDEX('Etude statistique des temps d''a'!B:AD, 0, ROW(A28)),"Fermé") / COUNTIFS('Etude statistique des temps d''a'!AF:AF,4,'Etude statistique des temps d''a'!A:A,"19h30",INDEX('Etude statistique des temps d''a'!B:AD, 0, ROW(A28)),"&lt;&gt;"),"No data")</f>
        <v>0</v>
      </c>
      <c r="AI29">
        <f>IFERROR(COUNTIFS('Etude statistique des temps d''a'!AF:AF,4,'Etude statistique des temps d''a'!A:A,"20h30",INDEX('Etude statistique des temps d''a'!B:AD, 0, ROW(A28)),"Fermé") / COUNTIFS('Etude statistique des temps d''a'!AF:AF,4,'Etude statistique des temps d''a'!A:A,"20h30",INDEX('Etude statistique des temps d''a'!B:AD, 0, ROW(A28)),"&lt;&gt;"),"No data")</f>
        <v>0</v>
      </c>
      <c r="AJ29">
        <f>IFERROR(COUNTIFS('Etude statistique des temps d''a'!AF:AF,4,'Etude statistique des temps d''a'!A:A,"21h30",INDEX('Etude statistique des temps d''a'!B:AD, 0, ROW(A28)),"Fermé") / COUNTIFS('Etude statistique des temps d''a'!AF:AF,4,'Etude statistique des temps d''a'!A:A,"21h30",INDEX('Etude statistique des temps d''a'!B:AD, 0, ROW(A28)),"&lt;&gt;"),"No data")</f>
        <v>1</v>
      </c>
      <c r="AK29">
        <f>IFERROR(COUNTIFS('Etude statistique des temps d''a'!AF:AF,4,'Etude statistique des temps d''a'!A:A,"22h",INDEX('Etude statistique des temps d''a'!B:AD, 0, ROW(A28)),"Fermé") / COUNTIFS('Etude statistique des temps d''a'!AF:AF,4,'Etude statistique des temps d''a'!A:A,"22h",INDEX('Etude statistique des temps d''a'!B:AD, 0, ROW(A28)),"&lt;&gt;"),"No data")</f>
        <v>1</v>
      </c>
      <c r="AL29" t="str">
        <f>IFERROR(COUNTIFS('Etude statistique des temps d''a'!AF:AF,4,'Etude statistique des temps d''a'!A:A,"22h30",INDEX('Etude statistique des temps d''a'!B:AD, 0, ROW(A28)),"Fermé") / COUNTIFS('Etude statistique des temps d''a'!AF:AF,4,'Etude statistique des temps d''a'!A:A,"22h30",INDEX('Etude statistique des temps d''a'!B:AD, 0, ROW(A28)),"&lt;&gt;"),"No data")</f>
        <v>No data</v>
      </c>
    </row>
    <row r="30" spans="1:38" x14ac:dyDescent="0.3">
      <c r="A30" t="s">
        <v>36</v>
      </c>
      <c r="B30" t="s">
        <v>38</v>
      </c>
      <c r="C30" t="s">
        <v>99</v>
      </c>
      <c r="D30" t="s">
        <v>100</v>
      </c>
      <c r="E30">
        <f t="shared" si="0"/>
        <v>39.375</v>
      </c>
      <c r="F30" t="str">
        <f>IFERROR(AVERAGEIFS(INDEX('Etude statistique des temps d''a'!B:AD,0,ROW(A29)),'Etude statistique des temps d''a'!A:A,"8h30",'Etude statistique des temps d''a'!AF:AF,4),"Closed")</f>
        <v>Closed</v>
      </c>
      <c r="G30">
        <f>IFERROR(AVERAGEIFS(INDEX('Etude statistique des temps d''a'!B:AD,0,ROW(A29)),'Etude statistique des temps d''a'!A:A,"9h30",'Etude statistique des temps d''a'!AF:AF,4),"Closed")</f>
        <v>25</v>
      </c>
      <c r="H30">
        <f>IFERROR(AVERAGEIFS(INDEX('Etude statistique des temps d''a'!B:AD,0,ROW(A29)),'Etude statistique des temps d''a'!A:A,"10h30",'Etude statistique des temps d''a'!AF:AF,4),"Closed")</f>
        <v>45</v>
      </c>
      <c r="I30">
        <f>IFERROR(AVERAGEIFS(INDEX('Etude statistique des temps d''a'!B:AD,0,ROW(A29)),'Etude statistique des temps d''a'!A:A,"11h30 (Parade!)",'Etude statistique des temps d''a'!AF:AF,4),"Closed")</f>
        <v>45</v>
      </c>
      <c r="J30">
        <f>IFERROR(AVERAGEIFS(INDEX('Etude statistique des temps d''a'!B:AD,0,ROW(A29)),'Etude statistique des temps d''a'!A:A,"12h30",'Etude statistique des temps d''a'!AF:AF,4),"Closed")</f>
        <v>50</v>
      </c>
      <c r="K30">
        <f>IFERROR(AVERAGEIFS(INDEX('Etude statistique des temps d''a'!B:AD,0,ROW(A29)),'Etude statistique des temps d''a'!A:A,"13h30",'Etude statistique des temps d''a'!AF:AF,4),"Closed")</f>
        <v>42.5</v>
      </c>
      <c r="L30">
        <f>IFERROR(AVERAGEIFS(INDEX('Etude statistique des temps d''a'!B:AD,0,ROW(A29)),'Etude statistique des temps d''a'!A:A,"14h30",'Etude statistique des temps d''a'!AF:AF,4),"Closed")</f>
        <v>42.5</v>
      </c>
      <c r="M30">
        <f>IFERROR(AVERAGEIFS(INDEX('Etude statistique des temps d''a'!B:AD,0,ROW(A29)),'Etude statistique des temps d''a'!A:A,"15h30",'Etude statistique des temps d''a'!AF:AF,4),"Closed")</f>
        <v>45</v>
      </c>
      <c r="N30">
        <f>IFERROR(AVERAGEIFS(INDEX('Etude statistique des temps d''a'!B:AD,0,ROW(A29)),'Etude statistique des temps d''a'!A:A,"16h30",'Etude statistique des temps d''a'!AF:AF,4),"Closed")</f>
        <v>42.5</v>
      </c>
      <c r="O30">
        <f>IFERROR(AVERAGEIFS(INDEX('Etude statistique des temps d''a'!B:AD,0,ROW(A29)),'Etude statistique des temps d''a'!A:A,"17h30",'Etude statistique des temps d''a'!AF:AF,4),"Closed")</f>
        <v>30</v>
      </c>
      <c r="P30">
        <f>IFERROR(AVERAGEIFS(INDEX('Etude statistique des temps d''a'!B:AD,0,ROW(A29)),'Etude statistique des temps d''a'!A:A,"18h30",'Etude statistique des temps d''a'!AF:AF,4),"Closed")</f>
        <v>35</v>
      </c>
      <c r="Q30">
        <f>IFERROR(AVERAGEIFS(INDEX('Etude statistique des temps d''a'!B:AD,0,ROW(A29)),'Etude statistique des temps d''a'!A:A,"19h30",'Etude statistique des temps d''a'!AF:AF,4),"Closed")</f>
        <v>35</v>
      </c>
      <c r="R30">
        <f>IFERROR(AVERAGEIFS(INDEX('Etude statistique des temps d''a'!B:AD,0,ROW(A29)),'Etude statistique des temps d''a'!A:A,"20h30",'Etude statistique des temps d''a'!AF:AF,4),"Closed")</f>
        <v>35</v>
      </c>
      <c r="S30" t="str">
        <f>IFERROR(AVERAGEIFS(INDEX('Etude statistique des temps d''a'!B:AD,0,ROW(A29)),'Etude statistique des temps d''a'!A:A,"21h30",'Etude statistique des temps d''a'!AF:AF,4),"Closed")</f>
        <v>Closed</v>
      </c>
      <c r="T30" t="str">
        <f>IFERROR(AVERAGEIFS(INDEX('Etude statistique des temps d''a'!B:AD,0,ROW(A29)),'Etude statistique des temps d''a'!A:A,"22h",'Etude statistique des temps d''a'!AF:AF,4),"Closed")</f>
        <v>Closed</v>
      </c>
      <c r="U30" t="str">
        <f>IFERROR(AVERAGEIFS(INDEX('Etude statistique des temps d''a'!B:AD,0,ROW(A29)),'Etude statistique des temps d''a'!A:A,"22h30",'Etude statistique des temps d''a'!AF:AF,4),"Closed")</f>
        <v>Closed</v>
      </c>
      <c r="V30">
        <f>COUNTIFS('Etude statistique des temps d''a'!AF:AF,4,INDEX('Etude statistique des temps d''a'!B:AD, 0, ROW(A29)),"Fermé") / COUNTIFS('Etude statistique des temps d''a'!AF:AF,4,INDEX('Etude statistique des temps d''a'!B:AD, 0, ROW(A29)),"&lt;&gt;")</f>
        <v>0.1</v>
      </c>
      <c r="W30" t="str">
        <f>IFERROR(COUNTIFS('Etude statistique des temps d''a'!AF:AF,4,'Etude statistique des temps d''a'!A:A,"8h30",INDEX('Etude statistique des temps d''a'!B:AD, 0, ROW(A29)),"Fermé") / COUNTIFS('Etude statistique des temps d''a'!AF:AF,4,'Etude statistique des temps d''a'!A:A,"8h30",INDEX('Etude statistique des temps d''a'!B:AD, 0, ROW(A29)),"&lt;&gt;"),"No data")</f>
        <v>No data</v>
      </c>
      <c r="X30">
        <f>IFERROR(COUNTIFS('Etude statistique des temps d''a'!AF:AF,4,'Etude statistique des temps d''a'!A:A,"9h30",INDEX('Etude statistique des temps d''a'!B:AD, 0, ROW(A29)),"Fermé") / COUNTIFS('Etude statistique des temps d''a'!AF:AF,4,'Etude statistique des temps d''a'!A:A,"9h30",INDEX('Etude statistique des temps d''a'!B:AD, 0, ROW(A29)),"&lt;&gt;"),"No data")</f>
        <v>0</v>
      </c>
      <c r="Y30">
        <f>IFERROR(COUNTIFS('Etude statistique des temps d''a'!AF:AF,4,'Etude statistique des temps d''a'!A:A,"10h30",INDEX('Etude statistique des temps d''a'!B:AD, 0, ROW(A29)),"Fermé") / COUNTIFS('Etude statistique des temps d''a'!AF:AF,4,'Etude statistique des temps d''a'!A:A,"10h30",INDEX('Etude statistique des temps d''a'!B:AD, 0, ROW(A29)),"&lt;&gt;"),"No data")</f>
        <v>0</v>
      </c>
      <c r="Z30">
        <f>IFERROR(COUNTIFS('Etude statistique des temps d''a'!AF:AF,4,'Etude statistique des temps d''a'!A:A,"11h30 (Parade!)",INDEX('Etude statistique des temps d''a'!B:AD, 0, ROW(A29)),"Fermé") / COUNTIFS('Etude statistique des temps d''a'!AF:AF,4,'Etude statistique des temps d''a'!A:A,"11h30 (Parade!)",INDEX('Etude statistique des temps d''a'!B:AD, 0, ROW(A29)),"&lt;&gt;"),"No data")</f>
        <v>0</v>
      </c>
      <c r="AA30">
        <f>IFERROR(COUNTIFS('Etude statistique des temps d''a'!AF:AF,4,'Etude statistique des temps d''a'!A:A,"12h30",INDEX('Etude statistique des temps d''a'!B:AD, 0, ROW(A29)),"Fermé") / COUNTIFS('Etude statistique des temps d''a'!AF:AF,4,'Etude statistique des temps d''a'!A:A,"12h30",INDEX('Etude statistique des temps d''a'!B:AD, 0, ROW(A29)),"&lt;&gt;"),"No data")</f>
        <v>0</v>
      </c>
      <c r="AB30">
        <f>IFERROR(COUNTIFS('Etude statistique des temps d''a'!AF:AF,4,'Etude statistique des temps d''a'!A:A,"13h30",INDEX('Etude statistique des temps d''a'!B:AD, 0, ROW(A29)),"Fermé") / COUNTIFS('Etude statistique des temps d''a'!AF:AF,4,'Etude statistique des temps d''a'!A:A,"13h30",INDEX('Etude statistique des temps d''a'!B:AD, 0, ROW(A29)),"&lt;&gt;"),"No data")</f>
        <v>0</v>
      </c>
      <c r="AC30">
        <f>IFERROR(COUNTIFS('Etude statistique des temps d''a'!AF:AF,4,'Etude statistique des temps d''a'!A:A,"14h30",INDEX('Etude statistique des temps d''a'!B:AD, 0, ROW(A29)),"Fermé") / COUNTIFS('Etude statistique des temps d''a'!AF:AF,4,'Etude statistique des temps d''a'!A:A,"14h30",INDEX('Etude statistique des temps d''a'!B:AD, 0, ROW(A29)),"&lt;&gt;"),"No data")</f>
        <v>0</v>
      </c>
      <c r="AD30">
        <f>IFERROR(COUNTIFS('Etude statistique des temps d''a'!AF:AF,4,'Etude statistique des temps d''a'!A:A,"15h30",INDEX('Etude statistique des temps d''a'!B:AD, 0, ROW(A29)),"Fermé") / COUNTIFS('Etude statistique des temps d''a'!AF:AF,4,'Etude statistique des temps d''a'!A:A,"15h30",INDEX('Etude statistique des temps d''a'!B:AD, 0, ROW(A29)),"&lt;&gt;"),"No data")</f>
        <v>0</v>
      </c>
      <c r="AE30">
        <f>IFERROR(COUNTIFS('Etude statistique des temps d''a'!AF:AF,4,'Etude statistique des temps d''a'!A:A,"16h30",INDEX('Etude statistique des temps d''a'!B:AD, 0, ROW(A29)),"Fermé") / COUNTIFS('Etude statistique des temps d''a'!AF:AF,4,'Etude statistique des temps d''a'!A:A,"16h30",INDEX('Etude statistique des temps d''a'!B:AD, 0, ROW(A29)),"&lt;&gt;"),"No data")</f>
        <v>0</v>
      </c>
      <c r="AF30">
        <f>IFERROR(COUNTIFS('Etude statistique des temps d''a'!AF:AF,4,'Etude statistique des temps d''a'!A:A,"17h30",INDEX('Etude statistique des temps d''a'!B:AD, 0, ROW(A29)),"Fermé") / COUNTIFS('Etude statistique des temps d''a'!AF:AF,4,'Etude statistique des temps d''a'!A:A,"17h30",INDEX('Etude statistique des temps d''a'!B:AD, 0, ROW(A29)),"&lt;&gt;"),"No data")</f>
        <v>0</v>
      </c>
      <c r="AG30">
        <f>IFERROR(COUNTIFS('Etude statistique des temps d''a'!AF:AF,4,'Etude statistique des temps d''a'!A:A,"18h30",INDEX('Etude statistique des temps d''a'!B:AD, 0, ROW(A29)),"Fermé") / COUNTIFS('Etude statistique des temps d''a'!AF:AF,4,'Etude statistique des temps d''a'!A:A,"18h30",INDEX('Etude statistique des temps d''a'!B:AD, 0, ROW(A29)),"&lt;&gt;"),"No data")</f>
        <v>0</v>
      </c>
      <c r="AH30">
        <f>IFERROR(COUNTIFS('Etude statistique des temps d''a'!AF:AF,4,'Etude statistique des temps d''a'!A:A,"19h30",INDEX('Etude statistique des temps d''a'!B:AD, 0, ROW(A29)),"Fermé") / COUNTIFS('Etude statistique des temps d''a'!AF:AF,4,'Etude statistique des temps d''a'!A:A,"19h30",INDEX('Etude statistique des temps d''a'!B:AD, 0, ROW(A29)),"&lt;&gt;"),"No data")</f>
        <v>0</v>
      </c>
      <c r="AI30">
        <f>IFERROR(COUNTIFS('Etude statistique des temps d''a'!AF:AF,4,'Etude statistique des temps d''a'!A:A,"20h30",INDEX('Etude statistique des temps d''a'!B:AD, 0, ROW(A29)),"Fermé") / COUNTIFS('Etude statistique des temps d''a'!AF:AF,4,'Etude statistique des temps d''a'!A:A,"20h30",INDEX('Etude statistique des temps d''a'!B:AD, 0, ROW(A29)),"&lt;&gt;"),"No data")</f>
        <v>0</v>
      </c>
      <c r="AJ30">
        <f>IFERROR(COUNTIFS('Etude statistique des temps d''a'!AF:AF,4,'Etude statistique des temps d''a'!A:A,"21h30",INDEX('Etude statistique des temps d''a'!B:AD, 0, ROW(A29)),"Fermé") / COUNTIFS('Etude statistique des temps d''a'!AF:AF,4,'Etude statistique des temps d''a'!A:A,"21h30",INDEX('Etude statistique des temps d''a'!B:AD, 0, ROW(A29)),"&lt;&gt;"),"No data")</f>
        <v>1</v>
      </c>
      <c r="AK30">
        <f>IFERROR(COUNTIFS('Etude statistique des temps d''a'!AF:AF,4,'Etude statistique des temps d''a'!A:A,"22h",INDEX('Etude statistique des temps d''a'!B:AD, 0, ROW(A29)),"Fermé") / COUNTIFS('Etude statistique des temps d''a'!AF:AF,4,'Etude statistique des temps d''a'!A:A,"22h",INDEX('Etude statistique des temps d''a'!B:AD, 0, ROW(A29)),"&lt;&gt;"),"No data")</f>
        <v>1</v>
      </c>
      <c r="AL30" t="str">
        <f>IFERROR(COUNTIFS('Etude statistique des temps d''a'!AF:AF,4,'Etude statistique des temps d''a'!A:A,"22h30",INDEX('Etude statistique des temps d''a'!B:AD, 0, ROW(A29)),"Fermé") / COUNTIFS('Etude statistique des temps d''a'!AF:AF,4,'Etude statistique des temps d''a'!A:A,"22h30",INDEX('Etude statistique des temps d''a'!B:AD, 0, ROW(A29)),"&lt;&gt;"),"No data")</f>
        <v>No data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30"/>
  <sheetViews>
    <sheetView workbookViewId="0">
      <selection activeCell="E1" sqref="E1:E30"/>
    </sheetView>
  </sheetViews>
  <sheetFormatPr defaultRowHeight="14.4" x14ac:dyDescent="0.3"/>
  <cols>
    <col min="4" max="4" width="19" customWidth="1"/>
  </cols>
  <sheetData>
    <row r="1" spans="1:38" x14ac:dyDescent="0.3">
      <c r="A1" t="s">
        <v>37</v>
      </c>
      <c r="B1" t="s">
        <v>39</v>
      </c>
      <c r="C1" t="s">
        <v>41</v>
      </c>
      <c r="D1" t="s">
        <v>42</v>
      </c>
      <c r="E1" t="s">
        <v>165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132</v>
      </c>
      <c r="W1" t="s">
        <v>150</v>
      </c>
      <c r="X1" t="s">
        <v>133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164</v>
      </c>
      <c r="AL1" t="s">
        <v>163</v>
      </c>
    </row>
    <row r="2" spans="1:38" x14ac:dyDescent="0.3">
      <c r="A2" t="s">
        <v>0</v>
      </c>
      <c r="B2" t="s">
        <v>40</v>
      </c>
      <c r="C2" t="s">
        <v>43</v>
      </c>
      <c r="D2" t="s">
        <v>44</v>
      </c>
      <c r="E2">
        <f>AVERAGE(F2:U2)</f>
        <v>28.541666666666668</v>
      </c>
      <c r="F2" t="str">
        <f>IFERROR(AVERAGEIFS(INDEX('Etude statistique des temps d''a'!B:AD,0,ROW(A1)),'Etude statistique des temps d''a'!A:A,"8h30",'Etude statistique des temps d''a'!AF:AF,5),"Closed")</f>
        <v>Closed</v>
      </c>
      <c r="G2">
        <f>IFERROR(AVERAGEIFS(INDEX('Etude statistique des temps d''a'!B:AD,0,ROW(A1)),'Etude statistique des temps d''a'!A:A,"9h30",'Etude statistique des temps d''a'!AF:AF,5),"Closed")</f>
        <v>5</v>
      </c>
      <c r="H2" t="str">
        <f>IFERROR(AVERAGEIFS(INDEX('Etude statistique des temps d''a'!B:AD,0,ROW(A1)),'Etude statistique des temps d''a'!A:A,"10h30",'Etude statistique des temps d''a'!AF:AF,5),"Closed")</f>
        <v>Closed</v>
      </c>
      <c r="I2">
        <f>IFERROR(AVERAGEIFS(INDEX('Etude statistique des temps d''a'!B:AD,0,ROW(A1)),'Etude statistique des temps d''a'!A:A,"11h30 (Parade!)",'Etude statistique des temps d''a'!AF:AF,5),"Closed")</f>
        <v>35</v>
      </c>
      <c r="J2">
        <f>IFERROR(AVERAGEIFS(INDEX('Etude statistique des temps d''a'!B:AD,0,ROW(A1)),'Etude statistique des temps d''a'!A:A,"12h30",'Etude statistique des temps d''a'!AF:AF,5),"Closed")</f>
        <v>30</v>
      </c>
      <c r="K2">
        <f>IFERROR(AVERAGEIFS(INDEX('Etude statistique des temps d''a'!B:AD,0,ROW(A1)),'Etude statistique des temps d''a'!A:A,"13h30",'Etude statistique des temps d''a'!AF:AF,5),"Closed")</f>
        <v>50</v>
      </c>
      <c r="L2">
        <f>IFERROR(AVERAGEIFS(INDEX('Etude statistique des temps d''a'!B:AD,0,ROW(A1)),'Etude statistique des temps d''a'!A:A,"14h30",'Etude statistique des temps d''a'!AF:AF,5),"Closed")</f>
        <v>45</v>
      </c>
      <c r="M2">
        <f>IFERROR(AVERAGEIFS(INDEX('Etude statistique des temps d''a'!B:AD,0,ROW(A1)),'Etude statistique des temps d''a'!A:A,"15h30",'Etude statistique des temps d''a'!AF:AF,5),"Closed")</f>
        <v>45</v>
      </c>
      <c r="N2">
        <f>IFERROR(AVERAGEIFS(INDEX('Etude statistique des temps d''a'!B:AD,0,ROW(A1)),'Etude statistique des temps d''a'!A:A,"16h30",'Etude statistique des temps d''a'!AF:AF,5),"Closed")</f>
        <v>32.5</v>
      </c>
      <c r="O2">
        <f>IFERROR(AVERAGEIFS(INDEX('Etude statistique des temps d''a'!B:AD,0,ROW(A1)),'Etude statistique des temps d''a'!A:A,"17h30",'Etude statistique des temps d''a'!AF:AF,5),"Closed")</f>
        <v>45</v>
      </c>
      <c r="P2">
        <f>IFERROR(AVERAGEIFS(INDEX('Etude statistique des temps d''a'!B:AD,0,ROW(A1)),'Etude statistique des temps d''a'!A:A,"18h30",'Etude statistique des temps d''a'!AF:AF,5),"Closed")</f>
        <v>25</v>
      </c>
      <c r="Q2">
        <f>IFERROR(AVERAGEIFS(INDEX('Etude statistique des temps d''a'!B:AD,0,ROW(A1)),'Etude statistique des temps d''a'!A:A,"19h30",'Etude statistique des temps d''a'!AF:AF,5),"Closed")</f>
        <v>15</v>
      </c>
      <c r="R2">
        <f>IFERROR(AVERAGEIFS(INDEX('Etude statistique des temps d''a'!B:AD,0,ROW(A1)),'Etude statistique des temps d''a'!A:A,"20h30",'Etude statistique des temps d''a'!AF:AF,5),"Closed")</f>
        <v>10</v>
      </c>
      <c r="S2" t="str">
        <f>IFERROR(AVERAGEIFS(INDEX('Etude statistique des temps d''a'!B:AD,0,ROW(A1)),'Etude statistique des temps d''a'!A:A,"21h30",'Etude statistique des temps d''a'!AF:AF,5),"Closed")</f>
        <v>Closed</v>
      </c>
      <c r="T2" t="str">
        <f>IFERROR(AVERAGEIFS(INDEX('Etude statistique des temps d''a'!B:AD,0,ROW(A1)),'Etude statistique des temps d''a'!A:A,"22h",'Etude statistique des temps d''a'!AF:AF,5),"Closed")</f>
        <v>Closed</v>
      </c>
      <c r="U2">
        <f>IFERROR(AVERAGEIFS(INDEX('Etude statistique des temps d''a'!B:AD,0,ROW(A1)),'Etude statistique des temps d''a'!A:A,"22h30",'Etude statistique des temps d''a'!AF:AF,5),"Closed")</f>
        <v>5</v>
      </c>
      <c r="V2">
        <f>COUNTIFS('Etude statistique des temps d''a'!AF:AF,5,INDEX('Etude statistique des temps d''a'!B:AD, 0, ROW(A1)),"Fermé") / COUNTIFS('Etude statistique des temps d''a'!AF:AF,5,INDEX('Etude statistique des temps d''a'!B:AD, 0, ROW(A1)),"&lt;&gt;")</f>
        <v>0.2857142857142857</v>
      </c>
      <c r="W2">
        <f>IFERROR(COUNTIFS('Etude statistique des temps d''a'!AF:AF,5,'Etude statistique des temps d''a'!A:A,"8h30",INDEX('Etude statistique des temps d''a'!B:AD, 0, ROW(A1)),"Fermé") / COUNTIFS('Etude statistique des temps d''a'!AF:AF,5,'Etude statistique des temps d''a'!A:A,"8h30",INDEX('Etude statistique des temps d''a'!B:AD, 0, ROW(A1)),"&lt;&gt;"),"No data")</f>
        <v>1</v>
      </c>
      <c r="X2">
        <f>IFERROR(COUNTIFS('Etude statistique des temps d''a'!AF:AF,5,'Etude statistique des temps d''a'!A:A,"9h30",INDEX('Etude statistique des temps d''a'!B:AD, 0, ROW(A1)),"Fermé") / COUNTIFS('Etude statistique des temps d''a'!AF:AF,5,'Etude statistique des temps d''a'!A:A,"9h30",INDEX('Etude statistique des temps d''a'!B:AD, 0, ROW(A1)),"&lt;&gt;"),"No data")</f>
        <v>0.5</v>
      </c>
      <c r="Y2">
        <f>IFERROR(COUNTIFS('Etude statistique des temps d''a'!AF:AF,5,'Etude statistique des temps d''a'!A:A,"10h30",INDEX('Etude statistique des temps d''a'!B:AD, 0, ROW(A1)),"Fermé") / COUNTIFS('Etude statistique des temps d''a'!AF:AF,5,'Etude statistique des temps d''a'!A:A,"10h30",INDEX('Etude statistique des temps d''a'!B:AD, 0, ROW(A1)),"&lt;&gt;"),"No data")</f>
        <v>1</v>
      </c>
      <c r="Z2">
        <f>IFERROR(COUNTIFS('Etude statistique des temps d''a'!AF:AF,5,'Etude statistique des temps d''a'!A:A,"11h30 (Parade!)",INDEX('Etude statistique des temps d''a'!B:AD, 0, ROW(A1)),"Fermé") / COUNTIFS('Etude statistique des temps d''a'!AF:AF,5,'Etude statistique des temps d''a'!A:A,"11h30 (Parade!)",INDEX('Etude statistique des temps d''a'!B:AD, 0, ROW(A1)),"&lt;&gt;"),"No data")</f>
        <v>0.5</v>
      </c>
      <c r="AA2">
        <f>IFERROR(COUNTIFS('Etude statistique des temps d''a'!AF:AF,5,'Etude statistique des temps d''a'!A:A,"12h30",INDEX('Etude statistique des temps d''a'!B:AD, 0, ROW(A1)),"Fermé") / COUNTIFS('Etude statistique des temps d''a'!AF:AF,5,'Etude statistique des temps d''a'!A:A,"12h30",INDEX('Etude statistique des temps d''a'!B:AD, 0, ROW(A1)),"&lt;&gt;"),"No data")</f>
        <v>0</v>
      </c>
      <c r="AB2">
        <f>IFERROR(COUNTIFS('Etude statistique des temps d''a'!AF:AF,5,'Etude statistique des temps d''a'!A:A,"13h30",INDEX('Etude statistique des temps d''a'!B:AD, 0, ROW(A1)),"Fermé") / COUNTIFS('Etude statistique des temps d''a'!AF:AF,5,'Etude statistique des temps d''a'!A:A,"13h30",INDEX('Etude statistique des temps d''a'!B:AD, 0, ROW(A1)),"&lt;&gt;"),"No data")</f>
        <v>0</v>
      </c>
      <c r="AC2">
        <f>IFERROR(COUNTIFS('Etude statistique des temps d''a'!AF:AF,5,'Etude statistique des temps d''a'!A:A,"14h30",INDEX('Etude statistique des temps d''a'!B:AD, 0, ROW(A1)),"Fermé") / COUNTIFS('Etude statistique des temps d''a'!AF:AF,5,'Etude statistique des temps d''a'!A:A,"14h30",INDEX('Etude statistique des temps d''a'!B:AD, 0, ROW(A1)),"&lt;&gt;"),"No data")</f>
        <v>0</v>
      </c>
      <c r="AD2">
        <f>IFERROR(COUNTIFS('Etude statistique des temps d''a'!AF:AF,5,'Etude statistique des temps d''a'!A:A,"15h30",INDEX('Etude statistique des temps d''a'!B:AD, 0, ROW(A1)),"Fermé") / COUNTIFS('Etude statistique des temps d''a'!AF:AF,5,'Etude statistique des temps d''a'!A:A,"15h30",INDEX('Etude statistique des temps d''a'!B:AD, 0, ROW(A1)),"&lt;&gt;"),"No data")</f>
        <v>0</v>
      </c>
      <c r="AE2">
        <f>IFERROR(COUNTIFS('Etude statistique des temps d''a'!AF:AF,5,'Etude statistique des temps d''a'!A:A,"16h30",INDEX('Etude statistique des temps d''a'!B:AD, 0, ROW(A1)),"Fermé") / COUNTIFS('Etude statistique des temps d''a'!AF:AF,5,'Etude statistique des temps d''a'!A:A,"16h30",INDEX('Etude statistique des temps d''a'!B:AD, 0, ROW(A1)),"&lt;&gt;"),"No data")</f>
        <v>0</v>
      </c>
      <c r="AF2">
        <f>IFERROR(COUNTIFS('Etude statistique des temps d''a'!AF:AF,5,'Etude statistique des temps d''a'!A:A,"17h30",INDEX('Etude statistique des temps d''a'!B:AD, 0, ROW(A1)),"Fermé") / COUNTIFS('Etude statistique des temps d''a'!AF:AF,5,'Etude statistique des temps d''a'!A:A,"17h30",INDEX('Etude statistique des temps d''a'!B:AD, 0, ROW(A1)),"&lt;&gt;"),"No data")</f>
        <v>0</v>
      </c>
      <c r="AG2">
        <f>IFERROR(COUNTIFS('Etude statistique des temps d''a'!AF:AF,5,'Etude statistique des temps d''a'!A:A,"18h30",INDEX('Etude statistique des temps d''a'!B:AD, 0, ROW(A1)),"Fermé") / COUNTIFS('Etude statistique des temps d''a'!AF:AF,5,'Etude statistique des temps d''a'!A:A,"18h30",INDEX('Etude statistique des temps d''a'!B:AD, 0, ROW(A1)),"&lt;&gt;"),"No data")</f>
        <v>0</v>
      </c>
      <c r="AH2">
        <f>IFERROR(COUNTIFS('Etude statistique des temps d''a'!AF:AF,5,'Etude statistique des temps d''a'!A:A,"19h30",INDEX('Etude statistique des temps d''a'!B:AD, 0, ROW(A1)),"Fermé") / COUNTIFS('Etude statistique des temps d''a'!AF:AF,5,'Etude statistique des temps d''a'!A:A,"19h30",INDEX('Etude statistique des temps d''a'!B:AD, 0, ROW(A1)),"&lt;&gt;"),"No data")</f>
        <v>0</v>
      </c>
      <c r="AI2">
        <f>IFERROR(COUNTIFS('Etude statistique des temps d''a'!AF:AF,5,'Etude statistique des temps d''a'!A:A,"20h30",INDEX('Etude statistique des temps d''a'!B:AD, 0, ROW(A1)),"Fermé") / COUNTIFS('Etude statistique des temps d''a'!AF:AF,5,'Etude statistique des temps d''a'!A:A,"20h30",INDEX('Etude statistique des temps d''a'!B:AD, 0, ROW(A1)),"&lt;&gt;"),"No data")</f>
        <v>0</v>
      </c>
      <c r="AJ2" t="str">
        <f>IFERROR(COUNTIFS('Etude statistique des temps d''a'!AF:AF,5,'Etude statistique des temps d''a'!A:A,"21h30",INDEX('Etude statistique des temps d''a'!B:AD, 0, ROW(A1)),"Fermé") / COUNTIFS('Etude statistique des temps d''a'!AF:AF,5,'Etude statistique des temps d''a'!A:A,"21h30",INDEX('Etude statistique des temps d''a'!B:AD, 0, ROW(A1)),"&lt;&gt;"),"No data")</f>
        <v>No data</v>
      </c>
      <c r="AK2" t="str">
        <f>IFERROR(COUNTIFS('Etude statistique des temps d''a'!AF:AF,5,'Etude statistique des temps d''a'!A:A,"22h",INDEX('Etude statistique des temps d''a'!B:AD, 0, ROW(A1)),"Fermé") / COUNTIFS('Etude statistique des temps d''a'!AF:AF,5,'Etude statistique des temps d''a'!A:A,"22h",INDEX('Etude statistique des temps d''a'!B:AD, 0, ROW(A1)),"&lt;&gt;"),"No data")</f>
        <v>No data</v>
      </c>
      <c r="AL2">
        <f>IFERROR(COUNTIFS('Etude statistique des temps d''a'!AF:AF,5,'Etude statistique des temps d''a'!A:A,"22h30",INDEX('Etude statistique des temps d''a'!B:AD, 0, ROW(A1)),"Fermé") / COUNTIFS('Etude statistique des temps d''a'!AF:AF,5,'Etude statistique des temps d''a'!A:A,"22h30",INDEX('Etude statistique des temps d''a'!B:AD, 0, ROW(A1)),"&lt;&gt;"),"No data")</f>
        <v>0</v>
      </c>
    </row>
    <row r="3" spans="1:38" x14ac:dyDescent="0.3">
      <c r="A3" t="s">
        <v>19</v>
      </c>
      <c r="B3" t="s">
        <v>40</v>
      </c>
      <c r="C3" t="s">
        <v>45</v>
      </c>
      <c r="D3" t="s">
        <v>46</v>
      </c>
      <c r="E3">
        <f t="shared" ref="E3:E30" si="0">AVERAGE(F3:U3)</f>
        <v>20.192307692307693</v>
      </c>
      <c r="F3" t="str">
        <f>IFERROR(AVERAGEIFS(INDEX('Etude statistique des temps d''a'!B:AD,0,ROW(A2)),'Etude statistique des temps d''a'!A:A,"8h30",'Etude statistique des temps d''a'!AF:AF,5),"Closed")</f>
        <v>Closed</v>
      </c>
      <c r="G3">
        <f>IFERROR(AVERAGEIFS(INDEX('Etude statistique des temps d''a'!B:AD,0,ROW(A2)),'Etude statistique des temps d''a'!A:A,"9h30",'Etude statistique des temps d''a'!AF:AF,5),"Closed")</f>
        <v>5</v>
      </c>
      <c r="H3">
        <f>IFERROR(AVERAGEIFS(INDEX('Etude statistique des temps d''a'!B:AD,0,ROW(A2)),'Etude statistique des temps d''a'!A:A,"10h30",'Etude statistique des temps d''a'!AF:AF,5),"Closed")</f>
        <v>32.5</v>
      </c>
      <c r="I3">
        <f>IFERROR(AVERAGEIFS(INDEX('Etude statistique des temps d''a'!B:AD,0,ROW(A2)),'Etude statistique des temps d''a'!A:A,"11h30 (Parade!)",'Etude statistique des temps d''a'!AF:AF,5),"Closed")</f>
        <v>22.5</v>
      </c>
      <c r="J3">
        <f>IFERROR(AVERAGEIFS(INDEX('Etude statistique des temps d''a'!B:AD,0,ROW(A2)),'Etude statistique des temps d''a'!A:A,"12h30",'Etude statistique des temps d''a'!AF:AF,5),"Closed")</f>
        <v>30</v>
      </c>
      <c r="K3">
        <f>IFERROR(AVERAGEIFS(INDEX('Etude statistique des temps d''a'!B:AD,0,ROW(A2)),'Etude statistique des temps d''a'!A:A,"13h30",'Etude statistique des temps d''a'!AF:AF,5),"Closed")</f>
        <v>30</v>
      </c>
      <c r="L3">
        <f>IFERROR(AVERAGEIFS(INDEX('Etude statistique des temps d''a'!B:AD,0,ROW(A2)),'Etude statistique des temps d''a'!A:A,"14h30",'Etude statistique des temps d''a'!AF:AF,5),"Closed")</f>
        <v>25</v>
      </c>
      <c r="M3">
        <f>IFERROR(AVERAGEIFS(INDEX('Etude statistique des temps d''a'!B:AD,0,ROW(A2)),'Etude statistique des temps d''a'!A:A,"15h30",'Etude statistique des temps d''a'!AF:AF,5),"Closed")</f>
        <v>27.5</v>
      </c>
      <c r="N3">
        <f>IFERROR(AVERAGEIFS(INDEX('Etude statistique des temps d''a'!B:AD,0,ROW(A2)),'Etude statistique des temps d''a'!A:A,"16h30",'Etude statistique des temps d''a'!AF:AF,5),"Closed")</f>
        <v>20</v>
      </c>
      <c r="O3">
        <f>IFERROR(AVERAGEIFS(INDEX('Etude statistique des temps d''a'!B:AD,0,ROW(A2)),'Etude statistique des temps d''a'!A:A,"17h30",'Etude statistique des temps d''a'!AF:AF,5),"Closed")</f>
        <v>15</v>
      </c>
      <c r="P3">
        <f>IFERROR(AVERAGEIFS(INDEX('Etude statistique des temps d''a'!B:AD,0,ROW(A2)),'Etude statistique des temps d''a'!A:A,"18h30",'Etude statistique des temps d''a'!AF:AF,5),"Closed")</f>
        <v>15</v>
      </c>
      <c r="Q3">
        <f>IFERROR(AVERAGEIFS(INDEX('Etude statistique des temps d''a'!B:AD,0,ROW(A2)),'Etude statistique des temps d''a'!A:A,"19h30",'Etude statistique des temps d''a'!AF:AF,5),"Closed")</f>
        <v>25</v>
      </c>
      <c r="R3">
        <f>IFERROR(AVERAGEIFS(INDEX('Etude statistique des temps d''a'!B:AD,0,ROW(A2)),'Etude statistique des temps d''a'!A:A,"20h30",'Etude statistique des temps d''a'!AF:AF,5),"Closed")</f>
        <v>10</v>
      </c>
      <c r="S3" t="str">
        <f>IFERROR(AVERAGEIFS(INDEX('Etude statistique des temps d''a'!B:AD,0,ROW(A2)),'Etude statistique des temps d''a'!A:A,"21h30",'Etude statistique des temps d''a'!AF:AF,5),"Closed")</f>
        <v>Closed</v>
      </c>
      <c r="T3" t="str">
        <f>IFERROR(AVERAGEIFS(INDEX('Etude statistique des temps d''a'!B:AD,0,ROW(A2)),'Etude statistique des temps d''a'!A:A,"22h",'Etude statistique des temps d''a'!AF:AF,5),"Closed")</f>
        <v>Closed</v>
      </c>
      <c r="U3">
        <f>IFERROR(AVERAGEIFS(INDEX('Etude statistique des temps d''a'!B:AD,0,ROW(A2)),'Etude statistique des temps d''a'!A:A,"22h30",'Etude statistique des temps d''a'!AF:AF,5),"Closed")</f>
        <v>5</v>
      </c>
      <c r="V3">
        <f>COUNTIFS('Etude statistique des temps d''a'!AF:AF,5,INDEX('Etude statistique des temps d''a'!B:AD, 0, ROW(A2)),"Fermé") / COUNTIFS('Etude statistique des temps d''a'!AF:AF,5,INDEX('Etude statistique des temps d''a'!B:AD, 0, ROW(A2)),"&lt;&gt;")</f>
        <v>9.5238095238095233E-2</v>
      </c>
      <c r="W3">
        <f>IFERROR(COUNTIFS('Etude statistique des temps d''a'!AF:AF,5,'Etude statistique des temps d''a'!A:A,"8h30",INDEX('Etude statistique des temps d''a'!B:AD, 0, ROW(A2)),"Fermé") / COUNTIFS('Etude statistique des temps d''a'!AF:AF,5,'Etude statistique des temps d''a'!A:A,"8h30",INDEX('Etude statistique des temps d''a'!B:AD, 0, ROW(A2)),"&lt;&gt;"),"No data")</f>
        <v>1</v>
      </c>
      <c r="X3">
        <f>IFERROR(COUNTIFS('Etude statistique des temps d''a'!AF:AF,5,'Etude statistique des temps d''a'!A:A,"9h30",INDEX('Etude statistique des temps d''a'!B:AD, 0, ROW(A2)),"Fermé") / COUNTIFS('Etude statistique des temps d''a'!AF:AF,5,'Etude statistique des temps d''a'!A:A,"9h30",INDEX('Etude statistique des temps d''a'!B:AD, 0, ROW(A2)),"&lt;&gt;"),"No data")</f>
        <v>0</v>
      </c>
      <c r="Y3">
        <f>IFERROR(COUNTIFS('Etude statistique des temps d''a'!AF:AF,5,'Etude statistique des temps d''a'!A:A,"10h30",INDEX('Etude statistique des temps d''a'!B:AD, 0, ROW(A2)),"Fermé") / COUNTIFS('Etude statistique des temps d''a'!AF:AF,5,'Etude statistique des temps d''a'!A:A,"10h30",INDEX('Etude statistique des temps d''a'!B:AD, 0, ROW(A2)),"&lt;&gt;"),"No data")</f>
        <v>0</v>
      </c>
      <c r="Z3">
        <f>IFERROR(COUNTIFS('Etude statistique des temps d''a'!AF:AF,5,'Etude statistique des temps d''a'!A:A,"11h30 (Parade!)",INDEX('Etude statistique des temps d''a'!B:AD, 0, ROW(A2)),"Fermé") / COUNTIFS('Etude statistique des temps d''a'!AF:AF,5,'Etude statistique des temps d''a'!A:A,"11h30 (Parade!)",INDEX('Etude statistique des temps d''a'!B:AD, 0, ROW(A2)),"&lt;&gt;"),"No data")</f>
        <v>0</v>
      </c>
      <c r="AA3">
        <f>IFERROR(COUNTIFS('Etude statistique des temps d''a'!AF:AF,5,'Etude statistique des temps d''a'!A:A,"12h30",INDEX('Etude statistique des temps d''a'!B:AD, 0, ROW(A2)),"Fermé") / COUNTIFS('Etude statistique des temps d''a'!AF:AF,5,'Etude statistique des temps d''a'!A:A,"12h30",INDEX('Etude statistique des temps d''a'!B:AD, 0, ROW(A2)),"&lt;&gt;"),"No data")</f>
        <v>0</v>
      </c>
      <c r="AB3">
        <f>IFERROR(COUNTIFS('Etude statistique des temps d''a'!AF:AF,5,'Etude statistique des temps d''a'!A:A,"13h30",INDEX('Etude statistique des temps d''a'!B:AD, 0, ROW(A2)),"Fermé") / COUNTIFS('Etude statistique des temps d''a'!AF:AF,5,'Etude statistique des temps d''a'!A:A,"13h30",INDEX('Etude statistique des temps d''a'!B:AD, 0, ROW(A2)),"&lt;&gt;"),"No data")</f>
        <v>0</v>
      </c>
      <c r="AC3">
        <f>IFERROR(COUNTIFS('Etude statistique des temps d''a'!AF:AF,5,'Etude statistique des temps d''a'!A:A,"14h30",INDEX('Etude statistique des temps d''a'!B:AD, 0, ROW(A2)),"Fermé") / COUNTIFS('Etude statistique des temps d''a'!AF:AF,5,'Etude statistique des temps d''a'!A:A,"14h30",INDEX('Etude statistique des temps d''a'!B:AD, 0, ROW(A2)),"&lt;&gt;"),"No data")</f>
        <v>0</v>
      </c>
      <c r="AD3">
        <f>IFERROR(COUNTIFS('Etude statistique des temps d''a'!AF:AF,5,'Etude statistique des temps d''a'!A:A,"15h30",INDEX('Etude statistique des temps d''a'!B:AD, 0, ROW(A2)),"Fermé") / COUNTIFS('Etude statistique des temps d''a'!AF:AF,5,'Etude statistique des temps d''a'!A:A,"15h30",INDEX('Etude statistique des temps d''a'!B:AD, 0, ROW(A2)),"&lt;&gt;"),"No data")</f>
        <v>0</v>
      </c>
      <c r="AE3">
        <f>IFERROR(COUNTIFS('Etude statistique des temps d''a'!AF:AF,5,'Etude statistique des temps d''a'!A:A,"16h30",INDEX('Etude statistique des temps d''a'!B:AD, 0, ROW(A2)),"Fermé") / COUNTIFS('Etude statistique des temps d''a'!AF:AF,5,'Etude statistique des temps d''a'!A:A,"16h30",INDEX('Etude statistique des temps d''a'!B:AD, 0, ROW(A2)),"&lt;&gt;"),"No data")</f>
        <v>0</v>
      </c>
      <c r="AF3">
        <f>IFERROR(COUNTIFS('Etude statistique des temps d''a'!AF:AF,5,'Etude statistique des temps d''a'!A:A,"17h30",INDEX('Etude statistique des temps d''a'!B:AD, 0, ROW(A2)),"Fermé") / COUNTIFS('Etude statistique des temps d''a'!AF:AF,5,'Etude statistique des temps d''a'!A:A,"17h30",INDEX('Etude statistique des temps d''a'!B:AD, 0, ROW(A2)),"&lt;&gt;"),"No data")</f>
        <v>0</v>
      </c>
      <c r="AG3">
        <f>IFERROR(COUNTIFS('Etude statistique des temps d''a'!AF:AF,5,'Etude statistique des temps d''a'!A:A,"18h30",INDEX('Etude statistique des temps d''a'!B:AD, 0, ROW(A2)),"Fermé") / COUNTIFS('Etude statistique des temps d''a'!AF:AF,5,'Etude statistique des temps d''a'!A:A,"18h30",INDEX('Etude statistique des temps d''a'!B:AD, 0, ROW(A2)),"&lt;&gt;"),"No data")</f>
        <v>0</v>
      </c>
      <c r="AH3">
        <f>IFERROR(COUNTIFS('Etude statistique des temps d''a'!AF:AF,5,'Etude statistique des temps d''a'!A:A,"19h30",INDEX('Etude statistique des temps d''a'!B:AD, 0, ROW(A2)),"Fermé") / COUNTIFS('Etude statistique des temps d''a'!AF:AF,5,'Etude statistique des temps d''a'!A:A,"19h30",INDEX('Etude statistique des temps d''a'!B:AD, 0, ROW(A2)),"&lt;&gt;"),"No data")</f>
        <v>0</v>
      </c>
      <c r="AI3">
        <f>IFERROR(COUNTIFS('Etude statistique des temps d''a'!AF:AF,5,'Etude statistique des temps d''a'!A:A,"20h30",INDEX('Etude statistique des temps d''a'!B:AD, 0, ROW(A2)),"Fermé") / COUNTIFS('Etude statistique des temps d''a'!AF:AF,5,'Etude statistique des temps d''a'!A:A,"20h30",INDEX('Etude statistique des temps d''a'!B:AD, 0, ROW(A2)),"&lt;&gt;"),"No data")</f>
        <v>0</v>
      </c>
      <c r="AJ3" t="str">
        <f>IFERROR(COUNTIFS('Etude statistique des temps d''a'!AF:AF,5,'Etude statistique des temps d''a'!A:A,"21h30",INDEX('Etude statistique des temps d''a'!B:AD, 0, ROW(A2)),"Fermé") / COUNTIFS('Etude statistique des temps d''a'!AF:AF,5,'Etude statistique des temps d''a'!A:A,"21h30",INDEX('Etude statistique des temps d''a'!B:AD, 0, ROW(A2)),"&lt;&gt;"),"No data")</f>
        <v>No data</v>
      </c>
      <c r="AK3" t="str">
        <f>IFERROR(COUNTIFS('Etude statistique des temps d''a'!AF:AF,5,'Etude statistique des temps d''a'!A:A,"22h",INDEX('Etude statistique des temps d''a'!B:AD, 0, ROW(A2)),"Fermé") / COUNTIFS('Etude statistique des temps d''a'!AF:AF,5,'Etude statistique des temps d''a'!A:A,"22h",INDEX('Etude statistique des temps d''a'!B:AD, 0, ROW(A2)),"&lt;&gt;"),"No data")</f>
        <v>No data</v>
      </c>
      <c r="AL3">
        <f>IFERROR(COUNTIFS('Etude statistique des temps d''a'!AF:AF,5,'Etude statistique des temps d''a'!A:A,"22h30",INDEX('Etude statistique des temps d''a'!B:AD, 0, ROW(A2)),"Fermé") / COUNTIFS('Etude statistique des temps d''a'!AF:AF,5,'Etude statistique des temps d''a'!A:A,"22h30",INDEX('Etude statistique des temps d''a'!B:AD, 0, ROW(A2)),"&lt;&gt;"),"No data")</f>
        <v>0</v>
      </c>
    </row>
    <row r="4" spans="1:38" x14ac:dyDescent="0.3">
      <c r="A4" t="s">
        <v>2</v>
      </c>
      <c r="B4" t="s">
        <v>40</v>
      </c>
      <c r="C4" t="s">
        <v>47</v>
      </c>
      <c r="D4" t="s">
        <v>48</v>
      </c>
      <c r="E4">
        <f t="shared" si="0"/>
        <v>15.681818181818182</v>
      </c>
      <c r="F4" t="str">
        <f>IFERROR(AVERAGEIFS(INDEX('Etude statistique des temps d''a'!B:AD,0,ROW(A3)),'Etude statistique des temps d''a'!A:A,"8h30",'Etude statistique des temps d''a'!AF:AF,5),"Closed")</f>
        <v>Closed</v>
      </c>
      <c r="G4">
        <f>IFERROR(AVERAGEIFS(INDEX('Etude statistique des temps d''a'!B:AD,0,ROW(A3)),'Etude statistique des temps d''a'!A:A,"9h30",'Etude statistique des temps d''a'!AF:AF,5),"Closed")</f>
        <v>5</v>
      </c>
      <c r="H4">
        <f>IFERROR(AVERAGEIFS(INDEX('Etude statistique des temps d''a'!B:AD,0,ROW(A3)),'Etude statistique des temps d''a'!A:A,"10h30",'Etude statistique des temps d''a'!AF:AF,5),"Closed")</f>
        <v>22.5</v>
      </c>
      <c r="I4">
        <f>IFERROR(AVERAGEIFS(INDEX('Etude statistique des temps d''a'!B:AD,0,ROW(A3)),'Etude statistique des temps d''a'!A:A,"11h30 (Parade!)",'Etude statistique des temps d''a'!AF:AF,5),"Closed")</f>
        <v>12.5</v>
      </c>
      <c r="J4">
        <f>IFERROR(AVERAGEIFS(INDEX('Etude statistique des temps d''a'!B:AD,0,ROW(A3)),'Etude statistique des temps d''a'!A:A,"12h30",'Etude statistique des temps d''a'!AF:AF,5),"Closed")</f>
        <v>25</v>
      </c>
      <c r="K4">
        <f>IFERROR(AVERAGEIFS(INDEX('Etude statistique des temps d''a'!B:AD,0,ROW(A3)),'Etude statistique des temps d''a'!A:A,"13h30",'Etude statistique des temps d''a'!AF:AF,5),"Closed")</f>
        <v>25</v>
      </c>
      <c r="L4">
        <f>IFERROR(AVERAGEIFS(INDEX('Etude statistique des temps d''a'!B:AD,0,ROW(A3)),'Etude statistique des temps d''a'!A:A,"14h30",'Etude statistique des temps d''a'!AF:AF,5),"Closed")</f>
        <v>20</v>
      </c>
      <c r="M4">
        <f>IFERROR(AVERAGEIFS(INDEX('Etude statistique des temps d''a'!B:AD,0,ROW(A3)),'Etude statistique des temps d''a'!A:A,"15h30",'Etude statistique des temps d''a'!AF:AF,5),"Closed")</f>
        <v>20</v>
      </c>
      <c r="N4">
        <f>IFERROR(AVERAGEIFS(INDEX('Etude statistique des temps d''a'!B:AD,0,ROW(A3)),'Etude statistique des temps d''a'!A:A,"16h30",'Etude statistique des temps d''a'!AF:AF,5),"Closed")</f>
        <v>22.5</v>
      </c>
      <c r="O4">
        <f>IFERROR(AVERAGEIFS(INDEX('Etude statistique des temps d''a'!B:AD,0,ROW(A3)),'Etude statistique des temps d''a'!A:A,"17h30",'Etude statistique des temps d''a'!AF:AF,5),"Closed")</f>
        <v>10</v>
      </c>
      <c r="P4" t="str">
        <f>IFERROR(AVERAGEIFS(INDEX('Etude statistique des temps d''a'!B:AD,0,ROW(A3)),'Etude statistique des temps d''a'!A:A,"18h30",'Etude statistique des temps d''a'!AF:AF,5),"Closed")</f>
        <v>Closed</v>
      </c>
      <c r="Q4">
        <f>IFERROR(AVERAGEIFS(INDEX('Etude statistique des temps d''a'!B:AD,0,ROW(A3)),'Etude statistique des temps d''a'!A:A,"19h30",'Etude statistique des temps d''a'!AF:AF,5),"Closed")</f>
        <v>5</v>
      </c>
      <c r="R4">
        <f>IFERROR(AVERAGEIFS(INDEX('Etude statistique des temps d''a'!B:AD,0,ROW(A3)),'Etude statistique des temps d''a'!A:A,"20h30",'Etude statistique des temps d''a'!AF:AF,5),"Closed")</f>
        <v>5</v>
      </c>
      <c r="S4" t="str">
        <f>IFERROR(AVERAGEIFS(INDEX('Etude statistique des temps d''a'!B:AD,0,ROW(A3)),'Etude statistique des temps d''a'!A:A,"21h30",'Etude statistique des temps d''a'!AF:AF,5),"Closed")</f>
        <v>Closed</v>
      </c>
      <c r="T4" t="str">
        <f>IFERROR(AVERAGEIFS(INDEX('Etude statistique des temps d''a'!B:AD,0,ROW(A3)),'Etude statistique des temps d''a'!A:A,"22h",'Etude statistique des temps d''a'!AF:AF,5),"Closed")</f>
        <v>Closed</v>
      </c>
      <c r="U4" t="str">
        <f>IFERROR(AVERAGEIFS(INDEX('Etude statistique des temps d''a'!B:AD,0,ROW(A3)),'Etude statistique des temps d''a'!A:A,"22h30",'Etude statistique des temps d''a'!AF:AF,5),"Closed")</f>
        <v>Closed</v>
      </c>
      <c r="V4">
        <f>COUNTIFS('Etude statistique des temps d''a'!AF:AF,5,INDEX('Etude statistique des temps d''a'!B:AD, 0, ROW(A3)),"Fermé") / COUNTIFS('Etude statistique des temps d''a'!AF:AF,5,INDEX('Etude statistique des temps d''a'!B:AD, 0, ROW(A3)),"&lt;&gt;")</f>
        <v>0.23809523809523808</v>
      </c>
      <c r="W4">
        <f>IFERROR(COUNTIFS('Etude statistique des temps d''a'!AF:AF,5,'Etude statistique des temps d''a'!A:A,"8h30",INDEX('Etude statistique des temps d''a'!B:AD, 0, ROW(A3)),"Fermé") / COUNTIFS('Etude statistique des temps d''a'!AF:AF,5,'Etude statistique des temps d''a'!A:A,"8h30",INDEX('Etude statistique des temps d''a'!B:AD, 0, ROW(A3)),"&lt;&gt;"),"No data")</f>
        <v>1</v>
      </c>
      <c r="X4">
        <f>IFERROR(COUNTIFS('Etude statistique des temps d''a'!AF:AF,5,'Etude statistique des temps d''a'!A:A,"9h30",INDEX('Etude statistique des temps d''a'!B:AD, 0, ROW(A3)),"Fermé") / COUNTIFS('Etude statistique des temps d''a'!AF:AF,5,'Etude statistique des temps d''a'!A:A,"9h30",INDEX('Etude statistique des temps d''a'!B:AD, 0, ROW(A3)),"&lt;&gt;"),"No data")</f>
        <v>0.5</v>
      </c>
      <c r="Y4">
        <f>IFERROR(COUNTIFS('Etude statistique des temps d''a'!AF:AF,5,'Etude statistique des temps d''a'!A:A,"10h30",INDEX('Etude statistique des temps d''a'!B:AD, 0, ROW(A3)),"Fermé") / COUNTIFS('Etude statistique des temps d''a'!AF:AF,5,'Etude statistique des temps d''a'!A:A,"10h30",INDEX('Etude statistique des temps d''a'!B:AD, 0, ROW(A3)),"&lt;&gt;"),"No data")</f>
        <v>0</v>
      </c>
      <c r="Z4">
        <f>IFERROR(COUNTIFS('Etude statistique des temps d''a'!AF:AF,5,'Etude statistique des temps d''a'!A:A,"11h30 (Parade!)",INDEX('Etude statistique des temps d''a'!B:AD, 0, ROW(A3)),"Fermé") / COUNTIFS('Etude statistique des temps d''a'!AF:AF,5,'Etude statistique des temps d''a'!A:A,"11h30 (Parade!)",INDEX('Etude statistique des temps d''a'!B:AD, 0, ROW(A3)),"&lt;&gt;"),"No data")</f>
        <v>0</v>
      </c>
      <c r="AA4">
        <f>IFERROR(COUNTIFS('Etude statistique des temps d''a'!AF:AF,5,'Etude statistique des temps d''a'!A:A,"12h30",INDEX('Etude statistique des temps d''a'!B:AD, 0, ROW(A3)),"Fermé") / COUNTIFS('Etude statistique des temps d''a'!AF:AF,5,'Etude statistique des temps d''a'!A:A,"12h30",INDEX('Etude statistique des temps d''a'!B:AD, 0, ROW(A3)),"&lt;&gt;"),"No data")</f>
        <v>0</v>
      </c>
      <c r="AB4">
        <f>IFERROR(COUNTIFS('Etude statistique des temps d''a'!AF:AF,5,'Etude statistique des temps d''a'!A:A,"13h30",INDEX('Etude statistique des temps d''a'!B:AD, 0, ROW(A3)),"Fermé") / COUNTIFS('Etude statistique des temps d''a'!AF:AF,5,'Etude statistique des temps d''a'!A:A,"13h30",INDEX('Etude statistique des temps d''a'!B:AD, 0, ROW(A3)),"&lt;&gt;"),"No data")</f>
        <v>0</v>
      </c>
      <c r="AC4">
        <f>IFERROR(COUNTIFS('Etude statistique des temps d''a'!AF:AF,5,'Etude statistique des temps d''a'!A:A,"14h30",INDEX('Etude statistique des temps d''a'!B:AD, 0, ROW(A3)),"Fermé") / COUNTIFS('Etude statistique des temps d''a'!AF:AF,5,'Etude statistique des temps d''a'!A:A,"14h30",INDEX('Etude statistique des temps d''a'!B:AD, 0, ROW(A3)),"&lt;&gt;"),"No data")</f>
        <v>0</v>
      </c>
      <c r="AD4">
        <f>IFERROR(COUNTIFS('Etude statistique des temps d''a'!AF:AF,5,'Etude statistique des temps d''a'!A:A,"15h30",INDEX('Etude statistique des temps d''a'!B:AD, 0, ROW(A3)),"Fermé") / COUNTIFS('Etude statistique des temps d''a'!AF:AF,5,'Etude statistique des temps d''a'!A:A,"15h30",INDEX('Etude statistique des temps d''a'!B:AD, 0, ROW(A3)),"&lt;&gt;"),"No data")</f>
        <v>0</v>
      </c>
      <c r="AE4">
        <f>IFERROR(COUNTIFS('Etude statistique des temps d''a'!AF:AF,5,'Etude statistique des temps d''a'!A:A,"16h30",INDEX('Etude statistique des temps d''a'!B:AD, 0, ROW(A3)),"Fermé") / COUNTIFS('Etude statistique des temps d''a'!AF:AF,5,'Etude statistique des temps d''a'!A:A,"16h30",INDEX('Etude statistique des temps d''a'!B:AD, 0, ROW(A3)),"&lt;&gt;"),"No data")</f>
        <v>0</v>
      </c>
      <c r="AF4">
        <f>IFERROR(COUNTIFS('Etude statistique des temps d''a'!AF:AF,5,'Etude statistique des temps d''a'!A:A,"17h30",INDEX('Etude statistique des temps d''a'!B:AD, 0, ROW(A3)),"Fermé") / COUNTIFS('Etude statistique des temps d''a'!AF:AF,5,'Etude statistique des temps d''a'!A:A,"17h30",INDEX('Etude statistique des temps d''a'!B:AD, 0, ROW(A3)),"&lt;&gt;"),"No data")</f>
        <v>0</v>
      </c>
      <c r="AG4">
        <f>IFERROR(COUNTIFS('Etude statistique des temps d''a'!AF:AF,5,'Etude statistique des temps d''a'!A:A,"18h30",INDEX('Etude statistique des temps d''a'!B:AD, 0, ROW(A3)),"Fermé") / COUNTIFS('Etude statistique des temps d''a'!AF:AF,5,'Etude statistique des temps d''a'!A:A,"18h30",INDEX('Etude statistique des temps d''a'!B:AD, 0, ROW(A3)),"&lt;&gt;"),"No data")</f>
        <v>1</v>
      </c>
      <c r="AH4">
        <f>IFERROR(COUNTIFS('Etude statistique des temps d''a'!AF:AF,5,'Etude statistique des temps d''a'!A:A,"19h30",INDEX('Etude statistique des temps d''a'!B:AD, 0, ROW(A3)),"Fermé") / COUNTIFS('Etude statistique des temps d''a'!AF:AF,5,'Etude statistique des temps d''a'!A:A,"19h30",INDEX('Etude statistique des temps d''a'!B:AD, 0, ROW(A3)),"&lt;&gt;"),"No data")</f>
        <v>0</v>
      </c>
      <c r="AI4">
        <f>IFERROR(COUNTIFS('Etude statistique des temps d''a'!AF:AF,5,'Etude statistique des temps d''a'!A:A,"20h30",INDEX('Etude statistique des temps d''a'!B:AD, 0, ROW(A3)),"Fermé") / COUNTIFS('Etude statistique des temps d''a'!AF:AF,5,'Etude statistique des temps d''a'!A:A,"20h30",INDEX('Etude statistique des temps d''a'!B:AD, 0, ROW(A3)),"&lt;&gt;"),"No data")</f>
        <v>0</v>
      </c>
      <c r="AJ4" t="str">
        <f>IFERROR(COUNTIFS('Etude statistique des temps d''a'!AF:AF,5,'Etude statistique des temps d''a'!A:A,"21h30",INDEX('Etude statistique des temps d''a'!B:AD, 0, ROW(A3)),"Fermé") / COUNTIFS('Etude statistique des temps d''a'!AF:AF,5,'Etude statistique des temps d''a'!A:A,"21h30",INDEX('Etude statistique des temps d''a'!B:AD, 0, ROW(A3)),"&lt;&gt;"),"No data")</f>
        <v>No data</v>
      </c>
      <c r="AK4" t="str">
        <f>IFERROR(COUNTIFS('Etude statistique des temps d''a'!AF:AF,5,'Etude statistique des temps d''a'!A:A,"22h",INDEX('Etude statistique des temps d''a'!B:AD, 0, ROW(A3)),"Fermé") / COUNTIFS('Etude statistique des temps d''a'!AF:AF,5,'Etude statistique des temps d''a'!A:A,"22h",INDEX('Etude statistique des temps d''a'!B:AD, 0, ROW(A3)),"&lt;&gt;"),"No data")</f>
        <v>No data</v>
      </c>
      <c r="AL4">
        <f>IFERROR(COUNTIFS('Etude statistique des temps d''a'!AF:AF,5,'Etude statistique des temps d''a'!A:A,"22h30",INDEX('Etude statistique des temps d''a'!B:AD, 0, ROW(A3)),"Fermé") / COUNTIFS('Etude statistique des temps d''a'!AF:AF,5,'Etude statistique des temps d''a'!A:A,"22h30",INDEX('Etude statistique des temps d''a'!B:AD, 0, ROW(A3)),"&lt;&gt;"),"No data")</f>
        <v>1</v>
      </c>
    </row>
    <row r="5" spans="1:38" x14ac:dyDescent="0.3">
      <c r="A5" t="s">
        <v>20</v>
      </c>
      <c r="B5" t="s">
        <v>40</v>
      </c>
      <c r="C5" t="s">
        <v>49</v>
      </c>
      <c r="D5" t="s">
        <v>50</v>
      </c>
      <c r="E5">
        <f t="shared" si="0"/>
        <v>28.75</v>
      </c>
      <c r="F5">
        <f>IFERROR(AVERAGEIFS(INDEX('Etude statistique des temps d''a'!B:AD,0,ROW(A4)),'Etude statistique des temps d''a'!A:A,"8h30",'Etude statistique des temps d''a'!AF:AF,5),"Closed")</f>
        <v>0</v>
      </c>
      <c r="G5">
        <f>IFERROR(AVERAGEIFS(INDEX('Etude statistique des temps d''a'!B:AD,0,ROW(A4)),'Etude statistique des temps d''a'!A:A,"9h30",'Etude statistique des temps d''a'!AF:AF,5),"Closed")</f>
        <v>17.5</v>
      </c>
      <c r="H5">
        <f>IFERROR(AVERAGEIFS(INDEX('Etude statistique des temps d''a'!B:AD,0,ROW(A4)),'Etude statistique des temps d''a'!A:A,"10h30",'Etude statistique des temps d''a'!AF:AF,5),"Closed")</f>
        <v>40</v>
      </c>
      <c r="I5">
        <f>IFERROR(AVERAGEIFS(INDEX('Etude statistique des temps d''a'!B:AD,0,ROW(A4)),'Etude statistique des temps d''a'!A:A,"11h30 (Parade!)",'Etude statistique des temps d''a'!AF:AF,5),"Closed")</f>
        <v>32.5</v>
      </c>
      <c r="J5">
        <f>IFERROR(AVERAGEIFS(INDEX('Etude statistique des temps d''a'!B:AD,0,ROW(A4)),'Etude statistique des temps d''a'!A:A,"12h30",'Etude statistique des temps d''a'!AF:AF,5),"Closed")</f>
        <v>65</v>
      </c>
      <c r="K5">
        <f>IFERROR(AVERAGEIFS(INDEX('Etude statistique des temps d''a'!B:AD,0,ROW(A4)),'Etude statistique des temps d''a'!A:A,"13h30",'Etude statistique des temps d''a'!AF:AF,5),"Closed")</f>
        <v>40</v>
      </c>
      <c r="L5">
        <f>IFERROR(AVERAGEIFS(INDEX('Etude statistique des temps d''a'!B:AD,0,ROW(A4)),'Etude statistique des temps d''a'!A:A,"14h30",'Etude statistique des temps d''a'!AF:AF,5),"Closed")</f>
        <v>40</v>
      </c>
      <c r="M5">
        <f>IFERROR(AVERAGEIFS(INDEX('Etude statistique des temps d''a'!B:AD,0,ROW(A4)),'Etude statistique des temps d''a'!A:A,"15h30",'Etude statistique des temps d''a'!AF:AF,5),"Closed")</f>
        <v>32.5</v>
      </c>
      <c r="N5">
        <f>IFERROR(AVERAGEIFS(INDEX('Etude statistique des temps d''a'!B:AD,0,ROW(A4)),'Etude statistique des temps d''a'!A:A,"16h30",'Etude statistique des temps d''a'!AF:AF,5),"Closed")</f>
        <v>35</v>
      </c>
      <c r="O5">
        <f>IFERROR(AVERAGEIFS(INDEX('Etude statistique des temps d''a'!B:AD,0,ROW(A4)),'Etude statistique des temps d''a'!A:A,"17h30",'Etude statistique des temps d''a'!AF:AF,5),"Closed")</f>
        <v>25</v>
      </c>
      <c r="P5">
        <f>IFERROR(AVERAGEIFS(INDEX('Etude statistique des temps d''a'!B:AD,0,ROW(A4)),'Etude statistique des temps d''a'!A:A,"18h30",'Etude statistique des temps d''a'!AF:AF,5),"Closed")</f>
        <v>30</v>
      </c>
      <c r="Q5">
        <f>IFERROR(AVERAGEIFS(INDEX('Etude statistique des temps d''a'!B:AD,0,ROW(A4)),'Etude statistique des temps d''a'!A:A,"19h30",'Etude statistique des temps d''a'!AF:AF,5),"Closed")</f>
        <v>20</v>
      </c>
      <c r="R5">
        <f>IFERROR(AVERAGEIFS(INDEX('Etude statistique des temps d''a'!B:AD,0,ROW(A4)),'Etude statistique des temps d''a'!A:A,"20h30",'Etude statistique des temps d''a'!AF:AF,5),"Closed")</f>
        <v>20</v>
      </c>
      <c r="S5" t="str">
        <f>IFERROR(AVERAGEIFS(INDEX('Etude statistique des temps d''a'!B:AD,0,ROW(A4)),'Etude statistique des temps d''a'!A:A,"21h30",'Etude statistique des temps d''a'!AF:AF,5),"Closed")</f>
        <v>Closed</v>
      </c>
      <c r="T5" t="str">
        <f>IFERROR(AVERAGEIFS(INDEX('Etude statistique des temps d''a'!B:AD,0,ROW(A4)),'Etude statistique des temps d''a'!A:A,"22h",'Etude statistique des temps d''a'!AF:AF,5),"Closed")</f>
        <v>Closed</v>
      </c>
      <c r="U5">
        <f>IFERROR(AVERAGEIFS(INDEX('Etude statistique des temps d''a'!B:AD,0,ROW(A4)),'Etude statistique des temps d''a'!A:A,"22h30",'Etude statistique des temps d''a'!AF:AF,5),"Closed")</f>
        <v>5</v>
      </c>
      <c r="V5">
        <f>COUNTIFS('Etude statistique des temps d''a'!AF:AF,5,INDEX('Etude statistique des temps d''a'!B:AD, 0, ROW(A4)),"Fermé") / COUNTIFS('Etude statistique des temps d''a'!AF:AF,5,INDEX('Etude statistique des temps d''a'!B:AD, 0, ROW(A4)),"&lt;&gt;")</f>
        <v>4.7619047619047616E-2</v>
      </c>
      <c r="W5">
        <f>IFERROR(COUNTIFS('Etude statistique des temps d''a'!AF:AF,5,'Etude statistique des temps d''a'!A:A,"8h30",INDEX('Etude statistique des temps d''a'!B:AD, 0, ROW(A4)),"Fermé") / COUNTIFS('Etude statistique des temps d''a'!AF:AF,5,'Etude statistique des temps d''a'!A:A,"8h30",INDEX('Etude statistique des temps d''a'!B:AD, 0, ROW(A4)),"&lt;&gt;"),"No data")</f>
        <v>0.5</v>
      </c>
      <c r="X5">
        <f>IFERROR(COUNTIFS('Etude statistique des temps d''a'!AF:AF,5,'Etude statistique des temps d''a'!A:A,"9h30",INDEX('Etude statistique des temps d''a'!B:AD, 0, ROW(A4)),"Fermé") / COUNTIFS('Etude statistique des temps d''a'!AF:AF,5,'Etude statistique des temps d''a'!A:A,"9h30",INDEX('Etude statistique des temps d''a'!B:AD, 0, ROW(A4)),"&lt;&gt;"),"No data")</f>
        <v>0</v>
      </c>
      <c r="Y5">
        <f>IFERROR(COUNTIFS('Etude statistique des temps d''a'!AF:AF,5,'Etude statistique des temps d''a'!A:A,"10h30",INDEX('Etude statistique des temps d''a'!B:AD, 0, ROW(A4)),"Fermé") / COUNTIFS('Etude statistique des temps d''a'!AF:AF,5,'Etude statistique des temps d''a'!A:A,"10h30",INDEX('Etude statistique des temps d''a'!B:AD, 0, ROW(A4)),"&lt;&gt;"),"No data")</f>
        <v>0</v>
      </c>
      <c r="Z5">
        <f>IFERROR(COUNTIFS('Etude statistique des temps d''a'!AF:AF,5,'Etude statistique des temps d''a'!A:A,"11h30 (Parade!)",INDEX('Etude statistique des temps d''a'!B:AD, 0, ROW(A4)),"Fermé") / COUNTIFS('Etude statistique des temps d''a'!AF:AF,5,'Etude statistique des temps d''a'!A:A,"11h30 (Parade!)",INDEX('Etude statistique des temps d''a'!B:AD, 0, ROW(A4)),"&lt;&gt;"),"No data")</f>
        <v>0</v>
      </c>
      <c r="AA5">
        <f>IFERROR(COUNTIFS('Etude statistique des temps d''a'!AF:AF,5,'Etude statistique des temps d''a'!A:A,"12h30",INDEX('Etude statistique des temps d''a'!B:AD, 0, ROW(A4)),"Fermé") / COUNTIFS('Etude statistique des temps d''a'!AF:AF,5,'Etude statistique des temps d''a'!A:A,"12h30",INDEX('Etude statistique des temps d''a'!B:AD, 0, ROW(A4)),"&lt;&gt;"),"No data")</f>
        <v>0</v>
      </c>
      <c r="AB5">
        <f>IFERROR(COUNTIFS('Etude statistique des temps d''a'!AF:AF,5,'Etude statistique des temps d''a'!A:A,"13h30",INDEX('Etude statistique des temps d''a'!B:AD, 0, ROW(A4)),"Fermé") / COUNTIFS('Etude statistique des temps d''a'!AF:AF,5,'Etude statistique des temps d''a'!A:A,"13h30",INDEX('Etude statistique des temps d''a'!B:AD, 0, ROW(A4)),"&lt;&gt;"),"No data")</f>
        <v>0</v>
      </c>
      <c r="AC5">
        <f>IFERROR(COUNTIFS('Etude statistique des temps d''a'!AF:AF,5,'Etude statistique des temps d''a'!A:A,"14h30",INDEX('Etude statistique des temps d''a'!B:AD, 0, ROW(A4)),"Fermé") / COUNTIFS('Etude statistique des temps d''a'!AF:AF,5,'Etude statistique des temps d''a'!A:A,"14h30",INDEX('Etude statistique des temps d''a'!B:AD, 0, ROW(A4)),"&lt;&gt;"),"No data")</f>
        <v>0</v>
      </c>
      <c r="AD5">
        <f>IFERROR(COUNTIFS('Etude statistique des temps d''a'!AF:AF,5,'Etude statistique des temps d''a'!A:A,"15h30",INDEX('Etude statistique des temps d''a'!B:AD, 0, ROW(A4)),"Fermé") / COUNTIFS('Etude statistique des temps d''a'!AF:AF,5,'Etude statistique des temps d''a'!A:A,"15h30",INDEX('Etude statistique des temps d''a'!B:AD, 0, ROW(A4)),"&lt;&gt;"),"No data")</f>
        <v>0</v>
      </c>
      <c r="AE5">
        <f>IFERROR(COUNTIFS('Etude statistique des temps d''a'!AF:AF,5,'Etude statistique des temps d''a'!A:A,"16h30",INDEX('Etude statistique des temps d''a'!B:AD, 0, ROW(A4)),"Fermé") / COUNTIFS('Etude statistique des temps d''a'!AF:AF,5,'Etude statistique des temps d''a'!A:A,"16h30",INDEX('Etude statistique des temps d''a'!B:AD, 0, ROW(A4)),"&lt;&gt;"),"No data")</f>
        <v>0</v>
      </c>
      <c r="AF5">
        <f>IFERROR(COUNTIFS('Etude statistique des temps d''a'!AF:AF,5,'Etude statistique des temps d''a'!A:A,"17h30",INDEX('Etude statistique des temps d''a'!B:AD, 0, ROW(A4)),"Fermé") / COUNTIFS('Etude statistique des temps d''a'!AF:AF,5,'Etude statistique des temps d''a'!A:A,"17h30",INDEX('Etude statistique des temps d''a'!B:AD, 0, ROW(A4)),"&lt;&gt;"),"No data")</f>
        <v>0</v>
      </c>
      <c r="AG5">
        <f>IFERROR(COUNTIFS('Etude statistique des temps d''a'!AF:AF,5,'Etude statistique des temps d''a'!A:A,"18h30",INDEX('Etude statistique des temps d''a'!B:AD, 0, ROW(A4)),"Fermé") / COUNTIFS('Etude statistique des temps d''a'!AF:AF,5,'Etude statistique des temps d''a'!A:A,"18h30",INDEX('Etude statistique des temps d''a'!B:AD, 0, ROW(A4)),"&lt;&gt;"),"No data")</f>
        <v>0</v>
      </c>
      <c r="AH5">
        <f>IFERROR(COUNTIFS('Etude statistique des temps d''a'!AF:AF,5,'Etude statistique des temps d''a'!A:A,"19h30",INDEX('Etude statistique des temps d''a'!B:AD, 0, ROW(A4)),"Fermé") / COUNTIFS('Etude statistique des temps d''a'!AF:AF,5,'Etude statistique des temps d''a'!A:A,"19h30",INDEX('Etude statistique des temps d''a'!B:AD, 0, ROW(A4)),"&lt;&gt;"),"No data")</f>
        <v>0</v>
      </c>
      <c r="AI5">
        <f>IFERROR(COUNTIFS('Etude statistique des temps d''a'!AF:AF,5,'Etude statistique des temps d''a'!A:A,"20h30",INDEX('Etude statistique des temps d''a'!B:AD, 0, ROW(A4)),"Fermé") / COUNTIFS('Etude statistique des temps d''a'!AF:AF,5,'Etude statistique des temps d''a'!A:A,"20h30",INDEX('Etude statistique des temps d''a'!B:AD, 0, ROW(A4)),"&lt;&gt;"),"No data")</f>
        <v>0</v>
      </c>
      <c r="AJ5" t="str">
        <f>IFERROR(COUNTIFS('Etude statistique des temps d''a'!AF:AF,5,'Etude statistique des temps d''a'!A:A,"21h30",INDEX('Etude statistique des temps d''a'!B:AD, 0, ROW(A4)),"Fermé") / COUNTIFS('Etude statistique des temps d''a'!AF:AF,5,'Etude statistique des temps d''a'!A:A,"21h30",INDEX('Etude statistique des temps d''a'!B:AD, 0, ROW(A4)),"&lt;&gt;"),"No data")</f>
        <v>No data</v>
      </c>
      <c r="AK5" t="str">
        <f>IFERROR(COUNTIFS('Etude statistique des temps d''a'!AF:AF,5,'Etude statistique des temps d''a'!A:A,"22h",INDEX('Etude statistique des temps d''a'!B:AD, 0, ROW(A4)),"Fermé") / COUNTIFS('Etude statistique des temps d''a'!AF:AF,5,'Etude statistique des temps d''a'!A:A,"22h",INDEX('Etude statistique des temps d''a'!B:AD, 0, ROW(A4)),"&lt;&gt;"),"No data")</f>
        <v>No data</v>
      </c>
      <c r="AL5">
        <f>IFERROR(COUNTIFS('Etude statistique des temps d''a'!AF:AF,5,'Etude statistique des temps d''a'!A:A,"22h30",INDEX('Etude statistique des temps d''a'!B:AD, 0, ROW(A4)),"Fermé") / COUNTIFS('Etude statistique des temps d''a'!AF:AF,5,'Etude statistique des temps d''a'!A:A,"22h30",INDEX('Etude statistique des temps d''a'!B:AD, 0, ROW(A4)),"&lt;&gt;"),"No data")</f>
        <v>0</v>
      </c>
    </row>
    <row r="6" spans="1:38" x14ac:dyDescent="0.3">
      <c r="A6" t="s">
        <v>4</v>
      </c>
      <c r="B6" t="s">
        <v>40</v>
      </c>
      <c r="C6" t="s">
        <v>51</v>
      </c>
      <c r="D6" t="s">
        <v>52</v>
      </c>
      <c r="E6">
        <f t="shared" si="0"/>
        <v>5</v>
      </c>
      <c r="F6" t="str">
        <f>IFERROR(AVERAGEIFS(INDEX('Etude statistique des temps d''a'!B:AD,0,ROW(A5)),'Etude statistique des temps d''a'!A:A,"8h30",'Etude statistique des temps d''a'!AF:AF,5),"Closed")</f>
        <v>Closed</v>
      </c>
      <c r="G6">
        <f>IFERROR(AVERAGEIFS(INDEX('Etude statistique des temps d''a'!B:AD,0,ROW(A5)),'Etude statistique des temps d''a'!A:A,"9h30",'Etude statistique des temps d''a'!AF:AF,5),"Closed")</f>
        <v>5</v>
      </c>
      <c r="H6">
        <f>IFERROR(AVERAGEIFS(INDEX('Etude statistique des temps d''a'!B:AD,0,ROW(A5)),'Etude statistique des temps d''a'!A:A,"10h30",'Etude statistique des temps d''a'!AF:AF,5),"Closed")</f>
        <v>5</v>
      </c>
      <c r="I6">
        <f>IFERROR(AVERAGEIFS(INDEX('Etude statistique des temps d''a'!B:AD,0,ROW(A5)),'Etude statistique des temps d''a'!A:A,"11h30 (Parade!)",'Etude statistique des temps d''a'!AF:AF,5),"Closed")</f>
        <v>5</v>
      </c>
      <c r="J6">
        <f>IFERROR(AVERAGEIFS(INDEX('Etude statistique des temps d''a'!B:AD,0,ROW(A5)),'Etude statistique des temps d''a'!A:A,"12h30",'Etude statistique des temps d''a'!AF:AF,5),"Closed")</f>
        <v>5</v>
      </c>
      <c r="K6">
        <f>IFERROR(AVERAGEIFS(INDEX('Etude statistique des temps d''a'!B:AD,0,ROW(A5)),'Etude statistique des temps d''a'!A:A,"13h30",'Etude statistique des temps d''a'!AF:AF,5),"Closed")</f>
        <v>5</v>
      </c>
      <c r="L6">
        <f>IFERROR(AVERAGEIFS(INDEX('Etude statistique des temps d''a'!B:AD,0,ROW(A5)),'Etude statistique des temps d''a'!A:A,"14h30",'Etude statistique des temps d''a'!AF:AF,5),"Closed")</f>
        <v>5</v>
      </c>
      <c r="M6">
        <f>IFERROR(AVERAGEIFS(INDEX('Etude statistique des temps d''a'!B:AD,0,ROW(A5)),'Etude statistique des temps d''a'!A:A,"15h30",'Etude statistique des temps d''a'!AF:AF,5),"Closed")</f>
        <v>5</v>
      </c>
      <c r="N6">
        <f>IFERROR(AVERAGEIFS(INDEX('Etude statistique des temps d''a'!B:AD,0,ROW(A5)),'Etude statistique des temps d''a'!A:A,"16h30",'Etude statistique des temps d''a'!AF:AF,5),"Closed")</f>
        <v>5</v>
      </c>
      <c r="O6">
        <f>IFERROR(AVERAGEIFS(INDEX('Etude statistique des temps d''a'!B:AD,0,ROW(A5)),'Etude statistique des temps d''a'!A:A,"17h30",'Etude statistique des temps d''a'!AF:AF,5),"Closed")</f>
        <v>5</v>
      </c>
      <c r="P6">
        <f>IFERROR(AVERAGEIFS(INDEX('Etude statistique des temps d''a'!B:AD,0,ROW(A5)),'Etude statistique des temps d''a'!A:A,"18h30",'Etude statistique des temps d''a'!AF:AF,5),"Closed")</f>
        <v>5</v>
      </c>
      <c r="Q6">
        <f>IFERROR(AVERAGEIFS(INDEX('Etude statistique des temps d''a'!B:AD,0,ROW(A5)),'Etude statistique des temps d''a'!A:A,"19h30",'Etude statistique des temps d''a'!AF:AF,5),"Closed")</f>
        <v>5</v>
      </c>
      <c r="R6" t="str">
        <f>IFERROR(AVERAGEIFS(INDEX('Etude statistique des temps d''a'!B:AD,0,ROW(A5)),'Etude statistique des temps d''a'!A:A,"20h30",'Etude statistique des temps d''a'!AF:AF,5),"Closed")</f>
        <v>Closed</v>
      </c>
      <c r="S6" t="str">
        <f>IFERROR(AVERAGEIFS(INDEX('Etude statistique des temps d''a'!B:AD,0,ROW(A5)),'Etude statistique des temps d''a'!A:A,"21h30",'Etude statistique des temps d''a'!AF:AF,5),"Closed")</f>
        <v>Closed</v>
      </c>
      <c r="T6" t="str">
        <f>IFERROR(AVERAGEIFS(INDEX('Etude statistique des temps d''a'!B:AD,0,ROW(A5)),'Etude statistique des temps d''a'!A:A,"22h",'Etude statistique des temps d''a'!AF:AF,5),"Closed")</f>
        <v>Closed</v>
      </c>
      <c r="U6" t="str">
        <f>IFERROR(AVERAGEIFS(INDEX('Etude statistique des temps d''a'!B:AD,0,ROW(A5)),'Etude statistique des temps d''a'!A:A,"22h30",'Etude statistique des temps d''a'!AF:AF,5),"Closed")</f>
        <v>Closed</v>
      </c>
      <c r="V6">
        <f>COUNTIFS('Etude statistique des temps d''a'!AF:AF,5,INDEX('Etude statistique des temps d''a'!B:AD, 0, ROW(A5)),"Fermé") / COUNTIFS('Etude statistique des temps d''a'!AF:AF,5,INDEX('Etude statistique des temps d''a'!B:AD, 0, ROW(A5)),"&lt;&gt;")</f>
        <v>0.19047619047619047</v>
      </c>
      <c r="W6">
        <f>IFERROR(COUNTIFS('Etude statistique des temps d''a'!AF:AF,5,'Etude statistique des temps d''a'!A:A,"8h30",INDEX('Etude statistique des temps d''a'!B:AD, 0, ROW(A5)),"Fermé") / COUNTIFS('Etude statistique des temps d''a'!AF:AF,5,'Etude statistique des temps d''a'!A:A,"8h30",INDEX('Etude statistique des temps d''a'!B:AD, 0, ROW(A5)),"&lt;&gt;"),"No data")</f>
        <v>1</v>
      </c>
      <c r="X6">
        <f>IFERROR(COUNTIFS('Etude statistique des temps d''a'!AF:AF,5,'Etude statistique des temps d''a'!A:A,"9h30",INDEX('Etude statistique des temps d''a'!B:AD, 0, ROW(A5)),"Fermé") / COUNTIFS('Etude statistique des temps d''a'!AF:AF,5,'Etude statistique des temps d''a'!A:A,"9h30",INDEX('Etude statistique des temps d''a'!B:AD, 0, ROW(A5)),"&lt;&gt;"),"No data")</f>
        <v>0</v>
      </c>
      <c r="Y6">
        <f>IFERROR(COUNTIFS('Etude statistique des temps d''a'!AF:AF,5,'Etude statistique des temps d''a'!A:A,"10h30",INDEX('Etude statistique des temps d''a'!B:AD, 0, ROW(A5)),"Fermé") / COUNTIFS('Etude statistique des temps d''a'!AF:AF,5,'Etude statistique des temps d''a'!A:A,"10h30",INDEX('Etude statistique des temps d''a'!B:AD, 0, ROW(A5)),"&lt;&gt;"),"No data")</f>
        <v>0</v>
      </c>
      <c r="Z6">
        <f>IFERROR(COUNTIFS('Etude statistique des temps d''a'!AF:AF,5,'Etude statistique des temps d''a'!A:A,"11h30 (Parade!)",INDEX('Etude statistique des temps d''a'!B:AD, 0, ROW(A5)),"Fermé") / COUNTIFS('Etude statistique des temps d''a'!AF:AF,5,'Etude statistique des temps d''a'!A:A,"11h30 (Parade!)",INDEX('Etude statistique des temps d''a'!B:AD, 0, ROW(A5)),"&lt;&gt;"),"No data")</f>
        <v>0</v>
      </c>
      <c r="AA6">
        <f>IFERROR(COUNTIFS('Etude statistique des temps d''a'!AF:AF,5,'Etude statistique des temps d''a'!A:A,"12h30",INDEX('Etude statistique des temps d''a'!B:AD, 0, ROW(A5)),"Fermé") / COUNTIFS('Etude statistique des temps d''a'!AF:AF,5,'Etude statistique des temps d''a'!A:A,"12h30",INDEX('Etude statistique des temps d''a'!B:AD, 0, ROW(A5)),"&lt;&gt;"),"No data")</f>
        <v>0</v>
      </c>
      <c r="AB6">
        <f>IFERROR(COUNTIFS('Etude statistique des temps d''a'!AF:AF,5,'Etude statistique des temps d''a'!A:A,"13h30",INDEX('Etude statistique des temps d''a'!B:AD, 0, ROW(A5)),"Fermé") / COUNTIFS('Etude statistique des temps d''a'!AF:AF,5,'Etude statistique des temps d''a'!A:A,"13h30",INDEX('Etude statistique des temps d''a'!B:AD, 0, ROW(A5)),"&lt;&gt;"),"No data")</f>
        <v>0</v>
      </c>
      <c r="AC6">
        <f>IFERROR(COUNTIFS('Etude statistique des temps d''a'!AF:AF,5,'Etude statistique des temps d''a'!A:A,"14h30",INDEX('Etude statistique des temps d''a'!B:AD, 0, ROW(A5)),"Fermé") / COUNTIFS('Etude statistique des temps d''a'!AF:AF,5,'Etude statistique des temps d''a'!A:A,"14h30",INDEX('Etude statistique des temps d''a'!B:AD, 0, ROW(A5)),"&lt;&gt;"),"No data")</f>
        <v>0</v>
      </c>
      <c r="AD6">
        <f>IFERROR(COUNTIFS('Etude statistique des temps d''a'!AF:AF,5,'Etude statistique des temps d''a'!A:A,"15h30",INDEX('Etude statistique des temps d''a'!B:AD, 0, ROW(A5)),"Fermé") / COUNTIFS('Etude statistique des temps d''a'!AF:AF,5,'Etude statistique des temps d''a'!A:A,"15h30",INDEX('Etude statistique des temps d''a'!B:AD, 0, ROW(A5)),"&lt;&gt;"),"No data")</f>
        <v>0</v>
      </c>
      <c r="AE6">
        <f>IFERROR(COUNTIFS('Etude statistique des temps d''a'!AF:AF,5,'Etude statistique des temps d''a'!A:A,"16h30",INDEX('Etude statistique des temps d''a'!B:AD, 0, ROW(A5)),"Fermé") / COUNTIFS('Etude statistique des temps d''a'!AF:AF,5,'Etude statistique des temps d''a'!A:A,"16h30",INDEX('Etude statistique des temps d''a'!B:AD, 0, ROW(A5)),"&lt;&gt;"),"No data")</f>
        <v>0</v>
      </c>
      <c r="AF6">
        <f>IFERROR(COUNTIFS('Etude statistique des temps d''a'!AF:AF,5,'Etude statistique des temps d''a'!A:A,"17h30",INDEX('Etude statistique des temps d''a'!B:AD, 0, ROW(A5)),"Fermé") / COUNTIFS('Etude statistique des temps d''a'!AF:AF,5,'Etude statistique des temps d''a'!A:A,"17h30",INDEX('Etude statistique des temps d''a'!B:AD, 0, ROW(A5)),"&lt;&gt;"),"No data")</f>
        <v>0</v>
      </c>
      <c r="AG6">
        <f>IFERROR(COUNTIFS('Etude statistique des temps d''a'!AF:AF,5,'Etude statistique des temps d''a'!A:A,"18h30",INDEX('Etude statistique des temps d''a'!B:AD, 0, ROW(A5)),"Fermé") / COUNTIFS('Etude statistique des temps d''a'!AF:AF,5,'Etude statistique des temps d''a'!A:A,"18h30",INDEX('Etude statistique des temps d''a'!B:AD, 0, ROW(A5)),"&lt;&gt;"),"No data")</f>
        <v>0</v>
      </c>
      <c r="AH6">
        <f>IFERROR(COUNTIFS('Etude statistique des temps d''a'!AF:AF,5,'Etude statistique des temps d''a'!A:A,"19h30",INDEX('Etude statistique des temps d''a'!B:AD, 0, ROW(A5)),"Fermé") / COUNTIFS('Etude statistique des temps d''a'!AF:AF,5,'Etude statistique des temps d''a'!A:A,"19h30",INDEX('Etude statistique des temps d''a'!B:AD, 0, ROW(A5)),"&lt;&gt;"),"No data")</f>
        <v>0</v>
      </c>
      <c r="AI6">
        <f>IFERROR(COUNTIFS('Etude statistique des temps d''a'!AF:AF,5,'Etude statistique des temps d''a'!A:A,"20h30",INDEX('Etude statistique des temps d''a'!B:AD, 0, ROW(A5)),"Fermé") / COUNTIFS('Etude statistique des temps d''a'!AF:AF,5,'Etude statistique des temps d''a'!A:A,"20h30",INDEX('Etude statistique des temps d''a'!B:AD, 0, ROW(A5)),"&lt;&gt;"),"No data")</f>
        <v>1</v>
      </c>
      <c r="AJ6" t="str">
        <f>IFERROR(COUNTIFS('Etude statistique des temps d''a'!AF:AF,5,'Etude statistique des temps d''a'!A:A,"21h30",INDEX('Etude statistique des temps d''a'!B:AD, 0, ROW(A5)),"Fermé") / COUNTIFS('Etude statistique des temps d''a'!AF:AF,5,'Etude statistique des temps d''a'!A:A,"21h30",INDEX('Etude statistique des temps d''a'!B:AD, 0, ROW(A5)),"&lt;&gt;"),"No data")</f>
        <v>No data</v>
      </c>
      <c r="AK6" t="str">
        <f>IFERROR(COUNTIFS('Etude statistique des temps d''a'!AF:AF,5,'Etude statistique des temps d''a'!A:A,"22h",INDEX('Etude statistique des temps d''a'!B:AD, 0, ROW(A5)),"Fermé") / COUNTIFS('Etude statistique des temps d''a'!AF:AF,5,'Etude statistique des temps d''a'!A:A,"22h",INDEX('Etude statistique des temps d''a'!B:AD, 0, ROW(A5)),"&lt;&gt;"),"No data")</f>
        <v>No data</v>
      </c>
      <c r="AL6">
        <f>IFERROR(COUNTIFS('Etude statistique des temps d''a'!AF:AF,5,'Etude statistique des temps d''a'!A:A,"22h30",INDEX('Etude statistique des temps d''a'!B:AD, 0, ROW(A5)),"Fermé") / COUNTIFS('Etude statistique des temps d''a'!AF:AF,5,'Etude statistique des temps d''a'!A:A,"22h30",INDEX('Etude statistique des temps d''a'!B:AD, 0, ROW(A5)),"&lt;&gt;"),"No data")</f>
        <v>1</v>
      </c>
    </row>
    <row r="7" spans="1:38" x14ac:dyDescent="0.3">
      <c r="A7" t="s">
        <v>5</v>
      </c>
      <c r="B7" t="s">
        <v>40</v>
      </c>
      <c r="C7" t="s">
        <v>53</v>
      </c>
      <c r="D7" t="s">
        <v>54</v>
      </c>
      <c r="E7">
        <f t="shared" si="0"/>
        <v>62.916666666666664</v>
      </c>
      <c r="F7" t="str">
        <f>IFERROR(AVERAGEIFS(INDEX('Etude statistique des temps d''a'!B:AD,0,ROW(A6)),'Etude statistique des temps d''a'!A:A,"8h30",'Etude statistique des temps d''a'!AF:AF,5),"Closed")</f>
        <v>Closed</v>
      </c>
      <c r="G7">
        <f>IFERROR(AVERAGEIFS(INDEX('Etude statistique des temps d''a'!B:AD,0,ROW(A6)),'Etude statistique des temps d''a'!A:A,"9h30",'Etude statistique des temps d''a'!AF:AF,5),"Closed")</f>
        <v>47.5</v>
      </c>
      <c r="H7">
        <f>IFERROR(AVERAGEIFS(INDEX('Etude statistique des temps d''a'!B:AD,0,ROW(A6)),'Etude statistique des temps d''a'!A:A,"10h30",'Etude statistique des temps d''a'!AF:AF,5),"Closed")</f>
        <v>75</v>
      </c>
      <c r="I7">
        <f>IFERROR(AVERAGEIFS(INDEX('Etude statistique des temps d''a'!B:AD,0,ROW(A6)),'Etude statistique des temps d''a'!A:A,"11h30 (Parade!)",'Etude statistique des temps d''a'!AF:AF,5),"Closed")</f>
        <v>77.5</v>
      </c>
      <c r="J7">
        <f>IFERROR(AVERAGEIFS(INDEX('Etude statistique des temps d''a'!B:AD,0,ROW(A6)),'Etude statistique des temps d''a'!A:A,"12h30",'Etude statistique des temps d''a'!AF:AF,5),"Closed")</f>
        <v>60</v>
      </c>
      <c r="K7">
        <f>IFERROR(AVERAGEIFS(INDEX('Etude statistique des temps d''a'!B:AD,0,ROW(A6)),'Etude statistique des temps d''a'!A:A,"13h30",'Etude statistique des temps d''a'!AF:AF,5),"Closed")</f>
        <v>70</v>
      </c>
      <c r="L7">
        <f>IFERROR(AVERAGEIFS(INDEX('Etude statistique des temps d''a'!B:AD,0,ROW(A6)),'Etude statistique des temps d''a'!A:A,"14h30",'Etude statistique des temps d''a'!AF:AF,5),"Closed")</f>
        <v>65</v>
      </c>
      <c r="M7">
        <f>IFERROR(AVERAGEIFS(INDEX('Etude statistique des temps d''a'!B:AD,0,ROW(A6)),'Etude statistique des temps d''a'!A:A,"15h30",'Etude statistique des temps d''a'!AF:AF,5),"Closed")</f>
        <v>70</v>
      </c>
      <c r="N7">
        <f>IFERROR(AVERAGEIFS(INDEX('Etude statistique des temps d''a'!B:AD,0,ROW(A6)),'Etude statistique des temps d''a'!A:A,"16h30",'Etude statistique des temps d''a'!AF:AF,5),"Closed")</f>
        <v>60</v>
      </c>
      <c r="O7">
        <f>IFERROR(AVERAGEIFS(INDEX('Etude statistique des temps d''a'!B:AD,0,ROW(A6)),'Etude statistique des temps d''a'!A:A,"17h30",'Etude statistique des temps d''a'!AF:AF,5),"Closed")</f>
        <v>60</v>
      </c>
      <c r="P7">
        <f>IFERROR(AVERAGEIFS(INDEX('Etude statistique des temps d''a'!B:AD,0,ROW(A6)),'Etude statistique des temps d''a'!A:A,"18h30",'Etude statistique des temps d''a'!AF:AF,5),"Closed")</f>
        <v>55</v>
      </c>
      <c r="Q7">
        <f>IFERROR(AVERAGEIFS(INDEX('Etude statistique des temps d''a'!B:AD,0,ROW(A6)),'Etude statistique des temps d''a'!A:A,"19h30",'Etude statistique des temps d''a'!AF:AF,5),"Closed")</f>
        <v>55</v>
      </c>
      <c r="R7">
        <f>IFERROR(AVERAGEIFS(INDEX('Etude statistique des temps d''a'!B:AD,0,ROW(A6)),'Etude statistique des temps d''a'!A:A,"20h30",'Etude statistique des temps d''a'!AF:AF,5),"Closed")</f>
        <v>60</v>
      </c>
      <c r="S7" t="str">
        <f>IFERROR(AVERAGEIFS(INDEX('Etude statistique des temps d''a'!B:AD,0,ROW(A6)),'Etude statistique des temps d''a'!A:A,"21h30",'Etude statistique des temps d''a'!AF:AF,5),"Closed")</f>
        <v>Closed</v>
      </c>
      <c r="T7" t="str">
        <f>IFERROR(AVERAGEIFS(INDEX('Etude statistique des temps d''a'!B:AD,0,ROW(A6)),'Etude statistique des temps d''a'!A:A,"22h",'Etude statistique des temps d''a'!AF:AF,5),"Closed")</f>
        <v>Closed</v>
      </c>
      <c r="U7" t="str">
        <f>IFERROR(AVERAGEIFS(INDEX('Etude statistique des temps d''a'!B:AD,0,ROW(A6)),'Etude statistique des temps d''a'!A:A,"22h30",'Etude statistique des temps d''a'!AF:AF,5),"Closed")</f>
        <v>Closed</v>
      </c>
      <c r="V7">
        <f>COUNTIFS('Etude statistique des temps d''a'!AF:AF,5,INDEX('Etude statistique des temps d''a'!B:AD, 0, ROW(A6)),"Fermé") / COUNTIFS('Etude statistique des temps d''a'!AF:AF,5,INDEX('Etude statistique des temps d''a'!B:AD, 0, ROW(A6)),"&lt;&gt;")</f>
        <v>9.5238095238095233E-2</v>
      </c>
      <c r="W7">
        <f>IFERROR(COUNTIFS('Etude statistique des temps d''a'!AF:AF,5,'Etude statistique des temps d''a'!A:A,"8h30",INDEX('Etude statistique des temps d''a'!B:AD, 0, ROW(A6)),"Fermé") / COUNTIFS('Etude statistique des temps d''a'!AF:AF,5,'Etude statistique des temps d''a'!A:A,"8h30",INDEX('Etude statistique des temps d''a'!B:AD, 0, ROW(A6)),"&lt;&gt;"),"No data")</f>
        <v>0.5</v>
      </c>
      <c r="X7">
        <f>IFERROR(COUNTIFS('Etude statistique des temps d''a'!AF:AF,5,'Etude statistique des temps d''a'!A:A,"9h30",INDEX('Etude statistique des temps d''a'!B:AD, 0, ROW(A6)),"Fermé") / COUNTIFS('Etude statistique des temps d''a'!AF:AF,5,'Etude statistique des temps d''a'!A:A,"9h30",INDEX('Etude statistique des temps d''a'!B:AD, 0, ROW(A6)),"&lt;&gt;"),"No data")</f>
        <v>0</v>
      </c>
      <c r="Y7">
        <f>IFERROR(COUNTIFS('Etude statistique des temps d''a'!AF:AF,5,'Etude statistique des temps d''a'!A:A,"10h30",INDEX('Etude statistique des temps d''a'!B:AD, 0, ROW(A6)),"Fermé") / COUNTIFS('Etude statistique des temps d''a'!AF:AF,5,'Etude statistique des temps d''a'!A:A,"10h30",INDEX('Etude statistique des temps d''a'!B:AD, 0, ROW(A6)),"&lt;&gt;"),"No data")</f>
        <v>0</v>
      </c>
      <c r="Z7">
        <f>IFERROR(COUNTIFS('Etude statistique des temps d''a'!AF:AF,5,'Etude statistique des temps d''a'!A:A,"11h30 (Parade!)",INDEX('Etude statistique des temps d''a'!B:AD, 0, ROW(A6)),"Fermé") / COUNTIFS('Etude statistique des temps d''a'!AF:AF,5,'Etude statistique des temps d''a'!A:A,"11h30 (Parade!)",INDEX('Etude statistique des temps d''a'!B:AD, 0, ROW(A6)),"&lt;&gt;"),"No data")</f>
        <v>0</v>
      </c>
      <c r="AA7">
        <f>IFERROR(COUNTIFS('Etude statistique des temps d''a'!AF:AF,5,'Etude statistique des temps d''a'!A:A,"12h30",INDEX('Etude statistique des temps d''a'!B:AD, 0, ROW(A6)),"Fermé") / COUNTIFS('Etude statistique des temps d''a'!AF:AF,5,'Etude statistique des temps d''a'!A:A,"12h30",INDEX('Etude statistique des temps d''a'!B:AD, 0, ROW(A6)),"&lt;&gt;"),"No data")</f>
        <v>0</v>
      </c>
      <c r="AB7">
        <f>IFERROR(COUNTIFS('Etude statistique des temps d''a'!AF:AF,5,'Etude statistique des temps d''a'!A:A,"13h30",INDEX('Etude statistique des temps d''a'!B:AD, 0, ROW(A6)),"Fermé") / COUNTIFS('Etude statistique des temps d''a'!AF:AF,5,'Etude statistique des temps d''a'!A:A,"13h30",INDEX('Etude statistique des temps d''a'!B:AD, 0, ROW(A6)),"&lt;&gt;"),"No data")</f>
        <v>0</v>
      </c>
      <c r="AC7">
        <f>IFERROR(COUNTIFS('Etude statistique des temps d''a'!AF:AF,5,'Etude statistique des temps d''a'!A:A,"14h30",INDEX('Etude statistique des temps d''a'!B:AD, 0, ROW(A6)),"Fermé") / COUNTIFS('Etude statistique des temps d''a'!AF:AF,5,'Etude statistique des temps d''a'!A:A,"14h30",INDEX('Etude statistique des temps d''a'!B:AD, 0, ROW(A6)),"&lt;&gt;"),"No data")</f>
        <v>0</v>
      </c>
      <c r="AD7">
        <f>IFERROR(COUNTIFS('Etude statistique des temps d''a'!AF:AF,5,'Etude statistique des temps d''a'!A:A,"15h30",INDEX('Etude statistique des temps d''a'!B:AD, 0, ROW(A6)),"Fermé") / COUNTIFS('Etude statistique des temps d''a'!AF:AF,5,'Etude statistique des temps d''a'!A:A,"15h30",INDEX('Etude statistique des temps d''a'!B:AD, 0, ROW(A6)),"&lt;&gt;"),"No data")</f>
        <v>0</v>
      </c>
      <c r="AE7">
        <f>IFERROR(COUNTIFS('Etude statistique des temps d''a'!AF:AF,5,'Etude statistique des temps d''a'!A:A,"16h30",INDEX('Etude statistique des temps d''a'!B:AD, 0, ROW(A6)),"Fermé") / COUNTIFS('Etude statistique des temps d''a'!AF:AF,5,'Etude statistique des temps d''a'!A:A,"16h30",INDEX('Etude statistique des temps d''a'!B:AD, 0, ROW(A6)),"&lt;&gt;"),"No data")</f>
        <v>0</v>
      </c>
      <c r="AF7">
        <f>IFERROR(COUNTIFS('Etude statistique des temps d''a'!AF:AF,5,'Etude statistique des temps d''a'!A:A,"17h30",INDEX('Etude statistique des temps d''a'!B:AD, 0, ROW(A6)),"Fermé") / COUNTIFS('Etude statistique des temps d''a'!AF:AF,5,'Etude statistique des temps d''a'!A:A,"17h30",INDEX('Etude statistique des temps d''a'!B:AD, 0, ROW(A6)),"&lt;&gt;"),"No data")</f>
        <v>0</v>
      </c>
      <c r="AG7">
        <f>IFERROR(COUNTIFS('Etude statistique des temps d''a'!AF:AF,5,'Etude statistique des temps d''a'!A:A,"18h30",INDEX('Etude statistique des temps d''a'!B:AD, 0, ROW(A6)),"Fermé") / COUNTIFS('Etude statistique des temps d''a'!AF:AF,5,'Etude statistique des temps d''a'!A:A,"18h30",INDEX('Etude statistique des temps d''a'!B:AD, 0, ROW(A6)),"&lt;&gt;"),"No data")</f>
        <v>0</v>
      </c>
      <c r="AH7">
        <f>IFERROR(COUNTIFS('Etude statistique des temps d''a'!AF:AF,5,'Etude statistique des temps d''a'!A:A,"19h30",INDEX('Etude statistique des temps d''a'!B:AD, 0, ROW(A6)),"Fermé") / COUNTIFS('Etude statistique des temps d''a'!AF:AF,5,'Etude statistique des temps d''a'!A:A,"19h30",INDEX('Etude statistique des temps d''a'!B:AD, 0, ROW(A6)),"&lt;&gt;"),"No data")</f>
        <v>0</v>
      </c>
      <c r="AI7">
        <f>IFERROR(COUNTIFS('Etude statistique des temps d''a'!AF:AF,5,'Etude statistique des temps d''a'!A:A,"20h30",INDEX('Etude statistique des temps d''a'!B:AD, 0, ROW(A6)),"Fermé") / COUNTIFS('Etude statistique des temps d''a'!AF:AF,5,'Etude statistique des temps d''a'!A:A,"20h30",INDEX('Etude statistique des temps d''a'!B:AD, 0, ROW(A6)),"&lt;&gt;"),"No data")</f>
        <v>0</v>
      </c>
      <c r="AJ7" t="str">
        <f>IFERROR(COUNTIFS('Etude statistique des temps d''a'!AF:AF,5,'Etude statistique des temps d''a'!A:A,"21h30",INDEX('Etude statistique des temps d''a'!B:AD, 0, ROW(A6)),"Fermé") / COUNTIFS('Etude statistique des temps d''a'!AF:AF,5,'Etude statistique des temps d''a'!A:A,"21h30",INDEX('Etude statistique des temps d''a'!B:AD, 0, ROW(A6)),"&lt;&gt;"),"No data")</f>
        <v>No data</v>
      </c>
      <c r="AK7" t="str">
        <f>IFERROR(COUNTIFS('Etude statistique des temps d''a'!AF:AF,5,'Etude statistique des temps d''a'!A:A,"22h",INDEX('Etude statistique des temps d''a'!B:AD, 0, ROW(A6)),"Fermé") / COUNTIFS('Etude statistique des temps d''a'!AF:AF,5,'Etude statistique des temps d''a'!A:A,"22h",INDEX('Etude statistique des temps d''a'!B:AD, 0, ROW(A6)),"&lt;&gt;"),"No data")</f>
        <v>No data</v>
      </c>
      <c r="AL7">
        <f>IFERROR(COUNTIFS('Etude statistique des temps d''a'!AF:AF,5,'Etude statistique des temps d''a'!A:A,"22h30",INDEX('Etude statistique des temps d''a'!B:AD, 0, ROW(A6)),"Fermé") / COUNTIFS('Etude statistique des temps d''a'!AF:AF,5,'Etude statistique des temps d''a'!A:A,"22h30",INDEX('Etude statistique des temps d''a'!B:AD, 0, ROW(A6)),"&lt;&gt;"),"No data")</f>
        <v>1</v>
      </c>
    </row>
    <row r="8" spans="1:38" x14ac:dyDescent="0.3">
      <c r="A8" t="s">
        <v>6</v>
      </c>
      <c r="B8" t="s">
        <v>40</v>
      </c>
      <c r="C8" t="s">
        <v>55</v>
      </c>
      <c r="D8" t="s">
        <v>56</v>
      </c>
      <c r="E8">
        <f t="shared" si="0"/>
        <v>18.076923076923077</v>
      </c>
      <c r="F8" t="str">
        <f>IFERROR(AVERAGEIFS(INDEX('Etude statistique des temps d''a'!B:AD,0,ROW(A7)),'Etude statistique des temps d''a'!A:A,"8h30",'Etude statistique des temps d''a'!AF:AF,5),"Closed")</f>
        <v>Closed</v>
      </c>
      <c r="G8">
        <f>IFERROR(AVERAGEIFS(INDEX('Etude statistique des temps d''a'!B:AD,0,ROW(A7)),'Etude statistique des temps d''a'!A:A,"9h30",'Etude statistique des temps d''a'!AF:AF,5),"Closed")</f>
        <v>5</v>
      </c>
      <c r="H8">
        <f>IFERROR(AVERAGEIFS(INDEX('Etude statistique des temps d''a'!B:AD,0,ROW(A7)),'Etude statistique des temps d''a'!A:A,"10h30",'Etude statistique des temps d''a'!AF:AF,5),"Closed")</f>
        <v>20</v>
      </c>
      <c r="I8">
        <f>IFERROR(AVERAGEIFS(INDEX('Etude statistique des temps d''a'!B:AD,0,ROW(A7)),'Etude statistique des temps d''a'!A:A,"11h30 (Parade!)",'Etude statistique des temps d''a'!AF:AF,5),"Closed")</f>
        <v>27.5</v>
      </c>
      <c r="J8">
        <f>IFERROR(AVERAGEIFS(INDEX('Etude statistique des temps d''a'!B:AD,0,ROW(A7)),'Etude statistique des temps d''a'!A:A,"12h30",'Etude statistique des temps d''a'!AF:AF,5),"Closed")</f>
        <v>27.5</v>
      </c>
      <c r="K8">
        <f>IFERROR(AVERAGEIFS(INDEX('Etude statistique des temps d''a'!B:AD,0,ROW(A7)),'Etude statistique des temps d''a'!A:A,"13h30",'Etude statistique des temps d''a'!AF:AF,5),"Closed")</f>
        <v>30</v>
      </c>
      <c r="L8">
        <f>IFERROR(AVERAGEIFS(INDEX('Etude statistique des temps d''a'!B:AD,0,ROW(A7)),'Etude statistique des temps d''a'!A:A,"14h30",'Etude statistique des temps d''a'!AF:AF,5),"Closed")</f>
        <v>25</v>
      </c>
      <c r="M8">
        <f>IFERROR(AVERAGEIFS(INDEX('Etude statistique des temps d''a'!B:AD,0,ROW(A7)),'Etude statistique des temps d''a'!A:A,"15h30",'Etude statistique des temps d''a'!AF:AF,5),"Closed")</f>
        <v>25</v>
      </c>
      <c r="N8">
        <f>IFERROR(AVERAGEIFS(INDEX('Etude statistique des temps d''a'!B:AD,0,ROW(A7)),'Etude statistique des temps d''a'!A:A,"16h30",'Etude statistique des temps d''a'!AF:AF,5),"Closed")</f>
        <v>25</v>
      </c>
      <c r="O8">
        <f>IFERROR(AVERAGEIFS(INDEX('Etude statistique des temps d''a'!B:AD,0,ROW(A7)),'Etude statistique des temps d''a'!A:A,"17h30",'Etude statistique des temps d''a'!AF:AF,5),"Closed")</f>
        <v>15</v>
      </c>
      <c r="P8">
        <f>IFERROR(AVERAGEIFS(INDEX('Etude statistique des temps d''a'!B:AD,0,ROW(A7)),'Etude statistique des temps d''a'!A:A,"18h30",'Etude statistique des temps d''a'!AF:AF,5),"Closed")</f>
        <v>15</v>
      </c>
      <c r="Q8">
        <f>IFERROR(AVERAGEIFS(INDEX('Etude statistique des temps d''a'!B:AD,0,ROW(A7)),'Etude statistique des temps d''a'!A:A,"19h30",'Etude statistique des temps d''a'!AF:AF,5),"Closed")</f>
        <v>5</v>
      </c>
      <c r="R8">
        <f>IFERROR(AVERAGEIFS(INDEX('Etude statistique des temps d''a'!B:AD,0,ROW(A7)),'Etude statistique des temps d''a'!A:A,"20h30",'Etude statistique des temps d''a'!AF:AF,5),"Closed")</f>
        <v>10</v>
      </c>
      <c r="S8" t="str">
        <f>IFERROR(AVERAGEIFS(INDEX('Etude statistique des temps d''a'!B:AD,0,ROW(A7)),'Etude statistique des temps d''a'!A:A,"21h30",'Etude statistique des temps d''a'!AF:AF,5),"Closed")</f>
        <v>Closed</v>
      </c>
      <c r="T8" t="str">
        <f>IFERROR(AVERAGEIFS(INDEX('Etude statistique des temps d''a'!B:AD,0,ROW(A7)),'Etude statistique des temps d''a'!A:A,"22h",'Etude statistique des temps d''a'!AF:AF,5),"Closed")</f>
        <v>Closed</v>
      </c>
      <c r="U8">
        <f>IFERROR(AVERAGEIFS(INDEX('Etude statistique des temps d''a'!B:AD,0,ROW(A7)),'Etude statistique des temps d''a'!A:A,"22h30",'Etude statistique des temps d''a'!AF:AF,5),"Closed")</f>
        <v>5</v>
      </c>
      <c r="V8">
        <f>COUNTIFS('Etude statistique des temps d''a'!AF:AF,5,INDEX('Etude statistique des temps d''a'!B:AD, 0, ROW(A7)),"Fermé") / COUNTIFS('Etude statistique des temps d''a'!AF:AF,5,INDEX('Etude statistique des temps d''a'!B:AD, 0, ROW(A7)),"&lt;&gt;")</f>
        <v>0.14285714285714285</v>
      </c>
      <c r="W8">
        <f>IFERROR(COUNTIFS('Etude statistique des temps d''a'!AF:AF,5,'Etude statistique des temps d''a'!A:A,"8h30",INDEX('Etude statistique des temps d''a'!B:AD, 0, ROW(A7)),"Fermé") / COUNTIFS('Etude statistique des temps d''a'!AF:AF,5,'Etude statistique des temps d''a'!A:A,"8h30",INDEX('Etude statistique des temps d''a'!B:AD, 0, ROW(A7)),"&lt;&gt;"),"No data")</f>
        <v>1</v>
      </c>
      <c r="X8">
        <f>IFERROR(COUNTIFS('Etude statistique des temps d''a'!AF:AF,5,'Etude statistique des temps d''a'!A:A,"9h30",INDEX('Etude statistique des temps d''a'!B:AD, 0, ROW(A7)),"Fermé") / COUNTIFS('Etude statistique des temps d''a'!AF:AF,5,'Etude statistique des temps d''a'!A:A,"9h30",INDEX('Etude statistique des temps d''a'!B:AD, 0, ROW(A7)),"&lt;&gt;"),"No data")</f>
        <v>0.5</v>
      </c>
      <c r="Y8">
        <f>IFERROR(COUNTIFS('Etude statistique des temps d''a'!AF:AF,5,'Etude statistique des temps d''a'!A:A,"10h30",INDEX('Etude statistique des temps d''a'!B:AD, 0, ROW(A7)),"Fermé") / COUNTIFS('Etude statistique des temps d''a'!AF:AF,5,'Etude statistique des temps d''a'!A:A,"10h30",INDEX('Etude statistique des temps d''a'!B:AD, 0, ROW(A7)),"&lt;&gt;"),"No data")</f>
        <v>0</v>
      </c>
      <c r="Z8">
        <f>IFERROR(COUNTIFS('Etude statistique des temps d''a'!AF:AF,5,'Etude statistique des temps d''a'!A:A,"11h30 (Parade!)",INDEX('Etude statistique des temps d''a'!B:AD, 0, ROW(A7)),"Fermé") / COUNTIFS('Etude statistique des temps d''a'!AF:AF,5,'Etude statistique des temps d''a'!A:A,"11h30 (Parade!)",INDEX('Etude statistique des temps d''a'!B:AD, 0, ROW(A7)),"&lt;&gt;"),"No data")</f>
        <v>0</v>
      </c>
      <c r="AA8">
        <f>IFERROR(COUNTIFS('Etude statistique des temps d''a'!AF:AF,5,'Etude statistique des temps d''a'!A:A,"12h30",INDEX('Etude statistique des temps d''a'!B:AD, 0, ROW(A7)),"Fermé") / COUNTIFS('Etude statistique des temps d''a'!AF:AF,5,'Etude statistique des temps d''a'!A:A,"12h30",INDEX('Etude statistique des temps d''a'!B:AD, 0, ROW(A7)),"&lt;&gt;"),"No data")</f>
        <v>0</v>
      </c>
      <c r="AB8">
        <f>IFERROR(COUNTIFS('Etude statistique des temps d''a'!AF:AF,5,'Etude statistique des temps d''a'!A:A,"13h30",INDEX('Etude statistique des temps d''a'!B:AD, 0, ROW(A7)),"Fermé") / COUNTIFS('Etude statistique des temps d''a'!AF:AF,5,'Etude statistique des temps d''a'!A:A,"13h30",INDEX('Etude statistique des temps d''a'!B:AD, 0, ROW(A7)),"&lt;&gt;"),"No data")</f>
        <v>0</v>
      </c>
      <c r="AC8">
        <f>IFERROR(COUNTIFS('Etude statistique des temps d''a'!AF:AF,5,'Etude statistique des temps d''a'!A:A,"14h30",INDEX('Etude statistique des temps d''a'!B:AD, 0, ROW(A7)),"Fermé") / COUNTIFS('Etude statistique des temps d''a'!AF:AF,5,'Etude statistique des temps d''a'!A:A,"14h30",INDEX('Etude statistique des temps d''a'!B:AD, 0, ROW(A7)),"&lt;&gt;"),"No data")</f>
        <v>0</v>
      </c>
      <c r="AD8">
        <f>IFERROR(COUNTIFS('Etude statistique des temps d''a'!AF:AF,5,'Etude statistique des temps d''a'!A:A,"15h30",INDEX('Etude statistique des temps d''a'!B:AD, 0, ROW(A7)),"Fermé") / COUNTIFS('Etude statistique des temps d''a'!AF:AF,5,'Etude statistique des temps d''a'!A:A,"15h30",INDEX('Etude statistique des temps d''a'!B:AD, 0, ROW(A7)),"&lt;&gt;"),"No data")</f>
        <v>0</v>
      </c>
      <c r="AE8">
        <f>IFERROR(COUNTIFS('Etude statistique des temps d''a'!AF:AF,5,'Etude statistique des temps d''a'!A:A,"16h30",INDEX('Etude statistique des temps d''a'!B:AD, 0, ROW(A7)),"Fermé") / COUNTIFS('Etude statistique des temps d''a'!AF:AF,5,'Etude statistique des temps d''a'!A:A,"16h30",INDEX('Etude statistique des temps d''a'!B:AD, 0, ROW(A7)),"&lt;&gt;"),"No data")</f>
        <v>0</v>
      </c>
      <c r="AF8">
        <f>IFERROR(COUNTIFS('Etude statistique des temps d''a'!AF:AF,5,'Etude statistique des temps d''a'!A:A,"17h30",INDEX('Etude statistique des temps d''a'!B:AD, 0, ROW(A7)),"Fermé") / COUNTIFS('Etude statistique des temps d''a'!AF:AF,5,'Etude statistique des temps d''a'!A:A,"17h30",INDEX('Etude statistique des temps d''a'!B:AD, 0, ROW(A7)),"&lt;&gt;"),"No data")</f>
        <v>0</v>
      </c>
      <c r="AG8">
        <f>IFERROR(COUNTIFS('Etude statistique des temps d''a'!AF:AF,5,'Etude statistique des temps d''a'!A:A,"18h30",INDEX('Etude statistique des temps d''a'!B:AD, 0, ROW(A7)),"Fermé") / COUNTIFS('Etude statistique des temps d''a'!AF:AF,5,'Etude statistique des temps d''a'!A:A,"18h30",INDEX('Etude statistique des temps d''a'!B:AD, 0, ROW(A7)),"&lt;&gt;"),"No data")</f>
        <v>0</v>
      </c>
      <c r="AH8">
        <f>IFERROR(COUNTIFS('Etude statistique des temps d''a'!AF:AF,5,'Etude statistique des temps d''a'!A:A,"19h30",INDEX('Etude statistique des temps d''a'!B:AD, 0, ROW(A7)),"Fermé") / COUNTIFS('Etude statistique des temps d''a'!AF:AF,5,'Etude statistique des temps d''a'!A:A,"19h30",INDEX('Etude statistique des temps d''a'!B:AD, 0, ROW(A7)),"&lt;&gt;"),"No data")</f>
        <v>0</v>
      </c>
      <c r="AI8">
        <f>IFERROR(COUNTIFS('Etude statistique des temps d''a'!AF:AF,5,'Etude statistique des temps d''a'!A:A,"20h30",INDEX('Etude statistique des temps d''a'!B:AD, 0, ROW(A7)),"Fermé") / COUNTIFS('Etude statistique des temps d''a'!AF:AF,5,'Etude statistique des temps d''a'!A:A,"20h30",INDEX('Etude statistique des temps d''a'!B:AD, 0, ROW(A7)),"&lt;&gt;"),"No data")</f>
        <v>0</v>
      </c>
      <c r="AJ8" t="str">
        <f>IFERROR(COUNTIFS('Etude statistique des temps d''a'!AF:AF,5,'Etude statistique des temps d''a'!A:A,"21h30",INDEX('Etude statistique des temps d''a'!B:AD, 0, ROW(A7)),"Fermé") / COUNTIFS('Etude statistique des temps d''a'!AF:AF,5,'Etude statistique des temps d''a'!A:A,"21h30",INDEX('Etude statistique des temps d''a'!B:AD, 0, ROW(A7)),"&lt;&gt;"),"No data")</f>
        <v>No data</v>
      </c>
      <c r="AK8" t="str">
        <f>IFERROR(COUNTIFS('Etude statistique des temps d''a'!AF:AF,5,'Etude statistique des temps d''a'!A:A,"22h",INDEX('Etude statistique des temps d''a'!B:AD, 0, ROW(A7)),"Fermé") / COUNTIFS('Etude statistique des temps d''a'!AF:AF,5,'Etude statistique des temps d''a'!A:A,"22h",INDEX('Etude statistique des temps d''a'!B:AD, 0, ROW(A7)),"&lt;&gt;"),"No data")</f>
        <v>No data</v>
      </c>
      <c r="AL8">
        <f>IFERROR(COUNTIFS('Etude statistique des temps d''a'!AF:AF,5,'Etude statistique des temps d''a'!A:A,"22h30",INDEX('Etude statistique des temps d''a'!B:AD, 0, ROW(A7)),"Fermé") / COUNTIFS('Etude statistique des temps d''a'!AF:AF,5,'Etude statistique des temps d''a'!A:A,"22h30",INDEX('Etude statistique des temps d''a'!B:AD, 0, ROW(A7)),"&lt;&gt;"),"No data")</f>
        <v>0</v>
      </c>
    </row>
    <row r="9" spans="1:38" x14ac:dyDescent="0.3">
      <c r="A9" t="s">
        <v>7</v>
      </c>
      <c r="B9" t="s">
        <v>40</v>
      </c>
      <c r="C9" t="s">
        <v>57</v>
      </c>
      <c r="D9" t="s">
        <v>58</v>
      </c>
      <c r="E9">
        <f t="shared" si="0"/>
        <v>52.115384615384613</v>
      </c>
      <c r="F9">
        <f>IFERROR(AVERAGEIFS(INDEX('Etude statistique des temps d''a'!B:AD,0,ROW(A8)),'Etude statistique des temps d''a'!A:A,"8h30",'Etude statistique des temps d''a'!AF:AF,5),"Closed")</f>
        <v>2.5</v>
      </c>
      <c r="G9">
        <f>IFERROR(AVERAGEIFS(INDEX('Etude statistique des temps d''a'!B:AD,0,ROW(A8)),'Etude statistique des temps d''a'!A:A,"9h30",'Etude statistique des temps d''a'!AF:AF,5),"Closed")</f>
        <v>30</v>
      </c>
      <c r="H9">
        <f>IFERROR(AVERAGEIFS(INDEX('Etude statistique des temps d''a'!B:AD,0,ROW(A8)),'Etude statistique des temps d''a'!A:A,"10h30",'Etude statistique des temps d''a'!AF:AF,5),"Closed")</f>
        <v>85</v>
      </c>
      <c r="I9">
        <f>IFERROR(AVERAGEIFS(INDEX('Etude statistique des temps d''a'!B:AD,0,ROW(A8)),'Etude statistique des temps d''a'!A:A,"11h30 (Parade!)",'Etude statistique des temps d''a'!AF:AF,5),"Closed")</f>
        <v>50</v>
      </c>
      <c r="J9">
        <f>IFERROR(AVERAGEIFS(INDEX('Etude statistique des temps d''a'!B:AD,0,ROW(A8)),'Etude statistique des temps d''a'!A:A,"12h30",'Etude statistique des temps d''a'!AF:AF,5),"Closed")</f>
        <v>70</v>
      </c>
      <c r="K9">
        <f>IFERROR(AVERAGEIFS(INDEX('Etude statistique des temps d''a'!B:AD,0,ROW(A8)),'Etude statistique des temps d''a'!A:A,"13h30",'Etude statistique des temps d''a'!AF:AF,5),"Closed")</f>
        <v>90</v>
      </c>
      <c r="L9">
        <f>IFERROR(AVERAGEIFS(INDEX('Etude statistique des temps d''a'!B:AD,0,ROW(A8)),'Etude statistique des temps d''a'!A:A,"14h30",'Etude statistique des temps d''a'!AF:AF,5),"Closed")</f>
        <v>70</v>
      </c>
      <c r="M9">
        <f>IFERROR(AVERAGEIFS(INDEX('Etude statistique des temps d''a'!B:AD,0,ROW(A8)),'Etude statistique des temps d''a'!A:A,"15h30",'Etude statistique des temps d''a'!AF:AF,5),"Closed")</f>
        <v>62.5</v>
      </c>
      <c r="N9">
        <f>IFERROR(AVERAGEIFS(INDEX('Etude statistique des temps d''a'!B:AD,0,ROW(A8)),'Etude statistique des temps d''a'!A:A,"16h30",'Etude statistique des temps d''a'!AF:AF,5),"Closed")</f>
        <v>57.5</v>
      </c>
      <c r="O9">
        <f>IFERROR(AVERAGEIFS(INDEX('Etude statistique des temps d''a'!B:AD,0,ROW(A8)),'Etude statistique des temps d''a'!A:A,"17h30",'Etude statistique des temps d''a'!AF:AF,5),"Closed")</f>
        <v>65</v>
      </c>
      <c r="P9">
        <f>IFERROR(AVERAGEIFS(INDEX('Etude statistique des temps d''a'!B:AD,0,ROW(A8)),'Etude statistique des temps d''a'!A:A,"18h30",'Etude statistique des temps d''a'!AF:AF,5),"Closed")</f>
        <v>50</v>
      </c>
      <c r="Q9">
        <f>IFERROR(AVERAGEIFS(INDEX('Etude statistique des temps d''a'!B:AD,0,ROW(A8)),'Etude statistique des temps d''a'!A:A,"19h30",'Etude statistique des temps d''a'!AF:AF,5),"Closed")</f>
        <v>35</v>
      </c>
      <c r="R9" t="str">
        <f>IFERROR(AVERAGEIFS(INDEX('Etude statistique des temps d''a'!B:AD,0,ROW(A8)),'Etude statistique des temps d''a'!A:A,"20h30",'Etude statistique des temps d''a'!AF:AF,5),"Closed")</f>
        <v>Closed</v>
      </c>
      <c r="S9" t="str">
        <f>IFERROR(AVERAGEIFS(INDEX('Etude statistique des temps d''a'!B:AD,0,ROW(A8)),'Etude statistique des temps d''a'!A:A,"21h30",'Etude statistique des temps d''a'!AF:AF,5),"Closed")</f>
        <v>Closed</v>
      </c>
      <c r="T9" t="str">
        <f>IFERROR(AVERAGEIFS(INDEX('Etude statistique des temps d''a'!B:AD,0,ROW(A8)),'Etude statistique des temps d''a'!A:A,"22h",'Etude statistique des temps d''a'!AF:AF,5),"Closed")</f>
        <v>Closed</v>
      </c>
      <c r="U9">
        <f>IFERROR(AVERAGEIFS(INDEX('Etude statistique des temps d''a'!B:AD,0,ROW(A8)),'Etude statistique des temps d''a'!A:A,"22h30",'Etude statistique des temps d''a'!AF:AF,5),"Closed")</f>
        <v>10</v>
      </c>
      <c r="V9">
        <f>COUNTIFS('Etude statistique des temps d''a'!AF:AF,5,INDEX('Etude statistique des temps d''a'!B:AD, 0, ROW(A8)),"Fermé") / COUNTIFS('Etude statistique des temps d''a'!AF:AF,5,INDEX('Etude statistique des temps d''a'!B:AD, 0, ROW(A8)),"&lt;&gt;")</f>
        <v>0.14285714285714285</v>
      </c>
      <c r="W9">
        <f>IFERROR(COUNTIFS('Etude statistique des temps d''a'!AF:AF,5,'Etude statistique des temps d''a'!A:A,"8h30",INDEX('Etude statistique des temps d''a'!B:AD, 0, ROW(A8)),"Fermé") / COUNTIFS('Etude statistique des temps d''a'!AF:AF,5,'Etude statistique des temps d''a'!A:A,"8h30",INDEX('Etude statistique des temps d''a'!B:AD, 0, ROW(A8)),"&lt;&gt;"),"No data")</f>
        <v>0</v>
      </c>
      <c r="X9">
        <f>IFERROR(COUNTIFS('Etude statistique des temps d''a'!AF:AF,5,'Etude statistique des temps d''a'!A:A,"9h30",INDEX('Etude statistique des temps d''a'!B:AD, 0, ROW(A8)),"Fermé") / COUNTIFS('Etude statistique des temps d''a'!AF:AF,5,'Etude statistique des temps d''a'!A:A,"9h30",INDEX('Etude statistique des temps d''a'!B:AD, 0, ROW(A8)),"&lt;&gt;"),"No data")</f>
        <v>0</v>
      </c>
      <c r="Y9">
        <f>IFERROR(COUNTIFS('Etude statistique des temps d''a'!AF:AF,5,'Etude statistique des temps d''a'!A:A,"10h30",INDEX('Etude statistique des temps d''a'!B:AD, 0, ROW(A8)),"Fermé") / COUNTIFS('Etude statistique des temps d''a'!AF:AF,5,'Etude statistique des temps d''a'!A:A,"10h30",INDEX('Etude statistique des temps d''a'!B:AD, 0, ROW(A8)),"&lt;&gt;"),"No data")</f>
        <v>0.5</v>
      </c>
      <c r="Z9">
        <f>IFERROR(COUNTIFS('Etude statistique des temps d''a'!AF:AF,5,'Etude statistique des temps d''a'!A:A,"11h30 (Parade!)",INDEX('Etude statistique des temps d''a'!B:AD, 0, ROW(A8)),"Fermé") / COUNTIFS('Etude statistique des temps d''a'!AF:AF,5,'Etude statistique des temps d''a'!A:A,"11h30 (Parade!)",INDEX('Etude statistique des temps d''a'!B:AD, 0, ROW(A8)),"&lt;&gt;"),"No data")</f>
        <v>0.5</v>
      </c>
      <c r="AA9">
        <f>IFERROR(COUNTIFS('Etude statistique des temps d''a'!AF:AF,5,'Etude statistique des temps d''a'!A:A,"12h30",INDEX('Etude statistique des temps d''a'!B:AD, 0, ROW(A8)),"Fermé") / COUNTIFS('Etude statistique des temps d''a'!AF:AF,5,'Etude statistique des temps d''a'!A:A,"12h30",INDEX('Etude statistique des temps d''a'!B:AD, 0, ROW(A8)),"&lt;&gt;"),"No data")</f>
        <v>0</v>
      </c>
      <c r="AB9">
        <f>IFERROR(COUNTIFS('Etude statistique des temps d''a'!AF:AF,5,'Etude statistique des temps d''a'!A:A,"13h30",INDEX('Etude statistique des temps d''a'!B:AD, 0, ROW(A8)),"Fermé") / COUNTIFS('Etude statistique des temps d''a'!AF:AF,5,'Etude statistique des temps d''a'!A:A,"13h30",INDEX('Etude statistique des temps d''a'!B:AD, 0, ROW(A8)),"&lt;&gt;"),"No data")</f>
        <v>0</v>
      </c>
      <c r="AC9">
        <f>IFERROR(COUNTIFS('Etude statistique des temps d''a'!AF:AF,5,'Etude statistique des temps d''a'!A:A,"14h30",INDEX('Etude statistique des temps d''a'!B:AD, 0, ROW(A8)),"Fermé") / COUNTIFS('Etude statistique des temps d''a'!AF:AF,5,'Etude statistique des temps d''a'!A:A,"14h30",INDEX('Etude statistique des temps d''a'!B:AD, 0, ROW(A8)),"&lt;&gt;"),"No data")</f>
        <v>0</v>
      </c>
      <c r="AD9">
        <f>IFERROR(COUNTIFS('Etude statistique des temps d''a'!AF:AF,5,'Etude statistique des temps d''a'!A:A,"15h30",INDEX('Etude statistique des temps d''a'!B:AD, 0, ROW(A8)),"Fermé") / COUNTIFS('Etude statistique des temps d''a'!AF:AF,5,'Etude statistique des temps d''a'!A:A,"15h30",INDEX('Etude statistique des temps d''a'!B:AD, 0, ROW(A8)),"&lt;&gt;"),"No data")</f>
        <v>0</v>
      </c>
      <c r="AE9">
        <f>IFERROR(COUNTIFS('Etude statistique des temps d''a'!AF:AF,5,'Etude statistique des temps d''a'!A:A,"16h30",INDEX('Etude statistique des temps d''a'!B:AD, 0, ROW(A8)),"Fermé") / COUNTIFS('Etude statistique des temps d''a'!AF:AF,5,'Etude statistique des temps d''a'!A:A,"16h30",INDEX('Etude statistique des temps d''a'!B:AD, 0, ROW(A8)),"&lt;&gt;"),"No data")</f>
        <v>0</v>
      </c>
      <c r="AF9">
        <f>IFERROR(COUNTIFS('Etude statistique des temps d''a'!AF:AF,5,'Etude statistique des temps d''a'!A:A,"17h30",INDEX('Etude statistique des temps d''a'!B:AD, 0, ROW(A8)),"Fermé") / COUNTIFS('Etude statistique des temps d''a'!AF:AF,5,'Etude statistique des temps d''a'!A:A,"17h30",INDEX('Etude statistique des temps d''a'!B:AD, 0, ROW(A8)),"&lt;&gt;"),"No data")</f>
        <v>0</v>
      </c>
      <c r="AG9">
        <f>IFERROR(COUNTIFS('Etude statistique des temps d''a'!AF:AF,5,'Etude statistique des temps d''a'!A:A,"18h30",INDEX('Etude statistique des temps d''a'!B:AD, 0, ROW(A8)),"Fermé") / COUNTIFS('Etude statistique des temps d''a'!AF:AF,5,'Etude statistique des temps d''a'!A:A,"18h30",INDEX('Etude statistique des temps d''a'!B:AD, 0, ROW(A8)),"&lt;&gt;"),"No data")</f>
        <v>0</v>
      </c>
      <c r="AH9">
        <f>IFERROR(COUNTIFS('Etude statistique des temps d''a'!AF:AF,5,'Etude statistique des temps d''a'!A:A,"19h30",INDEX('Etude statistique des temps d''a'!B:AD, 0, ROW(A8)),"Fermé") / COUNTIFS('Etude statistique des temps d''a'!AF:AF,5,'Etude statistique des temps d''a'!A:A,"19h30",INDEX('Etude statistique des temps d''a'!B:AD, 0, ROW(A8)),"&lt;&gt;"),"No data")</f>
        <v>0</v>
      </c>
      <c r="AI9">
        <f>IFERROR(COUNTIFS('Etude statistique des temps d''a'!AF:AF,5,'Etude statistique des temps d''a'!A:A,"20h30",INDEX('Etude statistique des temps d''a'!B:AD, 0, ROW(A8)),"Fermé") / COUNTIFS('Etude statistique des temps d''a'!AF:AF,5,'Etude statistique des temps d''a'!A:A,"20h30",INDEX('Etude statistique des temps d''a'!B:AD, 0, ROW(A8)),"&lt;&gt;"),"No data")</f>
        <v>1</v>
      </c>
      <c r="AJ9" t="str">
        <f>IFERROR(COUNTIFS('Etude statistique des temps d''a'!AF:AF,5,'Etude statistique des temps d''a'!A:A,"21h30",INDEX('Etude statistique des temps d''a'!B:AD, 0, ROW(A8)),"Fermé") / COUNTIFS('Etude statistique des temps d''a'!AF:AF,5,'Etude statistique des temps d''a'!A:A,"21h30",INDEX('Etude statistique des temps d''a'!B:AD, 0, ROW(A8)),"&lt;&gt;"),"No data")</f>
        <v>No data</v>
      </c>
      <c r="AK9" t="str">
        <f>IFERROR(COUNTIFS('Etude statistique des temps d''a'!AF:AF,5,'Etude statistique des temps d''a'!A:A,"22h",INDEX('Etude statistique des temps d''a'!B:AD, 0, ROW(A8)),"Fermé") / COUNTIFS('Etude statistique des temps d''a'!AF:AF,5,'Etude statistique des temps d''a'!A:A,"22h",INDEX('Etude statistique des temps d''a'!B:AD, 0, ROW(A8)),"&lt;&gt;"),"No data")</f>
        <v>No data</v>
      </c>
      <c r="AL9">
        <f>IFERROR(COUNTIFS('Etude statistique des temps d''a'!AF:AF,5,'Etude statistique des temps d''a'!A:A,"22h30",INDEX('Etude statistique des temps d''a'!B:AD, 0, ROW(A8)),"Fermé") / COUNTIFS('Etude statistique des temps d''a'!AF:AF,5,'Etude statistique des temps d''a'!A:A,"22h30",INDEX('Etude statistique des temps d''a'!B:AD, 0, ROW(A8)),"&lt;&gt;"),"No data")</f>
        <v>0</v>
      </c>
    </row>
    <row r="10" spans="1:38" x14ac:dyDescent="0.3">
      <c r="A10" t="s">
        <v>21</v>
      </c>
      <c r="B10" t="s">
        <v>40</v>
      </c>
      <c r="C10" t="s">
        <v>59</v>
      </c>
      <c r="D10" t="s">
        <v>60</v>
      </c>
      <c r="E10">
        <f t="shared" si="0"/>
        <v>23.653846153846153</v>
      </c>
      <c r="F10" t="str">
        <f>IFERROR(AVERAGEIFS(INDEX('Etude statistique des temps d''a'!B:AD,0,ROW(A9)),'Etude statistique des temps d''a'!A:A,"8h30",'Etude statistique des temps d''a'!AF:AF,5),"Closed")</f>
        <v>Closed</v>
      </c>
      <c r="G10">
        <f>IFERROR(AVERAGEIFS(INDEX('Etude statistique des temps d''a'!B:AD,0,ROW(A9)),'Etude statistique des temps d''a'!A:A,"9h30",'Etude statistique des temps d''a'!AF:AF,5),"Closed")</f>
        <v>5</v>
      </c>
      <c r="H10">
        <f>IFERROR(AVERAGEIFS(INDEX('Etude statistique des temps d''a'!B:AD,0,ROW(A9)),'Etude statistique des temps d''a'!A:A,"10h30",'Etude statistique des temps d''a'!AF:AF,5),"Closed")</f>
        <v>30</v>
      </c>
      <c r="I10">
        <f>IFERROR(AVERAGEIFS(INDEX('Etude statistique des temps d''a'!B:AD,0,ROW(A9)),'Etude statistique des temps d''a'!A:A,"11h30 (Parade!)",'Etude statistique des temps d''a'!AF:AF,5),"Closed")</f>
        <v>37.5</v>
      </c>
      <c r="J10">
        <f>IFERROR(AVERAGEIFS(INDEX('Etude statistique des temps d''a'!B:AD,0,ROW(A9)),'Etude statistique des temps d''a'!A:A,"12h30",'Etude statistique des temps d''a'!AF:AF,5),"Closed")</f>
        <v>35</v>
      </c>
      <c r="K10">
        <f>IFERROR(AVERAGEIFS(INDEX('Etude statistique des temps d''a'!B:AD,0,ROW(A9)),'Etude statistique des temps d''a'!A:A,"13h30",'Etude statistique des temps d''a'!AF:AF,5),"Closed")</f>
        <v>20</v>
      </c>
      <c r="L10">
        <f>IFERROR(AVERAGEIFS(INDEX('Etude statistique des temps d''a'!B:AD,0,ROW(A9)),'Etude statistique des temps d''a'!A:A,"14h30",'Etude statistique des temps d''a'!AF:AF,5),"Closed")</f>
        <v>35</v>
      </c>
      <c r="M10">
        <f>IFERROR(AVERAGEIFS(INDEX('Etude statistique des temps d''a'!B:AD,0,ROW(A9)),'Etude statistique des temps d''a'!A:A,"15h30",'Etude statistique des temps d''a'!AF:AF,5),"Closed")</f>
        <v>40</v>
      </c>
      <c r="N10">
        <f>IFERROR(AVERAGEIFS(INDEX('Etude statistique des temps d''a'!B:AD,0,ROW(A9)),'Etude statistique des temps d''a'!A:A,"16h30",'Etude statistique des temps d''a'!AF:AF,5),"Closed")</f>
        <v>15</v>
      </c>
      <c r="O10">
        <f>IFERROR(AVERAGEIFS(INDEX('Etude statistique des temps d''a'!B:AD,0,ROW(A9)),'Etude statistique des temps d''a'!A:A,"17h30",'Etude statistique des temps d''a'!AF:AF,5),"Closed")</f>
        <v>30</v>
      </c>
      <c r="P10">
        <f>IFERROR(AVERAGEIFS(INDEX('Etude statistique des temps d''a'!B:AD,0,ROW(A9)),'Etude statistique des temps d''a'!A:A,"18h30",'Etude statistique des temps d''a'!AF:AF,5),"Closed")</f>
        <v>20</v>
      </c>
      <c r="Q10">
        <f>IFERROR(AVERAGEIFS(INDEX('Etude statistique des temps d''a'!B:AD,0,ROW(A9)),'Etude statistique des temps d''a'!A:A,"19h30",'Etude statistique des temps d''a'!AF:AF,5),"Closed")</f>
        <v>20</v>
      </c>
      <c r="R10">
        <f>IFERROR(AVERAGEIFS(INDEX('Etude statistique des temps d''a'!B:AD,0,ROW(A9)),'Etude statistique des temps d''a'!A:A,"20h30",'Etude statistique des temps d''a'!AF:AF,5),"Closed")</f>
        <v>15</v>
      </c>
      <c r="S10" t="str">
        <f>IFERROR(AVERAGEIFS(INDEX('Etude statistique des temps d''a'!B:AD,0,ROW(A9)),'Etude statistique des temps d''a'!A:A,"21h30",'Etude statistique des temps d''a'!AF:AF,5),"Closed")</f>
        <v>Closed</v>
      </c>
      <c r="T10" t="str">
        <f>IFERROR(AVERAGEIFS(INDEX('Etude statistique des temps d''a'!B:AD,0,ROW(A9)),'Etude statistique des temps d''a'!A:A,"22h",'Etude statistique des temps d''a'!AF:AF,5),"Closed")</f>
        <v>Closed</v>
      </c>
      <c r="U10">
        <f>IFERROR(AVERAGEIFS(INDEX('Etude statistique des temps d''a'!B:AD,0,ROW(A9)),'Etude statistique des temps d''a'!A:A,"22h30",'Etude statistique des temps d''a'!AF:AF,5),"Closed")</f>
        <v>5</v>
      </c>
      <c r="V10">
        <f>COUNTIFS('Etude statistique des temps d''a'!AF:AF,5,INDEX('Etude statistique des temps d''a'!B:AD, 0, ROW(A9)),"Fermé") / COUNTIFS('Etude statistique des temps d''a'!AF:AF,5,INDEX('Etude statistique des temps d''a'!B:AD, 0, ROW(A9)),"&lt;&gt;")</f>
        <v>0.14285714285714285</v>
      </c>
      <c r="W10">
        <f>IFERROR(COUNTIFS('Etude statistique des temps d''a'!AF:AF,5,'Etude statistique des temps d''a'!A:A,"8h30",INDEX('Etude statistique des temps d''a'!B:AD, 0, ROW(A9)),"Fermé") / COUNTIFS('Etude statistique des temps d''a'!AF:AF,5,'Etude statistique des temps d''a'!A:A,"8h30",INDEX('Etude statistique des temps d''a'!B:AD, 0, ROW(A9)),"&lt;&gt;"),"No data")</f>
        <v>1</v>
      </c>
      <c r="X10">
        <f>IFERROR(COUNTIFS('Etude statistique des temps d''a'!AF:AF,5,'Etude statistique des temps d''a'!A:A,"9h30",INDEX('Etude statistique des temps d''a'!B:AD, 0, ROW(A9)),"Fermé") / COUNTIFS('Etude statistique des temps d''a'!AF:AF,5,'Etude statistique des temps d''a'!A:A,"9h30",INDEX('Etude statistique des temps d''a'!B:AD, 0, ROW(A9)),"&lt;&gt;"),"No data")</f>
        <v>0</v>
      </c>
      <c r="Y10">
        <f>IFERROR(COUNTIFS('Etude statistique des temps d''a'!AF:AF,5,'Etude statistique des temps d''a'!A:A,"10h30",INDEX('Etude statistique des temps d''a'!B:AD, 0, ROW(A9)),"Fermé") / COUNTIFS('Etude statistique des temps d''a'!AF:AF,5,'Etude statistique des temps d''a'!A:A,"10h30",INDEX('Etude statistique des temps d''a'!B:AD, 0, ROW(A9)),"&lt;&gt;"),"No data")</f>
        <v>0</v>
      </c>
      <c r="Z10">
        <f>IFERROR(COUNTIFS('Etude statistique des temps d''a'!AF:AF,5,'Etude statistique des temps d''a'!A:A,"11h30 (Parade!)",INDEX('Etude statistique des temps d''a'!B:AD, 0, ROW(A9)),"Fermé") / COUNTIFS('Etude statistique des temps d''a'!AF:AF,5,'Etude statistique des temps d''a'!A:A,"11h30 (Parade!)",INDEX('Etude statistique des temps d''a'!B:AD, 0, ROW(A9)),"&lt;&gt;"),"No data")</f>
        <v>0</v>
      </c>
      <c r="AA10">
        <f>IFERROR(COUNTIFS('Etude statistique des temps d''a'!AF:AF,5,'Etude statistique des temps d''a'!A:A,"12h30",INDEX('Etude statistique des temps d''a'!B:AD, 0, ROW(A9)),"Fermé") / COUNTIFS('Etude statistique des temps d''a'!AF:AF,5,'Etude statistique des temps d''a'!A:A,"12h30",INDEX('Etude statistique des temps d''a'!B:AD, 0, ROW(A9)),"&lt;&gt;"),"No data")</f>
        <v>0</v>
      </c>
      <c r="AB10">
        <f>IFERROR(COUNTIFS('Etude statistique des temps d''a'!AF:AF,5,'Etude statistique des temps d''a'!A:A,"13h30",INDEX('Etude statistique des temps d''a'!B:AD, 0, ROW(A9)),"Fermé") / COUNTIFS('Etude statistique des temps d''a'!AF:AF,5,'Etude statistique des temps d''a'!A:A,"13h30",INDEX('Etude statistique des temps d''a'!B:AD, 0, ROW(A9)),"&lt;&gt;"),"No data")</f>
        <v>0</v>
      </c>
      <c r="AC10">
        <f>IFERROR(COUNTIFS('Etude statistique des temps d''a'!AF:AF,5,'Etude statistique des temps d''a'!A:A,"14h30",INDEX('Etude statistique des temps d''a'!B:AD, 0, ROW(A9)),"Fermé") / COUNTIFS('Etude statistique des temps d''a'!AF:AF,5,'Etude statistique des temps d''a'!A:A,"14h30",INDEX('Etude statistique des temps d''a'!B:AD, 0, ROW(A9)),"&lt;&gt;"),"No data")</f>
        <v>0</v>
      </c>
      <c r="AD10">
        <f>IFERROR(COUNTIFS('Etude statistique des temps d''a'!AF:AF,5,'Etude statistique des temps d''a'!A:A,"15h30",INDEX('Etude statistique des temps d''a'!B:AD, 0, ROW(A9)),"Fermé") / COUNTIFS('Etude statistique des temps d''a'!AF:AF,5,'Etude statistique des temps d''a'!A:A,"15h30",INDEX('Etude statistique des temps d''a'!B:AD, 0, ROW(A9)),"&lt;&gt;"),"No data")</f>
        <v>0.5</v>
      </c>
      <c r="AE10">
        <f>IFERROR(COUNTIFS('Etude statistique des temps d''a'!AF:AF,5,'Etude statistique des temps d''a'!A:A,"16h30",INDEX('Etude statistique des temps d''a'!B:AD, 0, ROW(A9)),"Fermé") / COUNTIFS('Etude statistique des temps d''a'!AF:AF,5,'Etude statistique des temps d''a'!A:A,"16h30",INDEX('Etude statistique des temps d''a'!B:AD, 0, ROW(A9)),"&lt;&gt;"),"No data")</f>
        <v>0</v>
      </c>
      <c r="AF10">
        <f>IFERROR(COUNTIFS('Etude statistique des temps d''a'!AF:AF,5,'Etude statistique des temps d''a'!A:A,"17h30",INDEX('Etude statistique des temps d''a'!B:AD, 0, ROW(A9)),"Fermé") / COUNTIFS('Etude statistique des temps d''a'!AF:AF,5,'Etude statistique des temps d''a'!A:A,"17h30",INDEX('Etude statistique des temps d''a'!B:AD, 0, ROW(A9)),"&lt;&gt;"),"No data")</f>
        <v>0</v>
      </c>
      <c r="AG10">
        <f>IFERROR(COUNTIFS('Etude statistique des temps d''a'!AF:AF,5,'Etude statistique des temps d''a'!A:A,"18h30",INDEX('Etude statistique des temps d''a'!B:AD, 0, ROW(A9)),"Fermé") / COUNTIFS('Etude statistique des temps d''a'!AF:AF,5,'Etude statistique des temps d''a'!A:A,"18h30",INDEX('Etude statistique des temps d''a'!B:AD, 0, ROW(A9)),"&lt;&gt;"),"No data")</f>
        <v>0</v>
      </c>
      <c r="AH10">
        <f>IFERROR(COUNTIFS('Etude statistique des temps d''a'!AF:AF,5,'Etude statistique des temps d''a'!A:A,"19h30",INDEX('Etude statistique des temps d''a'!B:AD, 0, ROW(A9)),"Fermé") / COUNTIFS('Etude statistique des temps d''a'!AF:AF,5,'Etude statistique des temps d''a'!A:A,"19h30",INDEX('Etude statistique des temps d''a'!B:AD, 0, ROW(A9)),"&lt;&gt;"),"No data")</f>
        <v>0</v>
      </c>
      <c r="AI10">
        <f>IFERROR(COUNTIFS('Etude statistique des temps d''a'!AF:AF,5,'Etude statistique des temps d''a'!A:A,"20h30",INDEX('Etude statistique des temps d''a'!B:AD, 0, ROW(A9)),"Fermé") / COUNTIFS('Etude statistique des temps d''a'!AF:AF,5,'Etude statistique des temps d''a'!A:A,"20h30",INDEX('Etude statistique des temps d''a'!B:AD, 0, ROW(A9)),"&lt;&gt;"),"No data")</f>
        <v>0</v>
      </c>
      <c r="AJ10" t="str">
        <f>IFERROR(COUNTIFS('Etude statistique des temps d''a'!AF:AF,5,'Etude statistique des temps d''a'!A:A,"21h30",INDEX('Etude statistique des temps d''a'!B:AD, 0, ROW(A9)),"Fermé") / COUNTIFS('Etude statistique des temps d''a'!AF:AF,5,'Etude statistique des temps d''a'!A:A,"21h30",INDEX('Etude statistique des temps d''a'!B:AD, 0, ROW(A9)),"&lt;&gt;"),"No data")</f>
        <v>No data</v>
      </c>
      <c r="AK10" t="str">
        <f>IFERROR(COUNTIFS('Etude statistique des temps d''a'!AF:AF,5,'Etude statistique des temps d''a'!A:A,"22h",INDEX('Etude statistique des temps d''a'!B:AD, 0, ROW(A9)),"Fermé") / COUNTIFS('Etude statistique des temps d''a'!AF:AF,5,'Etude statistique des temps d''a'!A:A,"22h",INDEX('Etude statistique des temps d''a'!B:AD, 0, ROW(A9)),"&lt;&gt;"),"No data")</f>
        <v>No data</v>
      </c>
      <c r="AL10">
        <f>IFERROR(COUNTIFS('Etude statistique des temps d''a'!AF:AF,5,'Etude statistique des temps d''a'!A:A,"22h30",INDEX('Etude statistique des temps d''a'!B:AD, 0, ROW(A9)),"Fermé") / COUNTIFS('Etude statistique des temps d''a'!AF:AF,5,'Etude statistique des temps d''a'!A:A,"22h30",INDEX('Etude statistique des temps d''a'!B:AD, 0, ROW(A9)),"&lt;&gt;"),"No data")</f>
        <v>0</v>
      </c>
    </row>
    <row r="11" spans="1:38" x14ac:dyDescent="0.3">
      <c r="A11" t="s">
        <v>9</v>
      </c>
      <c r="B11" t="s">
        <v>40</v>
      </c>
      <c r="C11" t="s">
        <v>61</v>
      </c>
      <c r="D11" t="s">
        <v>62</v>
      </c>
      <c r="E11">
        <f t="shared" si="0"/>
        <v>10.833333333333334</v>
      </c>
      <c r="F11" t="str">
        <f>IFERROR(AVERAGEIFS(INDEX('Etude statistique des temps d''a'!B:AD,0,ROW(A10)),'Etude statistique des temps d''a'!A:A,"8h30",'Etude statistique des temps d''a'!AF:AF,5),"Closed")</f>
        <v>Closed</v>
      </c>
      <c r="G11">
        <f>IFERROR(AVERAGEIFS(INDEX('Etude statistique des temps d''a'!B:AD,0,ROW(A10)),'Etude statistique des temps d''a'!A:A,"9h30",'Etude statistique des temps d''a'!AF:AF,5),"Closed")</f>
        <v>5</v>
      </c>
      <c r="H11">
        <f>IFERROR(AVERAGEIFS(INDEX('Etude statistique des temps d''a'!B:AD,0,ROW(A10)),'Etude statistique des temps d''a'!A:A,"10h30",'Etude statistique des temps d''a'!AF:AF,5),"Closed")</f>
        <v>5</v>
      </c>
      <c r="I11">
        <f>IFERROR(AVERAGEIFS(INDEX('Etude statistique des temps d''a'!B:AD,0,ROW(A10)),'Etude statistique des temps d''a'!A:A,"11h30 (Parade!)",'Etude statistique des temps d''a'!AF:AF,5),"Closed")</f>
        <v>12.5</v>
      </c>
      <c r="J11">
        <f>IFERROR(AVERAGEIFS(INDEX('Etude statistique des temps d''a'!B:AD,0,ROW(A10)),'Etude statistique des temps d''a'!A:A,"12h30",'Etude statistique des temps d''a'!AF:AF,5),"Closed")</f>
        <v>17.5</v>
      </c>
      <c r="K11">
        <f>IFERROR(AVERAGEIFS(INDEX('Etude statistique des temps d''a'!B:AD,0,ROW(A10)),'Etude statistique des temps d''a'!A:A,"13h30",'Etude statistique des temps d''a'!AF:AF,5),"Closed")</f>
        <v>20</v>
      </c>
      <c r="L11">
        <f>IFERROR(AVERAGEIFS(INDEX('Etude statistique des temps d''a'!B:AD,0,ROW(A10)),'Etude statistique des temps d''a'!A:A,"14h30",'Etude statistique des temps d''a'!AF:AF,5),"Closed")</f>
        <v>15</v>
      </c>
      <c r="M11">
        <f>IFERROR(AVERAGEIFS(INDEX('Etude statistique des temps d''a'!B:AD,0,ROW(A10)),'Etude statistique des temps d''a'!A:A,"15h30",'Etude statistique des temps d''a'!AF:AF,5),"Closed")</f>
        <v>12.5</v>
      </c>
      <c r="N11">
        <f>IFERROR(AVERAGEIFS(INDEX('Etude statistique des temps d''a'!B:AD,0,ROW(A10)),'Etude statistique des temps d''a'!A:A,"16h30",'Etude statistique des temps d''a'!AF:AF,5),"Closed")</f>
        <v>12.5</v>
      </c>
      <c r="O11">
        <f>IFERROR(AVERAGEIFS(INDEX('Etude statistique des temps d''a'!B:AD,0,ROW(A10)),'Etude statistique des temps d''a'!A:A,"17h30",'Etude statistique des temps d''a'!AF:AF,5),"Closed")</f>
        <v>5</v>
      </c>
      <c r="P11">
        <f>IFERROR(AVERAGEIFS(INDEX('Etude statistique des temps d''a'!B:AD,0,ROW(A10)),'Etude statistique des temps d''a'!A:A,"18h30",'Etude statistique des temps d''a'!AF:AF,5),"Closed")</f>
        <v>10</v>
      </c>
      <c r="Q11">
        <f>IFERROR(AVERAGEIFS(INDEX('Etude statistique des temps d''a'!B:AD,0,ROW(A10)),'Etude statistique des temps d''a'!A:A,"19h30",'Etude statistique des temps d''a'!AF:AF,5),"Closed")</f>
        <v>10</v>
      </c>
      <c r="R11">
        <f>IFERROR(AVERAGEIFS(INDEX('Etude statistique des temps d''a'!B:AD,0,ROW(A10)),'Etude statistique des temps d''a'!A:A,"20h30",'Etude statistique des temps d''a'!AF:AF,5),"Closed")</f>
        <v>5</v>
      </c>
      <c r="S11" t="str">
        <f>IFERROR(AVERAGEIFS(INDEX('Etude statistique des temps d''a'!B:AD,0,ROW(A10)),'Etude statistique des temps d''a'!A:A,"21h30",'Etude statistique des temps d''a'!AF:AF,5),"Closed")</f>
        <v>Closed</v>
      </c>
      <c r="T11" t="str">
        <f>IFERROR(AVERAGEIFS(INDEX('Etude statistique des temps d''a'!B:AD,0,ROW(A10)),'Etude statistique des temps d''a'!A:A,"22h",'Etude statistique des temps d''a'!AF:AF,5),"Closed")</f>
        <v>Closed</v>
      </c>
      <c r="U11" t="str">
        <f>IFERROR(AVERAGEIFS(INDEX('Etude statistique des temps d''a'!B:AD,0,ROW(A10)),'Etude statistique des temps d''a'!A:A,"22h30",'Etude statistique des temps d''a'!AF:AF,5),"Closed")</f>
        <v>Closed</v>
      </c>
      <c r="V11">
        <f>COUNTIFS('Etude statistique des temps d''a'!AF:AF,5,INDEX('Etude statistique des temps d''a'!B:AD, 0, ROW(A10)),"Fermé") / COUNTIFS('Etude statistique des temps d''a'!AF:AF,5,INDEX('Etude statistique des temps d''a'!B:AD, 0, ROW(A10)),"&lt;&gt;")</f>
        <v>0.14285714285714285</v>
      </c>
      <c r="W11">
        <f>IFERROR(COUNTIFS('Etude statistique des temps d''a'!AF:AF,5,'Etude statistique des temps d''a'!A:A,"8h30",INDEX('Etude statistique des temps d''a'!B:AD, 0, ROW(A10)),"Fermé") / COUNTIFS('Etude statistique des temps d''a'!AF:AF,5,'Etude statistique des temps d''a'!A:A,"8h30",INDEX('Etude statistique des temps d''a'!B:AD, 0, ROW(A10)),"&lt;&gt;"),"No data")</f>
        <v>1</v>
      </c>
      <c r="X11">
        <f>IFERROR(COUNTIFS('Etude statistique des temps d''a'!AF:AF,5,'Etude statistique des temps d''a'!A:A,"9h30",INDEX('Etude statistique des temps d''a'!B:AD, 0, ROW(A10)),"Fermé") / COUNTIFS('Etude statistique des temps d''a'!AF:AF,5,'Etude statistique des temps d''a'!A:A,"9h30",INDEX('Etude statistique des temps d''a'!B:AD, 0, ROW(A10)),"&lt;&gt;"),"No data")</f>
        <v>0</v>
      </c>
      <c r="Y11">
        <f>IFERROR(COUNTIFS('Etude statistique des temps d''a'!AF:AF,5,'Etude statistique des temps d''a'!A:A,"10h30",INDEX('Etude statistique des temps d''a'!B:AD, 0, ROW(A10)),"Fermé") / COUNTIFS('Etude statistique des temps d''a'!AF:AF,5,'Etude statistique des temps d''a'!A:A,"10h30",INDEX('Etude statistique des temps d''a'!B:AD, 0, ROW(A10)),"&lt;&gt;"),"No data")</f>
        <v>0</v>
      </c>
      <c r="Z11">
        <f>IFERROR(COUNTIFS('Etude statistique des temps d''a'!AF:AF,5,'Etude statistique des temps d''a'!A:A,"11h30 (Parade!)",INDEX('Etude statistique des temps d''a'!B:AD, 0, ROW(A10)),"Fermé") / COUNTIFS('Etude statistique des temps d''a'!AF:AF,5,'Etude statistique des temps d''a'!A:A,"11h30 (Parade!)",INDEX('Etude statistique des temps d''a'!B:AD, 0, ROW(A10)),"&lt;&gt;"),"No data")</f>
        <v>0</v>
      </c>
      <c r="AA11">
        <f>IFERROR(COUNTIFS('Etude statistique des temps d''a'!AF:AF,5,'Etude statistique des temps d''a'!A:A,"12h30",INDEX('Etude statistique des temps d''a'!B:AD, 0, ROW(A10)),"Fermé") / COUNTIFS('Etude statistique des temps d''a'!AF:AF,5,'Etude statistique des temps d''a'!A:A,"12h30",INDEX('Etude statistique des temps d''a'!B:AD, 0, ROW(A10)),"&lt;&gt;"),"No data")</f>
        <v>0</v>
      </c>
      <c r="AB11">
        <f>IFERROR(COUNTIFS('Etude statistique des temps d''a'!AF:AF,5,'Etude statistique des temps d''a'!A:A,"13h30",INDEX('Etude statistique des temps d''a'!B:AD, 0, ROW(A10)),"Fermé") / COUNTIFS('Etude statistique des temps d''a'!AF:AF,5,'Etude statistique des temps d''a'!A:A,"13h30",INDEX('Etude statistique des temps d''a'!B:AD, 0, ROW(A10)),"&lt;&gt;"),"No data")</f>
        <v>0</v>
      </c>
      <c r="AC11">
        <f>IFERROR(COUNTIFS('Etude statistique des temps d''a'!AF:AF,5,'Etude statistique des temps d''a'!A:A,"14h30",INDEX('Etude statistique des temps d''a'!B:AD, 0, ROW(A10)),"Fermé") / COUNTIFS('Etude statistique des temps d''a'!AF:AF,5,'Etude statistique des temps d''a'!A:A,"14h30",INDEX('Etude statistique des temps d''a'!B:AD, 0, ROW(A10)),"&lt;&gt;"),"No data")</f>
        <v>0</v>
      </c>
      <c r="AD11">
        <f>IFERROR(COUNTIFS('Etude statistique des temps d''a'!AF:AF,5,'Etude statistique des temps d''a'!A:A,"15h30",INDEX('Etude statistique des temps d''a'!B:AD, 0, ROW(A10)),"Fermé") / COUNTIFS('Etude statistique des temps d''a'!AF:AF,5,'Etude statistique des temps d''a'!A:A,"15h30",INDEX('Etude statistique des temps d''a'!B:AD, 0, ROW(A10)),"&lt;&gt;"),"No data")</f>
        <v>0</v>
      </c>
      <c r="AE11">
        <f>IFERROR(COUNTIFS('Etude statistique des temps d''a'!AF:AF,5,'Etude statistique des temps d''a'!A:A,"16h30",INDEX('Etude statistique des temps d''a'!B:AD, 0, ROW(A10)),"Fermé") / COUNTIFS('Etude statistique des temps d''a'!AF:AF,5,'Etude statistique des temps d''a'!A:A,"16h30",INDEX('Etude statistique des temps d''a'!B:AD, 0, ROW(A10)),"&lt;&gt;"),"No data")</f>
        <v>0</v>
      </c>
      <c r="AF11">
        <f>IFERROR(COUNTIFS('Etude statistique des temps d''a'!AF:AF,5,'Etude statistique des temps d''a'!A:A,"17h30",INDEX('Etude statistique des temps d''a'!B:AD, 0, ROW(A10)),"Fermé") / COUNTIFS('Etude statistique des temps d''a'!AF:AF,5,'Etude statistique des temps d''a'!A:A,"17h30",INDEX('Etude statistique des temps d''a'!B:AD, 0, ROW(A10)),"&lt;&gt;"),"No data")</f>
        <v>0</v>
      </c>
      <c r="AG11">
        <f>IFERROR(COUNTIFS('Etude statistique des temps d''a'!AF:AF,5,'Etude statistique des temps d''a'!A:A,"18h30",INDEX('Etude statistique des temps d''a'!B:AD, 0, ROW(A10)),"Fermé") / COUNTIFS('Etude statistique des temps d''a'!AF:AF,5,'Etude statistique des temps d''a'!A:A,"18h30",INDEX('Etude statistique des temps d''a'!B:AD, 0, ROW(A10)),"&lt;&gt;"),"No data")</f>
        <v>0</v>
      </c>
      <c r="AH11">
        <f>IFERROR(COUNTIFS('Etude statistique des temps d''a'!AF:AF,5,'Etude statistique des temps d''a'!A:A,"19h30",INDEX('Etude statistique des temps d''a'!B:AD, 0, ROW(A10)),"Fermé") / COUNTIFS('Etude statistique des temps d''a'!AF:AF,5,'Etude statistique des temps d''a'!A:A,"19h30",INDEX('Etude statistique des temps d''a'!B:AD, 0, ROW(A10)),"&lt;&gt;"),"No data")</f>
        <v>0</v>
      </c>
      <c r="AI11">
        <f>IFERROR(COUNTIFS('Etude statistique des temps d''a'!AF:AF,5,'Etude statistique des temps d''a'!A:A,"20h30",INDEX('Etude statistique des temps d''a'!B:AD, 0, ROW(A10)),"Fermé") / COUNTIFS('Etude statistique des temps d''a'!AF:AF,5,'Etude statistique des temps d''a'!A:A,"20h30",INDEX('Etude statistique des temps d''a'!B:AD, 0, ROW(A10)),"&lt;&gt;"),"No data")</f>
        <v>0</v>
      </c>
      <c r="AJ11" t="str">
        <f>IFERROR(COUNTIFS('Etude statistique des temps d''a'!AF:AF,5,'Etude statistique des temps d''a'!A:A,"21h30",INDEX('Etude statistique des temps d''a'!B:AD, 0, ROW(A10)),"Fermé") / COUNTIFS('Etude statistique des temps d''a'!AF:AF,5,'Etude statistique des temps d''a'!A:A,"21h30",INDEX('Etude statistique des temps d''a'!B:AD, 0, ROW(A10)),"&lt;&gt;"),"No data")</f>
        <v>No data</v>
      </c>
      <c r="AK11" t="str">
        <f>IFERROR(COUNTIFS('Etude statistique des temps d''a'!AF:AF,5,'Etude statistique des temps d''a'!A:A,"22h",INDEX('Etude statistique des temps d''a'!B:AD, 0, ROW(A10)),"Fermé") / COUNTIFS('Etude statistique des temps d''a'!AF:AF,5,'Etude statistique des temps d''a'!A:A,"22h",INDEX('Etude statistique des temps d''a'!B:AD, 0, ROW(A10)),"&lt;&gt;"),"No data")</f>
        <v>No data</v>
      </c>
      <c r="AL11">
        <f>IFERROR(COUNTIFS('Etude statistique des temps d''a'!AF:AF,5,'Etude statistique des temps d''a'!A:A,"22h30",INDEX('Etude statistique des temps d''a'!B:AD, 0, ROW(A10)),"Fermé") / COUNTIFS('Etude statistique des temps d''a'!AF:AF,5,'Etude statistique des temps d''a'!A:A,"22h30",INDEX('Etude statistique des temps d''a'!B:AD, 0, ROW(A10)),"&lt;&gt;"),"No data")</f>
        <v>1</v>
      </c>
    </row>
    <row r="12" spans="1:38" x14ac:dyDescent="0.3">
      <c r="A12" t="s">
        <v>10</v>
      </c>
      <c r="B12" t="s">
        <v>40</v>
      </c>
      <c r="C12" t="s">
        <v>63</v>
      </c>
      <c r="D12" t="s">
        <v>64</v>
      </c>
      <c r="E12">
        <f t="shared" si="0"/>
        <v>9.7727272727272734</v>
      </c>
      <c r="F12" t="str">
        <f>IFERROR(AVERAGEIFS(INDEX('Etude statistique des temps d''a'!B:AD,0,ROW(A11)),'Etude statistique des temps d''a'!A:A,"8h30",'Etude statistique des temps d''a'!AF:AF,5),"Closed")</f>
        <v>Closed</v>
      </c>
      <c r="G12">
        <f>IFERROR(AVERAGEIFS(INDEX('Etude statistique des temps d''a'!B:AD,0,ROW(A11)),'Etude statistique des temps d''a'!A:A,"9h30",'Etude statistique des temps d''a'!AF:AF,5),"Closed")</f>
        <v>2.5</v>
      </c>
      <c r="H12">
        <f>IFERROR(AVERAGEIFS(INDEX('Etude statistique des temps d''a'!B:AD,0,ROW(A11)),'Etude statistique des temps d''a'!A:A,"10h30",'Etude statistique des temps d''a'!AF:AF,5),"Closed")</f>
        <v>7.5</v>
      </c>
      <c r="I12">
        <f>IFERROR(AVERAGEIFS(INDEX('Etude statistique des temps d''a'!B:AD,0,ROW(A11)),'Etude statistique des temps d''a'!A:A,"11h30 (Parade!)",'Etude statistique des temps d''a'!AF:AF,5),"Closed")</f>
        <v>10</v>
      </c>
      <c r="J12">
        <f>IFERROR(AVERAGEIFS(INDEX('Etude statistique des temps d''a'!B:AD,0,ROW(A11)),'Etude statistique des temps d''a'!A:A,"12h30",'Etude statistique des temps d''a'!AF:AF,5),"Closed")</f>
        <v>15</v>
      </c>
      <c r="K12">
        <f>IFERROR(AVERAGEIFS(INDEX('Etude statistique des temps d''a'!B:AD,0,ROW(A11)),'Etude statistique des temps d''a'!A:A,"13h30",'Etude statistique des temps d''a'!AF:AF,5),"Closed")</f>
        <v>15</v>
      </c>
      <c r="L12">
        <f>IFERROR(AVERAGEIFS(INDEX('Etude statistique des temps d''a'!B:AD,0,ROW(A11)),'Etude statistique des temps d''a'!A:A,"14h30",'Etude statistique des temps d''a'!AF:AF,5),"Closed")</f>
        <v>15</v>
      </c>
      <c r="M12">
        <f>IFERROR(AVERAGEIFS(INDEX('Etude statistique des temps d''a'!B:AD,0,ROW(A11)),'Etude statistique des temps d''a'!A:A,"15h30",'Etude statistique des temps d''a'!AF:AF,5),"Closed")</f>
        <v>12.5</v>
      </c>
      <c r="N12">
        <f>IFERROR(AVERAGEIFS(INDEX('Etude statistique des temps d''a'!B:AD,0,ROW(A11)),'Etude statistique des temps d''a'!A:A,"16h30",'Etude statistique des temps d''a'!AF:AF,5),"Closed")</f>
        <v>15</v>
      </c>
      <c r="O12">
        <f>IFERROR(AVERAGEIFS(INDEX('Etude statistique des temps d''a'!B:AD,0,ROW(A11)),'Etude statistique des temps d''a'!A:A,"17h30",'Etude statistique des temps d''a'!AF:AF,5),"Closed")</f>
        <v>5</v>
      </c>
      <c r="P12">
        <f>IFERROR(AVERAGEIFS(INDEX('Etude statistique des temps d''a'!B:AD,0,ROW(A11)),'Etude statistique des temps d''a'!A:A,"18h30",'Etude statistique des temps d''a'!AF:AF,5),"Closed")</f>
        <v>5</v>
      </c>
      <c r="Q12">
        <f>IFERROR(AVERAGEIFS(INDEX('Etude statistique des temps d''a'!B:AD,0,ROW(A11)),'Etude statistique des temps d''a'!A:A,"19h30",'Etude statistique des temps d''a'!AF:AF,5),"Closed")</f>
        <v>5</v>
      </c>
      <c r="R12" t="str">
        <f>IFERROR(AVERAGEIFS(INDEX('Etude statistique des temps d''a'!B:AD,0,ROW(A11)),'Etude statistique des temps d''a'!A:A,"20h30",'Etude statistique des temps d''a'!AF:AF,5),"Closed")</f>
        <v>Closed</v>
      </c>
      <c r="S12" t="str">
        <f>IFERROR(AVERAGEIFS(INDEX('Etude statistique des temps d''a'!B:AD,0,ROW(A11)),'Etude statistique des temps d''a'!A:A,"21h30",'Etude statistique des temps d''a'!AF:AF,5),"Closed")</f>
        <v>Closed</v>
      </c>
      <c r="T12" t="str">
        <f>IFERROR(AVERAGEIFS(INDEX('Etude statistique des temps d''a'!B:AD,0,ROW(A11)),'Etude statistique des temps d''a'!A:A,"22h",'Etude statistique des temps d''a'!AF:AF,5),"Closed")</f>
        <v>Closed</v>
      </c>
      <c r="U12" t="str">
        <f>IFERROR(AVERAGEIFS(INDEX('Etude statistique des temps d''a'!B:AD,0,ROW(A11)),'Etude statistique des temps d''a'!A:A,"22h30",'Etude statistique des temps d''a'!AF:AF,5),"Closed")</f>
        <v>Closed</v>
      </c>
      <c r="V12">
        <f>COUNTIFS('Etude statistique des temps d''a'!AF:AF,5,INDEX('Etude statistique des temps d''a'!B:AD, 0, ROW(A11)),"Fermé") / COUNTIFS('Etude statistique des temps d''a'!AF:AF,5,INDEX('Etude statistique des temps d''a'!B:AD, 0, ROW(A11)),"&lt;&gt;")</f>
        <v>0.19047619047619047</v>
      </c>
      <c r="W12">
        <f>IFERROR(COUNTIFS('Etude statistique des temps d''a'!AF:AF,5,'Etude statistique des temps d''a'!A:A,"8h30",INDEX('Etude statistique des temps d''a'!B:AD, 0, ROW(A11)),"Fermé") / COUNTIFS('Etude statistique des temps d''a'!AF:AF,5,'Etude statistique des temps d''a'!A:A,"8h30",INDEX('Etude statistique des temps d''a'!B:AD, 0, ROW(A11)),"&lt;&gt;"),"No data")</f>
        <v>1</v>
      </c>
      <c r="X12">
        <f>IFERROR(COUNTIFS('Etude statistique des temps d''a'!AF:AF,5,'Etude statistique des temps d''a'!A:A,"9h30",INDEX('Etude statistique des temps d''a'!B:AD, 0, ROW(A11)),"Fermé") / COUNTIFS('Etude statistique des temps d''a'!AF:AF,5,'Etude statistique des temps d''a'!A:A,"9h30",INDEX('Etude statistique des temps d''a'!B:AD, 0, ROW(A11)),"&lt;&gt;"),"No data")</f>
        <v>0</v>
      </c>
      <c r="Y12">
        <f>IFERROR(COUNTIFS('Etude statistique des temps d''a'!AF:AF,5,'Etude statistique des temps d''a'!A:A,"10h30",INDEX('Etude statistique des temps d''a'!B:AD, 0, ROW(A11)),"Fermé") / COUNTIFS('Etude statistique des temps d''a'!AF:AF,5,'Etude statistique des temps d''a'!A:A,"10h30",INDEX('Etude statistique des temps d''a'!B:AD, 0, ROW(A11)),"&lt;&gt;"),"No data")</f>
        <v>0</v>
      </c>
      <c r="Z12">
        <f>IFERROR(COUNTIFS('Etude statistique des temps d''a'!AF:AF,5,'Etude statistique des temps d''a'!A:A,"11h30 (Parade!)",INDEX('Etude statistique des temps d''a'!B:AD, 0, ROW(A11)),"Fermé") / COUNTIFS('Etude statistique des temps d''a'!AF:AF,5,'Etude statistique des temps d''a'!A:A,"11h30 (Parade!)",INDEX('Etude statistique des temps d''a'!B:AD, 0, ROW(A11)),"&lt;&gt;"),"No data")</f>
        <v>0</v>
      </c>
      <c r="AA12">
        <f>IFERROR(COUNTIFS('Etude statistique des temps d''a'!AF:AF,5,'Etude statistique des temps d''a'!A:A,"12h30",INDEX('Etude statistique des temps d''a'!B:AD, 0, ROW(A11)),"Fermé") / COUNTIFS('Etude statistique des temps d''a'!AF:AF,5,'Etude statistique des temps d''a'!A:A,"12h30",INDEX('Etude statistique des temps d''a'!B:AD, 0, ROW(A11)),"&lt;&gt;"),"No data")</f>
        <v>0</v>
      </c>
      <c r="AB12">
        <f>IFERROR(COUNTIFS('Etude statistique des temps d''a'!AF:AF,5,'Etude statistique des temps d''a'!A:A,"13h30",INDEX('Etude statistique des temps d''a'!B:AD, 0, ROW(A11)),"Fermé") / COUNTIFS('Etude statistique des temps d''a'!AF:AF,5,'Etude statistique des temps d''a'!A:A,"13h30",INDEX('Etude statistique des temps d''a'!B:AD, 0, ROW(A11)),"&lt;&gt;"),"No data")</f>
        <v>0</v>
      </c>
      <c r="AC12">
        <f>IFERROR(COUNTIFS('Etude statistique des temps d''a'!AF:AF,5,'Etude statistique des temps d''a'!A:A,"14h30",INDEX('Etude statistique des temps d''a'!B:AD, 0, ROW(A11)),"Fermé") / COUNTIFS('Etude statistique des temps d''a'!AF:AF,5,'Etude statistique des temps d''a'!A:A,"14h30",INDEX('Etude statistique des temps d''a'!B:AD, 0, ROW(A11)),"&lt;&gt;"),"No data")</f>
        <v>0</v>
      </c>
      <c r="AD12">
        <f>IFERROR(COUNTIFS('Etude statistique des temps d''a'!AF:AF,5,'Etude statistique des temps d''a'!A:A,"15h30",INDEX('Etude statistique des temps d''a'!B:AD, 0, ROW(A11)),"Fermé") / COUNTIFS('Etude statistique des temps d''a'!AF:AF,5,'Etude statistique des temps d''a'!A:A,"15h30",INDEX('Etude statistique des temps d''a'!B:AD, 0, ROW(A11)),"&lt;&gt;"),"No data")</f>
        <v>0</v>
      </c>
      <c r="AE12">
        <f>IFERROR(COUNTIFS('Etude statistique des temps d''a'!AF:AF,5,'Etude statistique des temps d''a'!A:A,"16h30",INDEX('Etude statistique des temps d''a'!B:AD, 0, ROW(A11)),"Fermé") / COUNTIFS('Etude statistique des temps d''a'!AF:AF,5,'Etude statistique des temps d''a'!A:A,"16h30",INDEX('Etude statistique des temps d''a'!B:AD, 0, ROW(A11)),"&lt;&gt;"),"No data")</f>
        <v>0</v>
      </c>
      <c r="AF12">
        <f>IFERROR(COUNTIFS('Etude statistique des temps d''a'!AF:AF,5,'Etude statistique des temps d''a'!A:A,"17h30",INDEX('Etude statistique des temps d''a'!B:AD, 0, ROW(A11)),"Fermé") / COUNTIFS('Etude statistique des temps d''a'!AF:AF,5,'Etude statistique des temps d''a'!A:A,"17h30",INDEX('Etude statistique des temps d''a'!B:AD, 0, ROW(A11)),"&lt;&gt;"),"No data")</f>
        <v>0</v>
      </c>
      <c r="AG12">
        <f>IFERROR(COUNTIFS('Etude statistique des temps d''a'!AF:AF,5,'Etude statistique des temps d''a'!A:A,"18h30",INDEX('Etude statistique des temps d''a'!B:AD, 0, ROW(A11)),"Fermé") / COUNTIFS('Etude statistique des temps d''a'!AF:AF,5,'Etude statistique des temps d''a'!A:A,"18h30",INDEX('Etude statistique des temps d''a'!B:AD, 0, ROW(A11)),"&lt;&gt;"),"No data")</f>
        <v>0</v>
      </c>
      <c r="AH12">
        <f>IFERROR(COUNTIFS('Etude statistique des temps d''a'!AF:AF,5,'Etude statistique des temps d''a'!A:A,"19h30",INDEX('Etude statistique des temps d''a'!B:AD, 0, ROW(A11)),"Fermé") / COUNTIFS('Etude statistique des temps d''a'!AF:AF,5,'Etude statistique des temps d''a'!A:A,"19h30",INDEX('Etude statistique des temps d''a'!B:AD, 0, ROW(A11)),"&lt;&gt;"),"No data")</f>
        <v>0</v>
      </c>
      <c r="AI12">
        <f>IFERROR(COUNTIFS('Etude statistique des temps d''a'!AF:AF,5,'Etude statistique des temps d''a'!A:A,"20h30",INDEX('Etude statistique des temps d''a'!B:AD, 0, ROW(A11)),"Fermé") / COUNTIFS('Etude statistique des temps d''a'!AF:AF,5,'Etude statistique des temps d''a'!A:A,"20h30",INDEX('Etude statistique des temps d''a'!B:AD, 0, ROW(A11)),"&lt;&gt;"),"No data")</f>
        <v>1</v>
      </c>
      <c r="AJ12" t="str">
        <f>IFERROR(COUNTIFS('Etude statistique des temps d''a'!AF:AF,5,'Etude statistique des temps d''a'!A:A,"21h30",INDEX('Etude statistique des temps d''a'!B:AD, 0, ROW(A11)),"Fermé") / COUNTIFS('Etude statistique des temps d''a'!AF:AF,5,'Etude statistique des temps d''a'!A:A,"21h30",INDEX('Etude statistique des temps d''a'!B:AD, 0, ROW(A11)),"&lt;&gt;"),"No data")</f>
        <v>No data</v>
      </c>
      <c r="AK12" t="str">
        <f>IFERROR(COUNTIFS('Etude statistique des temps d''a'!AF:AF,5,'Etude statistique des temps d''a'!A:A,"22h",INDEX('Etude statistique des temps d''a'!B:AD, 0, ROW(A11)),"Fermé") / COUNTIFS('Etude statistique des temps d''a'!AF:AF,5,'Etude statistique des temps d''a'!A:A,"22h",INDEX('Etude statistique des temps d''a'!B:AD, 0, ROW(A11)),"&lt;&gt;"),"No data")</f>
        <v>No data</v>
      </c>
      <c r="AL12">
        <f>IFERROR(COUNTIFS('Etude statistique des temps d''a'!AF:AF,5,'Etude statistique des temps d''a'!A:A,"22h30",INDEX('Etude statistique des temps d''a'!B:AD, 0, ROW(A11)),"Fermé") / COUNTIFS('Etude statistique des temps d''a'!AF:AF,5,'Etude statistique des temps d''a'!A:A,"22h30",INDEX('Etude statistique des temps d''a'!B:AD, 0, ROW(A11)),"&lt;&gt;"),"No data")</f>
        <v>1</v>
      </c>
    </row>
    <row r="13" spans="1:38" x14ac:dyDescent="0.3">
      <c r="A13" t="s">
        <v>11</v>
      </c>
      <c r="B13" t="s">
        <v>40</v>
      </c>
      <c r="C13" t="s">
        <v>65</v>
      </c>
      <c r="D13" t="s">
        <v>66</v>
      </c>
      <c r="E13">
        <f t="shared" si="0"/>
        <v>21.136363636363637</v>
      </c>
      <c r="F13" t="str">
        <f>IFERROR(AVERAGEIFS(INDEX('Etude statistique des temps d''a'!B:AD,0,ROW(A12)),'Etude statistique des temps d''a'!A:A,"8h30",'Etude statistique des temps d''a'!AF:AF,5),"Closed")</f>
        <v>Closed</v>
      </c>
      <c r="G13">
        <f>IFERROR(AVERAGEIFS(INDEX('Etude statistique des temps d''a'!B:AD,0,ROW(A12)),'Etude statistique des temps d''a'!A:A,"9h30",'Etude statistique des temps d''a'!AF:AF,5),"Closed")</f>
        <v>5</v>
      </c>
      <c r="H13">
        <f>IFERROR(AVERAGEIFS(INDEX('Etude statistique des temps d''a'!B:AD,0,ROW(A12)),'Etude statistique des temps d''a'!A:A,"10h30",'Etude statistique des temps d''a'!AF:AF,5),"Closed")</f>
        <v>15</v>
      </c>
      <c r="I13">
        <f>IFERROR(AVERAGEIFS(INDEX('Etude statistique des temps d''a'!B:AD,0,ROW(A12)),'Etude statistique des temps d''a'!A:A,"11h30 (Parade!)",'Etude statistique des temps d''a'!AF:AF,5),"Closed")</f>
        <v>25</v>
      </c>
      <c r="J13">
        <f>IFERROR(AVERAGEIFS(INDEX('Etude statistique des temps d''a'!B:AD,0,ROW(A12)),'Etude statistique des temps d''a'!A:A,"12h30",'Etude statistique des temps d''a'!AF:AF,5),"Closed")</f>
        <v>30</v>
      </c>
      <c r="K13">
        <f>IFERROR(AVERAGEIFS(INDEX('Etude statistique des temps d''a'!B:AD,0,ROW(A12)),'Etude statistique des temps d''a'!A:A,"13h30",'Etude statistique des temps d''a'!AF:AF,5),"Closed")</f>
        <v>20</v>
      </c>
      <c r="L13">
        <f>IFERROR(AVERAGEIFS(INDEX('Etude statistique des temps d''a'!B:AD,0,ROW(A12)),'Etude statistique des temps d''a'!A:A,"14h30",'Etude statistique des temps d''a'!AF:AF,5),"Closed")</f>
        <v>20</v>
      </c>
      <c r="M13">
        <f>IFERROR(AVERAGEIFS(INDEX('Etude statistique des temps d''a'!B:AD,0,ROW(A12)),'Etude statistique des temps d''a'!A:A,"15h30",'Etude statistique des temps d''a'!AF:AF,5),"Closed")</f>
        <v>27.5</v>
      </c>
      <c r="N13">
        <f>IFERROR(AVERAGEIFS(INDEX('Etude statistique des temps d''a'!B:AD,0,ROW(A12)),'Etude statistique des temps d''a'!A:A,"16h30",'Etude statistique des temps d''a'!AF:AF,5),"Closed")</f>
        <v>20</v>
      </c>
      <c r="O13">
        <f>IFERROR(AVERAGEIFS(INDEX('Etude statistique des temps d''a'!B:AD,0,ROW(A12)),'Etude statistique des temps d''a'!A:A,"17h30",'Etude statistique des temps d''a'!AF:AF,5),"Closed")</f>
        <v>20</v>
      </c>
      <c r="P13">
        <f>IFERROR(AVERAGEIFS(INDEX('Etude statistique des temps d''a'!B:AD,0,ROW(A12)),'Etude statistique des temps d''a'!A:A,"18h30",'Etude statistique des temps d''a'!AF:AF,5),"Closed")</f>
        <v>25</v>
      </c>
      <c r="Q13">
        <f>IFERROR(AVERAGEIFS(INDEX('Etude statistique des temps d''a'!B:AD,0,ROW(A12)),'Etude statistique des temps d''a'!A:A,"19h30",'Etude statistique des temps d''a'!AF:AF,5),"Closed")</f>
        <v>25</v>
      </c>
      <c r="R13" t="str">
        <f>IFERROR(AVERAGEIFS(INDEX('Etude statistique des temps d''a'!B:AD,0,ROW(A12)),'Etude statistique des temps d''a'!A:A,"20h30",'Etude statistique des temps d''a'!AF:AF,5),"Closed")</f>
        <v>Closed</v>
      </c>
      <c r="S13" t="str">
        <f>IFERROR(AVERAGEIFS(INDEX('Etude statistique des temps d''a'!B:AD,0,ROW(A12)),'Etude statistique des temps d''a'!A:A,"21h30",'Etude statistique des temps d''a'!AF:AF,5),"Closed")</f>
        <v>Closed</v>
      </c>
      <c r="T13" t="str">
        <f>IFERROR(AVERAGEIFS(INDEX('Etude statistique des temps d''a'!B:AD,0,ROW(A12)),'Etude statistique des temps d''a'!A:A,"22h",'Etude statistique des temps d''a'!AF:AF,5),"Closed")</f>
        <v>Closed</v>
      </c>
      <c r="U13" t="str">
        <f>IFERROR(AVERAGEIFS(INDEX('Etude statistique des temps d''a'!B:AD,0,ROW(A12)),'Etude statistique des temps d''a'!A:A,"22h30",'Etude statistique des temps d''a'!AF:AF,5),"Closed")</f>
        <v>Closed</v>
      </c>
      <c r="V13">
        <f>COUNTIFS('Etude statistique des temps d''a'!AF:AF,5,INDEX('Etude statistique des temps d''a'!B:AD, 0, ROW(A12)),"Fermé") / COUNTIFS('Etude statistique des temps d''a'!AF:AF,5,INDEX('Etude statistique des temps d''a'!B:AD, 0, ROW(A12)),"&lt;&gt;")</f>
        <v>0.19047619047619047</v>
      </c>
      <c r="W13">
        <f>IFERROR(COUNTIFS('Etude statistique des temps d''a'!AF:AF,5,'Etude statistique des temps d''a'!A:A,"8h30",INDEX('Etude statistique des temps d''a'!B:AD, 0, ROW(A12)),"Fermé") / COUNTIFS('Etude statistique des temps d''a'!AF:AF,5,'Etude statistique des temps d''a'!A:A,"8h30",INDEX('Etude statistique des temps d''a'!B:AD, 0, ROW(A12)),"&lt;&gt;"),"No data")</f>
        <v>1</v>
      </c>
      <c r="X13">
        <f>IFERROR(COUNTIFS('Etude statistique des temps d''a'!AF:AF,5,'Etude statistique des temps d''a'!A:A,"9h30",INDEX('Etude statistique des temps d''a'!B:AD, 0, ROW(A12)),"Fermé") / COUNTIFS('Etude statistique des temps d''a'!AF:AF,5,'Etude statistique des temps d''a'!A:A,"9h30",INDEX('Etude statistique des temps d''a'!B:AD, 0, ROW(A12)),"&lt;&gt;"),"No data")</f>
        <v>0</v>
      </c>
      <c r="Y13">
        <f>IFERROR(COUNTIFS('Etude statistique des temps d''a'!AF:AF,5,'Etude statistique des temps d''a'!A:A,"10h30",INDEX('Etude statistique des temps d''a'!B:AD, 0, ROW(A12)),"Fermé") / COUNTIFS('Etude statistique des temps d''a'!AF:AF,5,'Etude statistique des temps d''a'!A:A,"10h30",INDEX('Etude statistique des temps d''a'!B:AD, 0, ROW(A12)),"&lt;&gt;"),"No data")</f>
        <v>0</v>
      </c>
      <c r="Z13">
        <f>IFERROR(COUNTIFS('Etude statistique des temps d''a'!AF:AF,5,'Etude statistique des temps d''a'!A:A,"11h30 (Parade!)",INDEX('Etude statistique des temps d''a'!B:AD, 0, ROW(A12)),"Fermé") / COUNTIFS('Etude statistique des temps d''a'!AF:AF,5,'Etude statistique des temps d''a'!A:A,"11h30 (Parade!)",INDEX('Etude statistique des temps d''a'!B:AD, 0, ROW(A12)),"&lt;&gt;"),"No data")</f>
        <v>0</v>
      </c>
      <c r="AA13">
        <f>IFERROR(COUNTIFS('Etude statistique des temps d''a'!AF:AF,5,'Etude statistique des temps d''a'!A:A,"12h30",INDEX('Etude statistique des temps d''a'!B:AD, 0, ROW(A12)),"Fermé") / COUNTIFS('Etude statistique des temps d''a'!AF:AF,5,'Etude statistique des temps d''a'!A:A,"12h30",INDEX('Etude statistique des temps d''a'!B:AD, 0, ROW(A12)),"&lt;&gt;"),"No data")</f>
        <v>0</v>
      </c>
      <c r="AB13">
        <f>IFERROR(COUNTIFS('Etude statistique des temps d''a'!AF:AF,5,'Etude statistique des temps d''a'!A:A,"13h30",INDEX('Etude statistique des temps d''a'!B:AD, 0, ROW(A12)),"Fermé") / COUNTIFS('Etude statistique des temps d''a'!AF:AF,5,'Etude statistique des temps d''a'!A:A,"13h30",INDEX('Etude statistique des temps d''a'!B:AD, 0, ROW(A12)),"&lt;&gt;"),"No data")</f>
        <v>0</v>
      </c>
      <c r="AC13">
        <f>IFERROR(COUNTIFS('Etude statistique des temps d''a'!AF:AF,5,'Etude statistique des temps d''a'!A:A,"14h30",INDEX('Etude statistique des temps d''a'!B:AD, 0, ROW(A12)),"Fermé") / COUNTIFS('Etude statistique des temps d''a'!AF:AF,5,'Etude statistique des temps d''a'!A:A,"14h30",INDEX('Etude statistique des temps d''a'!B:AD, 0, ROW(A12)),"&lt;&gt;"),"No data")</f>
        <v>0</v>
      </c>
      <c r="AD13">
        <f>IFERROR(COUNTIFS('Etude statistique des temps d''a'!AF:AF,5,'Etude statistique des temps d''a'!A:A,"15h30",INDEX('Etude statistique des temps d''a'!B:AD, 0, ROW(A12)),"Fermé") / COUNTIFS('Etude statistique des temps d''a'!AF:AF,5,'Etude statistique des temps d''a'!A:A,"15h30",INDEX('Etude statistique des temps d''a'!B:AD, 0, ROW(A12)),"&lt;&gt;"),"No data")</f>
        <v>0</v>
      </c>
      <c r="AE13">
        <f>IFERROR(COUNTIFS('Etude statistique des temps d''a'!AF:AF,5,'Etude statistique des temps d''a'!A:A,"16h30",INDEX('Etude statistique des temps d''a'!B:AD, 0, ROW(A12)),"Fermé") / COUNTIFS('Etude statistique des temps d''a'!AF:AF,5,'Etude statistique des temps d''a'!A:A,"16h30",INDEX('Etude statistique des temps d''a'!B:AD, 0, ROW(A12)),"&lt;&gt;"),"No data")</f>
        <v>0</v>
      </c>
      <c r="AF13">
        <f>IFERROR(COUNTIFS('Etude statistique des temps d''a'!AF:AF,5,'Etude statistique des temps d''a'!A:A,"17h30",INDEX('Etude statistique des temps d''a'!B:AD, 0, ROW(A12)),"Fermé") / COUNTIFS('Etude statistique des temps d''a'!AF:AF,5,'Etude statistique des temps d''a'!A:A,"17h30",INDEX('Etude statistique des temps d''a'!B:AD, 0, ROW(A12)),"&lt;&gt;"),"No data")</f>
        <v>0</v>
      </c>
      <c r="AG13">
        <f>IFERROR(COUNTIFS('Etude statistique des temps d''a'!AF:AF,5,'Etude statistique des temps d''a'!A:A,"18h30",INDEX('Etude statistique des temps d''a'!B:AD, 0, ROW(A12)),"Fermé") / COUNTIFS('Etude statistique des temps d''a'!AF:AF,5,'Etude statistique des temps d''a'!A:A,"18h30",INDEX('Etude statistique des temps d''a'!B:AD, 0, ROW(A12)),"&lt;&gt;"),"No data")</f>
        <v>0</v>
      </c>
      <c r="AH13">
        <f>IFERROR(COUNTIFS('Etude statistique des temps d''a'!AF:AF,5,'Etude statistique des temps d''a'!A:A,"19h30",INDEX('Etude statistique des temps d''a'!B:AD, 0, ROW(A12)),"Fermé") / COUNTIFS('Etude statistique des temps d''a'!AF:AF,5,'Etude statistique des temps d''a'!A:A,"19h30",INDEX('Etude statistique des temps d''a'!B:AD, 0, ROW(A12)),"&lt;&gt;"),"No data")</f>
        <v>0</v>
      </c>
      <c r="AI13">
        <f>IFERROR(COUNTIFS('Etude statistique des temps d''a'!AF:AF,5,'Etude statistique des temps d''a'!A:A,"20h30",INDEX('Etude statistique des temps d''a'!B:AD, 0, ROW(A12)),"Fermé") / COUNTIFS('Etude statistique des temps d''a'!AF:AF,5,'Etude statistique des temps d''a'!A:A,"20h30",INDEX('Etude statistique des temps d''a'!B:AD, 0, ROW(A12)),"&lt;&gt;"),"No data")</f>
        <v>1</v>
      </c>
      <c r="AJ13" t="str">
        <f>IFERROR(COUNTIFS('Etude statistique des temps d''a'!AF:AF,5,'Etude statistique des temps d''a'!A:A,"21h30",INDEX('Etude statistique des temps d''a'!B:AD, 0, ROW(A12)),"Fermé") / COUNTIFS('Etude statistique des temps d''a'!AF:AF,5,'Etude statistique des temps d''a'!A:A,"21h30",INDEX('Etude statistique des temps d''a'!B:AD, 0, ROW(A12)),"&lt;&gt;"),"No data")</f>
        <v>No data</v>
      </c>
      <c r="AK13" t="str">
        <f>IFERROR(COUNTIFS('Etude statistique des temps d''a'!AF:AF,5,'Etude statistique des temps d''a'!A:A,"22h",INDEX('Etude statistique des temps d''a'!B:AD, 0, ROW(A12)),"Fermé") / COUNTIFS('Etude statistique des temps d''a'!AF:AF,5,'Etude statistique des temps d''a'!A:A,"22h",INDEX('Etude statistique des temps d''a'!B:AD, 0, ROW(A12)),"&lt;&gt;"),"No data")</f>
        <v>No data</v>
      </c>
      <c r="AL13">
        <f>IFERROR(COUNTIFS('Etude statistique des temps d''a'!AF:AF,5,'Etude statistique des temps d''a'!A:A,"22h30",INDEX('Etude statistique des temps d''a'!B:AD, 0, ROW(A12)),"Fermé") / COUNTIFS('Etude statistique des temps d''a'!AF:AF,5,'Etude statistique des temps d''a'!A:A,"22h30",INDEX('Etude statistique des temps d''a'!B:AD, 0, ROW(A12)),"&lt;&gt;"),"No data")</f>
        <v>1</v>
      </c>
    </row>
    <row r="14" spans="1:38" x14ac:dyDescent="0.3">
      <c r="A14" t="s">
        <v>22</v>
      </c>
      <c r="B14" t="s">
        <v>40</v>
      </c>
      <c r="C14" t="s">
        <v>67</v>
      </c>
      <c r="D14" t="s">
        <v>68</v>
      </c>
      <c r="E14">
        <f t="shared" si="0"/>
        <v>5</v>
      </c>
      <c r="F14" t="str">
        <f>IFERROR(AVERAGEIFS(INDEX('Etude statistique des temps d''a'!B:AD,0,ROW(A13)),'Etude statistique des temps d''a'!A:A,"8h30",'Etude statistique des temps d''a'!AF:AF,5),"Closed")</f>
        <v>Closed</v>
      </c>
      <c r="G14">
        <f>IFERROR(AVERAGEIFS(INDEX('Etude statistique des temps d''a'!B:AD,0,ROW(A13)),'Etude statistique des temps d''a'!A:A,"9h30",'Etude statistique des temps d''a'!AF:AF,5),"Closed")</f>
        <v>5</v>
      </c>
      <c r="H14">
        <f>IFERROR(AVERAGEIFS(INDEX('Etude statistique des temps d''a'!B:AD,0,ROW(A13)),'Etude statistique des temps d''a'!A:A,"10h30",'Etude statistique des temps d''a'!AF:AF,5),"Closed")</f>
        <v>5</v>
      </c>
      <c r="I14">
        <f>IFERROR(AVERAGEIFS(INDEX('Etude statistique des temps d''a'!B:AD,0,ROW(A13)),'Etude statistique des temps d''a'!A:A,"11h30 (Parade!)",'Etude statistique des temps d''a'!AF:AF,5),"Closed")</f>
        <v>5</v>
      </c>
      <c r="J14">
        <f>IFERROR(AVERAGEIFS(INDEX('Etude statistique des temps d''a'!B:AD,0,ROW(A13)),'Etude statistique des temps d''a'!A:A,"12h30",'Etude statistique des temps d''a'!AF:AF,5),"Closed")</f>
        <v>5</v>
      </c>
      <c r="K14">
        <f>IFERROR(AVERAGEIFS(INDEX('Etude statistique des temps d''a'!B:AD,0,ROW(A13)),'Etude statistique des temps d''a'!A:A,"13h30",'Etude statistique des temps d''a'!AF:AF,5),"Closed")</f>
        <v>5</v>
      </c>
      <c r="L14">
        <f>IFERROR(AVERAGEIFS(INDEX('Etude statistique des temps d''a'!B:AD,0,ROW(A13)),'Etude statistique des temps d''a'!A:A,"14h30",'Etude statistique des temps d''a'!AF:AF,5),"Closed")</f>
        <v>5</v>
      </c>
      <c r="M14">
        <f>IFERROR(AVERAGEIFS(INDEX('Etude statistique des temps d''a'!B:AD,0,ROW(A13)),'Etude statistique des temps d''a'!A:A,"15h30",'Etude statistique des temps d''a'!AF:AF,5),"Closed")</f>
        <v>5</v>
      </c>
      <c r="N14">
        <f>IFERROR(AVERAGEIFS(INDEX('Etude statistique des temps d''a'!B:AD,0,ROW(A13)),'Etude statistique des temps d''a'!A:A,"16h30",'Etude statistique des temps d''a'!AF:AF,5),"Closed")</f>
        <v>5</v>
      </c>
      <c r="O14">
        <f>IFERROR(AVERAGEIFS(INDEX('Etude statistique des temps d''a'!B:AD,0,ROW(A13)),'Etude statistique des temps d''a'!A:A,"17h30",'Etude statistique des temps d''a'!AF:AF,5),"Closed")</f>
        <v>5</v>
      </c>
      <c r="P14">
        <f>IFERROR(AVERAGEIFS(INDEX('Etude statistique des temps d''a'!B:AD,0,ROW(A13)),'Etude statistique des temps d''a'!A:A,"18h30",'Etude statistique des temps d''a'!AF:AF,5),"Closed")</f>
        <v>5</v>
      </c>
      <c r="Q14">
        <f>IFERROR(AVERAGEIFS(INDEX('Etude statistique des temps d''a'!B:AD,0,ROW(A13)),'Etude statistique des temps d''a'!A:A,"19h30",'Etude statistique des temps d''a'!AF:AF,5),"Closed")</f>
        <v>5</v>
      </c>
      <c r="R14">
        <f>IFERROR(AVERAGEIFS(INDEX('Etude statistique des temps d''a'!B:AD,0,ROW(A13)),'Etude statistique des temps d''a'!A:A,"20h30",'Etude statistique des temps d''a'!AF:AF,5),"Closed")</f>
        <v>5</v>
      </c>
      <c r="S14" t="str">
        <f>IFERROR(AVERAGEIFS(INDEX('Etude statistique des temps d''a'!B:AD,0,ROW(A13)),'Etude statistique des temps d''a'!A:A,"21h30",'Etude statistique des temps d''a'!AF:AF,5),"Closed")</f>
        <v>Closed</v>
      </c>
      <c r="T14" t="str">
        <f>IFERROR(AVERAGEIFS(INDEX('Etude statistique des temps d''a'!B:AD,0,ROW(A13)),'Etude statistique des temps d''a'!A:A,"22h",'Etude statistique des temps d''a'!AF:AF,5),"Closed")</f>
        <v>Closed</v>
      </c>
      <c r="U14">
        <f>IFERROR(AVERAGEIFS(INDEX('Etude statistique des temps d''a'!B:AD,0,ROW(A13)),'Etude statistique des temps d''a'!A:A,"22h30",'Etude statistique des temps d''a'!AF:AF,5),"Closed")</f>
        <v>5</v>
      </c>
      <c r="V14">
        <f>COUNTIFS('Etude statistique des temps d''a'!AF:AF,5,INDEX('Etude statistique des temps d''a'!B:AD, 0, ROW(A13)),"Fermé") / COUNTIFS('Etude statistique des temps d''a'!AF:AF,5,INDEX('Etude statistique des temps d''a'!B:AD, 0, ROW(A13)),"&lt;&gt;")</f>
        <v>9.5238095238095233E-2</v>
      </c>
      <c r="W14">
        <f>IFERROR(COUNTIFS('Etude statistique des temps d''a'!AF:AF,5,'Etude statistique des temps d''a'!A:A,"8h30",INDEX('Etude statistique des temps d''a'!B:AD, 0, ROW(A13)),"Fermé") / COUNTIFS('Etude statistique des temps d''a'!AF:AF,5,'Etude statistique des temps d''a'!A:A,"8h30",INDEX('Etude statistique des temps d''a'!B:AD, 0, ROW(A13)),"&lt;&gt;"),"No data")</f>
        <v>1</v>
      </c>
      <c r="X14">
        <f>IFERROR(COUNTIFS('Etude statistique des temps d''a'!AF:AF,5,'Etude statistique des temps d''a'!A:A,"9h30",INDEX('Etude statistique des temps d''a'!B:AD, 0, ROW(A13)),"Fermé") / COUNTIFS('Etude statistique des temps d''a'!AF:AF,5,'Etude statistique des temps d''a'!A:A,"9h30",INDEX('Etude statistique des temps d''a'!B:AD, 0, ROW(A13)),"&lt;&gt;"),"No data")</f>
        <v>0</v>
      </c>
      <c r="Y14">
        <f>IFERROR(COUNTIFS('Etude statistique des temps d''a'!AF:AF,5,'Etude statistique des temps d''a'!A:A,"10h30",INDEX('Etude statistique des temps d''a'!B:AD, 0, ROW(A13)),"Fermé") / COUNTIFS('Etude statistique des temps d''a'!AF:AF,5,'Etude statistique des temps d''a'!A:A,"10h30",INDEX('Etude statistique des temps d''a'!B:AD, 0, ROW(A13)),"&lt;&gt;"),"No data")</f>
        <v>0</v>
      </c>
      <c r="Z14">
        <f>IFERROR(COUNTIFS('Etude statistique des temps d''a'!AF:AF,5,'Etude statistique des temps d''a'!A:A,"11h30 (Parade!)",INDEX('Etude statistique des temps d''a'!B:AD, 0, ROW(A13)),"Fermé") / COUNTIFS('Etude statistique des temps d''a'!AF:AF,5,'Etude statistique des temps d''a'!A:A,"11h30 (Parade!)",INDEX('Etude statistique des temps d''a'!B:AD, 0, ROW(A13)),"&lt;&gt;"),"No data")</f>
        <v>0</v>
      </c>
      <c r="AA14">
        <f>IFERROR(COUNTIFS('Etude statistique des temps d''a'!AF:AF,5,'Etude statistique des temps d''a'!A:A,"12h30",INDEX('Etude statistique des temps d''a'!B:AD, 0, ROW(A13)),"Fermé") / COUNTIFS('Etude statistique des temps d''a'!AF:AF,5,'Etude statistique des temps d''a'!A:A,"12h30",INDEX('Etude statistique des temps d''a'!B:AD, 0, ROW(A13)),"&lt;&gt;"),"No data")</f>
        <v>0</v>
      </c>
      <c r="AB14">
        <f>IFERROR(COUNTIFS('Etude statistique des temps d''a'!AF:AF,5,'Etude statistique des temps d''a'!A:A,"13h30",INDEX('Etude statistique des temps d''a'!B:AD, 0, ROW(A13)),"Fermé") / COUNTIFS('Etude statistique des temps d''a'!AF:AF,5,'Etude statistique des temps d''a'!A:A,"13h30",INDEX('Etude statistique des temps d''a'!B:AD, 0, ROW(A13)),"&lt;&gt;"),"No data")</f>
        <v>0</v>
      </c>
      <c r="AC14">
        <f>IFERROR(COUNTIFS('Etude statistique des temps d''a'!AF:AF,5,'Etude statistique des temps d''a'!A:A,"14h30",INDEX('Etude statistique des temps d''a'!B:AD, 0, ROW(A13)),"Fermé") / COUNTIFS('Etude statistique des temps d''a'!AF:AF,5,'Etude statistique des temps d''a'!A:A,"14h30",INDEX('Etude statistique des temps d''a'!B:AD, 0, ROW(A13)),"&lt;&gt;"),"No data")</f>
        <v>0</v>
      </c>
      <c r="AD14">
        <f>IFERROR(COUNTIFS('Etude statistique des temps d''a'!AF:AF,5,'Etude statistique des temps d''a'!A:A,"15h30",INDEX('Etude statistique des temps d''a'!B:AD, 0, ROW(A13)),"Fermé") / COUNTIFS('Etude statistique des temps d''a'!AF:AF,5,'Etude statistique des temps d''a'!A:A,"15h30",INDEX('Etude statistique des temps d''a'!B:AD, 0, ROW(A13)),"&lt;&gt;"),"No data")</f>
        <v>0</v>
      </c>
      <c r="AE14">
        <f>IFERROR(COUNTIFS('Etude statistique des temps d''a'!AF:AF,5,'Etude statistique des temps d''a'!A:A,"16h30",INDEX('Etude statistique des temps d''a'!B:AD, 0, ROW(A13)),"Fermé") / COUNTIFS('Etude statistique des temps d''a'!AF:AF,5,'Etude statistique des temps d''a'!A:A,"16h30",INDEX('Etude statistique des temps d''a'!B:AD, 0, ROW(A13)),"&lt;&gt;"),"No data")</f>
        <v>0</v>
      </c>
      <c r="AF14">
        <f>IFERROR(COUNTIFS('Etude statistique des temps d''a'!AF:AF,5,'Etude statistique des temps d''a'!A:A,"17h30",INDEX('Etude statistique des temps d''a'!B:AD, 0, ROW(A13)),"Fermé") / COUNTIFS('Etude statistique des temps d''a'!AF:AF,5,'Etude statistique des temps d''a'!A:A,"17h30",INDEX('Etude statistique des temps d''a'!B:AD, 0, ROW(A13)),"&lt;&gt;"),"No data")</f>
        <v>0</v>
      </c>
      <c r="AG14">
        <f>IFERROR(COUNTIFS('Etude statistique des temps d''a'!AF:AF,5,'Etude statistique des temps d''a'!A:A,"18h30",INDEX('Etude statistique des temps d''a'!B:AD, 0, ROW(A13)),"Fermé") / COUNTIFS('Etude statistique des temps d''a'!AF:AF,5,'Etude statistique des temps d''a'!A:A,"18h30",INDEX('Etude statistique des temps d''a'!B:AD, 0, ROW(A13)),"&lt;&gt;"),"No data")</f>
        <v>0</v>
      </c>
      <c r="AH14">
        <f>IFERROR(COUNTIFS('Etude statistique des temps d''a'!AF:AF,5,'Etude statistique des temps d''a'!A:A,"19h30",INDEX('Etude statistique des temps d''a'!B:AD, 0, ROW(A13)),"Fermé") / COUNTIFS('Etude statistique des temps d''a'!AF:AF,5,'Etude statistique des temps d''a'!A:A,"19h30",INDEX('Etude statistique des temps d''a'!B:AD, 0, ROW(A13)),"&lt;&gt;"),"No data")</f>
        <v>0</v>
      </c>
      <c r="AI14">
        <f>IFERROR(COUNTIFS('Etude statistique des temps d''a'!AF:AF,5,'Etude statistique des temps d''a'!A:A,"20h30",INDEX('Etude statistique des temps d''a'!B:AD, 0, ROW(A13)),"Fermé") / COUNTIFS('Etude statistique des temps d''a'!AF:AF,5,'Etude statistique des temps d''a'!A:A,"20h30",INDEX('Etude statistique des temps d''a'!B:AD, 0, ROW(A13)),"&lt;&gt;"),"No data")</f>
        <v>0</v>
      </c>
      <c r="AJ14" t="str">
        <f>IFERROR(COUNTIFS('Etude statistique des temps d''a'!AF:AF,5,'Etude statistique des temps d''a'!A:A,"21h30",INDEX('Etude statistique des temps d''a'!B:AD, 0, ROW(A13)),"Fermé") / COUNTIFS('Etude statistique des temps d''a'!AF:AF,5,'Etude statistique des temps d''a'!A:A,"21h30",INDEX('Etude statistique des temps d''a'!B:AD, 0, ROW(A13)),"&lt;&gt;"),"No data")</f>
        <v>No data</v>
      </c>
      <c r="AK14" t="str">
        <f>IFERROR(COUNTIFS('Etude statistique des temps d''a'!AF:AF,5,'Etude statistique des temps d''a'!A:A,"22h",INDEX('Etude statistique des temps d''a'!B:AD, 0, ROW(A13)),"Fermé") / COUNTIFS('Etude statistique des temps d''a'!AF:AF,5,'Etude statistique des temps d''a'!A:A,"22h",INDEX('Etude statistique des temps d''a'!B:AD, 0, ROW(A13)),"&lt;&gt;"),"No data")</f>
        <v>No data</v>
      </c>
      <c r="AL14">
        <f>IFERROR(COUNTIFS('Etude statistique des temps d''a'!AF:AF,5,'Etude statistique des temps d''a'!A:A,"22h30",INDEX('Etude statistique des temps d''a'!B:AD, 0, ROW(A13)),"Fermé") / COUNTIFS('Etude statistique des temps d''a'!AF:AF,5,'Etude statistique des temps d''a'!A:A,"22h30",INDEX('Etude statistique des temps d''a'!B:AD, 0, ROW(A13)),"&lt;&gt;"),"No data")</f>
        <v>0</v>
      </c>
    </row>
    <row r="15" spans="1:38" x14ac:dyDescent="0.3">
      <c r="A15" t="s">
        <v>13</v>
      </c>
      <c r="B15" t="s">
        <v>40</v>
      </c>
      <c r="C15" t="s">
        <v>69</v>
      </c>
      <c r="D15" t="s">
        <v>70</v>
      </c>
      <c r="E15">
        <f t="shared" si="0"/>
        <v>15.625</v>
      </c>
      <c r="F15" t="str">
        <f>IFERROR(AVERAGEIFS(INDEX('Etude statistique des temps d''a'!B:AD,0,ROW(A14)),'Etude statistique des temps d''a'!A:A,"8h30",'Etude statistique des temps d''a'!AF:AF,5),"Closed")</f>
        <v>Closed</v>
      </c>
      <c r="G15">
        <f>IFERROR(AVERAGEIFS(INDEX('Etude statistique des temps d''a'!B:AD,0,ROW(A14)),'Etude statistique des temps d''a'!A:A,"9h30",'Etude statistique des temps d''a'!AF:AF,5),"Closed")</f>
        <v>5</v>
      </c>
      <c r="H15">
        <f>IFERROR(AVERAGEIFS(INDEX('Etude statistique des temps d''a'!B:AD,0,ROW(A14)),'Etude statistique des temps d''a'!A:A,"10h30",'Etude statistique des temps d''a'!AF:AF,5),"Closed")</f>
        <v>15</v>
      </c>
      <c r="I15">
        <f>IFERROR(AVERAGEIFS(INDEX('Etude statistique des temps d''a'!B:AD,0,ROW(A14)),'Etude statistique des temps d''a'!A:A,"11h30 (Parade!)",'Etude statistique des temps d''a'!AF:AF,5),"Closed")</f>
        <v>17.5</v>
      </c>
      <c r="J15">
        <f>IFERROR(AVERAGEIFS(INDEX('Etude statistique des temps d''a'!B:AD,0,ROW(A14)),'Etude statistique des temps d''a'!A:A,"12h30",'Etude statistique des temps d''a'!AF:AF,5),"Closed")</f>
        <v>27.5</v>
      </c>
      <c r="K15">
        <f>IFERROR(AVERAGEIFS(INDEX('Etude statistique des temps d''a'!B:AD,0,ROW(A14)),'Etude statistique des temps d''a'!A:A,"13h30",'Etude statistique des temps d''a'!AF:AF,5),"Closed")</f>
        <v>25</v>
      </c>
      <c r="L15">
        <f>IFERROR(AVERAGEIFS(INDEX('Etude statistique des temps d''a'!B:AD,0,ROW(A14)),'Etude statistique des temps d''a'!A:A,"14h30",'Etude statistique des temps d''a'!AF:AF,5),"Closed")</f>
        <v>25</v>
      </c>
      <c r="M15">
        <f>IFERROR(AVERAGEIFS(INDEX('Etude statistique des temps d''a'!B:AD,0,ROW(A14)),'Etude statistique des temps d''a'!A:A,"15h30",'Etude statistique des temps d''a'!AF:AF,5),"Closed")</f>
        <v>17.5</v>
      </c>
      <c r="N15">
        <f>IFERROR(AVERAGEIFS(INDEX('Etude statistique des temps d''a'!B:AD,0,ROW(A14)),'Etude statistique des temps d''a'!A:A,"16h30",'Etude statistique des temps d''a'!AF:AF,5),"Closed")</f>
        <v>15</v>
      </c>
      <c r="O15">
        <f>IFERROR(AVERAGEIFS(INDEX('Etude statistique des temps d''a'!B:AD,0,ROW(A14)),'Etude statistique des temps d''a'!A:A,"17h30",'Etude statistique des temps d''a'!AF:AF,5),"Closed")</f>
        <v>10</v>
      </c>
      <c r="P15">
        <f>IFERROR(AVERAGEIFS(INDEX('Etude statistique des temps d''a'!B:AD,0,ROW(A14)),'Etude statistique des temps d''a'!A:A,"18h30",'Etude statistique des temps d''a'!AF:AF,5),"Closed")</f>
        <v>10</v>
      </c>
      <c r="Q15">
        <f>IFERROR(AVERAGEIFS(INDEX('Etude statistique des temps d''a'!B:AD,0,ROW(A14)),'Etude statistique des temps d''a'!A:A,"19h30",'Etude statistique des temps d''a'!AF:AF,5),"Closed")</f>
        <v>10</v>
      </c>
      <c r="R15">
        <f>IFERROR(AVERAGEIFS(INDEX('Etude statistique des temps d''a'!B:AD,0,ROW(A14)),'Etude statistique des temps d''a'!A:A,"20h30",'Etude statistique des temps d''a'!AF:AF,5),"Closed")</f>
        <v>10</v>
      </c>
      <c r="S15" t="str">
        <f>IFERROR(AVERAGEIFS(INDEX('Etude statistique des temps d''a'!B:AD,0,ROW(A14)),'Etude statistique des temps d''a'!A:A,"21h30",'Etude statistique des temps d''a'!AF:AF,5),"Closed")</f>
        <v>Closed</v>
      </c>
      <c r="T15" t="str">
        <f>IFERROR(AVERAGEIFS(INDEX('Etude statistique des temps d''a'!B:AD,0,ROW(A14)),'Etude statistique des temps d''a'!A:A,"22h",'Etude statistique des temps d''a'!AF:AF,5),"Closed")</f>
        <v>Closed</v>
      </c>
      <c r="U15" t="str">
        <f>IFERROR(AVERAGEIFS(INDEX('Etude statistique des temps d''a'!B:AD,0,ROW(A14)),'Etude statistique des temps d''a'!A:A,"22h30",'Etude statistique des temps d''a'!AF:AF,5),"Closed")</f>
        <v>Closed</v>
      </c>
      <c r="V15">
        <f>COUNTIFS('Etude statistique des temps d''a'!AF:AF,5,INDEX('Etude statistique des temps d''a'!B:AD, 0, ROW(A14)),"Fermé") / COUNTIFS('Etude statistique des temps d''a'!AF:AF,5,INDEX('Etude statistique des temps d''a'!B:AD, 0, ROW(A14)),"&lt;&gt;")</f>
        <v>0.14285714285714285</v>
      </c>
      <c r="W15">
        <f>IFERROR(COUNTIFS('Etude statistique des temps d''a'!AF:AF,5,'Etude statistique des temps d''a'!A:A,"8h30",INDEX('Etude statistique des temps d''a'!B:AD, 0, ROW(A14)),"Fermé") / COUNTIFS('Etude statistique des temps d''a'!AF:AF,5,'Etude statistique des temps d''a'!A:A,"8h30",INDEX('Etude statistique des temps d''a'!B:AD, 0, ROW(A14)),"&lt;&gt;"),"No data")</f>
        <v>1</v>
      </c>
      <c r="X15">
        <f>IFERROR(COUNTIFS('Etude statistique des temps d''a'!AF:AF,5,'Etude statistique des temps d''a'!A:A,"9h30",INDEX('Etude statistique des temps d''a'!B:AD, 0, ROW(A14)),"Fermé") / COUNTIFS('Etude statistique des temps d''a'!AF:AF,5,'Etude statistique des temps d''a'!A:A,"9h30",INDEX('Etude statistique des temps d''a'!B:AD, 0, ROW(A14)),"&lt;&gt;"),"No data")</f>
        <v>0</v>
      </c>
      <c r="Y15">
        <f>IFERROR(COUNTIFS('Etude statistique des temps d''a'!AF:AF,5,'Etude statistique des temps d''a'!A:A,"10h30",INDEX('Etude statistique des temps d''a'!B:AD, 0, ROW(A14)),"Fermé") / COUNTIFS('Etude statistique des temps d''a'!AF:AF,5,'Etude statistique des temps d''a'!A:A,"10h30",INDEX('Etude statistique des temps d''a'!B:AD, 0, ROW(A14)),"&lt;&gt;"),"No data")</f>
        <v>0</v>
      </c>
      <c r="Z15">
        <f>IFERROR(COUNTIFS('Etude statistique des temps d''a'!AF:AF,5,'Etude statistique des temps d''a'!A:A,"11h30 (Parade!)",INDEX('Etude statistique des temps d''a'!B:AD, 0, ROW(A14)),"Fermé") / COUNTIFS('Etude statistique des temps d''a'!AF:AF,5,'Etude statistique des temps d''a'!A:A,"11h30 (Parade!)",INDEX('Etude statistique des temps d''a'!B:AD, 0, ROW(A14)),"&lt;&gt;"),"No data")</f>
        <v>0</v>
      </c>
      <c r="AA15">
        <f>IFERROR(COUNTIFS('Etude statistique des temps d''a'!AF:AF,5,'Etude statistique des temps d''a'!A:A,"12h30",INDEX('Etude statistique des temps d''a'!B:AD, 0, ROW(A14)),"Fermé") / COUNTIFS('Etude statistique des temps d''a'!AF:AF,5,'Etude statistique des temps d''a'!A:A,"12h30",INDEX('Etude statistique des temps d''a'!B:AD, 0, ROW(A14)),"&lt;&gt;"),"No data")</f>
        <v>0</v>
      </c>
      <c r="AB15">
        <f>IFERROR(COUNTIFS('Etude statistique des temps d''a'!AF:AF,5,'Etude statistique des temps d''a'!A:A,"13h30",INDEX('Etude statistique des temps d''a'!B:AD, 0, ROW(A14)),"Fermé") / COUNTIFS('Etude statistique des temps d''a'!AF:AF,5,'Etude statistique des temps d''a'!A:A,"13h30",INDEX('Etude statistique des temps d''a'!B:AD, 0, ROW(A14)),"&lt;&gt;"),"No data")</f>
        <v>0</v>
      </c>
      <c r="AC15">
        <f>IFERROR(COUNTIFS('Etude statistique des temps d''a'!AF:AF,5,'Etude statistique des temps d''a'!A:A,"14h30",INDEX('Etude statistique des temps d''a'!B:AD, 0, ROW(A14)),"Fermé") / COUNTIFS('Etude statistique des temps d''a'!AF:AF,5,'Etude statistique des temps d''a'!A:A,"14h30",INDEX('Etude statistique des temps d''a'!B:AD, 0, ROW(A14)),"&lt;&gt;"),"No data")</f>
        <v>0</v>
      </c>
      <c r="AD15">
        <f>IFERROR(COUNTIFS('Etude statistique des temps d''a'!AF:AF,5,'Etude statistique des temps d''a'!A:A,"15h30",INDEX('Etude statistique des temps d''a'!B:AD, 0, ROW(A14)),"Fermé") / COUNTIFS('Etude statistique des temps d''a'!AF:AF,5,'Etude statistique des temps d''a'!A:A,"15h30",INDEX('Etude statistique des temps d''a'!B:AD, 0, ROW(A14)),"&lt;&gt;"),"No data")</f>
        <v>0</v>
      </c>
      <c r="AE15">
        <f>IFERROR(COUNTIFS('Etude statistique des temps d''a'!AF:AF,5,'Etude statistique des temps d''a'!A:A,"16h30",INDEX('Etude statistique des temps d''a'!B:AD, 0, ROW(A14)),"Fermé") / COUNTIFS('Etude statistique des temps d''a'!AF:AF,5,'Etude statistique des temps d''a'!A:A,"16h30",INDEX('Etude statistique des temps d''a'!B:AD, 0, ROW(A14)),"&lt;&gt;"),"No data")</f>
        <v>0</v>
      </c>
      <c r="AF15">
        <f>IFERROR(COUNTIFS('Etude statistique des temps d''a'!AF:AF,5,'Etude statistique des temps d''a'!A:A,"17h30",INDEX('Etude statistique des temps d''a'!B:AD, 0, ROW(A14)),"Fermé") / COUNTIFS('Etude statistique des temps d''a'!AF:AF,5,'Etude statistique des temps d''a'!A:A,"17h30",INDEX('Etude statistique des temps d''a'!B:AD, 0, ROW(A14)),"&lt;&gt;"),"No data")</f>
        <v>0</v>
      </c>
      <c r="AG15">
        <f>IFERROR(COUNTIFS('Etude statistique des temps d''a'!AF:AF,5,'Etude statistique des temps d''a'!A:A,"18h30",INDEX('Etude statistique des temps d''a'!B:AD, 0, ROW(A14)),"Fermé") / COUNTIFS('Etude statistique des temps d''a'!AF:AF,5,'Etude statistique des temps d''a'!A:A,"18h30",INDEX('Etude statistique des temps d''a'!B:AD, 0, ROW(A14)),"&lt;&gt;"),"No data")</f>
        <v>0</v>
      </c>
      <c r="AH15">
        <f>IFERROR(COUNTIFS('Etude statistique des temps d''a'!AF:AF,5,'Etude statistique des temps d''a'!A:A,"19h30",INDEX('Etude statistique des temps d''a'!B:AD, 0, ROW(A14)),"Fermé") / COUNTIFS('Etude statistique des temps d''a'!AF:AF,5,'Etude statistique des temps d''a'!A:A,"19h30",INDEX('Etude statistique des temps d''a'!B:AD, 0, ROW(A14)),"&lt;&gt;"),"No data")</f>
        <v>0</v>
      </c>
      <c r="AI15">
        <f>IFERROR(COUNTIFS('Etude statistique des temps d''a'!AF:AF,5,'Etude statistique des temps d''a'!A:A,"20h30",INDEX('Etude statistique des temps d''a'!B:AD, 0, ROW(A14)),"Fermé") / COUNTIFS('Etude statistique des temps d''a'!AF:AF,5,'Etude statistique des temps d''a'!A:A,"20h30",INDEX('Etude statistique des temps d''a'!B:AD, 0, ROW(A14)),"&lt;&gt;"),"No data")</f>
        <v>0</v>
      </c>
      <c r="AJ15" t="str">
        <f>IFERROR(COUNTIFS('Etude statistique des temps d''a'!AF:AF,5,'Etude statistique des temps d''a'!A:A,"21h30",INDEX('Etude statistique des temps d''a'!B:AD, 0, ROW(A14)),"Fermé") / COUNTIFS('Etude statistique des temps d''a'!AF:AF,5,'Etude statistique des temps d''a'!A:A,"21h30",INDEX('Etude statistique des temps d''a'!B:AD, 0, ROW(A14)),"&lt;&gt;"),"No data")</f>
        <v>No data</v>
      </c>
      <c r="AK15" t="str">
        <f>IFERROR(COUNTIFS('Etude statistique des temps d''a'!AF:AF,5,'Etude statistique des temps d''a'!A:A,"22h",INDEX('Etude statistique des temps d''a'!B:AD, 0, ROW(A14)),"Fermé") / COUNTIFS('Etude statistique des temps d''a'!AF:AF,5,'Etude statistique des temps d''a'!A:A,"22h",INDEX('Etude statistique des temps d''a'!B:AD, 0, ROW(A14)),"&lt;&gt;"),"No data")</f>
        <v>No data</v>
      </c>
      <c r="AL15">
        <f>IFERROR(COUNTIFS('Etude statistique des temps d''a'!AF:AF,5,'Etude statistique des temps d''a'!A:A,"22h30",INDEX('Etude statistique des temps d''a'!B:AD, 0, ROW(A14)),"Fermé") / COUNTIFS('Etude statistique des temps d''a'!AF:AF,5,'Etude statistique des temps d''a'!A:A,"22h30",INDEX('Etude statistique des temps d''a'!B:AD, 0, ROW(A14)),"&lt;&gt;"),"No data")</f>
        <v>1</v>
      </c>
    </row>
    <row r="16" spans="1:38" x14ac:dyDescent="0.3">
      <c r="A16" t="s">
        <v>14</v>
      </c>
      <c r="B16" t="s">
        <v>40</v>
      </c>
      <c r="C16" t="s">
        <v>71</v>
      </c>
      <c r="D16" t="s">
        <v>72</v>
      </c>
      <c r="E16">
        <f t="shared" si="0"/>
        <v>54.615384615384613</v>
      </c>
      <c r="F16" t="str">
        <f>IFERROR(AVERAGEIFS(INDEX('Etude statistique des temps d''a'!B:AD,0,ROW(A15)),'Etude statistique des temps d''a'!A:A,"8h30",'Etude statistique des temps d''a'!AF:AF,5),"Closed")</f>
        <v>Closed</v>
      </c>
      <c r="G16">
        <f>IFERROR(AVERAGEIFS(INDEX('Etude statistique des temps d''a'!B:AD,0,ROW(A15)),'Etude statistique des temps d''a'!A:A,"9h30",'Etude statistique des temps d''a'!AF:AF,5),"Closed")</f>
        <v>5</v>
      </c>
      <c r="H16">
        <f>IFERROR(AVERAGEIFS(INDEX('Etude statistique des temps d''a'!B:AD,0,ROW(A15)),'Etude statistique des temps d''a'!A:A,"10h30",'Etude statistique des temps d''a'!AF:AF,5),"Closed")</f>
        <v>47.5</v>
      </c>
      <c r="I16">
        <f>IFERROR(AVERAGEIFS(INDEX('Etude statistique des temps d''a'!B:AD,0,ROW(A15)),'Etude statistique des temps d''a'!A:A,"11h30 (Parade!)",'Etude statistique des temps d''a'!AF:AF,5),"Closed")</f>
        <v>42.5</v>
      </c>
      <c r="J16">
        <f>IFERROR(AVERAGEIFS(INDEX('Etude statistique des temps d''a'!B:AD,0,ROW(A15)),'Etude statistique des temps d''a'!A:A,"12h30",'Etude statistique des temps d''a'!AF:AF,5),"Closed")</f>
        <v>60</v>
      </c>
      <c r="K16">
        <f>IFERROR(AVERAGEIFS(INDEX('Etude statistique des temps d''a'!B:AD,0,ROW(A15)),'Etude statistique des temps d''a'!A:A,"13h30",'Etude statistique des temps d''a'!AF:AF,5),"Closed")</f>
        <v>45</v>
      </c>
      <c r="L16">
        <f>IFERROR(AVERAGEIFS(INDEX('Etude statistique des temps d''a'!B:AD,0,ROW(A15)),'Etude statistique des temps d''a'!A:A,"14h30",'Etude statistique des temps d''a'!AF:AF,5),"Closed")</f>
        <v>90</v>
      </c>
      <c r="M16">
        <f>IFERROR(AVERAGEIFS(INDEX('Etude statistique des temps d''a'!B:AD,0,ROW(A15)),'Etude statistique des temps d''a'!A:A,"15h30",'Etude statistique des temps d''a'!AF:AF,5),"Closed")</f>
        <v>65</v>
      </c>
      <c r="N16">
        <f>IFERROR(AVERAGEIFS(INDEX('Etude statistique des temps d''a'!B:AD,0,ROW(A15)),'Etude statistique des temps d''a'!A:A,"16h30",'Etude statistique des temps d''a'!AF:AF,5),"Closed")</f>
        <v>70</v>
      </c>
      <c r="O16">
        <f>IFERROR(AVERAGEIFS(INDEX('Etude statistique des temps d''a'!B:AD,0,ROW(A15)),'Etude statistique des temps d''a'!A:A,"17h30",'Etude statistique des temps d''a'!AF:AF,5),"Closed")</f>
        <v>75</v>
      </c>
      <c r="P16">
        <f>IFERROR(AVERAGEIFS(INDEX('Etude statistique des temps d''a'!B:AD,0,ROW(A15)),'Etude statistique des temps d''a'!A:A,"18h30",'Etude statistique des temps d''a'!AF:AF,5),"Closed")</f>
        <v>85</v>
      </c>
      <c r="Q16">
        <f>IFERROR(AVERAGEIFS(INDEX('Etude statistique des temps d''a'!B:AD,0,ROW(A15)),'Etude statistique des temps d''a'!A:A,"19h30",'Etude statistique des temps d''a'!AF:AF,5),"Closed")</f>
        <v>70</v>
      </c>
      <c r="R16">
        <f>IFERROR(AVERAGEIFS(INDEX('Etude statistique des temps d''a'!B:AD,0,ROW(A15)),'Etude statistique des temps d''a'!A:A,"20h30",'Etude statistique des temps d''a'!AF:AF,5),"Closed")</f>
        <v>30</v>
      </c>
      <c r="S16" t="str">
        <f>IFERROR(AVERAGEIFS(INDEX('Etude statistique des temps d''a'!B:AD,0,ROW(A15)),'Etude statistique des temps d''a'!A:A,"21h30",'Etude statistique des temps d''a'!AF:AF,5),"Closed")</f>
        <v>Closed</v>
      </c>
      <c r="T16" t="str">
        <f>IFERROR(AVERAGEIFS(INDEX('Etude statistique des temps d''a'!B:AD,0,ROW(A15)),'Etude statistique des temps d''a'!A:A,"22h",'Etude statistique des temps d''a'!AF:AF,5),"Closed")</f>
        <v>Closed</v>
      </c>
      <c r="U16">
        <f>IFERROR(AVERAGEIFS(INDEX('Etude statistique des temps d''a'!B:AD,0,ROW(A15)),'Etude statistique des temps d''a'!A:A,"22h30",'Etude statistique des temps d''a'!AF:AF,5),"Closed")</f>
        <v>25</v>
      </c>
      <c r="V16">
        <f>COUNTIFS('Etude statistique des temps d''a'!AF:AF,5,INDEX('Etude statistique des temps d''a'!B:AD, 0, ROW(A15)),"Fermé") / COUNTIFS('Etude statistique des temps d''a'!AF:AF,5,INDEX('Etude statistique des temps d''a'!B:AD, 0, ROW(A15)),"&lt;&gt;")</f>
        <v>9.5238095238095233E-2</v>
      </c>
      <c r="W16">
        <f>IFERROR(COUNTIFS('Etude statistique des temps d''a'!AF:AF,5,'Etude statistique des temps d''a'!A:A,"8h30",INDEX('Etude statistique des temps d''a'!B:AD, 0, ROW(A15)),"Fermé") / COUNTIFS('Etude statistique des temps d''a'!AF:AF,5,'Etude statistique des temps d''a'!A:A,"8h30",INDEX('Etude statistique des temps d''a'!B:AD, 0, ROW(A15)),"&lt;&gt;"),"No data")</f>
        <v>1</v>
      </c>
      <c r="X16">
        <f>IFERROR(COUNTIFS('Etude statistique des temps d''a'!AF:AF,5,'Etude statistique des temps d''a'!A:A,"9h30",INDEX('Etude statistique des temps d''a'!B:AD, 0, ROW(A15)),"Fermé") / COUNTIFS('Etude statistique des temps d''a'!AF:AF,5,'Etude statistique des temps d''a'!A:A,"9h30",INDEX('Etude statistique des temps d''a'!B:AD, 0, ROW(A15)),"&lt;&gt;"),"No data")</f>
        <v>0</v>
      </c>
      <c r="Y16">
        <f>IFERROR(COUNTIFS('Etude statistique des temps d''a'!AF:AF,5,'Etude statistique des temps d''a'!A:A,"10h30",INDEX('Etude statistique des temps d''a'!B:AD, 0, ROW(A15)),"Fermé") / COUNTIFS('Etude statistique des temps d''a'!AF:AF,5,'Etude statistique des temps d''a'!A:A,"10h30",INDEX('Etude statistique des temps d''a'!B:AD, 0, ROW(A15)),"&lt;&gt;"),"No data")</f>
        <v>0</v>
      </c>
      <c r="Z16">
        <f>IFERROR(COUNTIFS('Etude statistique des temps d''a'!AF:AF,5,'Etude statistique des temps d''a'!A:A,"11h30 (Parade!)",INDEX('Etude statistique des temps d''a'!B:AD, 0, ROW(A15)),"Fermé") / COUNTIFS('Etude statistique des temps d''a'!AF:AF,5,'Etude statistique des temps d''a'!A:A,"11h30 (Parade!)",INDEX('Etude statistique des temps d''a'!B:AD, 0, ROW(A15)),"&lt;&gt;"),"No data")</f>
        <v>0</v>
      </c>
      <c r="AA16">
        <f>IFERROR(COUNTIFS('Etude statistique des temps d''a'!AF:AF,5,'Etude statistique des temps d''a'!A:A,"12h30",INDEX('Etude statistique des temps d''a'!B:AD, 0, ROW(A15)),"Fermé") / COUNTIFS('Etude statistique des temps d''a'!AF:AF,5,'Etude statistique des temps d''a'!A:A,"12h30",INDEX('Etude statistique des temps d''a'!B:AD, 0, ROW(A15)),"&lt;&gt;"),"No data")</f>
        <v>0</v>
      </c>
      <c r="AB16">
        <f>IFERROR(COUNTIFS('Etude statistique des temps d''a'!AF:AF,5,'Etude statistique des temps d''a'!A:A,"13h30",INDEX('Etude statistique des temps d''a'!B:AD, 0, ROW(A15)),"Fermé") / COUNTIFS('Etude statistique des temps d''a'!AF:AF,5,'Etude statistique des temps d''a'!A:A,"13h30",INDEX('Etude statistique des temps d''a'!B:AD, 0, ROW(A15)),"&lt;&gt;"),"No data")</f>
        <v>0</v>
      </c>
      <c r="AC16">
        <f>IFERROR(COUNTIFS('Etude statistique des temps d''a'!AF:AF,5,'Etude statistique des temps d''a'!A:A,"14h30",INDEX('Etude statistique des temps d''a'!B:AD, 0, ROW(A15)),"Fermé") / COUNTIFS('Etude statistique des temps d''a'!AF:AF,5,'Etude statistique des temps d''a'!A:A,"14h30",INDEX('Etude statistique des temps d''a'!B:AD, 0, ROW(A15)),"&lt;&gt;"),"No data")</f>
        <v>0</v>
      </c>
      <c r="AD16">
        <f>IFERROR(COUNTIFS('Etude statistique des temps d''a'!AF:AF,5,'Etude statistique des temps d''a'!A:A,"15h30",INDEX('Etude statistique des temps d''a'!B:AD, 0, ROW(A15)),"Fermé") / COUNTIFS('Etude statistique des temps d''a'!AF:AF,5,'Etude statistique des temps d''a'!A:A,"15h30",INDEX('Etude statistique des temps d''a'!B:AD, 0, ROW(A15)),"&lt;&gt;"),"No data")</f>
        <v>0</v>
      </c>
      <c r="AE16">
        <f>IFERROR(COUNTIFS('Etude statistique des temps d''a'!AF:AF,5,'Etude statistique des temps d''a'!A:A,"16h30",INDEX('Etude statistique des temps d''a'!B:AD, 0, ROW(A15)),"Fermé") / COUNTIFS('Etude statistique des temps d''a'!AF:AF,5,'Etude statistique des temps d''a'!A:A,"16h30",INDEX('Etude statistique des temps d''a'!B:AD, 0, ROW(A15)),"&lt;&gt;"),"No data")</f>
        <v>0</v>
      </c>
      <c r="AF16">
        <f>IFERROR(COUNTIFS('Etude statistique des temps d''a'!AF:AF,5,'Etude statistique des temps d''a'!A:A,"17h30",INDEX('Etude statistique des temps d''a'!B:AD, 0, ROW(A15)),"Fermé") / COUNTIFS('Etude statistique des temps d''a'!AF:AF,5,'Etude statistique des temps d''a'!A:A,"17h30",INDEX('Etude statistique des temps d''a'!B:AD, 0, ROW(A15)),"&lt;&gt;"),"No data")</f>
        <v>0</v>
      </c>
      <c r="AG16">
        <f>IFERROR(COUNTIFS('Etude statistique des temps d''a'!AF:AF,5,'Etude statistique des temps d''a'!A:A,"18h30",INDEX('Etude statistique des temps d''a'!B:AD, 0, ROW(A15)),"Fermé") / COUNTIFS('Etude statistique des temps d''a'!AF:AF,5,'Etude statistique des temps d''a'!A:A,"18h30",INDEX('Etude statistique des temps d''a'!B:AD, 0, ROW(A15)),"&lt;&gt;"),"No data")</f>
        <v>0</v>
      </c>
      <c r="AH16">
        <f>IFERROR(COUNTIFS('Etude statistique des temps d''a'!AF:AF,5,'Etude statistique des temps d''a'!A:A,"19h30",INDEX('Etude statistique des temps d''a'!B:AD, 0, ROW(A15)),"Fermé") / COUNTIFS('Etude statistique des temps d''a'!AF:AF,5,'Etude statistique des temps d''a'!A:A,"19h30",INDEX('Etude statistique des temps d''a'!B:AD, 0, ROW(A15)),"&lt;&gt;"),"No data")</f>
        <v>0</v>
      </c>
      <c r="AI16">
        <f>IFERROR(COUNTIFS('Etude statistique des temps d''a'!AF:AF,5,'Etude statistique des temps d''a'!A:A,"20h30",INDEX('Etude statistique des temps d''a'!B:AD, 0, ROW(A15)),"Fermé") / COUNTIFS('Etude statistique des temps d''a'!AF:AF,5,'Etude statistique des temps d''a'!A:A,"20h30",INDEX('Etude statistique des temps d''a'!B:AD, 0, ROW(A15)),"&lt;&gt;"),"No data")</f>
        <v>0</v>
      </c>
      <c r="AJ16" t="str">
        <f>IFERROR(COUNTIFS('Etude statistique des temps d''a'!AF:AF,5,'Etude statistique des temps d''a'!A:A,"21h30",INDEX('Etude statistique des temps d''a'!B:AD, 0, ROW(A15)),"Fermé") / COUNTIFS('Etude statistique des temps d''a'!AF:AF,5,'Etude statistique des temps d''a'!A:A,"21h30",INDEX('Etude statistique des temps d''a'!B:AD, 0, ROW(A15)),"&lt;&gt;"),"No data")</f>
        <v>No data</v>
      </c>
      <c r="AK16" t="str">
        <f>IFERROR(COUNTIFS('Etude statistique des temps d''a'!AF:AF,5,'Etude statistique des temps d''a'!A:A,"22h",INDEX('Etude statistique des temps d''a'!B:AD, 0, ROW(A15)),"Fermé") / COUNTIFS('Etude statistique des temps d''a'!AF:AF,5,'Etude statistique des temps d''a'!A:A,"22h",INDEX('Etude statistique des temps d''a'!B:AD, 0, ROW(A15)),"&lt;&gt;"),"No data")</f>
        <v>No data</v>
      </c>
      <c r="AL16">
        <f>IFERROR(COUNTIFS('Etude statistique des temps d''a'!AF:AF,5,'Etude statistique des temps d''a'!A:A,"22h30",INDEX('Etude statistique des temps d''a'!B:AD, 0, ROW(A15)),"Fermé") / COUNTIFS('Etude statistique des temps d''a'!AF:AF,5,'Etude statistique des temps d''a'!A:A,"22h30",INDEX('Etude statistique des temps d''a'!B:AD, 0, ROW(A15)),"&lt;&gt;"),"No data")</f>
        <v>0</v>
      </c>
    </row>
    <row r="17" spans="1:38" x14ac:dyDescent="0.3">
      <c r="A17" t="s">
        <v>23</v>
      </c>
      <c r="B17" t="s">
        <v>40</v>
      </c>
      <c r="C17" t="s">
        <v>73</v>
      </c>
      <c r="D17" t="s">
        <v>74</v>
      </c>
      <c r="E17">
        <f t="shared" si="0"/>
        <v>22.045454545454547</v>
      </c>
      <c r="F17" t="str">
        <f>IFERROR(AVERAGEIFS(INDEX('Etude statistique des temps d''a'!B:AD,0,ROW(A16)),'Etude statistique des temps d''a'!A:A,"8h30",'Etude statistique des temps d''a'!AF:AF,5),"Closed")</f>
        <v>Closed</v>
      </c>
      <c r="G17">
        <f>IFERROR(AVERAGEIFS(INDEX('Etude statistique des temps d''a'!B:AD,0,ROW(A16)),'Etude statistique des temps d''a'!A:A,"9h30",'Etude statistique des temps d''a'!AF:AF,5),"Closed")</f>
        <v>5</v>
      </c>
      <c r="H17">
        <f>IFERROR(AVERAGEIFS(INDEX('Etude statistique des temps d''a'!B:AD,0,ROW(A16)),'Etude statistique des temps d''a'!A:A,"10h30",'Etude statistique des temps d''a'!AF:AF,5),"Closed")</f>
        <v>35</v>
      </c>
      <c r="I17">
        <f>IFERROR(AVERAGEIFS(INDEX('Etude statistique des temps d''a'!B:AD,0,ROW(A16)),'Etude statistique des temps d''a'!A:A,"11h30 (Parade!)",'Etude statistique des temps d''a'!AF:AF,5),"Closed")</f>
        <v>30</v>
      </c>
      <c r="J17">
        <f>IFERROR(AVERAGEIFS(INDEX('Etude statistique des temps d''a'!B:AD,0,ROW(A16)),'Etude statistique des temps d''a'!A:A,"12h30",'Etude statistique des temps d''a'!AF:AF,5),"Closed")</f>
        <v>32.5</v>
      </c>
      <c r="K17">
        <f>IFERROR(AVERAGEIFS(INDEX('Etude statistique des temps d''a'!B:AD,0,ROW(A16)),'Etude statistique des temps d''a'!A:A,"13h30",'Etude statistique des temps d''a'!AF:AF,5),"Closed")</f>
        <v>20</v>
      </c>
      <c r="L17" t="str">
        <f>IFERROR(AVERAGEIFS(INDEX('Etude statistique des temps d''a'!B:AD,0,ROW(A16)),'Etude statistique des temps d''a'!A:A,"14h30",'Etude statistique des temps d''a'!AF:AF,5),"Closed")</f>
        <v>Closed</v>
      </c>
      <c r="M17">
        <f>IFERROR(AVERAGEIFS(INDEX('Etude statistique des temps d''a'!B:AD,0,ROW(A16)),'Etude statistique des temps d''a'!A:A,"15h30",'Etude statistique des temps d''a'!AF:AF,5),"Closed")</f>
        <v>22.5</v>
      </c>
      <c r="N17">
        <f>IFERROR(AVERAGEIFS(INDEX('Etude statistique des temps d''a'!B:AD,0,ROW(A16)),'Etude statistique des temps d''a'!A:A,"16h30",'Etude statistique des temps d''a'!AF:AF,5),"Closed")</f>
        <v>27.5</v>
      </c>
      <c r="O17">
        <f>IFERROR(AVERAGEIFS(INDEX('Etude statistique des temps d''a'!B:AD,0,ROW(A16)),'Etude statistique des temps d''a'!A:A,"17h30",'Etude statistique des temps d''a'!AF:AF,5),"Closed")</f>
        <v>15</v>
      </c>
      <c r="P17">
        <f>IFERROR(AVERAGEIFS(INDEX('Etude statistique des temps d''a'!B:AD,0,ROW(A16)),'Etude statistique des temps d''a'!A:A,"18h30",'Etude statistique des temps d''a'!AF:AF,5),"Closed")</f>
        <v>20</v>
      </c>
      <c r="Q17">
        <f>IFERROR(AVERAGEIFS(INDEX('Etude statistique des temps d''a'!B:AD,0,ROW(A16)),'Etude statistique des temps d''a'!A:A,"19h30",'Etude statistique des temps d''a'!AF:AF,5),"Closed")</f>
        <v>15</v>
      </c>
      <c r="R17">
        <f>IFERROR(AVERAGEIFS(INDEX('Etude statistique des temps d''a'!B:AD,0,ROW(A16)),'Etude statistique des temps d''a'!A:A,"20h30",'Etude statistique des temps d''a'!AF:AF,5),"Closed")</f>
        <v>20</v>
      </c>
      <c r="S17" t="str">
        <f>IFERROR(AVERAGEIFS(INDEX('Etude statistique des temps d''a'!B:AD,0,ROW(A16)),'Etude statistique des temps d''a'!A:A,"21h30",'Etude statistique des temps d''a'!AF:AF,5),"Closed")</f>
        <v>Closed</v>
      </c>
      <c r="T17" t="str">
        <f>IFERROR(AVERAGEIFS(INDEX('Etude statistique des temps d''a'!B:AD,0,ROW(A16)),'Etude statistique des temps d''a'!A:A,"22h",'Etude statistique des temps d''a'!AF:AF,5),"Closed")</f>
        <v>Closed</v>
      </c>
      <c r="U17" t="str">
        <f>IFERROR(AVERAGEIFS(INDEX('Etude statistique des temps d''a'!B:AD,0,ROW(A16)),'Etude statistique des temps d''a'!A:A,"22h30",'Etude statistique des temps d''a'!AF:AF,5),"Closed")</f>
        <v>Closed</v>
      </c>
      <c r="V17">
        <f>COUNTIFS('Etude statistique des temps d''a'!AF:AF,5,INDEX('Etude statistique des temps d''a'!B:AD, 0, ROW(A16)),"Fermé") / COUNTIFS('Etude statistique des temps d''a'!AF:AF,5,INDEX('Etude statistique des temps d''a'!B:AD, 0, ROW(A16)),"&lt;&gt;")</f>
        <v>0.14285714285714285</v>
      </c>
      <c r="W17">
        <f>IFERROR(COUNTIFS('Etude statistique des temps d''a'!AF:AF,5,'Etude statistique des temps d''a'!A:A,"8h30",INDEX('Etude statistique des temps d''a'!B:AD, 0, ROW(A16)),"Fermé") / COUNTIFS('Etude statistique des temps d''a'!AF:AF,5,'Etude statistique des temps d''a'!A:A,"8h30",INDEX('Etude statistique des temps d''a'!B:AD, 0, ROW(A16)),"&lt;&gt;"),"No data")</f>
        <v>0.5</v>
      </c>
      <c r="X17">
        <f>IFERROR(COUNTIFS('Etude statistique des temps d''a'!AF:AF,5,'Etude statistique des temps d''a'!A:A,"9h30",INDEX('Etude statistique des temps d''a'!B:AD, 0, ROW(A16)),"Fermé") / COUNTIFS('Etude statistique des temps d''a'!AF:AF,5,'Etude statistique des temps d''a'!A:A,"9h30",INDEX('Etude statistique des temps d''a'!B:AD, 0, ROW(A16)),"&lt;&gt;"),"No data")</f>
        <v>0</v>
      </c>
      <c r="Y17">
        <f>IFERROR(COUNTIFS('Etude statistique des temps d''a'!AF:AF,5,'Etude statistique des temps d''a'!A:A,"10h30",INDEX('Etude statistique des temps d''a'!B:AD, 0, ROW(A16)),"Fermé") / COUNTIFS('Etude statistique des temps d''a'!AF:AF,5,'Etude statistique des temps d''a'!A:A,"10h30",INDEX('Etude statistique des temps d''a'!B:AD, 0, ROW(A16)),"&lt;&gt;"),"No data")</f>
        <v>0</v>
      </c>
      <c r="Z17">
        <f>IFERROR(COUNTIFS('Etude statistique des temps d''a'!AF:AF,5,'Etude statistique des temps d''a'!A:A,"11h30 (Parade!)",INDEX('Etude statistique des temps d''a'!B:AD, 0, ROW(A16)),"Fermé") / COUNTIFS('Etude statistique des temps d''a'!AF:AF,5,'Etude statistique des temps d''a'!A:A,"11h30 (Parade!)",INDEX('Etude statistique des temps d''a'!B:AD, 0, ROW(A16)),"&lt;&gt;"),"No data")</f>
        <v>0</v>
      </c>
      <c r="AA17">
        <f>IFERROR(COUNTIFS('Etude statistique des temps d''a'!AF:AF,5,'Etude statistique des temps d''a'!A:A,"12h30",INDEX('Etude statistique des temps d''a'!B:AD, 0, ROW(A16)),"Fermé") / COUNTIFS('Etude statistique des temps d''a'!AF:AF,5,'Etude statistique des temps d''a'!A:A,"12h30",INDEX('Etude statistique des temps d''a'!B:AD, 0, ROW(A16)),"&lt;&gt;"),"No data")</f>
        <v>0</v>
      </c>
      <c r="AB17">
        <f>IFERROR(COUNTIFS('Etude statistique des temps d''a'!AF:AF,5,'Etude statistique des temps d''a'!A:A,"13h30",INDEX('Etude statistique des temps d''a'!B:AD, 0, ROW(A16)),"Fermé") / COUNTIFS('Etude statistique des temps d''a'!AF:AF,5,'Etude statistique des temps d''a'!A:A,"13h30",INDEX('Etude statistique des temps d''a'!B:AD, 0, ROW(A16)),"&lt;&gt;"),"No data")</f>
        <v>0</v>
      </c>
      <c r="AC17">
        <f>IFERROR(COUNTIFS('Etude statistique des temps d''a'!AF:AF,5,'Etude statistique des temps d''a'!A:A,"14h30",INDEX('Etude statistique des temps d''a'!B:AD, 0, ROW(A16)),"Fermé") / COUNTIFS('Etude statistique des temps d''a'!AF:AF,5,'Etude statistique des temps d''a'!A:A,"14h30",INDEX('Etude statistique des temps d''a'!B:AD, 0, ROW(A16)),"&lt;&gt;"),"No data")</f>
        <v>1</v>
      </c>
      <c r="AD17">
        <f>IFERROR(COUNTIFS('Etude statistique des temps d''a'!AF:AF,5,'Etude statistique des temps d''a'!A:A,"15h30",INDEX('Etude statistique des temps d''a'!B:AD, 0, ROW(A16)),"Fermé") / COUNTIFS('Etude statistique des temps d''a'!AF:AF,5,'Etude statistique des temps d''a'!A:A,"15h30",INDEX('Etude statistique des temps d''a'!B:AD, 0, ROW(A16)),"&lt;&gt;"),"No data")</f>
        <v>0</v>
      </c>
      <c r="AE17">
        <f>IFERROR(COUNTIFS('Etude statistique des temps d''a'!AF:AF,5,'Etude statistique des temps d''a'!A:A,"16h30",INDEX('Etude statistique des temps d''a'!B:AD, 0, ROW(A16)),"Fermé") / COUNTIFS('Etude statistique des temps d''a'!AF:AF,5,'Etude statistique des temps d''a'!A:A,"16h30",INDEX('Etude statistique des temps d''a'!B:AD, 0, ROW(A16)),"&lt;&gt;"),"No data")</f>
        <v>0</v>
      </c>
      <c r="AF17">
        <f>IFERROR(COUNTIFS('Etude statistique des temps d''a'!AF:AF,5,'Etude statistique des temps d''a'!A:A,"17h30",INDEX('Etude statistique des temps d''a'!B:AD, 0, ROW(A16)),"Fermé") / COUNTIFS('Etude statistique des temps d''a'!AF:AF,5,'Etude statistique des temps d''a'!A:A,"17h30",INDEX('Etude statistique des temps d''a'!B:AD, 0, ROW(A16)),"&lt;&gt;"),"No data")</f>
        <v>0</v>
      </c>
      <c r="AG17">
        <f>IFERROR(COUNTIFS('Etude statistique des temps d''a'!AF:AF,5,'Etude statistique des temps d''a'!A:A,"18h30",INDEX('Etude statistique des temps d''a'!B:AD, 0, ROW(A16)),"Fermé") / COUNTIFS('Etude statistique des temps d''a'!AF:AF,5,'Etude statistique des temps d''a'!A:A,"18h30",INDEX('Etude statistique des temps d''a'!B:AD, 0, ROW(A16)),"&lt;&gt;"),"No data")</f>
        <v>0</v>
      </c>
      <c r="AH17">
        <f>IFERROR(COUNTIFS('Etude statistique des temps d''a'!AF:AF,5,'Etude statistique des temps d''a'!A:A,"19h30",INDEX('Etude statistique des temps d''a'!B:AD, 0, ROW(A16)),"Fermé") / COUNTIFS('Etude statistique des temps d''a'!AF:AF,5,'Etude statistique des temps d''a'!A:A,"19h30",INDEX('Etude statistique des temps d''a'!B:AD, 0, ROW(A16)),"&lt;&gt;"),"No data")</f>
        <v>0</v>
      </c>
      <c r="AI17">
        <f>IFERROR(COUNTIFS('Etude statistique des temps d''a'!AF:AF,5,'Etude statistique des temps d''a'!A:A,"20h30",INDEX('Etude statistique des temps d''a'!B:AD, 0, ROW(A16)),"Fermé") / COUNTIFS('Etude statistique des temps d''a'!AF:AF,5,'Etude statistique des temps d''a'!A:A,"20h30",INDEX('Etude statistique des temps d''a'!B:AD, 0, ROW(A16)),"&lt;&gt;"),"No data")</f>
        <v>0</v>
      </c>
      <c r="AJ17" t="str">
        <f>IFERROR(COUNTIFS('Etude statistique des temps d''a'!AF:AF,5,'Etude statistique des temps d''a'!A:A,"21h30",INDEX('Etude statistique des temps d''a'!B:AD, 0, ROW(A16)),"Fermé") / COUNTIFS('Etude statistique des temps d''a'!AF:AF,5,'Etude statistique des temps d''a'!A:A,"21h30",INDEX('Etude statistique des temps d''a'!B:AD, 0, ROW(A16)),"&lt;&gt;"),"No data")</f>
        <v>No data</v>
      </c>
      <c r="AK17" t="str">
        <f>IFERROR(COUNTIFS('Etude statistique des temps d''a'!AF:AF,5,'Etude statistique des temps d''a'!A:A,"22h",INDEX('Etude statistique des temps d''a'!B:AD, 0, ROW(A16)),"Fermé") / COUNTIFS('Etude statistique des temps d''a'!AF:AF,5,'Etude statistique des temps d''a'!A:A,"22h",INDEX('Etude statistique des temps d''a'!B:AD, 0, ROW(A16)),"&lt;&gt;"),"No data")</f>
        <v>No data</v>
      </c>
      <c r="AL17">
        <f>IFERROR(COUNTIFS('Etude statistique des temps d''a'!AF:AF,5,'Etude statistique des temps d''a'!A:A,"22h30",INDEX('Etude statistique des temps d''a'!B:AD, 0, ROW(A16)),"Fermé") / COUNTIFS('Etude statistique des temps d''a'!AF:AF,5,'Etude statistique des temps d''a'!A:A,"22h30",INDEX('Etude statistique des temps d''a'!B:AD, 0, ROW(A16)),"&lt;&gt;"),"No data")</f>
        <v>1</v>
      </c>
    </row>
    <row r="18" spans="1:38" x14ac:dyDescent="0.3">
      <c r="A18" t="s">
        <v>24</v>
      </c>
      <c r="B18" t="s">
        <v>40</v>
      </c>
      <c r="C18" t="s">
        <v>75</v>
      </c>
      <c r="D18" t="s">
        <v>76</v>
      </c>
      <c r="E18">
        <f t="shared" si="0"/>
        <v>39.615384615384613</v>
      </c>
      <c r="F18">
        <f>IFERROR(AVERAGEIFS(INDEX('Etude statistique des temps d''a'!B:AD,0,ROW(A17)),'Etude statistique des temps d''a'!A:A,"8h30",'Etude statistique des temps d''a'!AF:AF,5),"Closed")</f>
        <v>5</v>
      </c>
      <c r="G18">
        <f>IFERROR(AVERAGEIFS(INDEX('Etude statistique des temps d''a'!B:AD,0,ROW(A17)),'Etude statistique des temps d''a'!A:A,"9h30",'Etude statistique des temps d''a'!AF:AF,5),"Closed")</f>
        <v>35</v>
      </c>
      <c r="H18">
        <f>IFERROR(AVERAGEIFS(INDEX('Etude statistique des temps d''a'!B:AD,0,ROW(A17)),'Etude statistique des temps d''a'!A:A,"10h30",'Etude statistique des temps d''a'!AF:AF,5),"Closed")</f>
        <v>45</v>
      </c>
      <c r="I18">
        <f>IFERROR(AVERAGEIFS(INDEX('Etude statistique des temps d''a'!B:AD,0,ROW(A17)),'Etude statistique des temps d''a'!A:A,"11h30 (Parade!)",'Etude statistique des temps d''a'!AF:AF,5),"Closed")</f>
        <v>60</v>
      </c>
      <c r="J18">
        <f>IFERROR(AVERAGEIFS(INDEX('Etude statistique des temps d''a'!B:AD,0,ROW(A17)),'Etude statistique des temps d''a'!A:A,"12h30",'Etude statistique des temps d''a'!AF:AF,5),"Closed")</f>
        <v>52.5</v>
      </c>
      <c r="K18">
        <f>IFERROR(AVERAGEIFS(INDEX('Etude statistique des temps d''a'!B:AD,0,ROW(A17)),'Etude statistique des temps d''a'!A:A,"13h30",'Etude statistique des temps d''a'!AF:AF,5),"Closed")</f>
        <v>50</v>
      </c>
      <c r="L18">
        <f>IFERROR(AVERAGEIFS(INDEX('Etude statistique des temps d''a'!B:AD,0,ROW(A17)),'Etude statistique des temps d''a'!A:A,"14h30",'Etude statistique des temps d''a'!AF:AF,5),"Closed")</f>
        <v>50</v>
      </c>
      <c r="M18">
        <f>IFERROR(AVERAGEIFS(INDEX('Etude statistique des temps d''a'!B:AD,0,ROW(A17)),'Etude statistique des temps d''a'!A:A,"15h30",'Etude statistique des temps d''a'!AF:AF,5),"Closed")</f>
        <v>50</v>
      </c>
      <c r="N18">
        <f>IFERROR(AVERAGEIFS(INDEX('Etude statistique des temps d''a'!B:AD,0,ROW(A17)),'Etude statistique des temps d''a'!A:A,"16h30",'Etude statistique des temps d''a'!AF:AF,5),"Closed")</f>
        <v>47.5</v>
      </c>
      <c r="O18">
        <f>IFERROR(AVERAGEIFS(INDEX('Etude statistique des temps d''a'!B:AD,0,ROW(A17)),'Etude statistique des temps d''a'!A:A,"17h30",'Etude statistique des temps d''a'!AF:AF,5),"Closed")</f>
        <v>30</v>
      </c>
      <c r="P18">
        <f>IFERROR(AVERAGEIFS(INDEX('Etude statistique des temps d''a'!B:AD,0,ROW(A17)),'Etude statistique des temps d''a'!A:A,"18h30",'Etude statistique des temps d''a'!AF:AF,5),"Closed")</f>
        <v>40</v>
      </c>
      <c r="Q18">
        <f>IFERROR(AVERAGEIFS(INDEX('Etude statistique des temps d''a'!B:AD,0,ROW(A17)),'Etude statistique des temps d''a'!A:A,"19h30",'Etude statistique des temps d''a'!AF:AF,5),"Closed")</f>
        <v>20</v>
      </c>
      <c r="R18">
        <f>IFERROR(AVERAGEIFS(INDEX('Etude statistique des temps d''a'!B:AD,0,ROW(A17)),'Etude statistique des temps d''a'!A:A,"20h30",'Etude statistique des temps d''a'!AF:AF,5),"Closed")</f>
        <v>30</v>
      </c>
      <c r="S18" t="str">
        <f>IFERROR(AVERAGEIFS(INDEX('Etude statistique des temps d''a'!B:AD,0,ROW(A17)),'Etude statistique des temps d''a'!A:A,"21h30",'Etude statistique des temps d''a'!AF:AF,5),"Closed")</f>
        <v>Closed</v>
      </c>
      <c r="T18" t="str">
        <f>IFERROR(AVERAGEIFS(INDEX('Etude statistique des temps d''a'!B:AD,0,ROW(A17)),'Etude statistique des temps d''a'!A:A,"22h",'Etude statistique des temps d''a'!AF:AF,5),"Closed")</f>
        <v>Closed</v>
      </c>
      <c r="U18" t="str">
        <f>IFERROR(AVERAGEIFS(INDEX('Etude statistique des temps d''a'!B:AD,0,ROW(A17)),'Etude statistique des temps d''a'!A:A,"22h30",'Etude statistique des temps d''a'!AF:AF,5),"Closed")</f>
        <v>Closed</v>
      </c>
      <c r="V18">
        <f>COUNTIFS('Etude statistique des temps d''a'!AF:AF,5,INDEX('Etude statistique des temps d''a'!B:AD, 0, ROW(A17)),"Fermé") / COUNTIFS('Etude statistique des temps d''a'!AF:AF,5,INDEX('Etude statistique des temps d''a'!B:AD, 0, ROW(A17)),"&lt;&gt;")</f>
        <v>4.7619047619047616E-2</v>
      </c>
      <c r="W18">
        <f>IFERROR(COUNTIFS('Etude statistique des temps d''a'!AF:AF,5,'Etude statistique des temps d''a'!A:A,"8h30",INDEX('Etude statistique des temps d''a'!B:AD, 0, ROW(A17)),"Fermé") / COUNTIFS('Etude statistique des temps d''a'!AF:AF,5,'Etude statistique des temps d''a'!A:A,"8h30",INDEX('Etude statistique des temps d''a'!B:AD, 0, ROW(A17)),"&lt;&gt;"),"No data")</f>
        <v>0</v>
      </c>
      <c r="X18">
        <f>IFERROR(COUNTIFS('Etude statistique des temps d''a'!AF:AF,5,'Etude statistique des temps d''a'!A:A,"9h30",INDEX('Etude statistique des temps d''a'!B:AD, 0, ROW(A17)),"Fermé") / COUNTIFS('Etude statistique des temps d''a'!AF:AF,5,'Etude statistique des temps d''a'!A:A,"9h30",INDEX('Etude statistique des temps d''a'!B:AD, 0, ROW(A17)),"&lt;&gt;"),"No data")</f>
        <v>0</v>
      </c>
      <c r="Y18">
        <f>IFERROR(COUNTIFS('Etude statistique des temps d''a'!AF:AF,5,'Etude statistique des temps d''a'!A:A,"10h30",INDEX('Etude statistique des temps d''a'!B:AD, 0, ROW(A17)),"Fermé") / COUNTIFS('Etude statistique des temps d''a'!AF:AF,5,'Etude statistique des temps d''a'!A:A,"10h30",INDEX('Etude statistique des temps d''a'!B:AD, 0, ROW(A17)),"&lt;&gt;"),"No data")</f>
        <v>0</v>
      </c>
      <c r="Z18">
        <f>IFERROR(COUNTIFS('Etude statistique des temps d''a'!AF:AF,5,'Etude statistique des temps d''a'!A:A,"11h30 (Parade!)",INDEX('Etude statistique des temps d''a'!B:AD, 0, ROW(A17)),"Fermé") / COUNTIFS('Etude statistique des temps d''a'!AF:AF,5,'Etude statistique des temps d''a'!A:A,"11h30 (Parade!)",INDEX('Etude statistique des temps d''a'!B:AD, 0, ROW(A17)),"&lt;&gt;"),"No data")</f>
        <v>0</v>
      </c>
      <c r="AA18">
        <f>IFERROR(COUNTIFS('Etude statistique des temps d''a'!AF:AF,5,'Etude statistique des temps d''a'!A:A,"12h30",INDEX('Etude statistique des temps d''a'!B:AD, 0, ROW(A17)),"Fermé") / COUNTIFS('Etude statistique des temps d''a'!AF:AF,5,'Etude statistique des temps d''a'!A:A,"12h30",INDEX('Etude statistique des temps d''a'!B:AD, 0, ROW(A17)),"&lt;&gt;"),"No data")</f>
        <v>0</v>
      </c>
      <c r="AB18">
        <f>IFERROR(COUNTIFS('Etude statistique des temps d''a'!AF:AF,5,'Etude statistique des temps d''a'!A:A,"13h30",INDEX('Etude statistique des temps d''a'!B:AD, 0, ROW(A17)),"Fermé") / COUNTIFS('Etude statistique des temps d''a'!AF:AF,5,'Etude statistique des temps d''a'!A:A,"13h30",INDEX('Etude statistique des temps d''a'!B:AD, 0, ROW(A17)),"&lt;&gt;"),"No data")</f>
        <v>0</v>
      </c>
      <c r="AC18">
        <f>IFERROR(COUNTIFS('Etude statistique des temps d''a'!AF:AF,5,'Etude statistique des temps d''a'!A:A,"14h30",INDEX('Etude statistique des temps d''a'!B:AD, 0, ROW(A17)),"Fermé") / COUNTIFS('Etude statistique des temps d''a'!AF:AF,5,'Etude statistique des temps d''a'!A:A,"14h30",INDEX('Etude statistique des temps d''a'!B:AD, 0, ROW(A17)),"&lt;&gt;"),"No data")</f>
        <v>0</v>
      </c>
      <c r="AD18">
        <f>IFERROR(COUNTIFS('Etude statistique des temps d''a'!AF:AF,5,'Etude statistique des temps d''a'!A:A,"15h30",INDEX('Etude statistique des temps d''a'!B:AD, 0, ROW(A17)),"Fermé") / COUNTIFS('Etude statistique des temps d''a'!AF:AF,5,'Etude statistique des temps d''a'!A:A,"15h30",INDEX('Etude statistique des temps d''a'!B:AD, 0, ROW(A17)),"&lt;&gt;"),"No data")</f>
        <v>0</v>
      </c>
      <c r="AE18">
        <f>IFERROR(COUNTIFS('Etude statistique des temps d''a'!AF:AF,5,'Etude statistique des temps d''a'!A:A,"16h30",INDEX('Etude statistique des temps d''a'!B:AD, 0, ROW(A17)),"Fermé") / COUNTIFS('Etude statistique des temps d''a'!AF:AF,5,'Etude statistique des temps d''a'!A:A,"16h30",INDEX('Etude statistique des temps d''a'!B:AD, 0, ROW(A17)),"&lt;&gt;"),"No data")</f>
        <v>0</v>
      </c>
      <c r="AF18">
        <f>IFERROR(COUNTIFS('Etude statistique des temps d''a'!AF:AF,5,'Etude statistique des temps d''a'!A:A,"17h30",INDEX('Etude statistique des temps d''a'!B:AD, 0, ROW(A17)),"Fermé") / COUNTIFS('Etude statistique des temps d''a'!AF:AF,5,'Etude statistique des temps d''a'!A:A,"17h30",INDEX('Etude statistique des temps d''a'!B:AD, 0, ROW(A17)),"&lt;&gt;"),"No data")</f>
        <v>0</v>
      </c>
      <c r="AG18">
        <f>IFERROR(COUNTIFS('Etude statistique des temps d''a'!AF:AF,5,'Etude statistique des temps d''a'!A:A,"18h30",INDEX('Etude statistique des temps d''a'!B:AD, 0, ROW(A17)),"Fermé") / COUNTIFS('Etude statistique des temps d''a'!AF:AF,5,'Etude statistique des temps d''a'!A:A,"18h30",INDEX('Etude statistique des temps d''a'!B:AD, 0, ROW(A17)),"&lt;&gt;"),"No data")</f>
        <v>0</v>
      </c>
      <c r="AH18">
        <f>IFERROR(COUNTIFS('Etude statistique des temps d''a'!AF:AF,5,'Etude statistique des temps d''a'!A:A,"19h30",INDEX('Etude statistique des temps d''a'!B:AD, 0, ROW(A17)),"Fermé") / COUNTIFS('Etude statistique des temps d''a'!AF:AF,5,'Etude statistique des temps d''a'!A:A,"19h30",INDEX('Etude statistique des temps d''a'!B:AD, 0, ROW(A17)),"&lt;&gt;"),"No data")</f>
        <v>0</v>
      </c>
      <c r="AI18">
        <f>IFERROR(COUNTIFS('Etude statistique des temps d''a'!AF:AF,5,'Etude statistique des temps d''a'!A:A,"20h30",INDEX('Etude statistique des temps d''a'!B:AD, 0, ROW(A17)),"Fermé") / COUNTIFS('Etude statistique des temps d''a'!AF:AF,5,'Etude statistique des temps d''a'!A:A,"20h30",INDEX('Etude statistique des temps d''a'!B:AD, 0, ROW(A17)),"&lt;&gt;"),"No data")</f>
        <v>0</v>
      </c>
      <c r="AJ18" t="str">
        <f>IFERROR(COUNTIFS('Etude statistique des temps d''a'!AF:AF,5,'Etude statistique des temps d''a'!A:A,"21h30",INDEX('Etude statistique des temps d''a'!B:AD, 0, ROW(A17)),"Fermé") / COUNTIFS('Etude statistique des temps d''a'!AF:AF,5,'Etude statistique des temps d''a'!A:A,"21h30",INDEX('Etude statistique des temps d''a'!B:AD, 0, ROW(A17)),"&lt;&gt;"),"No data")</f>
        <v>No data</v>
      </c>
      <c r="AK18" t="str">
        <f>IFERROR(COUNTIFS('Etude statistique des temps d''a'!AF:AF,5,'Etude statistique des temps d''a'!A:A,"22h",INDEX('Etude statistique des temps d''a'!B:AD, 0, ROW(A17)),"Fermé") / COUNTIFS('Etude statistique des temps d''a'!AF:AF,5,'Etude statistique des temps d''a'!A:A,"22h",INDEX('Etude statistique des temps d''a'!B:AD, 0, ROW(A17)),"&lt;&gt;"),"No data")</f>
        <v>No data</v>
      </c>
      <c r="AL18">
        <f>IFERROR(COUNTIFS('Etude statistique des temps d''a'!AF:AF,5,'Etude statistique des temps d''a'!A:A,"22h30",INDEX('Etude statistique des temps d''a'!B:AD, 0, ROW(A17)),"Fermé") / COUNTIFS('Etude statistique des temps d''a'!AF:AF,5,'Etude statistique des temps d''a'!A:A,"22h30",INDEX('Etude statistique des temps d''a'!B:AD, 0, ROW(A17)),"&lt;&gt;"),"No data")</f>
        <v>1</v>
      </c>
    </row>
    <row r="19" spans="1:38" x14ac:dyDescent="0.3">
      <c r="A19" t="s">
        <v>25</v>
      </c>
      <c r="B19" t="s">
        <v>40</v>
      </c>
      <c r="C19" t="s">
        <v>77</v>
      </c>
      <c r="D19" t="s">
        <v>78</v>
      </c>
      <c r="E19">
        <f t="shared" si="0"/>
        <v>23.125</v>
      </c>
      <c r="F19" t="str">
        <f>IFERROR(AVERAGEIFS(INDEX('Etude statistique des temps d''a'!B:AD,0,ROW(A18)),'Etude statistique des temps d''a'!A:A,"8h30",'Etude statistique des temps d''a'!AF:AF,5),"Closed")</f>
        <v>Closed</v>
      </c>
      <c r="G19">
        <f>IFERROR(AVERAGEIFS(INDEX('Etude statistique des temps d''a'!B:AD,0,ROW(A18)),'Etude statistique des temps d''a'!A:A,"9h30",'Etude statistique des temps d''a'!AF:AF,5),"Closed")</f>
        <v>7.5</v>
      </c>
      <c r="H19">
        <f>IFERROR(AVERAGEIFS(INDEX('Etude statistique des temps d''a'!B:AD,0,ROW(A18)),'Etude statistique des temps d''a'!A:A,"10h30",'Etude statistique des temps d''a'!AF:AF,5),"Closed")</f>
        <v>27.5</v>
      </c>
      <c r="I19">
        <f>IFERROR(AVERAGEIFS(INDEX('Etude statistique des temps d''a'!B:AD,0,ROW(A18)),'Etude statistique des temps d''a'!A:A,"11h30 (Parade!)",'Etude statistique des temps d''a'!AF:AF,5),"Closed")</f>
        <v>17.5</v>
      </c>
      <c r="J19">
        <f>IFERROR(AVERAGEIFS(INDEX('Etude statistique des temps d''a'!B:AD,0,ROW(A18)),'Etude statistique des temps d''a'!A:A,"12h30",'Etude statistique des temps d''a'!AF:AF,5),"Closed")</f>
        <v>37.5</v>
      </c>
      <c r="K19">
        <f>IFERROR(AVERAGEIFS(INDEX('Etude statistique des temps d''a'!B:AD,0,ROW(A18)),'Etude statistique des temps d''a'!A:A,"13h30",'Etude statistique des temps d''a'!AF:AF,5),"Closed")</f>
        <v>20</v>
      </c>
      <c r="L19">
        <f>IFERROR(AVERAGEIFS(INDEX('Etude statistique des temps d''a'!B:AD,0,ROW(A18)),'Etude statistique des temps d''a'!A:A,"14h30",'Etude statistique des temps d''a'!AF:AF,5),"Closed")</f>
        <v>30</v>
      </c>
      <c r="M19">
        <f>IFERROR(AVERAGEIFS(INDEX('Etude statistique des temps d''a'!B:AD,0,ROW(A18)),'Etude statistique des temps d''a'!A:A,"15h30",'Etude statistique des temps d''a'!AF:AF,5),"Closed")</f>
        <v>27.5</v>
      </c>
      <c r="N19">
        <f>IFERROR(AVERAGEIFS(INDEX('Etude statistique des temps d''a'!B:AD,0,ROW(A18)),'Etude statistique des temps d''a'!A:A,"16h30",'Etude statistique des temps d''a'!AF:AF,5),"Closed")</f>
        <v>30</v>
      </c>
      <c r="O19">
        <f>IFERROR(AVERAGEIFS(INDEX('Etude statistique des temps d''a'!B:AD,0,ROW(A18)),'Etude statistique des temps d''a'!A:A,"17h30",'Etude statistique des temps d''a'!AF:AF,5),"Closed")</f>
        <v>20</v>
      </c>
      <c r="P19">
        <f>IFERROR(AVERAGEIFS(INDEX('Etude statistique des temps d''a'!B:AD,0,ROW(A18)),'Etude statistique des temps d''a'!A:A,"18h30",'Etude statistique des temps d''a'!AF:AF,5),"Closed")</f>
        <v>15</v>
      </c>
      <c r="Q19">
        <f>IFERROR(AVERAGEIFS(INDEX('Etude statistique des temps d''a'!B:AD,0,ROW(A18)),'Etude statistique des temps d''a'!A:A,"19h30",'Etude statistique des temps d''a'!AF:AF,5),"Closed")</f>
        <v>20</v>
      </c>
      <c r="R19">
        <f>IFERROR(AVERAGEIFS(INDEX('Etude statistique des temps d''a'!B:AD,0,ROW(A18)),'Etude statistique des temps d''a'!A:A,"20h30",'Etude statistique des temps d''a'!AF:AF,5),"Closed")</f>
        <v>25</v>
      </c>
      <c r="S19" t="str">
        <f>IFERROR(AVERAGEIFS(INDEX('Etude statistique des temps d''a'!B:AD,0,ROW(A18)),'Etude statistique des temps d''a'!A:A,"21h30",'Etude statistique des temps d''a'!AF:AF,5),"Closed")</f>
        <v>Closed</v>
      </c>
      <c r="T19" t="str">
        <f>IFERROR(AVERAGEIFS(INDEX('Etude statistique des temps d''a'!B:AD,0,ROW(A18)),'Etude statistique des temps d''a'!A:A,"22h",'Etude statistique des temps d''a'!AF:AF,5),"Closed")</f>
        <v>Closed</v>
      </c>
      <c r="U19" t="str">
        <f>IFERROR(AVERAGEIFS(INDEX('Etude statistique des temps d''a'!B:AD,0,ROW(A18)),'Etude statistique des temps d''a'!A:A,"22h30",'Etude statistique des temps d''a'!AF:AF,5),"Closed")</f>
        <v>Closed</v>
      </c>
      <c r="V19">
        <f>COUNTIFS('Etude statistique des temps d''a'!AF:AF,5,INDEX('Etude statistique des temps d''a'!B:AD, 0, ROW(A18)),"Fermé") / COUNTIFS('Etude statistique des temps d''a'!AF:AF,5,INDEX('Etude statistique des temps d''a'!B:AD, 0, ROW(A18)),"&lt;&gt;")</f>
        <v>0.14285714285714285</v>
      </c>
      <c r="W19">
        <f>IFERROR(COUNTIFS('Etude statistique des temps d''a'!AF:AF,5,'Etude statistique des temps d''a'!A:A,"8h30",INDEX('Etude statistique des temps d''a'!B:AD, 0, ROW(A18)),"Fermé") / COUNTIFS('Etude statistique des temps d''a'!AF:AF,5,'Etude statistique des temps d''a'!A:A,"8h30",INDEX('Etude statistique des temps d''a'!B:AD, 0, ROW(A18)),"&lt;&gt;"),"No data")</f>
        <v>1</v>
      </c>
      <c r="X19">
        <f>IFERROR(COUNTIFS('Etude statistique des temps d''a'!AF:AF,5,'Etude statistique des temps d''a'!A:A,"9h30",INDEX('Etude statistique des temps d''a'!B:AD, 0, ROW(A18)),"Fermé") / COUNTIFS('Etude statistique des temps d''a'!AF:AF,5,'Etude statistique des temps d''a'!A:A,"9h30",INDEX('Etude statistique des temps d''a'!B:AD, 0, ROW(A18)),"&lt;&gt;"),"No data")</f>
        <v>0</v>
      </c>
      <c r="Y19">
        <f>IFERROR(COUNTIFS('Etude statistique des temps d''a'!AF:AF,5,'Etude statistique des temps d''a'!A:A,"10h30",INDEX('Etude statistique des temps d''a'!B:AD, 0, ROW(A18)),"Fermé") / COUNTIFS('Etude statistique des temps d''a'!AF:AF,5,'Etude statistique des temps d''a'!A:A,"10h30",INDEX('Etude statistique des temps d''a'!B:AD, 0, ROW(A18)),"&lt;&gt;"),"No data")</f>
        <v>0</v>
      </c>
      <c r="Z19">
        <f>IFERROR(COUNTIFS('Etude statistique des temps d''a'!AF:AF,5,'Etude statistique des temps d''a'!A:A,"11h30 (Parade!)",INDEX('Etude statistique des temps d''a'!B:AD, 0, ROW(A18)),"Fermé") / COUNTIFS('Etude statistique des temps d''a'!AF:AF,5,'Etude statistique des temps d''a'!A:A,"11h30 (Parade!)",INDEX('Etude statistique des temps d''a'!B:AD, 0, ROW(A18)),"&lt;&gt;"),"No data")</f>
        <v>0</v>
      </c>
      <c r="AA19">
        <f>IFERROR(COUNTIFS('Etude statistique des temps d''a'!AF:AF,5,'Etude statistique des temps d''a'!A:A,"12h30",INDEX('Etude statistique des temps d''a'!B:AD, 0, ROW(A18)),"Fermé") / COUNTIFS('Etude statistique des temps d''a'!AF:AF,5,'Etude statistique des temps d''a'!A:A,"12h30",INDEX('Etude statistique des temps d''a'!B:AD, 0, ROW(A18)),"&lt;&gt;"),"No data")</f>
        <v>0</v>
      </c>
      <c r="AB19">
        <f>IFERROR(COUNTIFS('Etude statistique des temps d''a'!AF:AF,5,'Etude statistique des temps d''a'!A:A,"13h30",INDEX('Etude statistique des temps d''a'!B:AD, 0, ROW(A18)),"Fermé") / COUNTIFS('Etude statistique des temps d''a'!AF:AF,5,'Etude statistique des temps d''a'!A:A,"13h30",INDEX('Etude statistique des temps d''a'!B:AD, 0, ROW(A18)),"&lt;&gt;"),"No data")</f>
        <v>0</v>
      </c>
      <c r="AC19">
        <f>IFERROR(COUNTIFS('Etude statistique des temps d''a'!AF:AF,5,'Etude statistique des temps d''a'!A:A,"14h30",INDEX('Etude statistique des temps d''a'!B:AD, 0, ROW(A18)),"Fermé") / COUNTIFS('Etude statistique des temps d''a'!AF:AF,5,'Etude statistique des temps d''a'!A:A,"14h30",INDEX('Etude statistique des temps d''a'!B:AD, 0, ROW(A18)),"&lt;&gt;"),"No data")</f>
        <v>0</v>
      </c>
      <c r="AD19">
        <f>IFERROR(COUNTIFS('Etude statistique des temps d''a'!AF:AF,5,'Etude statistique des temps d''a'!A:A,"15h30",INDEX('Etude statistique des temps d''a'!B:AD, 0, ROW(A18)),"Fermé") / COUNTIFS('Etude statistique des temps d''a'!AF:AF,5,'Etude statistique des temps d''a'!A:A,"15h30",INDEX('Etude statistique des temps d''a'!B:AD, 0, ROW(A18)),"&lt;&gt;"),"No data")</f>
        <v>0</v>
      </c>
      <c r="AE19">
        <f>IFERROR(COUNTIFS('Etude statistique des temps d''a'!AF:AF,5,'Etude statistique des temps d''a'!A:A,"16h30",INDEX('Etude statistique des temps d''a'!B:AD, 0, ROW(A18)),"Fermé") / COUNTIFS('Etude statistique des temps d''a'!AF:AF,5,'Etude statistique des temps d''a'!A:A,"16h30",INDEX('Etude statistique des temps d''a'!B:AD, 0, ROW(A18)),"&lt;&gt;"),"No data")</f>
        <v>0</v>
      </c>
      <c r="AF19">
        <f>IFERROR(COUNTIFS('Etude statistique des temps d''a'!AF:AF,5,'Etude statistique des temps d''a'!A:A,"17h30",INDEX('Etude statistique des temps d''a'!B:AD, 0, ROW(A18)),"Fermé") / COUNTIFS('Etude statistique des temps d''a'!AF:AF,5,'Etude statistique des temps d''a'!A:A,"17h30",INDEX('Etude statistique des temps d''a'!B:AD, 0, ROW(A18)),"&lt;&gt;"),"No data")</f>
        <v>0</v>
      </c>
      <c r="AG19">
        <f>IFERROR(COUNTIFS('Etude statistique des temps d''a'!AF:AF,5,'Etude statistique des temps d''a'!A:A,"18h30",INDEX('Etude statistique des temps d''a'!B:AD, 0, ROW(A18)),"Fermé") / COUNTIFS('Etude statistique des temps d''a'!AF:AF,5,'Etude statistique des temps d''a'!A:A,"18h30",INDEX('Etude statistique des temps d''a'!B:AD, 0, ROW(A18)),"&lt;&gt;"),"No data")</f>
        <v>0</v>
      </c>
      <c r="AH19">
        <f>IFERROR(COUNTIFS('Etude statistique des temps d''a'!AF:AF,5,'Etude statistique des temps d''a'!A:A,"19h30",INDEX('Etude statistique des temps d''a'!B:AD, 0, ROW(A18)),"Fermé") / COUNTIFS('Etude statistique des temps d''a'!AF:AF,5,'Etude statistique des temps d''a'!A:A,"19h30",INDEX('Etude statistique des temps d''a'!B:AD, 0, ROW(A18)),"&lt;&gt;"),"No data")</f>
        <v>0</v>
      </c>
      <c r="AI19">
        <f>IFERROR(COUNTIFS('Etude statistique des temps d''a'!AF:AF,5,'Etude statistique des temps d''a'!A:A,"20h30",INDEX('Etude statistique des temps d''a'!B:AD, 0, ROW(A18)),"Fermé") / COUNTIFS('Etude statistique des temps d''a'!AF:AF,5,'Etude statistique des temps d''a'!A:A,"20h30",INDEX('Etude statistique des temps d''a'!B:AD, 0, ROW(A18)),"&lt;&gt;"),"No data")</f>
        <v>0</v>
      </c>
      <c r="AJ19" t="str">
        <f>IFERROR(COUNTIFS('Etude statistique des temps d''a'!AF:AF,5,'Etude statistique des temps d''a'!A:A,"21h30",INDEX('Etude statistique des temps d''a'!B:AD, 0, ROW(A18)),"Fermé") / COUNTIFS('Etude statistique des temps d''a'!AF:AF,5,'Etude statistique des temps d''a'!A:A,"21h30",INDEX('Etude statistique des temps d''a'!B:AD, 0, ROW(A18)),"&lt;&gt;"),"No data")</f>
        <v>No data</v>
      </c>
      <c r="AK19" t="str">
        <f>IFERROR(COUNTIFS('Etude statistique des temps d''a'!AF:AF,5,'Etude statistique des temps d''a'!A:A,"22h",INDEX('Etude statistique des temps d''a'!B:AD, 0, ROW(A18)),"Fermé") / COUNTIFS('Etude statistique des temps d''a'!AF:AF,5,'Etude statistique des temps d''a'!A:A,"22h",INDEX('Etude statistique des temps d''a'!B:AD, 0, ROW(A18)),"&lt;&gt;"),"No data")</f>
        <v>No data</v>
      </c>
      <c r="AL19">
        <f>IFERROR(COUNTIFS('Etude statistique des temps d''a'!AF:AF,5,'Etude statistique des temps d''a'!A:A,"22h30",INDEX('Etude statistique des temps d''a'!B:AD, 0, ROW(A18)),"Fermé") / COUNTIFS('Etude statistique des temps d''a'!AF:AF,5,'Etude statistique des temps d''a'!A:A,"22h30",INDEX('Etude statistique des temps d''a'!B:AD, 0, ROW(A18)),"&lt;&gt;"),"No data")</f>
        <v>1</v>
      </c>
    </row>
    <row r="20" spans="1:38" x14ac:dyDescent="0.3">
      <c r="A20" t="s">
        <v>26</v>
      </c>
      <c r="B20" t="s">
        <v>40</v>
      </c>
      <c r="C20" t="s">
        <v>79</v>
      </c>
      <c r="D20" t="s">
        <v>80</v>
      </c>
      <c r="E20">
        <f t="shared" si="0"/>
        <v>47.5</v>
      </c>
      <c r="F20" t="str">
        <f>IFERROR(AVERAGEIFS(INDEX('Etude statistique des temps d''a'!B:AD,0,ROW(A19)),'Etude statistique des temps d''a'!A:A,"8h30",'Etude statistique des temps d''a'!AF:AF,5),"Closed")</f>
        <v>Closed</v>
      </c>
      <c r="G20">
        <f>IFERROR(AVERAGEIFS(INDEX('Etude statistique des temps d''a'!B:AD,0,ROW(A19)),'Etude statistique des temps d''a'!A:A,"9h30",'Etude statistique des temps d''a'!AF:AF,5),"Closed")</f>
        <v>15</v>
      </c>
      <c r="H20">
        <f>IFERROR(AVERAGEIFS(INDEX('Etude statistique des temps d''a'!B:AD,0,ROW(A19)),'Etude statistique des temps d''a'!A:A,"10h30",'Etude statistique des temps d''a'!AF:AF,5),"Closed")</f>
        <v>65</v>
      </c>
      <c r="I20">
        <f>IFERROR(AVERAGEIFS(INDEX('Etude statistique des temps d''a'!B:AD,0,ROW(A19)),'Etude statistique des temps d''a'!A:A,"11h30 (Parade!)",'Etude statistique des temps d''a'!AF:AF,5),"Closed")</f>
        <v>67.5</v>
      </c>
      <c r="J20">
        <f>IFERROR(AVERAGEIFS(INDEX('Etude statistique des temps d''a'!B:AD,0,ROW(A19)),'Etude statistique des temps d''a'!A:A,"12h30",'Etude statistique des temps d''a'!AF:AF,5),"Closed")</f>
        <v>72.5</v>
      </c>
      <c r="K20">
        <f>IFERROR(AVERAGEIFS(INDEX('Etude statistique des temps d''a'!B:AD,0,ROW(A19)),'Etude statistique des temps d''a'!A:A,"13h30",'Etude statistique des temps d''a'!AF:AF,5),"Closed")</f>
        <v>65</v>
      </c>
      <c r="L20">
        <f>IFERROR(AVERAGEIFS(INDEX('Etude statistique des temps d''a'!B:AD,0,ROW(A19)),'Etude statistique des temps d''a'!A:A,"14h30",'Etude statistique des temps d''a'!AF:AF,5),"Closed")</f>
        <v>50</v>
      </c>
      <c r="M20">
        <f>IFERROR(AVERAGEIFS(INDEX('Etude statistique des temps d''a'!B:AD,0,ROW(A19)),'Etude statistique des temps d''a'!A:A,"15h30",'Etude statistique des temps d''a'!AF:AF,5),"Closed")</f>
        <v>50</v>
      </c>
      <c r="N20">
        <f>IFERROR(AVERAGEIFS(INDEX('Etude statistique des temps d''a'!B:AD,0,ROW(A19)),'Etude statistique des temps d''a'!A:A,"16h30",'Etude statistique des temps d''a'!AF:AF,5),"Closed")</f>
        <v>57.5</v>
      </c>
      <c r="O20">
        <f>IFERROR(AVERAGEIFS(INDEX('Etude statistique des temps d''a'!B:AD,0,ROW(A19)),'Etude statistique des temps d''a'!A:A,"17h30",'Etude statistique des temps d''a'!AF:AF,5),"Closed")</f>
        <v>35</v>
      </c>
      <c r="P20">
        <f>IFERROR(AVERAGEIFS(INDEX('Etude statistique des temps d''a'!B:AD,0,ROW(A19)),'Etude statistique des temps d''a'!A:A,"18h30",'Etude statistique des temps d''a'!AF:AF,5),"Closed")</f>
        <v>40</v>
      </c>
      <c r="Q20">
        <f>IFERROR(AVERAGEIFS(INDEX('Etude statistique des temps d''a'!B:AD,0,ROW(A19)),'Etude statistique des temps d''a'!A:A,"19h30",'Etude statistique des temps d''a'!AF:AF,5),"Closed")</f>
        <v>30</v>
      </c>
      <c r="R20">
        <f>IFERROR(AVERAGEIFS(INDEX('Etude statistique des temps d''a'!B:AD,0,ROW(A19)),'Etude statistique des temps d''a'!A:A,"20h30",'Etude statistique des temps d''a'!AF:AF,5),"Closed")</f>
        <v>45</v>
      </c>
      <c r="S20" t="str">
        <f>IFERROR(AVERAGEIFS(INDEX('Etude statistique des temps d''a'!B:AD,0,ROW(A19)),'Etude statistique des temps d''a'!A:A,"21h30",'Etude statistique des temps d''a'!AF:AF,5),"Closed")</f>
        <v>Closed</v>
      </c>
      <c r="T20" t="str">
        <f>IFERROR(AVERAGEIFS(INDEX('Etude statistique des temps d''a'!B:AD,0,ROW(A19)),'Etude statistique des temps d''a'!A:A,"22h",'Etude statistique des temps d''a'!AF:AF,5),"Closed")</f>
        <v>Closed</v>
      </c>
      <c r="U20">
        <f>IFERROR(AVERAGEIFS(INDEX('Etude statistique des temps d''a'!B:AD,0,ROW(A19)),'Etude statistique des temps d''a'!A:A,"22h30",'Etude statistique des temps d''a'!AF:AF,5),"Closed")</f>
        <v>25</v>
      </c>
      <c r="V20">
        <f>COUNTIFS('Etude statistique des temps d''a'!AF:AF,5,INDEX('Etude statistique des temps d''a'!B:AD, 0, ROW(A19)),"Fermé") / COUNTIFS('Etude statistique des temps d''a'!AF:AF,5,INDEX('Etude statistique des temps d''a'!B:AD, 0, ROW(A19)),"&lt;&gt;")</f>
        <v>9.5238095238095233E-2</v>
      </c>
      <c r="W20">
        <f>IFERROR(COUNTIFS('Etude statistique des temps d''a'!AF:AF,5,'Etude statistique des temps d''a'!A:A,"8h30",INDEX('Etude statistique des temps d''a'!B:AD, 0, ROW(A19)),"Fermé") / COUNTIFS('Etude statistique des temps d''a'!AF:AF,5,'Etude statistique des temps d''a'!A:A,"8h30",INDEX('Etude statistique des temps d''a'!B:AD, 0, ROW(A19)),"&lt;&gt;"),"No data")</f>
        <v>1</v>
      </c>
      <c r="X20">
        <f>IFERROR(COUNTIFS('Etude statistique des temps d''a'!AF:AF,5,'Etude statistique des temps d''a'!A:A,"9h30",INDEX('Etude statistique des temps d''a'!B:AD, 0, ROW(A19)),"Fermé") / COUNTIFS('Etude statistique des temps d''a'!AF:AF,5,'Etude statistique des temps d''a'!A:A,"9h30",INDEX('Etude statistique des temps d''a'!B:AD, 0, ROW(A19)),"&lt;&gt;"),"No data")</f>
        <v>0</v>
      </c>
      <c r="Y20">
        <f>IFERROR(COUNTIFS('Etude statistique des temps d''a'!AF:AF,5,'Etude statistique des temps d''a'!A:A,"10h30",INDEX('Etude statistique des temps d''a'!B:AD, 0, ROW(A19)),"Fermé") / COUNTIFS('Etude statistique des temps d''a'!AF:AF,5,'Etude statistique des temps d''a'!A:A,"10h30",INDEX('Etude statistique des temps d''a'!B:AD, 0, ROW(A19)),"&lt;&gt;"),"No data")</f>
        <v>0</v>
      </c>
      <c r="Z20">
        <f>IFERROR(COUNTIFS('Etude statistique des temps d''a'!AF:AF,5,'Etude statistique des temps d''a'!A:A,"11h30 (Parade!)",INDEX('Etude statistique des temps d''a'!B:AD, 0, ROW(A19)),"Fermé") / COUNTIFS('Etude statistique des temps d''a'!AF:AF,5,'Etude statistique des temps d''a'!A:A,"11h30 (Parade!)",INDEX('Etude statistique des temps d''a'!B:AD, 0, ROW(A19)),"&lt;&gt;"),"No data")</f>
        <v>0</v>
      </c>
      <c r="AA20">
        <f>IFERROR(COUNTIFS('Etude statistique des temps d''a'!AF:AF,5,'Etude statistique des temps d''a'!A:A,"12h30",INDEX('Etude statistique des temps d''a'!B:AD, 0, ROW(A19)),"Fermé") / COUNTIFS('Etude statistique des temps d''a'!AF:AF,5,'Etude statistique des temps d''a'!A:A,"12h30",INDEX('Etude statistique des temps d''a'!B:AD, 0, ROW(A19)),"&lt;&gt;"),"No data")</f>
        <v>0</v>
      </c>
      <c r="AB20">
        <f>IFERROR(COUNTIFS('Etude statistique des temps d''a'!AF:AF,5,'Etude statistique des temps d''a'!A:A,"13h30",INDEX('Etude statistique des temps d''a'!B:AD, 0, ROW(A19)),"Fermé") / COUNTIFS('Etude statistique des temps d''a'!AF:AF,5,'Etude statistique des temps d''a'!A:A,"13h30",INDEX('Etude statistique des temps d''a'!B:AD, 0, ROW(A19)),"&lt;&gt;"),"No data")</f>
        <v>0</v>
      </c>
      <c r="AC20">
        <f>IFERROR(COUNTIFS('Etude statistique des temps d''a'!AF:AF,5,'Etude statistique des temps d''a'!A:A,"14h30",INDEX('Etude statistique des temps d''a'!B:AD, 0, ROW(A19)),"Fermé") / COUNTIFS('Etude statistique des temps d''a'!AF:AF,5,'Etude statistique des temps d''a'!A:A,"14h30",INDEX('Etude statistique des temps d''a'!B:AD, 0, ROW(A19)),"&lt;&gt;"),"No data")</f>
        <v>0</v>
      </c>
      <c r="AD20">
        <f>IFERROR(COUNTIFS('Etude statistique des temps d''a'!AF:AF,5,'Etude statistique des temps d''a'!A:A,"15h30",INDEX('Etude statistique des temps d''a'!B:AD, 0, ROW(A19)),"Fermé") / COUNTIFS('Etude statistique des temps d''a'!AF:AF,5,'Etude statistique des temps d''a'!A:A,"15h30",INDEX('Etude statistique des temps d''a'!B:AD, 0, ROW(A19)),"&lt;&gt;"),"No data")</f>
        <v>0</v>
      </c>
      <c r="AE20">
        <f>IFERROR(COUNTIFS('Etude statistique des temps d''a'!AF:AF,5,'Etude statistique des temps d''a'!A:A,"16h30",INDEX('Etude statistique des temps d''a'!B:AD, 0, ROW(A19)),"Fermé") / COUNTIFS('Etude statistique des temps d''a'!AF:AF,5,'Etude statistique des temps d''a'!A:A,"16h30",INDEX('Etude statistique des temps d''a'!B:AD, 0, ROW(A19)),"&lt;&gt;"),"No data")</f>
        <v>0</v>
      </c>
      <c r="AF20">
        <f>IFERROR(COUNTIFS('Etude statistique des temps d''a'!AF:AF,5,'Etude statistique des temps d''a'!A:A,"17h30",INDEX('Etude statistique des temps d''a'!B:AD, 0, ROW(A19)),"Fermé") / COUNTIFS('Etude statistique des temps d''a'!AF:AF,5,'Etude statistique des temps d''a'!A:A,"17h30",INDEX('Etude statistique des temps d''a'!B:AD, 0, ROW(A19)),"&lt;&gt;"),"No data")</f>
        <v>0</v>
      </c>
      <c r="AG20">
        <f>IFERROR(COUNTIFS('Etude statistique des temps d''a'!AF:AF,5,'Etude statistique des temps d''a'!A:A,"18h30",INDEX('Etude statistique des temps d''a'!B:AD, 0, ROW(A19)),"Fermé") / COUNTIFS('Etude statistique des temps d''a'!AF:AF,5,'Etude statistique des temps d''a'!A:A,"18h30",INDEX('Etude statistique des temps d''a'!B:AD, 0, ROW(A19)),"&lt;&gt;"),"No data")</f>
        <v>0</v>
      </c>
      <c r="AH20">
        <f>IFERROR(COUNTIFS('Etude statistique des temps d''a'!AF:AF,5,'Etude statistique des temps d''a'!A:A,"19h30",INDEX('Etude statistique des temps d''a'!B:AD, 0, ROW(A19)),"Fermé") / COUNTIFS('Etude statistique des temps d''a'!AF:AF,5,'Etude statistique des temps d''a'!A:A,"19h30",INDEX('Etude statistique des temps d''a'!B:AD, 0, ROW(A19)),"&lt;&gt;"),"No data")</f>
        <v>0</v>
      </c>
      <c r="AI20">
        <f>IFERROR(COUNTIFS('Etude statistique des temps d''a'!AF:AF,5,'Etude statistique des temps d''a'!A:A,"20h30",INDEX('Etude statistique des temps d''a'!B:AD, 0, ROW(A19)),"Fermé") / COUNTIFS('Etude statistique des temps d''a'!AF:AF,5,'Etude statistique des temps d''a'!A:A,"20h30",INDEX('Etude statistique des temps d''a'!B:AD, 0, ROW(A19)),"&lt;&gt;"),"No data")</f>
        <v>0</v>
      </c>
      <c r="AJ20" t="str">
        <f>IFERROR(COUNTIFS('Etude statistique des temps d''a'!AF:AF,5,'Etude statistique des temps d''a'!A:A,"21h30",INDEX('Etude statistique des temps d''a'!B:AD, 0, ROW(A19)),"Fermé") / COUNTIFS('Etude statistique des temps d''a'!AF:AF,5,'Etude statistique des temps d''a'!A:A,"21h30",INDEX('Etude statistique des temps d''a'!B:AD, 0, ROW(A19)),"&lt;&gt;"),"No data")</f>
        <v>No data</v>
      </c>
      <c r="AK20" t="str">
        <f>IFERROR(COUNTIFS('Etude statistique des temps d''a'!AF:AF,5,'Etude statistique des temps d''a'!A:A,"22h",INDEX('Etude statistique des temps d''a'!B:AD, 0, ROW(A19)),"Fermé") / COUNTIFS('Etude statistique des temps d''a'!AF:AF,5,'Etude statistique des temps d''a'!A:A,"22h",INDEX('Etude statistique des temps d''a'!B:AD, 0, ROW(A19)),"&lt;&gt;"),"No data")</f>
        <v>No data</v>
      </c>
      <c r="AL20">
        <f>IFERROR(COUNTIFS('Etude statistique des temps d''a'!AF:AF,5,'Etude statistique des temps d''a'!A:A,"22h30",INDEX('Etude statistique des temps d''a'!B:AD, 0, ROW(A19)),"Fermé") / COUNTIFS('Etude statistique des temps d''a'!AF:AF,5,'Etude statistique des temps d''a'!A:A,"22h30",INDEX('Etude statistique des temps d''a'!B:AD, 0, ROW(A19)),"&lt;&gt;"),"No data")</f>
        <v>0</v>
      </c>
    </row>
    <row r="21" spans="1:38" x14ac:dyDescent="0.3">
      <c r="A21" t="s">
        <v>27</v>
      </c>
      <c r="B21" t="s">
        <v>38</v>
      </c>
      <c r="C21" t="s">
        <v>81</v>
      </c>
      <c r="D21" t="s">
        <v>82</v>
      </c>
      <c r="E21">
        <f t="shared" si="0"/>
        <v>20.384615384615383</v>
      </c>
      <c r="F21">
        <f>IFERROR(AVERAGEIFS(INDEX('Etude statistique des temps d''a'!B:AD,0,ROW(A20)),'Etude statistique des temps d''a'!A:A,"8h30",'Etude statistique des temps d''a'!AF:AF,5),"Closed")</f>
        <v>5</v>
      </c>
      <c r="G21">
        <f>IFERROR(AVERAGEIFS(INDEX('Etude statistique des temps d''a'!B:AD,0,ROW(A20)),'Etude statistique des temps d''a'!A:A,"9h30",'Etude statistique des temps d''a'!AF:AF,5),"Closed")</f>
        <v>5</v>
      </c>
      <c r="H21">
        <f>IFERROR(AVERAGEIFS(INDEX('Etude statistique des temps d''a'!B:AD,0,ROW(A20)),'Etude statistique des temps d''a'!A:A,"10h30",'Etude statistique des temps d''a'!AF:AF,5),"Closed")</f>
        <v>20</v>
      </c>
      <c r="I21">
        <f>IFERROR(AVERAGEIFS(INDEX('Etude statistique des temps d''a'!B:AD,0,ROW(A20)),'Etude statistique des temps d''a'!A:A,"11h30 (Parade!)",'Etude statistique des temps d''a'!AF:AF,5),"Closed")</f>
        <v>37.5</v>
      </c>
      <c r="J21">
        <f>IFERROR(AVERAGEIFS(INDEX('Etude statistique des temps d''a'!B:AD,0,ROW(A20)),'Etude statistique des temps d''a'!A:A,"12h30",'Etude statistique des temps d''a'!AF:AF,5),"Closed")</f>
        <v>32.5</v>
      </c>
      <c r="K21">
        <f>IFERROR(AVERAGEIFS(INDEX('Etude statistique des temps d''a'!B:AD,0,ROW(A20)),'Etude statistique des temps d''a'!A:A,"13h30",'Etude statistique des temps d''a'!AF:AF,5),"Closed")</f>
        <v>20</v>
      </c>
      <c r="L21">
        <f>IFERROR(AVERAGEIFS(INDEX('Etude statistique des temps d''a'!B:AD,0,ROW(A20)),'Etude statistique des temps d''a'!A:A,"14h30",'Etude statistique des temps d''a'!AF:AF,5),"Closed")</f>
        <v>30</v>
      </c>
      <c r="M21">
        <f>IFERROR(AVERAGEIFS(INDEX('Etude statistique des temps d''a'!B:AD,0,ROW(A20)),'Etude statistique des temps d''a'!A:A,"15h30",'Etude statistique des temps d''a'!AF:AF,5),"Closed")</f>
        <v>15</v>
      </c>
      <c r="N21">
        <f>IFERROR(AVERAGEIFS(INDEX('Etude statistique des temps d''a'!B:AD,0,ROW(A20)),'Etude statistique des temps d''a'!A:A,"16h30",'Etude statistique des temps d''a'!AF:AF,5),"Closed")</f>
        <v>20</v>
      </c>
      <c r="O21">
        <f>IFERROR(AVERAGEIFS(INDEX('Etude statistique des temps d''a'!B:AD,0,ROW(A20)),'Etude statistique des temps d''a'!A:A,"17h30",'Etude statistique des temps d''a'!AF:AF,5),"Closed")</f>
        <v>30</v>
      </c>
      <c r="P21">
        <f>IFERROR(AVERAGEIFS(INDEX('Etude statistique des temps d''a'!B:AD,0,ROW(A20)),'Etude statistique des temps d''a'!A:A,"18h30",'Etude statistique des temps d''a'!AF:AF,5),"Closed")</f>
        <v>20</v>
      </c>
      <c r="Q21">
        <f>IFERROR(AVERAGEIFS(INDEX('Etude statistique des temps d''a'!B:AD,0,ROW(A20)),'Etude statistique des temps d''a'!A:A,"19h30",'Etude statistique des temps d''a'!AF:AF,5),"Closed")</f>
        <v>20</v>
      </c>
      <c r="R21">
        <f>IFERROR(AVERAGEIFS(INDEX('Etude statistique des temps d''a'!B:AD,0,ROW(A20)),'Etude statistique des temps d''a'!A:A,"20h30",'Etude statistique des temps d''a'!AF:AF,5),"Closed")</f>
        <v>10</v>
      </c>
      <c r="S21" t="str">
        <f>IFERROR(AVERAGEIFS(INDEX('Etude statistique des temps d''a'!B:AD,0,ROW(A20)),'Etude statistique des temps d''a'!A:A,"21h30",'Etude statistique des temps d''a'!AF:AF,5),"Closed")</f>
        <v>Closed</v>
      </c>
      <c r="T21" t="str">
        <f>IFERROR(AVERAGEIFS(INDEX('Etude statistique des temps d''a'!B:AD,0,ROW(A20)),'Etude statistique des temps d''a'!A:A,"22h",'Etude statistique des temps d''a'!AF:AF,5),"Closed")</f>
        <v>Closed</v>
      </c>
      <c r="U21" t="str">
        <f>IFERROR(AVERAGEIFS(INDEX('Etude statistique des temps d''a'!B:AD,0,ROW(A20)),'Etude statistique des temps d''a'!A:A,"22h30",'Etude statistique des temps d''a'!AF:AF,5),"Closed")</f>
        <v>Closed</v>
      </c>
      <c r="V21">
        <f>COUNTIFS('Etude statistique des temps d''a'!AF:AF,5,INDEX('Etude statistique des temps d''a'!B:AD, 0, ROW(A20)),"Fermé") / COUNTIFS('Etude statistique des temps d''a'!AF:AF,5,INDEX('Etude statistique des temps d''a'!B:AD, 0, ROW(A20)),"&lt;&gt;")</f>
        <v>4.7619047619047616E-2</v>
      </c>
      <c r="W21">
        <f>IFERROR(COUNTIFS('Etude statistique des temps d''a'!AF:AF,5,'Etude statistique des temps d''a'!A:A,"8h30",INDEX('Etude statistique des temps d''a'!B:AD, 0, ROW(A20)),"Fermé") / COUNTIFS('Etude statistique des temps d''a'!AF:AF,5,'Etude statistique des temps d''a'!A:A,"8h30",INDEX('Etude statistique des temps d''a'!B:AD, 0, ROW(A20)),"&lt;&gt;"),"No data")</f>
        <v>0</v>
      </c>
      <c r="X21">
        <f>IFERROR(COUNTIFS('Etude statistique des temps d''a'!AF:AF,5,'Etude statistique des temps d''a'!A:A,"9h30",INDEX('Etude statistique des temps d''a'!B:AD, 0, ROW(A20)),"Fermé") / COUNTIFS('Etude statistique des temps d''a'!AF:AF,5,'Etude statistique des temps d''a'!A:A,"9h30",INDEX('Etude statistique des temps d''a'!B:AD, 0, ROW(A20)),"&lt;&gt;"),"No data")</f>
        <v>0</v>
      </c>
      <c r="Y21">
        <f>IFERROR(COUNTIFS('Etude statistique des temps d''a'!AF:AF,5,'Etude statistique des temps d''a'!A:A,"10h30",INDEX('Etude statistique des temps d''a'!B:AD, 0, ROW(A20)),"Fermé") / COUNTIFS('Etude statistique des temps d''a'!AF:AF,5,'Etude statistique des temps d''a'!A:A,"10h30",INDEX('Etude statistique des temps d''a'!B:AD, 0, ROW(A20)),"&lt;&gt;"),"No data")</f>
        <v>0</v>
      </c>
      <c r="Z21">
        <f>IFERROR(COUNTIFS('Etude statistique des temps d''a'!AF:AF,5,'Etude statistique des temps d''a'!A:A,"11h30 (Parade!)",INDEX('Etude statistique des temps d''a'!B:AD, 0, ROW(A20)),"Fermé") / COUNTIFS('Etude statistique des temps d''a'!AF:AF,5,'Etude statistique des temps d''a'!A:A,"11h30 (Parade!)",INDEX('Etude statistique des temps d''a'!B:AD, 0, ROW(A20)),"&lt;&gt;"),"No data")</f>
        <v>0</v>
      </c>
      <c r="AA21">
        <f>IFERROR(COUNTIFS('Etude statistique des temps d''a'!AF:AF,5,'Etude statistique des temps d''a'!A:A,"12h30",INDEX('Etude statistique des temps d''a'!B:AD, 0, ROW(A20)),"Fermé") / COUNTIFS('Etude statistique des temps d''a'!AF:AF,5,'Etude statistique des temps d''a'!A:A,"12h30",INDEX('Etude statistique des temps d''a'!B:AD, 0, ROW(A20)),"&lt;&gt;"),"No data")</f>
        <v>0</v>
      </c>
      <c r="AB21">
        <f>IFERROR(COUNTIFS('Etude statistique des temps d''a'!AF:AF,5,'Etude statistique des temps d''a'!A:A,"13h30",INDEX('Etude statistique des temps d''a'!B:AD, 0, ROW(A20)),"Fermé") / COUNTIFS('Etude statistique des temps d''a'!AF:AF,5,'Etude statistique des temps d''a'!A:A,"13h30",INDEX('Etude statistique des temps d''a'!B:AD, 0, ROW(A20)),"&lt;&gt;"),"No data")</f>
        <v>0</v>
      </c>
      <c r="AC21">
        <f>IFERROR(COUNTIFS('Etude statistique des temps d''a'!AF:AF,5,'Etude statistique des temps d''a'!A:A,"14h30",INDEX('Etude statistique des temps d''a'!B:AD, 0, ROW(A20)),"Fermé") / COUNTIFS('Etude statistique des temps d''a'!AF:AF,5,'Etude statistique des temps d''a'!A:A,"14h30",INDEX('Etude statistique des temps d''a'!B:AD, 0, ROW(A20)),"&lt;&gt;"),"No data")</f>
        <v>0</v>
      </c>
      <c r="AD21">
        <f>IFERROR(COUNTIFS('Etude statistique des temps d''a'!AF:AF,5,'Etude statistique des temps d''a'!A:A,"15h30",INDEX('Etude statistique des temps d''a'!B:AD, 0, ROW(A20)),"Fermé") / COUNTIFS('Etude statistique des temps d''a'!AF:AF,5,'Etude statistique des temps d''a'!A:A,"15h30",INDEX('Etude statistique des temps d''a'!B:AD, 0, ROW(A20)),"&lt;&gt;"),"No data")</f>
        <v>0</v>
      </c>
      <c r="AE21">
        <f>IFERROR(COUNTIFS('Etude statistique des temps d''a'!AF:AF,5,'Etude statistique des temps d''a'!A:A,"16h30",INDEX('Etude statistique des temps d''a'!B:AD, 0, ROW(A20)),"Fermé") / COUNTIFS('Etude statistique des temps d''a'!AF:AF,5,'Etude statistique des temps d''a'!A:A,"16h30",INDEX('Etude statistique des temps d''a'!B:AD, 0, ROW(A20)),"&lt;&gt;"),"No data")</f>
        <v>0</v>
      </c>
      <c r="AF21">
        <f>IFERROR(COUNTIFS('Etude statistique des temps d''a'!AF:AF,5,'Etude statistique des temps d''a'!A:A,"17h30",INDEX('Etude statistique des temps d''a'!B:AD, 0, ROW(A20)),"Fermé") / COUNTIFS('Etude statistique des temps d''a'!AF:AF,5,'Etude statistique des temps d''a'!A:A,"17h30",INDEX('Etude statistique des temps d''a'!B:AD, 0, ROW(A20)),"&lt;&gt;"),"No data")</f>
        <v>0</v>
      </c>
      <c r="AG21">
        <f>IFERROR(COUNTIFS('Etude statistique des temps d''a'!AF:AF,5,'Etude statistique des temps d''a'!A:A,"18h30",INDEX('Etude statistique des temps d''a'!B:AD, 0, ROW(A20)),"Fermé") / COUNTIFS('Etude statistique des temps d''a'!AF:AF,5,'Etude statistique des temps d''a'!A:A,"18h30",INDEX('Etude statistique des temps d''a'!B:AD, 0, ROW(A20)),"&lt;&gt;"),"No data")</f>
        <v>0</v>
      </c>
      <c r="AH21">
        <f>IFERROR(COUNTIFS('Etude statistique des temps d''a'!AF:AF,5,'Etude statistique des temps d''a'!A:A,"19h30",INDEX('Etude statistique des temps d''a'!B:AD, 0, ROW(A20)),"Fermé") / COUNTIFS('Etude statistique des temps d''a'!AF:AF,5,'Etude statistique des temps d''a'!A:A,"19h30",INDEX('Etude statistique des temps d''a'!B:AD, 0, ROW(A20)),"&lt;&gt;"),"No data")</f>
        <v>0</v>
      </c>
      <c r="AI21">
        <f>IFERROR(COUNTIFS('Etude statistique des temps d''a'!AF:AF,5,'Etude statistique des temps d''a'!A:A,"20h30",INDEX('Etude statistique des temps d''a'!B:AD, 0, ROW(A20)),"Fermé") / COUNTIFS('Etude statistique des temps d''a'!AF:AF,5,'Etude statistique des temps d''a'!A:A,"20h30",INDEX('Etude statistique des temps d''a'!B:AD, 0, ROW(A20)),"&lt;&gt;"),"No data")</f>
        <v>0</v>
      </c>
      <c r="AJ21" t="str">
        <f>IFERROR(COUNTIFS('Etude statistique des temps d''a'!AF:AF,5,'Etude statistique des temps d''a'!A:A,"21h30",INDEX('Etude statistique des temps d''a'!B:AD, 0, ROW(A20)),"Fermé") / COUNTIFS('Etude statistique des temps d''a'!AF:AF,5,'Etude statistique des temps d''a'!A:A,"21h30",INDEX('Etude statistique des temps d''a'!B:AD, 0, ROW(A20)),"&lt;&gt;"),"No data")</f>
        <v>No data</v>
      </c>
      <c r="AK21" t="str">
        <f>IFERROR(COUNTIFS('Etude statistique des temps d''a'!AF:AF,5,'Etude statistique des temps d''a'!A:A,"22h",INDEX('Etude statistique des temps d''a'!B:AD, 0, ROW(A20)),"Fermé") / COUNTIFS('Etude statistique des temps d''a'!AF:AF,5,'Etude statistique des temps d''a'!A:A,"22h",INDEX('Etude statistique des temps d''a'!B:AD, 0, ROW(A20)),"&lt;&gt;"),"No data")</f>
        <v>No data</v>
      </c>
      <c r="AL21">
        <f>IFERROR(COUNTIFS('Etude statistique des temps d''a'!AF:AF,5,'Etude statistique des temps d''a'!A:A,"22h30",INDEX('Etude statistique des temps d''a'!B:AD, 0, ROW(A20)),"Fermé") / COUNTIFS('Etude statistique des temps d''a'!AF:AF,5,'Etude statistique des temps d''a'!A:A,"22h30",INDEX('Etude statistique des temps d''a'!B:AD, 0, ROW(A20)),"&lt;&gt;"),"No data")</f>
        <v>1</v>
      </c>
    </row>
    <row r="22" spans="1:38" x14ac:dyDescent="0.3">
      <c r="A22" t="s">
        <v>28</v>
      </c>
      <c r="B22" t="s">
        <v>38</v>
      </c>
      <c r="C22" t="s">
        <v>83</v>
      </c>
      <c r="D22" t="s">
        <v>84</v>
      </c>
      <c r="E22">
        <f t="shared" si="0"/>
        <v>34.230769230769234</v>
      </c>
      <c r="F22">
        <f>IFERROR(AVERAGEIFS(INDEX('Etude statistique des temps d''a'!B:AD,0,ROW(A21)),'Etude statistique des temps d''a'!A:A,"8h30",'Etude statistique des temps d''a'!AF:AF,5),"Closed")</f>
        <v>5</v>
      </c>
      <c r="G22">
        <f>IFERROR(AVERAGEIFS(INDEX('Etude statistique des temps d''a'!B:AD,0,ROW(A21)),'Etude statistique des temps d''a'!A:A,"9h30",'Etude statistique des temps d''a'!AF:AF,5),"Closed")</f>
        <v>22.5</v>
      </c>
      <c r="H22">
        <f>IFERROR(AVERAGEIFS(INDEX('Etude statistique des temps d''a'!B:AD,0,ROW(A21)),'Etude statistique des temps d''a'!A:A,"10h30",'Etude statistique des temps d''a'!AF:AF,5),"Closed")</f>
        <v>42.5</v>
      </c>
      <c r="I22">
        <f>IFERROR(AVERAGEIFS(INDEX('Etude statistique des temps d''a'!B:AD,0,ROW(A21)),'Etude statistique des temps d''a'!A:A,"11h30 (Parade!)",'Etude statistique des temps d''a'!AF:AF,5),"Closed")</f>
        <v>42.5</v>
      </c>
      <c r="J22">
        <f>IFERROR(AVERAGEIFS(INDEX('Etude statistique des temps d''a'!B:AD,0,ROW(A21)),'Etude statistique des temps d''a'!A:A,"12h30",'Etude statistique des temps d''a'!AF:AF,5),"Closed")</f>
        <v>40</v>
      </c>
      <c r="K22">
        <f>IFERROR(AVERAGEIFS(INDEX('Etude statistique des temps d''a'!B:AD,0,ROW(A21)),'Etude statistique des temps d''a'!A:A,"13h30",'Etude statistique des temps d''a'!AF:AF,5),"Closed")</f>
        <v>50</v>
      </c>
      <c r="L22">
        <f>IFERROR(AVERAGEIFS(INDEX('Etude statistique des temps d''a'!B:AD,0,ROW(A21)),'Etude statistique des temps d''a'!A:A,"14h30",'Etude statistique des temps d''a'!AF:AF,5),"Closed")</f>
        <v>45</v>
      </c>
      <c r="M22">
        <f>IFERROR(AVERAGEIFS(INDEX('Etude statistique des temps d''a'!B:AD,0,ROW(A21)),'Etude statistique des temps d''a'!A:A,"15h30",'Etude statistique des temps d''a'!AF:AF,5),"Closed")</f>
        <v>40</v>
      </c>
      <c r="N22">
        <f>IFERROR(AVERAGEIFS(INDEX('Etude statistique des temps d''a'!B:AD,0,ROW(A21)),'Etude statistique des temps d''a'!A:A,"16h30",'Etude statistique des temps d''a'!AF:AF,5),"Closed")</f>
        <v>37.5</v>
      </c>
      <c r="O22">
        <f>IFERROR(AVERAGEIFS(INDEX('Etude statistique des temps d''a'!B:AD,0,ROW(A21)),'Etude statistique des temps d''a'!A:A,"17h30",'Etude statistique des temps d''a'!AF:AF,5),"Closed")</f>
        <v>35</v>
      </c>
      <c r="P22">
        <f>IFERROR(AVERAGEIFS(INDEX('Etude statistique des temps d''a'!B:AD,0,ROW(A21)),'Etude statistique des temps d''a'!A:A,"18h30",'Etude statistique des temps d''a'!AF:AF,5),"Closed")</f>
        <v>30</v>
      </c>
      <c r="Q22">
        <f>IFERROR(AVERAGEIFS(INDEX('Etude statistique des temps d''a'!B:AD,0,ROW(A21)),'Etude statistique des temps d''a'!A:A,"19h30",'Etude statistique des temps d''a'!AF:AF,5),"Closed")</f>
        <v>30</v>
      </c>
      <c r="R22">
        <f>IFERROR(AVERAGEIFS(INDEX('Etude statistique des temps d''a'!B:AD,0,ROW(A21)),'Etude statistique des temps d''a'!A:A,"20h30",'Etude statistique des temps d''a'!AF:AF,5),"Closed")</f>
        <v>25</v>
      </c>
      <c r="S22" t="str">
        <f>IFERROR(AVERAGEIFS(INDEX('Etude statistique des temps d''a'!B:AD,0,ROW(A21)),'Etude statistique des temps d''a'!A:A,"21h30",'Etude statistique des temps d''a'!AF:AF,5),"Closed")</f>
        <v>Closed</v>
      </c>
      <c r="T22" t="str">
        <f>IFERROR(AVERAGEIFS(INDEX('Etude statistique des temps d''a'!B:AD,0,ROW(A21)),'Etude statistique des temps d''a'!A:A,"22h",'Etude statistique des temps d''a'!AF:AF,5),"Closed")</f>
        <v>Closed</v>
      </c>
      <c r="U22" t="str">
        <f>IFERROR(AVERAGEIFS(INDEX('Etude statistique des temps d''a'!B:AD,0,ROW(A21)),'Etude statistique des temps d''a'!A:A,"22h30",'Etude statistique des temps d''a'!AF:AF,5),"Closed")</f>
        <v>Closed</v>
      </c>
      <c r="V22">
        <f>COUNTIFS('Etude statistique des temps d''a'!AF:AF,5,INDEX('Etude statistique des temps d''a'!B:AD, 0, ROW(A21)),"Fermé") / COUNTIFS('Etude statistique des temps d''a'!AF:AF,5,INDEX('Etude statistique des temps d''a'!B:AD, 0, ROW(A21)),"&lt;&gt;")</f>
        <v>4.7619047619047616E-2</v>
      </c>
      <c r="W22">
        <f>IFERROR(COUNTIFS('Etude statistique des temps d''a'!AF:AF,5,'Etude statistique des temps d''a'!A:A,"8h30",INDEX('Etude statistique des temps d''a'!B:AD, 0, ROW(A21)),"Fermé") / COUNTIFS('Etude statistique des temps d''a'!AF:AF,5,'Etude statistique des temps d''a'!A:A,"8h30",INDEX('Etude statistique des temps d''a'!B:AD, 0, ROW(A21)),"&lt;&gt;"),"No data")</f>
        <v>0</v>
      </c>
      <c r="X22">
        <f>IFERROR(COUNTIFS('Etude statistique des temps d''a'!AF:AF,5,'Etude statistique des temps d''a'!A:A,"9h30",INDEX('Etude statistique des temps d''a'!B:AD, 0, ROW(A21)),"Fermé") / COUNTIFS('Etude statistique des temps d''a'!AF:AF,5,'Etude statistique des temps d''a'!A:A,"9h30",INDEX('Etude statistique des temps d''a'!B:AD, 0, ROW(A21)),"&lt;&gt;"),"No data")</f>
        <v>0</v>
      </c>
      <c r="Y22">
        <f>IFERROR(COUNTIFS('Etude statistique des temps d''a'!AF:AF,5,'Etude statistique des temps d''a'!A:A,"10h30",INDEX('Etude statistique des temps d''a'!B:AD, 0, ROW(A21)),"Fermé") / COUNTIFS('Etude statistique des temps d''a'!AF:AF,5,'Etude statistique des temps d''a'!A:A,"10h30",INDEX('Etude statistique des temps d''a'!B:AD, 0, ROW(A21)),"&lt;&gt;"),"No data")</f>
        <v>0</v>
      </c>
      <c r="Z22">
        <f>IFERROR(COUNTIFS('Etude statistique des temps d''a'!AF:AF,5,'Etude statistique des temps d''a'!A:A,"11h30 (Parade!)",INDEX('Etude statistique des temps d''a'!B:AD, 0, ROW(A21)),"Fermé") / COUNTIFS('Etude statistique des temps d''a'!AF:AF,5,'Etude statistique des temps d''a'!A:A,"11h30 (Parade!)",INDEX('Etude statistique des temps d''a'!B:AD, 0, ROW(A21)),"&lt;&gt;"),"No data")</f>
        <v>0</v>
      </c>
      <c r="AA22">
        <f>IFERROR(COUNTIFS('Etude statistique des temps d''a'!AF:AF,5,'Etude statistique des temps d''a'!A:A,"12h30",INDEX('Etude statistique des temps d''a'!B:AD, 0, ROW(A21)),"Fermé") / COUNTIFS('Etude statistique des temps d''a'!AF:AF,5,'Etude statistique des temps d''a'!A:A,"12h30",INDEX('Etude statistique des temps d''a'!B:AD, 0, ROW(A21)),"&lt;&gt;"),"No data")</f>
        <v>0</v>
      </c>
      <c r="AB22">
        <f>IFERROR(COUNTIFS('Etude statistique des temps d''a'!AF:AF,5,'Etude statistique des temps d''a'!A:A,"13h30",INDEX('Etude statistique des temps d''a'!B:AD, 0, ROW(A21)),"Fermé") / COUNTIFS('Etude statistique des temps d''a'!AF:AF,5,'Etude statistique des temps d''a'!A:A,"13h30",INDEX('Etude statistique des temps d''a'!B:AD, 0, ROW(A21)),"&lt;&gt;"),"No data")</f>
        <v>0</v>
      </c>
      <c r="AC22">
        <f>IFERROR(COUNTIFS('Etude statistique des temps d''a'!AF:AF,5,'Etude statistique des temps d''a'!A:A,"14h30",INDEX('Etude statistique des temps d''a'!B:AD, 0, ROW(A21)),"Fermé") / COUNTIFS('Etude statistique des temps d''a'!AF:AF,5,'Etude statistique des temps d''a'!A:A,"14h30",INDEX('Etude statistique des temps d''a'!B:AD, 0, ROW(A21)),"&lt;&gt;"),"No data")</f>
        <v>0</v>
      </c>
      <c r="AD22">
        <f>IFERROR(COUNTIFS('Etude statistique des temps d''a'!AF:AF,5,'Etude statistique des temps d''a'!A:A,"15h30",INDEX('Etude statistique des temps d''a'!B:AD, 0, ROW(A21)),"Fermé") / COUNTIFS('Etude statistique des temps d''a'!AF:AF,5,'Etude statistique des temps d''a'!A:A,"15h30",INDEX('Etude statistique des temps d''a'!B:AD, 0, ROW(A21)),"&lt;&gt;"),"No data")</f>
        <v>0</v>
      </c>
      <c r="AE22">
        <f>IFERROR(COUNTIFS('Etude statistique des temps d''a'!AF:AF,5,'Etude statistique des temps d''a'!A:A,"16h30",INDEX('Etude statistique des temps d''a'!B:AD, 0, ROW(A21)),"Fermé") / COUNTIFS('Etude statistique des temps d''a'!AF:AF,5,'Etude statistique des temps d''a'!A:A,"16h30",INDEX('Etude statistique des temps d''a'!B:AD, 0, ROW(A21)),"&lt;&gt;"),"No data")</f>
        <v>0</v>
      </c>
      <c r="AF22">
        <f>IFERROR(COUNTIFS('Etude statistique des temps d''a'!AF:AF,5,'Etude statistique des temps d''a'!A:A,"17h30",INDEX('Etude statistique des temps d''a'!B:AD, 0, ROW(A21)),"Fermé") / COUNTIFS('Etude statistique des temps d''a'!AF:AF,5,'Etude statistique des temps d''a'!A:A,"17h30",INDEX('Etude statistique des temps d''a'!B:AD, 0, ROW(A21)),"&lt;&gt;"),"No data")</f>
        <v>0</v>
      </c>
      <c r="AG22">
        <f>IFERROR(COUNTIFS('Etude statistique des temps d''a'!AF:AF,5,'Etude statistique des temps d''a'!A:A,"18h30",INDEX('Etude statistique des temps d''a'!B:AD, 0, ROW(A21)),"Fermé") / COUNTIFS('Etude statistique des temps d''a'!AF:AF,5,'Etude statistique des temps d''a'!A:A,"18h30",INDEX('Etude statistique des temps d''a'!B:AD, 0, ROW(A21)),"&lt;&gt;"),"No data")</f>
        <v>0</v>
      </c>
      <c r="AH22">
        <f>IFERROR(COUNTIFS('Etude statistique des temps d''a'!AF:AF,5,'Etude statistique des temps d''a'!A:A,"19h30",INDEX('Etude statistique des temps d''a'!B:AD, 0, ROW(A21)),"Fermé") / COUNTIFS('Etude statistique des temps d''a'!AF:AF,5,'Etude statistique des temps d''a'!A:A,"19h30",INDEX('Etude statistique des temps d''a'!B:AD, 0, ROW(A21)),"&lt;&gt;"),"No data")</f>
        <v>0</v>
      </c>
      <c r="AI22">
        <f>IFERROR(COUNTIFS('Etude statistique des temps d''a'!AF:AF,5,'Etude statistique des temps d''a'!A:A,"20h30",INDEX('Etude statistique des temps d''a'!B:AD, 0, ROW(A21)),"Fermé") / COUNTIFS('Etude statistique des temps d''a'!AF:AF,5,'Etude statistique des temps d''a'!A:A,"20h30",INDEX('Etude statistique des temps d''a'!B:AD, 0, ROW(A21)),"&lt;&gt;"),"No data")</f>
        <v>0</v>
      </c>
      <c r="AJ22" t="str">
        <f>IFERROR(COUNTIFS('Etude statistique des temps d''a'!AF:AF,5,'Etude statistique des temps d''a'!A:A,"21h30",INDEX('Etude statistique des temps d''a'!B:AD, 0, ROW(A21)),"Fermé") / COUNTIFS('Etude statistique des temps d''a'!AF:AF,5,'Etude statistique des temps d''a'!A:A,"21h30",INDEX('Etude statistique des temps d''a'!B:AD, 0, ROW(A21)),"&lt;&gt;"),"No data")</f>
        <v>No data</v>
      </c>
      <c r="AK22" t="str">
        <f>IFERROR(COUNTIFS('Etude statistique des temps d''a'!AF:AF,5,'Etude statistique des temps d''a'!A:A,"22h",INDEX('Etude statistique des temps d''a'!B:AD, 0, ROW(A21)),"Fermé") / COUNTIFS('Etude statistique des temps d''a'!AF:AF,5,'Etude statistique des temps d''a'!A:A,"22h",INDEX('Etude statistique des temps d''a'!B:AD, 0, ROW(A21)),"&lt;&gt;"),"No data")</f>
        <v>No data</v>
      </c>
      <c r="AL22">
        <f>IFERROR(COUNTIFS('Etude statistique des temps d''a'!AF:AF,5,'Etude statistique des temps d''a'!A:A,"22h30",INDEX('Etude statistique des temps d''a'!B:AD, 0, ROW(A21)),"Fermé") / COUNTIFS('Etude statistique des temps d''a'!AF:AF,5,'Etude statistique des temps d''a'!A:A,"22h30",INDEX('Etude statistique des temps d''a'!B:AD, 0, ROW(A21)),"&lt;&gt;"),"No data")</f>
        <v>1</v>
      </c>
    </row>
    <row r="23" spans="1:38" x14ac:dyDescent="0.3">
      <c r="A23" t="s">
        <v>29</v>
      </c>
      <c r="B23" t="s">
        <v>38</v>
      </c>
      <c r="C23" t="s">
        <v>85</v>
      </c>
      <c r="D23" t="s">
        <v>86</v>
      </c>
      <c r="E23">
        <f t="shared" si="0"/>
        <v>35.384615384615387</v>
      </c>
      <c r="F23">
        <f>IFERROR(AVERAGEIFS(INDEX('Etude statistique des temps d''a'!B:AD,0,ROW(A22)),'Etude statistique des temps d''a'!A:A,"8h30",'Etude statistique des temps d''a'!AF:AF,5),"Closed")</f>
        <v>5</v>
      </c>
      <c r="G23">
        <f>IFERROR(AVERAGEIFS(INDEX('Etude statistique des temps d''a'!B:AD,0,ROW(A22)),'Etude statistique des temps d''a'!A:A,"9h30",'Etude statistique des temps d''a'!AF:AF,5),"Closed")</f>
        <v>40</v>
      </c>
      <c r="H23">
        <f>IFERROR(AVERAGEIFS(INDEX('Etude statistique des temps d''a'!B:AD,0,ROW(A22)),'Etude statistique des temps d''a'!A:A,"10h30",'Etude statistique des temps d''a'!AF:AF,5),"Closed")</f>
        <v>45</v>
      </c>
      <c r="I23">
        <f>IFERROR(AVERAGEIFS(INDEX('Etude statistique des temps d''a'!B:AD,0,ROW(A22)),'Etude statistique des temps d''a'!A:A,"11h30 (Parade!)",'Etude statistique des temps d''a'!AF:AF,5),"Closed")</f>
        <v>47.5</v>
      </c>
      <c r="J23">
        <f>IFERROR(AVERAGEIFS(INDEX('Etude statistique des temps d''a'!B:AD,0,ROW(A22)),'Etude statistique des temps d''a'!A:A,"12h30",'Etude statistique des temps d''a'!AF:AF,5),"Closed")</f>
        <v>45</v>
      </c>
      <c r="K23">
        <f>IFERROR(AVERAGEIFS(INDEX('Etude statistique des temps d''a'!B:AD,0,ROW(A22)),'Etude statistique des temps d''a'!A:A,"13h30",'Etude statistique des temps d''a'!AF:AF,5),"Closed")</f>
        <v>45</v>
      </c>
      <c r="L23">
        <f>IFERROR(AVERAGEIFS(INDEX('Etude statistique des temps d''a'!B:AD,0,ROW(A22)),'Etude statistique des temps d''a'!A:A,"14h30",'Etude statistique des temps d''a'!AF:AF,5),"Closed")</f>
        <v>45</v>
      </c>
      <c r="M23">
        <f>IFERROR(AVERAGEIFS(INDEX('Etude statistique des temps d''a'!B:AD,0,ROW(A22)),'Etude statistique des temps d''a'!A:A,"15h30",'Etude statistique des temps d''a'!AF:AF,5),"Closed")</f>
        <v>30</v>
      </c>
      <c r="N23">
        <f>IFERROR(AVERAGEIFS(INDEX('Etude statistique des temps d''a'!B:AD,0,ROW(A22)),'Etude statistique des temps d''a'!A:A,"16h30",'Etude statistique des temps d''a'!AF:AF,5),"Closed")</f>
        <v>47.5</v>
      </c>
      <c r="O23">
        <f>IFERROR(AVERAGEIFS(INDEX('Etude statistique des temps d''a'!B:AD,0,ROW(A22)),'Etude statistique des temps d''a'!A:A,"17h30",'Etude statistique des temps d''a'!AF:AF,5),"Closed")</f>
        <v>30</v>
      </c>
      <c r="P23">
        <f>IFERROR(AVERAGEIFS(INDEX('Etude statistique des temps d''a'!B:AD,0,ROW(A22)),'Etude statistique des temps d''a'!A:A,"18h30",'Etude statistique des temps d''a'!AF:AF,5),"Closed")</f>
        <v>35</v>
      </c>
      <c r="Q23">
        <f>IFERROR(AVERAGEIFS(INDEX('Etude statistique des temps d''a'!B:AD,0,ROW(A22)),'Etude statistique des temps d''a'!A:A,"19h30",'Etude statistique des temps d''a'!AF:AF,5),"Closed")</f>
        <v>25</v>
      </c>
      <c r="R23">
        <f>IFERROR(AVERAGEIFS(INDEX('Etude statistique des temps d''a'!B:AD,0,ROW(A22)),'Etude statistique des temps d''a'!A:A,"20h30",'Etude statistique des temps d''a'!AF:AF,5),"Closed")</f>
        <v>20</v>
      </c>
      <c r="S23" t="str">
        <f>IFERROR(AVERAGEIFS(INDEX('Etude statistique des temps d''a'!B:AD,0,ROW(A22)),'Etude statistique des temps d''a'!A:A,"21h30",'Etude statistique des temps d''a'!AF:AF,5),"Closed")</f>
        <v>Closed</v>
      </c>
      <c r="T23" t="str">
        <f>IFERROR(AVERAGEIFS(INDEX('Etude statistique des temps d''a'!B:AD,0,ROW(A22)),'Etude statistique des temps d''a'!A:A,"22h",'Etude statistique des temps d''a'!AF:AF,5),"Closed")</f>
        <v>Closed</v>
      </c>
      <c r="U23" t="str">
        <f>IFERROR(AVERAGEIFS(INDEX('Etude statistique des temps d''a'!B:AD,0,ROW(A22)),'Etude statistique des temps d''a'!A:A,"22h30",'Etude statistique des temps d''a'!AF:AF,5),"Closed")</f>
        <v>Closed</v>
      </c>
      <c r="V23">
        <f>COUNTIFS('Etude statistique des temps d''a'!AF:AF,5,INDEX('Etude statistique des temps d''a'!B:AD, 0, ROW(A22)),"Fermé") / COUNTIFS('Etude statistique des temps d''a'!AF:AF,5,INDEX('Etude statistique des temps d''a'!B:AD, 0, ROW(A22)),"&lt;&gt;")</f>
        <v>0.05</v>
      </c>
      <c r="W23">
        <f>IFERROR(COUNTIFS('Etude statistique des temps d''a'!AF:AF,5,'Etude statistique des temps d''a'!A:A,"8h30",INDEX('Etude statistique des temps d''a'!B:AD, 0, ROW(A22)),"Fermé") / COUNTIFS('Etude statistique des temps d''a'!AF:AF,5,'Etude statistique des temps d''a'!A:A,"8h30",INDEX('Etude statistique des temps d''a'!B:AD, 0, ROW(A22)),"&lt;&gt;"),"No data")</f>
        <v>0</v>
      </c>
      <c r="X23">
        <f>IFERROR(COUNTIFS('Etude statistique des temps d''a'!AF:AF,5,'Etude statistique des temps d''a'!A:A,"9h30",INDEX('Etude statistique des temps d''a'!B:AD, 0, ROW(A22)),"Fermé") / COUNTIFS('Etude statistique des temps d''a'!AF:AF,5,'Etude statistique des temps d''a'!A:A,"9h30",INDEX('Etude statistique des temps d''a'!B:AD, 0, ROW(A22)),"&lt;&gt;"),"No data")</f>
        <v>0</v>
      </c>
      <c r="Y23">
        <f>IFERROR(COUNTIFS('Etude statistique des temps d''a'!AF:AF,5,'Etude statistique des temps d''a'!A:A,"10h30",INDEX('Etude statistique des temps d''a'!B:AD, 0, ROW(A22)),"Fermé") / COUNTIFS('Etude statistique des temps d''a'!AF:AF,5,'Etude statistique des temps d''a'!A:A,"10h30",INDEX('Etude statistique des temps d''a'!B:AD, 0, ROW(A22)),"&lt;&gt;"),"No data")</f>
        <v>0</v>
      </c>
      <c r="Z23">
        <f>IFERROR(COUNTIFS('Etude statistique des temps d''a'!AF:AF,5,'Etude statistique des temps d''a'!A:A,"11h30 (Parade!)",INDEX('Etude statistique des temps d''a'!B:AD, 0, ROW(A22)),"Fermé") / COUNTIFS('Etude statistique des temps d''a'!AF:AF,5,'Etude statistique des temps d''a'!A:A,"11h30 (Parade!)",INDEX('Etude statistique des temps d''a'!B:AD, 0, ROW(A22)),"&lt;&gt;"),"No data")</f>
        <v>0</v>
      </c>
      <c r="AA23">
        <f>IFERROR(COUNTIFS('Etude statistique des temps d''a'!AF:AF,5,'Etude statistique des temps d''a'!A:A,"12h30",INDEX('Etude statistique des temps d''a'!B:AD, 0, ROW(A22)),"Fermé") / COUNTIFS('Etude statistique des temps d''a'!AF:AF,5,'Etude statistique des temps d''a'!A:A,"12h30",INDEX('Etude statistique des temps d''a'!B:AD, 0, ROW(A22)),"&lt;&gt;"),"No data")</f>
        <v>0</v>
      </c>
      <c r="AB23">
        <f>IFERROR(COUNTIFS('Etude statistique des temps d''a'!AF:AF,5,'Etude statistique des temps d''a'!A:A,"13h30",INDEX('Etude statistique des temps d''a'!B:AD, 0, ROW(A22)),"Fermé") / COUNTIFS('Etude statistique des temps d''a'!AF:AF,5,'Etude statistique des temps d''a'!A:A,"13h30",INDEX('Etude statistique des temps d''a'!B:AD, 0, ROW(A22)),"&lt;&gt;"),"No data")</f>
        <v>0</v>
      </c>
      <c r="AC23">
        <f>IFERROR(COUNTIFS('Etude statistique des temps d''a'!AF:AF,5,'Etude statistique des temps d''a'!A:A,"14h30",INDEX('Etude statistique des temps d''a'!B:AD, 0, ROW(A22)),"Fermé") / COUNTIFS('Etude statistique des temps d''a'!AF:AF,5,'Etude statistique des temps d''a'!A:A,"14h30",INDEX('Etude statistique des temps d''a'!B:AD, 0, ROW(A22)),"&lt;&gt;"),"No data")</f>
        <v>0</v>
      </c>
      <c r="AD23">
        <f>IFERROR(COUNTIFS('Etude statistique des temps d''a'!AF:AF,5,'Etude statistique des temps d''a'!A:A,"15h30",INDEX('Etude statistique des temps d''a'!B:AD, 0, ROW(A22)),"Fermé") / COUNTIFS('Etude statistique des temps d''a'!AF:AF,5,'Etude statistique des temps d''a'!A:A,"15h30",INDEX('Etude statistique des temps d''a'!B:AD, 0, ROW(A22)),"&lt;&gt;"),"No data")</f>
        <v>0</v>
      </c>
      <c r="AE23">
        <f>IFERROR(COUNTIFS('Etude statistique des temps d''a'!AF:AF,5,'Etude statistique des temps d''a'!A:A,"16h30",INDEX('Etude statistique des temps d''a'!B:AD, 0, ROW(A22)),"Fermé") / COUNTIFS('Etude statistique des temps d''a'!AF:AF,5,'Etude statistique des temps d''a'!A:A,"16h30",INDEX('Etude statistique des temps d''a'!B:AD, 0, ROW(A22)),"&lt;&gt;"),"No data")</f>
        <v>0</v>
      </c>
      <c r="AF23">
        <f>IFERROR(COUNTIFS('Etude statistique des temps d''a'!AF:AF,5,'Etude statistique des temps d''a'!A:A,"17h30",INDEX('Etude statistique des temps d''a'!B:AD, 0, ROW(A22)),"Fermé") / COUNTIFS('Etude statistique des temps d''a'!AF:AF,5,'Etude statistique des temps d''a'!A:A,"17h30",INDEX('Etude statistique des temps d''a'!B:AD, 0, ROW(A22)),"&lt;&gt;"),"No data")</f>
        <v>0</v>
      </c>
      <c r="AG23">
        <f>IFERROR(COUNTIFS('Etude statistique des temps d''a'!AF:AF,5,'Etude statistique des temps d''a'!A:A,"18h30",INDEX('Etude statistique des temps d''a'!B:AD, 0, ROW(A22)),"Fermé") / COUNTIFS('Etude statistique des temps d''a'!AF:AF,5,'Etude statistique des temps d''a'!A:A,"18h30",INDEX('Etude statistique des temps d''a'!B:AD, 0, ROW(A22)),"&lt;&gt;"),"No data")</f>
        <v>0</v>
      </c>
      <c r="AH23">
        <f>IFERROR(COUNTIFS('Etude statistique des temps d''a'!AF:AF,5,'Etude statistique des temps d''a'!A:A,"19h30",INDEX('Etude statistique des temps d''a'!B:AD, 0, ROW(A22)),"Fermé") / COUNTIFS('Etude statistique des temps d''a'!AF:AF,5,'Etude statistique des temps d''a'!A:A,"19h30",INDEX('Etude statistique des temps d''a'!B:AD, 0, ROW(A22)),"&lt;&gt;"),"No data")</f>
        <v>0</v>
      </c>
      <c r="AI23">
        <f>IFERROR(COUNTIFS('Etude statistique des temps d''a'!AF:AF,5,'Etude statistique des temps d''a'!A:A,"20h30",INDEX('Etude statistique des temps d''a'!B:AD, 0, ROW(A22)),"Fermé") / COUNTIFS('Etude statistique des temps d''a'!AF:AF,5,'Etude statistique des temps d''a'!A:A,"20h30",INDEX('Etude statistique des temps d''a'!B:AD, 0, ROW(A22)),"&lt;&gt;"),"No data")</f>
        <v>0</v>
      </c>
      <c r="AJ23" t="str">
        <f>IFERROR(COUNTIFS('Etude statistique des temps d''a'!AF:AF,5,'Etude statistique des temps d''a'!A:A,"21h30",INDEX('Etude statistique des temps d''a'!B:AD, 0, ROW(A22)),"Fermé") / COUNTIFS('Etude statistique des temps d''a'!AF:AF,5,'Etude statistique des temps d''a'!A:A,"21h30",INDEX('Etude statistique des temps d''a'!B:AD, 0, ROW(A22)),"&lt;&gt;"),"No data")</f>
        <v>No data</v>
      </c>
      <c r="AK23" t="str">
        <f>IFERROR(COUNTIFS('Etude statistique des temps d''a'!AF:AF,5,'Etude statistique des temps d''a'!A:A,"22h",INDEX('Etude statistique des temps d''a'!B:AD, 0, ROW(A22)),"Fermé") / COUNTIFS('Etude statistique des temps d''a'!AF:AF,5,'Etude statistique des temps d''a'!A:A,"22h",INDEX('Etude statistique des temps d''a'!B:AD, 0, ROW(A22)),"&lt;&gt;"),"No data")</f>
        <v>No data</v>
      </c>
      <c r="AL23">
        <f>IFERROR(COUNTIFS('Etude statistique des temps d''a'!AF:AF,5,'Etude statistique des temps d''a'!A:A,"22h30",INDEX('Etude statistique des temps d''a'!B:AD, 0, ROW(A22)),"Fermé") / COUNTIFS('Etude statistique des temps d''a'!AF:AF,5,'Etude statistique des temps d''a'!A:A,"22h30",INDEX('Etude statistique des temps d''a'!B:AD, 0, ROW(A22)),"&lt;&gt;"),"No data")</f>
        <v>1</v>
      </c>
    </row>
    <row r="24" spans="1:38" x14ac:dyDescent="0.3">
      <c r="A24" t="s">
        <v>30</v>
      </c>
      <c r="B24" t="s">
        <v>38</v>
      </c>
      <c r="C24" t="s">
        <v>87</v>
      </c>
      <c r="D24" t="s">
        <v>88</v>
      </c>
      <c r="E24">
        <f t="shared" si="0"/>
        <v>9.35</v>
      </c>
      <c r="F24" t="str">
        <f>IFERROR(AVERAGEIFS(INDEX('Etude statistique des temps d''a'!B:AD,0,ROW(A23)),'Etude statistique des temps d''a'!A:A,"8h30",'Etude statistique des temps d''a'!AF:AF,5),"Closed")</f>
        <v>Closed</v>
      </c>
      <c r="G24" t="str">
        <f>IFERROR(AVERAGEIFS(INDEX('Etude statistique des temps d''a'!B:AD,0,ROW(A23)),'Etude statistique des temps d''a'!A:A,"9h30",'Etude statistique des temps d''a'!AF:AF,5),"Closed")</f>
        <v>Closed</v>
      </c>
      <c r="H24">
        <f>IFERROR(AVERAGEIFS(INDEX('Etude statistique des temps d''a'!B:AD,0,ROW(A23)),'Etude statistique des temps d''a'!A:A,"10h30",'Etude statistique des temps d''a'!AF:AF,5),"Closed")</f>
        <v>15</v>
      </c>
      <c r="I24">
        <f>IFERROR(AVERAGEIFS(INDEX('Etude statistique des temps d''a'!B:AD,0,ROW(A23)),'Etude statistique des temps d''a'!A:A,"11h30 (Parade!)",'Etude statistique des temps d''a'!AF:AF,5),"Closed")</f>
        <v>17.5</v>
      </c>
      <c r="J24">
        <f>IFERROR(AVERAGEIFS(INDEX('Etude statistique des temps d''a'!B:AD,0,ROW(A23)),'Etude statistique des temps d''a'!A:A,"12h30",'Etude statistique des temps d''a'!AF:AF,5),"Closed")</f>
        <v>17.5</v>
      </c>
      <c r="K24">
        <f>IFERROR(AVERAGEIFS(INDEX('Etude statistique des temps d''a'!B:AD,0,ROW(A23)),'Etude statistique des temps d''a'!A:A,"13h30",'Etude statistique des temps d''a'!AF:AF,5),"Closed")</f>
        <v>10</v>
      </c>
      <c r="L24">
        <f>IFERROR(AVERAGEIFS(INDEX('Etude statistique des temps d''a'!B:AD,0,ROW(A23)),'Etude statistique des temps d''a'!A:A,"14h30",'Etude statistique des temps d''a'!AF:AF,5),"Closed")</f>
        <v>5</v>
      </c>
      <c r="M24">
        <f>IFERROR(AVERAGEIFS(INDEX('Etude statistique des temps d''a'!B:AD,0,ROW(A23)),'Etude statistique des temps d''a'!A:A,"15h30",'Etude statistique des temps d''a'!AF:AF,5),"Closed")</f>
        <v>5</v>
      </c>
      <c r="N24">
        <f>IFERROR(AVERAGEIFS(INDEX('Etude statistique des temps d''a'!B:AD,0,ROW(A23)),'Etude statistique des temps d''a'!A:A,"16h30",'Etude statistique des temps d''a'!AF:AF,5),"Closed")</f>
        <v>12.5</v>
      </c>
      <c r="O24">
        <f>IFERROR(AVERAGEIFS(INDEX('Etude statistique des temps d''a'!B:AD,0,ROW(A23)),'Etude statistique des temps d''a'!A:A,"17h30",'Etude statistique des temps d''a'!AF:AF,5),"Closed")</f>
        <v>5</v>
      </c>
      <c r="P24">
        <f>IFERROR(AVERAGEIFS(INDEX('Etude statistique des temps d''a'!B:AD,0,ROW(A23)),'Etude statistique des temps d''a'!A:A,"18h30",'Etude statistique des temps d''a'!AF:AF,5),"Closed")</f>
        <v>1</v>
      </c>
      <c r="Q24">
        <f>IFERROR(AVERAGEIFS(INDEX('Etude statistique des temps d''a'!B:AD,0,ROW(A23)),'Etude statistique des temps d''a'!A:A,"19h30",'Etude statistique des temps d''a'!AF:AF,5),"Closed")</f>
        <v>5</v>
      </c>
      <c r="R24" t="str">
        <f>IFERROR(AVERAGEIFS(INDEX('Etude statistique des temps d''a'!B:AD,0,ROW(A23)),'Etude statistique des temps d''a'!A:A,"20h30",'Etude statistique des temps d''a'!AF:AF,5),"Closed")</f>
        <v>Closed</v>
      </c>
      <c r="S24" t="str">
        <f>IFERROR(AVERAGEIFS(INDEX('Etude statistique des temps d''a'!B:AD,0,ROW(A23)),'Etude statistique des temps d''a'!A:A,"21h30",'Etude statistique des temps d''a'!AF:AF,5),"Closed")</f>
        <v>Closed</v>
      </c>
      <c r="T24" t="str">
        <f>IFERROR(AVERAGEIFS(INDEX('Etude statistique des temps d''a'!B:AD,0,ROW(A23)),'Etude statistique des temps d''a'!A:A,"22h",'Etude statistique des temps d''a'!AF:AF,5),"Closed")</f>
        <v>Closed</v>
      </c>
      <c r="U24" t="str">
        <f>IFERROR(AVERAGEIFS(INDEX('Etude statistique des temps d''a'!B:AD,0,ROW(A23)),'Etude statistique des temps d''a'!A:A,"22h30",'Etude statistique des temps d''a'!AF:AF,5),"Closed")</f>
        <v>Closed</v>
      </c>
      <c r="V24">
        <f>COUNTIFS('Etude statistique des temps d''a'!AF:AF,5,INDEX('Etude statistique des temps d''a'!B:AD, 0, ROW(A23)),"Fermé") / COUNTIFS('Etude statistique des temps d''a'!AF:AF,5,INDEX('Etude statistique des temps d''a'!B:AD, 0, ROW(A23)),"&lt;&gt;")</f>
        <v>0.2857142857142857</v>
      </c>
      <c r="W24">
        <f>IFERROR(COUNTIFS('Etude statistique des temps d''a'!AF:AF,5,'Etude statistique des temps d''a'!A:A,"8h30",INDEX('Etude statistique des temps d''a'!B:AD, 0, ROW(A23)),"Fermé") / COUNTIFS('Etude statistique des temps d''a'!AF:AF,5,'Etude statistique des temps d''a'!A:A,"8h30",INDEX('Etude statistique des temps d''a'!B:AD, 0, ROW(A23)),"&lt;&gt;"),"No data")</f>
        <v>1</v>
      </c>
      <c r="X24">
        <f>IFERROR(COUNTIFS('Etude statistique des temps d''a'!AF:AF,5,'Etude statistique des temps d''a'!A:A,"9h30",INDEX('Etude statistique des temps d''a'!B:AD, 0, ROW(A23)),"Fermé") / COUNTIFS('Etude statistique des temps d''a'!AF:AF,5,'Etude statistique des temps d''a'!A:A,"9h30",INDEX('Etude statistique des temps d''a'!B:AD, 0, ROW(A23)),"&lt;&gt;"),"No data")</f>
        <v>1</v>
      </c>
      <c r="Y24">
        <f>IFERROR(COUNTIFS('Etude statistique des temps d''a'!AF:AF,5,'Etude statistique des temps d''a'!A:A,"10h30",INDEX('Etude statistique des temps d''a'!B:AD, 0, ROW(A23)),"Fermé") / COUNTIFS('Etude statistique des temps d''a'!AF:AF,5,'Etude statistique des temps d''a'!A:A,"10h30",INDEX('Etude statistique des temps d''a'!B:AD, 0, ROW(A23)),"&lt;&gt;"),"No data")</f>
        <v>0</v>
      </c>
      <c r="Z24">
        <f>IFERROR(COUNTIFS('Etude statistique des temps d''a'!AF:AF,5,'Etude statistique des temps d''a'!A:A,"11h30 (Parade!)",INDEX('Etude statistique des temps d''a'!B:AD, 0, ROW(A23)),"Fermé") / COUNTIFS('Etude statistique des temps d''a'!AF:AF,5,'Etude statistique des temps d''a'!A:A,"11h30 (Parade!)",INDEX('Etude statistique des temps d''a'!B:AD, 0, ROW(A23)),"&lt;&gt;"),"No data")</f>
        <v>0</v>
      </c>
      <c r="AA24">
        <f>IFERROR(COUNTIFS('Etude statistique des temps d''a'!AF:AF,5,'Etude statistique des temps d''a'!A:A,"12h30",INDEX('Etude statistique des temps d''a'!B:AD, 0, ROW(A23)),"Fermé") / COUNTIFS('Etude statistique des temps d''a'!AF:AF,5,'Etude statistique des temps d''a'!A:A,"12h30",INDEX('Etude statistique des temps d''a'!B:AD, 0, ROW(A23)),"&lt;&gt;"),"No data")</f>
        <v>0</v>
      </c>
      <c r="AB24">
        <f>IFERROR(COUNTIFS('Etude statistique des temps d''a'!AF:AF,5,'Etude statistique des temps d''a'!A:A,"13h30",INDEX('Etude statistique des temps d''a'!B:AD, 0, ROW(A23)),"Fermé") / COUNTIFS('Etude statistique des temps d''a'!AF:AF,5,'Etude statistique des temps d''a'!A:A,"13h30",INDEX('Etude statistique des temps d''a'!B:AD, 0, ROW(A23)),"&lt;&gt;"),"No data")</f>
        <v>0</v>
      </c>
      <c r="AC24">
        <f>IFERROR(COUNTIFS('Etude statistique des temps d''a'!AF:AF,5,'Etude statistique des temps d''a'!A:A,"14h30",INDEX('Etude statistique des temps d''a'!B:AD, 0, ROW(A23)),"Fermé") / COUNTIFS('Etude statistique des temps d''a'!AF:AF,5,'Etude statistique des temps d''a'!A:A,"14h30",INDEX('Etude statistique des temps d''a'!B:AD, 0, ROW(A23)),"&lt;&gt;"),"No data")</f>
        <v>0</v>
      </c>
      <c r="AD24">
        <f>IFERROR(COUNTIFS('Etude statistique des temps d''a'!AF:AF,5,'Etude statistique des temps d''a'!A:A,"15h30",INDEX('Etude statistique des temps d''a'!B:AD, 0, ROW(A23)),"Fermé") / COUNTIFS('Etude statistique des temps d''a'!AF:AF,5,'Etude statistique des temps d''a'!A:A,"15h30",INDEX('Etude statistique des temps d''a'!B:AD, 0, ROW(A23)),"&lt;&gt;"),"No data")</f>
        <v>0</v>
      </c>
      <c r="AE24">
        <f>IFERROR(COUNTIFS('Etude statistique des temps d''a'!AF:AF,5,'Etude statistique des temps d''a'!A:A,"16h30",INDEX('Etude statistique des temps d''a'!B:AD, 0, ROW(A23)),"Fermé") / COUNTIFS('Etude statistique des temps d''a'!AF:AF,5,'Etude statistique des temps d''a'!A:A,"16h30",INDEX('Etude statistique des temps d''a'!B:AD, 0, ROW(A23)),"&lt;&gt;"),"No data")</f>
        <v>0</v>
      </c>
      <c r="AF24">
        <f>IFERROR(COUNTIFS('Etude statistique des temps d''a'!AF:AF,5,'Etude statistique des temps d''a'!A:A,"17h30",INDEX('Etude statistique des temps d''a'!B:AD, 0, ROW(A23)),"Fermé") / COUNTIFS('Etude statistique des temps d''a'!AF:AF,5,'Etude statistique des temps d''a'!A:A,"17h30",INDEX('Etude statistique des temps d''a'!B:AD, 0, ROW(A23)),"&lt;&gt;"),"No data")</f>
        <v>0</v>
      </c>
      <c r="AG24">
        <f>IFERROR(COUNTIFS('Etude statistique des temps d''a'!AF:AF,5,'Etude statistique des temps d''a'!A:A,"18h30",INDEX('Etude statistique des temps d''a'!B:AD, 0, ROW(A23)),"Fermé") / COUNTIFS('Etude statistique des temps d''a'!AF:AF,5,'Etude statistique des temps d''a'!A:A,"18h30",INDEX('Etude statistique des temps d''a'!B:AD, 0, ROW(A23)),"&lt;&gt;"),"No data")</f>
        <v>0</v>
      </c>
      <c r="AH24">
        <f>IFERROR(COUNTIFS('Etude statistique des temps d''a'!AF:AF,5,'Etude statistique des temps d''a'!A:A,"19h30",INDEX('Etude statistique des temps d''a'!B:AD, 0, ROW(A23)),"Fermé") / COUNTIFS('Etude statistique des temps d''a'!AF:AF,5,'Etude statistique des temps d''a'!A:A,"19h30",INDEX('Etude statistique des temps d''a'!B:AD, 0, ROW(A23)),"&lt;&gt;"),"No data")</f>
        <v>0</v>
      </c>
      <c r="AI24">
        <f>IFERROR(COUNTIFS('Etude statistique des temps d''a'!AF:AF,5,'Etude statistique des temps d''a'!A:A,"20h30",INDEX('Etude statistique des temps d''a'!B:AD, 0, ROW(A23)),"Fermé") / COUNTIFS('Etude statistique des temps d''a'!AF:AF,5,'Etude statistique des temps d''a'!A:A,"20h30",INDEX('Etude statistique des temps d''a'!B:AD, 0, ROW(A23)),"&lt;&gt;"),"No data")</f>
        <v>1</v>
      </c>
      <c r="AJ24" t="str">
        <f>IFERROR(COUNTIFS('Etude statistique des temps d''a'!AF:AF,5,'Etude statistique des temps d''a'!A:A,"21h30",INDEX('Etude statistique des temps d''a'!B:AD, 0, ROW(A23)),"Fermé") / COUNTIFS('Etude statistique des temps d''a'!AF:AF,5,'Etude statistique des temps d''a'!A:A,"21h30",INDEX('Etude statistique des temps d''a'!B:AD, 0, ROW(A23)),"&lt;&gt;"),"No data")</f>
        <v>No data</v>
      </c>
      <c r="AK24" t="str">
        <f>IFERROR(COUNTIFS('Etude statistique des temps d''a'!AF:AF,5,'Etude statistique des temps d''a'!A:A,"22h",INDEX('Etude statistique des temps d''a'!B:AD, 0, ROW(A23)),"Fermé") / COUNTIFS('Etude statistique des temps d''a'!AF:AF,5,'Etude statistique des temps d''a'!A:A,"22h",INDEX('Etude statistique des temps d''a'!B:AD, 0, ROW(A23)),"&lt;&gt;"),"No data")</f>
        <v>No data</v>
      </c>
      <c r="AL24">
        <f>IFERROR(COUNTIFS('Etude statistique des temps d''a'!AF:AF,5,'Etude statistique des temps d''a'!A:A,"22h30",INDEX('Etude statistique des temps d''a'!B:AD, 0, ROW(A23)),"Fermé") / COUNTIFS('Etude statistique des temps d''a'!AF:AF,5,'Etude statistique des temps d''a'!A:A,"22h30",INDEX('Etude statistique des temps d''a'!B:AD, 0, ROW(A23)),"&lt;&gt;"),"No data")</f>
        <v>1</v>
      </c>
    </row>
    <row r="25" spans="1:38" x14ac:dyDescent="0.3">
      <c r="A25" t="s">
        <v>31</v>
      </c>
      <c r="B25" t="s">
        <v>38</v>
      </c>
      <c r="C25" t="s">
        <v>89</v>
      </c>
      <c r="D25" t="s">
        <v>90</v>
      </c>
      <c r="E25">
        <f t="shared" si="0"/>
        <v>11.458333333333334</v>
      </c>
      <c r="F25" t="str">
        <f>IFERROR(AVERAGEIFS(INDEX('Etude statistique des temps d''a'!B:AD,0,ROW(A24)),'Etude statistique des temps d''a'!A:A,"8h30",'Etude statistique des temps d''a'!AF:AF,5),"Closed")</f>
        <v>Closed</v>
      </c>
      <c r="G25">
        <f>IFERROR(AVERAGEIFS(INDEX('Etude statistique des temps d''a'!B:AD,0,ROW(A24)),'Etude statistique des temps d''a'!A:A,"9h30",'Etude statistique des temps d''a'!AF:AF,5),"Closed")</f>
        <v>5</v>
      </c>
      <c r="H25">
        <f>IFERROR(AVERAGEIFS(INDEX('Etude statistique des temps d''a'!B:AD,0,ROW(A24)),'Etude statistique des temps d''a'!A:A,"10h30",'Etude statistique des temps d''a'!AF:AF,5),"Closed")</f>
        <v>12.5</v>
      </c>
      <c r="I25">
        <f>IFERROR(AVERAGEIFS(INDEX('Etude statistique des temps d''a'!B:AD,0,ROW(A24)),'Etude statistique des temps d''a'!A:A,"11h30 (Parade!)",'Etude statistique des temps d''a'!AF:AF,5),"Closed")</f>
        <v>25</v>
      </c>
      <c r="J25">
        <f>IFERROR(AVERAGEIFS(INDEX('Etude statistique des temps d''a'!B:AD,0,ROW(A24)),'Etude statistique des temps d''a'!A:A,"12h30",'Etude statistique des temps d''a'!AF:AF,5),"Closed")</f>
        <v>15</v>
      </c>
      <c r="K25">
        <f>IFERROR(AVERAGEIFS(INDEX('Etude statistique des temps d''a'!B:AD,0,ROW(A24)),'Etude statistique des temps d''a'!A:A,"13h30",'Etude statistique des temps d''a'!AF:AF,5),"Closed")</f>
        <v>5</v>
      </c>
      <c r="L25">
        <f>IFERROR(AVERAGEIFS(INDEX('Etude statistique des temps d''a'!B:AD,0,ROW(A24)),'Etude statistique des temps d''a'!A:A,"14h30",'Etude statistique des temps d''a'!AF:AF,5),"Closed")</f>
        <v>25</v>
      </c>
      <c r="M25">
        <f>IFERROR(AVERAGEIFS(INDEX('Etude statistique des temps d''a'!B:AD,0,ROW(A24)),'Etude statistique des temps d''a'!A:A,"15h30",'Etude statistique des temps d''a'!AF:AF,5),"Closed")</f>
        <v>12.5</v>
      </c>
      <c r="N25">
        <f>IFERROR(AVERAGEIFS(INDEX('Etude statistique des temps d''a'!B:AD,0,ROW(A24)),'Etude statistique des temps d''a'!A:A,"16h30",'Etude statistique des temps d''a'!AF:AF,5),"Closed")</f>
        <v>12.5</v>
      </c>
      <c r="O25">
        <f>IFERROR(AVERAGEIFS(INDEX('Etude statistique des temps d''a'!B:AD,0,ROW(A24)),'Etude statistique des temps d''a'!A:A,"17h30",'Etude statistique des temps d''a'!AF:AF,5),"Closed")</f>
        <v>5</v>
      </c>
      <c r="P25">
        <f>IFERROR(AVERAGEIFS(INDEX('Etude statistique des temps d''a'!B:AD,0,ROW(A24)),'Etude statistique des temps d''a'!A:A,"18h30",'Etude statistique des temps d''a'!AF:AF,5),"Closed")</f>
        <v>5</v>
      </c>
      <c r="Q25">
        <f>IFERROR(AVERAGEIFS(INDEX('Etude statistique des temps d''a'!B:AD,0,ROW(A24)),'Etude statistique des temps d''a'!A:A,"19h30",'Etude statistique des temps d''a'!AF:AF,5),"Closed")</f>
        <v>5</v>
      </c>
      <c r="R25">
        <f>IFERROR(AVERAGEIFS(INDEX('Etude statistique des temps d''a'!B:AD,0,ROW(A24)),'Etude statistique des temps d''a'!A:A,"20h30",'Etude statistique des temps d''a'!AF:AF,5),"Closed")</f>
        <v>10</v>
      </c>
      <c r="S25" t="str">
        <f>IFERROR(AVERAGEIFS(INDEX('Etude statistique des temps d''a'!B:AD,0,ROW(A24)),'Etude statistique des temps d''a'!A:A,"21h30",'Etude statistique des temps d''a'!AF:AF,5),"Closed")</f>
        <v>Closed</v>
      </c>
      <c r="T25" t="str">
        <f>IFERROR(AVERAGEIFS(INDEX('Etude statistique des temps d''a'!B:AD,0,ROW(A24)),'Etude statistique des temps d''a'!A:A,"22h",'Etude statistique des temps d''a'!AF:AF,5),"Closed")</f>
        <v>Closed</v>
      </c>
      <c r="U25" t="str">
        <f>IFERROR(AVERAGEIFS(INDEX('Etude statistique des temps d''a'!B:AD,0,ROW(A24)),'Etude statistique des temps d''a'!A:A,"22h30",'Etude statistique des temps d''a'!AF:AF,5),"Closed")</f>
        <v>Closed</v>
      </c>
      <c r="V25">
        <f>COUNTIFS('Etude statistique des temps d''a'!AF:AF,5,INDEX('Etude statistique des temps d''a'!B:AD, 0, ROW(A24)),"Fermé") / COUNTIFS('Etude statistique des temps d''a'!AF:AF,5,INDEX('Etude statistique des temps d''a'!B:AD, 0, ROW(A24)),"&lt;&gt;")</f>
        <v>0.19047619047619047</v>
      </c>
      <c r="W25">
        <f>IFERROR(COUNTIFS('Etude statistique des temps d''a'!AF:AF,5,'Etude statistique des temps d''a'!A:A,"8h30",INDEX('Etude statistique des temps d''a'!B:AD, 0, ROW(A24)),"Fermé") / COUNTIFS('Etude statistique des temps d''a'!AF:AF,5,'Etude statistique des temps d''a'!A:A,"8h30",INDEX('Etude statistique des temps d''a'!B:AD, 0, ROW(A24)),"&lt;&gt;"),"No data")</f>
        <v>1</v>
      </c>
      <c r="X25">
        <f>IFERROR(COUNTIFS('Etude statistique des temps d''a'!AF:AF,5,'Etude statistique des temps d''a'!A:A,"9h30",INDEX('Etude statistique des temps d''a'!B:AD, 0, ROW(A24)),"Fermé") / COUNTIFS('Etude statistique des temps d''a'!AF:AF,5,'Etude statistique des temps d''a'!A:A,"9h30",INDEX('Etude statistique des temps d''a'!B:AD, 0, ROW(A24)),"&lt;&gt;"),"No data")</f>
        <v>0</v>
      </c>
      <c r="Y25">
        <f>IFERROR(COUNTIFS('Etude statistique des temps d''a'!AF:AF,5,'Etude statistique des temps d''a'!A:A,"10h30",INDEX('Etude statistique des temps d''a'!B:AD, 0, ROW(A24)),"Fermé") / COUNTIFS('Etude statistique des temps d''a'!AF:AF,5,'Etude statistique des temps d''a'!A:A,"10h30",INDEX('Etude statistique des temps d''a'!B:AD, 0, ROW(A24)),"&lt;&gt;"),"No data")</f>
        <v>0</v>
      </c>
      <c r="Z25">
        <f>IFERROR(COUNTIFS('Etude statistique des temps d''a'!AF:AF,5,'Etude statistique des temps d''a'!A:A,"11h30 (Parade!)",INDEX('Etude statistique des temps d''a'!B:AD, 0, ROW(A24)),"Fermé") / COUNTIFS('Etude statistique des temps d''a'!AF:AF,5,'Etude statistique des temps d''a'!A:A,"11h30 (Parade!)",INDEX('Etude statistique des temps d''a'!B:AD, 0, ROW(A24)),"&lt;&gt;"),"No data")</f>
        <v>0.5</v>
      </c>
      <c r="AA25">
        <f>IFERROR(COUNTIFS('Etude statistique des temps d''a'!AF:AF,5,'Etude statistique des temps d''a'!A:A,"12h30",INDEX('Etude statistique des temps d''a'!B:AD, 0, ROW(A24)),"Fermé") / COUNTIFS('Etude statistique des temps d''a'!AF:AF,5,'Etude statistique des temps d''a'!A:A,"12h30",INDEX('Etude statistique des temps d''a'!B:AD, 0, ROW(A24)),"&lt;&gt;"),"No data")</f>
        <v>0</v>
      </c>
      <c r="AB25">
        <f>IFERROR(COUNTIFS('Etude statistique des temps d''a'!AF:AF,5,'Etude statistique des temps d''a'!A:A,"13h30",INDEX('Etude statistique des temps d''a'!B:AD, 0, ROW(A24)),"Fermé") / COUNTIFS('Etude statistique des temps d''a'!AF:AF,5,'Etude statistique des temps d''a'!A:A,"13h30",INDEX('Etude statistique des temps d''a'!B:AD, 0, ROW(A24)),"&lt;&gt;"),"No data")</f>
        <v>0</v>
      </c>
      <c r="AC25">
        <f>IFERROR(COUNTIFS('Etude statistique des temps d''a'!AF:AF,5,'Etude statistique des temps d''a'!A:A,"14h30",INDEX('Etude statistique des temps d''a'!B:AD, 0, ROW(A24)),"Fermé") / COUNTIFS('Etude statistique des temps d''a'!AF:AF,5,'Etude statistique des temps d''a'!A:A,"14h30",INDEX('Etude statistique des temps d''a'!B:AD, 0, ROW(A24)),"&lt;&gt;"),"No data")</f>
        <v>0</v>
      </c>
      <c r="AD25">
        <f>IFERROR(COUNTIFS('Etude statistique des temps d''a'!AF:AF,5,'Etude statistique des temps d''a'!A:A,"15h30",INDEX('Etude statistique des temps d''a'!B:AD, 0, ROW(A24)),"Fermé") / COUNTIFS('Etude statistique des temps d''a'!AF:AF,5,'Etude statistique des temps d''a'!A:A,"15h30",INDEX('Etude statistique des temps d''a'!B:AD, 0, ROW(A24)),"&lt;&gt;"),"No data")</f>
        <v>0</v>
      </c>
      <c r="AE25">
        <f>IFERROR(COUNTIFS('Etude statistique des temps d''a'!AF:AF,5,'Etude statistique des temps d''a'!A:A,"16h30",INDEX('Etude statistique des temps d''a'!B:AD, 0, ROW(A24)),"Fermé") / COUNTIFS('Etude statistique des temps d''a'!AF:AF,5,'Etude statistique des temps d''a'!A:A,"16h30",INDEX('Etude statistique des temps d''a'!B:AD, 0, ROW(A24)),"&lt;&gt;"),"No data")</f>
        <v>0</v>
      </c>
      <c r="AF25">
        <f>IFERROR(COUNTIFS('Etude statistique des temps d''a'!AF:AF,5,'Etude statistique des temps d''a'!A:A,"17h30",INDEX('Etude statistique des temps d''a'!B:AD, 0, ROW(A24)),"Fermé") / COUNTIFS('Etude statistique des temps d''a'!AF:AF,5,'Etude statistique des temps d''a'!A:A,"17h30",INDEX('Etude statistique des temps d''a'!B:AD, 0, ROW(A24)),"&lt;&gt;"),"No data")</f>
        <v>0</v>
      </c>
      <c r="AG25">
        <f>IFERROR(COUNTIFS('Etude statistique des temps d''a'!AF:AF,5,'Etude statistique des temps d''a'!A:A,"18h30",INDEX('Etude statistique des temps d''a'!B:AD, 0, ROW(A24)),"Fermé") / COUNTIFS('Etude statistique des temps d''a'!AF:AF,5,'Etude statistique des temps d''a'!A:A,"18h30",INDEX('Etude statistique des temps d''a'!B:AD, 0, ROW(A24)),"&lt;&gt;"),"No data")</f>
        <v>0</v>
      </c>
      <c r="AH25">
        <f>IFERROR(COUNTIFS('Etude statistique des temps d''a'!AF:AF,5,'Etude statistique des temps d''a'!A:A,"19h30",INDEX('Etude statistique des temps d''a'!B:AD, 0, ROW(A24)),"Fermé") / COUNTIFS('Etude statistique des temps d''a'!AF:AF,5,'Etude statistique des temps d''a'!A:A,"19h30",INDEX('Etude statistique des temps d''a'!B:AD, 0, ROW(A24)),"&lt;&gt;"),"No data")</f>
        <v>0</v>
      </c>
      <c r="AI25">
        <f>IFERROR(COUNTIFS('Etude statistique des temps d''a'!AF:AF,5,'Etude statistique des temps d''a'!A:A,"20h30",INDEX('Etude statistique des temps d''a'!B:AD, 0, ROW(A24)),"Fermé") / COUNTIFS('Etude statistique des temps d''a'!AF:AF,5,'Etude statistique des temps d''a'!A:A,"20h30",INDEX('Etude statistique des temps d''a'!B:AD, 0, ROW(A24)),"&lt;&gt;"),"No data")</f>
        <v>0</v>
      </c>
      <c r="AJ25" t="str">
        <f>IFERROR(COUNTIFS('Etude statistique des temps d''a'!AF:AF,5,'Etude statistique des temps d''a'!A:A,"21h30",INDEX('Etude statistique des temps d''a'!B:AD, 0, ROW(A24)),"Fermé") / COUNTIFS('Etude statistique des temps d''a'!AF:AF,5,'Etude statistique des temps d''a'!A:A,"21h30",INDEX('Etude statistique des temps d''a'!B:AD, 0, ROW(A24)),"&lt;&gt;"),"No data")</f>
        <v>No data</v>
      </c>
      <c r="AK25" t="str">
        <f>IFERROR(COUNTIFS('Etude statistique des temps d''a'!AF:AF,5,'Etude statistique des temps d''a'!A:A,"22h",INDEX('Etude statistique des temps d''a'!B:AD, 0, ROW(A24)),"Fermé") / COUNTIFS('Etude statistique des temps d''a'!AF:AF,5,'Etude statistique des temps d''a'!A:A,"22h",INDEX('Etude statistique des temps d''a'!B:AD, 0, ROW(A24)),"&lt;&gt;"),"No data")</f>
        <v>No data</v>
      </c>
      <c r="AL25">
        <f>IFERROR(COUNTIFS('Etude statistique des temps d''a'!AF:AF,5,'Etude statistique des temps d''a'!A:A,"22h30",INDEX('Etude statistique des temps d''a'!B:AD, 0, ROW(A24)),"Fermé") / COUNTIFS('Etude statistique des temps d''a'!AF:AF,5,'Etude statistique des temps d''a'!A:A,"22h30",INDEX('Etude statistique des temps d''a'!B:AD, 0, ROW(A24)),"&lt;&gt;"),"No data")</f>
        <v>1</v>
      </c>
    </row>
    <row r="26" spans="1:38" x14ac:dyDescent="0.3">
      <c r="A26" t="s">
        <v>32</v>
      </c>
      <c r="B26" t="s">
        <v>38</v>
      </c>
      <c r="C26" t="s">
        <v>91</v>
      </c>
      <c r="D26" t="s">
        <v>92</v>
      </c>
      <c r="E26">
        <f t="shared" si="0"/>
        <v>11.041666666666666</v>
      </c>
      <c r="F26" t="str">
        <f>IFERROR(AVERAGEIFS(INDEX('Etude statistique des temps d''a'!B:AD,0,ROW(A25)),'Etude statistique des temps d''a'!A:A,"8h30",'Etude statistique des temps d''a'!AF:AF,5),"Closed")</f>
        <v>Closed</v>
      </c>
      <c r="G26">
        <f>IFERROR(AVERAGEIFS(INDEX('Etude statistique des temps d''a'!B:AD,0,ROW(A25)),'Etude statistique des temps d''a'!A:A,"9h30",'Etude statistique des temps d''a'!AF:AF,5),"Closed")</f>
        <v>5</v>
      </c>
      <c r="H26">
        <f>IFERROR(AVERAGEIFS(INDEX('Etude statistique des temps d''a'!B:AD,0,ROW(A25)),'Etude statistique des temps d''a'!A:A,"10h30",'Etude statistique des temps d''a'!AF:AF,5),"Closed")</f>
        <v>12.5</v>
      </c>
      <c r="I26">
        <f>IFERROR(AVERAGEIFS(INDEX('Etude statistique des temps d''a'!B:AD,0,ROW(A25)),'Etude statistique des temps d''a'!A:A,"11h30 (Parade!)",'Etude statistique des temps d''a'!AF:AF,5),"Closed")</f>
        <v>22.5</v>
      </c>
      <c r="J26">
        <f>IFERROR(AVERAGEIFS(INDEX('Etude statistique des temps d''a'!B:AD,0,ROW(A25)),'Etude statistique des temps d''a'!A:A,"12h30",'Etude statistique des temps d''a'!AF:AF,5),"Closed")</f>
        <v>17.5</v>
      </c>
      <c r="K26">
        <f>IFERROR(AVERAGEIFS(INDEX('Etude statistique des temps d''a'!B:AD,0,ROW(A25)),'Etude statistique des temps d''a'!A:A,"13h30",'Etude statistique des temps d''a'!AF:AF,5),"Closed")</f>
        <v>20</v>
      </c>
      <c r="L26">
        <f>IFERROR(AVERAGEIFS(INDEX('Etude statistique des temps d''a'!B:AD,0,ROW(A25)),'Etude statistique des temps d''a'!A:A,"14h30",'Etude statistique des temps d''a'!AF:AF,5),"Closed")</f>
        <v>15</v>
      </c>
      <c r="M26">
        <f>IFERROR(AVERAGEIFS(INDEX('Etude statistique des temps d''a'!B:AD,0,ROW(A25)),'Etude statistique des temps d''a'!A:A,"15h30",'Etude statistique des temps d''a'!AF:AF,5),"Closed")</f>
        <v>10</v>
      </c>
      <c r="N26">
        <f>IFERROR(AVERAGEIFS(INDEX('Etude statistique des temps d''a'!B:AD,0,ROW(A25)),'Etude statistique des temps d''a'!A:A,"16h30",'Etude statistique des temps d''a'!AF:AF,5),"Closed")</f>
        <v>10</v>
      </c>
      <c r="O26">
        <f>IFERROR(AVERAGEIFS(INDEX('Etude statistique des temps d''a'!B:AD,0,ROW(A25)),'Etude statistique des temps d''a'!A:A,"17h30",'Etude statistique des temps d''a'!AF:AF,5),"Closed")</f>
        <v>5</v>
      </c>
      <c r="P26">
        <f>IFERROR(AVERAGEIFS(INDEX('Etude statistique des temps d''a'!B:AD,0,ROW(A25)),'Etude statistique des temps d''a'!A:A,"18h30",'Etude statistique des temps d''a'!AF:AF,5),"Closed")</f>
        <v>5</v>
      </c>
      <c r="Q26">
        <f>IFERROR(AVERAGEIFS(INDEX('Etude statistique des temps d''a'!B:AD,0,ROW(A25)),'Etude statistique des temps d''a'!A:A,"19h30",'Etude statistique des temps d''a'!AF:AF,5),"Closed")</f>
        <v>5</v>
      </c>
      <c r="R26">
        <f>IFERROR(AVERAGEIFS(INDEX('Etude statistique des temps d''a'!B:AD,0,ROW(A25)),'Etude statistique des temps d''a'!A:A,"20h30",'Etude statistique des temps d''a'!AF:AF,5),"Closed")</f>
        <v>5</v>
      </c>
      <c r="S26" t="str">
        <f>IFERROR(AVERAGEIFS(INDEX('Etude statistique des temps d''a'!B:AD,0,ROW(A25)),'Etude statistique des temps d''a'!A:A,"21h30",'Etude statistique des temps d''a'!AF:AF,5),"Closed")</f>
        <v>Closed</v>
      </c>
      <c r="T26" t="str">
        <f>IFERROR(AVERAGEIFS(INDEX('Etude statistique des temps d''a'!B:AD,0,ROW(A25)),'Etude statistique des temps d''a'!A:A,"22h",'Etude statistique des temps d''a'!AF:AF,5),"Closed")</f>
        <v>Closed</v>
      </c>
      <c r="U26" t="str">
        <f>IFERROR(AVERAGEIFS(INDEX('Etude statistique des temps d''a'!B:AD,0,ROW(A25)),'Etude statistique des temps d''a'!A:A,"22h30",'Etude statistique des temps d''a'!AF:AF,5),"Closed")</f>
        <v>Closed</v>
      </c>
      <c r="V26">
        <f>COUNTIFS('Etude statistique des temps d''a'!AF:AF,5,INDEX('Etude statistique des temps d''a'!B:AD, 0, ROW(A25)),"Fermé") / COUNTIFS('Etude statistique des temps d''a'!AF:AF,5,INDEX('Etude statistique des temps d''a'!B:AD, 0, ROW(A25)),"&lt;&gt;")</f>
        <v>0.14285714285714285</v>
      </c>
      <c r="W26">
        <f>IFERROR(COUNTIFS('Etude statistique des temps d''a'!AF:AF,5,'Etude statistique des temps d''a'!A:A,"8h30",INDEX('Etude statistique des temps d''a'!B:AD, 0, ROW(A25)),"Fermé") / COUNTIFS('Etude statistique des temps d''a'!AF:AF,5,'Etude statistique des temps d''a'!A:A,"8h30",INDEX('Etude statistique des temps d''a'!B:AD, 0, ROW(A25)),"&lt;&gt;"),"No data")</f>
        <v>1</v>
      </c>
      <c r="X26">
        <f>IFERROR(COUNTIFS('Etude statistique des temps d''a'!AF:AF,5,'Etude statistique des temps d''a'!A:A,"9h30",INDEX('Etude statistique des temps d''a'!B:AD, 0, ROW(A25)),"Fermé") / COUNTIFS('Etude statistique des temps d''a'!AF:AF,5,'Etude statistique des temps d''a'!A:A,"9h30",INDEX('Etude statistique des temps d''a'!B:AD, 0, ROW(A25)),"&lt;&gt;"),"No data")</f>
        <v>0</v>
      </c>
      <c r="Y26">
        <f>IFERROR(COUNTIFS('Etude statistique des temps d''a'!AF:AF,5,'Etude statistique des temps d''a'!A:A,"10h30",INDEX('Etude statistique des temps d''a'!B:AD, 0, ROW(A25)),"Fermé") / COUNTIFS('Etude statistique des temps d''a'!AF:AF,5,'Etude statistique des temps d''a'!A:A,"10h30",INDEX('Etude statistique des temps d''a'!B:AD, 0, ROW(A25)),"&lt;&gt;"),"No data")</f>
        <v>0</v>
      </c>
      <c r="Z26">
        <f>IFERROR(COUNTIFS('Etude statistique des temps d''a'!AF:AF,5,'Etude statistique des temps d''a'!A:A,"11h30 (Parade!)",INDEX('Etude statistique des temps d''a'!B:AD, 0, ROW(A25)),"Fermé") / COUNTIFS('Etude statistique des temps d''a'!AF:AF,5,'Etude statistique des temps d''a'!A:A,"11h30 (Parade!)",INDEX('Etude statistique des temps d''a'!B:AD, 0, ROW(A25)),"&lt;&gt;"),"No data")</f>
        <v>0</v>
      </c>
      <c r="AA26">
        <f>IFERROR(COUNTIFS('Etude statistique des temps d''a'!AF:AF,5,'Etude statistique des temps d''a'!A:A,"12h30",INDEX('Etude statistique des temps d''a'!B:AD, 0, ROW(A25)),"Fermé") / COUNTIFS('Etude statistique des temps d''a'!AF:AF,5,'Etude statistique des temps d''a'!A:A,"12h30",INDEX('Etude statistique des temps d''a'!B:AD, 0, ROW(A25)),"&lt;&gt;"),"No data")</f>
        <v>0</v>
      </c>
      <c r="AB26">
        <f>IFERROR(COUNTIFS('Etude statistique des temps d''a'!AF:AF,5,'Etude statistique des temps d''a'!A:A,"13h30",INDEX('Etude statistique des temps d''a'!B:AD, 0, ROW(A25)),"Fermé") / COUNTIFS('Etude statistique des temps d''a'!AF:AF,5,'Etude statistique des temps d''a'!A:A,"13h30",INDEX('Etude statistique des temps d''a'!B:AD, 0, ROW(A25)),"&lt;&gt;"),"No data")</f>
        <v>0</v>
      </c>
      <c r="AC26">
        <f>IFERROR(COUNTIFS('Etude statistique des temps d''a'!AF:AF,5,'Etude statistique des temps d''a'!A:A,"14h30",INDEX('Etude statistique des temps d''a'!B:AD, 0, ROW(A25)),"Fermé") / COUNTIFS('Etude statistique des temps d''a'!AF:AF,5,'Etude statistique des temps d''a'!A:A,"14h30",INDEX('Etude statistique des temps d''a'!B:AD, 0, ROW(A25)),"&lt;&gt;"),"No data")</f>
        <v>0</v>
      </c>
      <c r="AD26">
        <f>IFERROR(COUNTIFS('Etude statistique des temps d''a'!AF:AF,5,'Etude statistique des temps d''a'!A:A,"15h30",INDEX('Etude statistique des temps d''a'!B:AD, 0, ROW(A25)),"Fermé") / COUNTIFS('Etude statistique des temps d''a'!AF:AF,5,'Etude statistique des temps d''a'!A:A,"15h30",INDEX('Etude statistique des temps d''a'!B:AD, 0, ROW(A25)),"&lt;&gt;"),"No data")</f>
        <v>0</v>
      </c>
      <c r="AE26">
        <f>IFERROR(COUNTIFS('Etude statistique des temps d''a'!AF:AF,5,'Etude statistique des temps d''a'!A:A,"16h30",INDEX('Etude statistique des temps d''a'!B:AD, 0, ROW(A25)),"Fermé") / COUNTIFS('Etude statistique des temps d''a'!AF:AF,5,'Etude statistique des temps d''a'!A:A,"16h30",INDEX('Etude statistique des temps d''a'!B:AD, 0, ROW(A25)),"&lt;&gt;"),"No data")</f>
        <v>0</v>
      </c>
      <c r="AF26">
        <f>IFERROR(COUNTIFS('Etude statistique des temps d''a'!AF:AF,5,'Etude statistique des temps d''a'!A:A,"17h30",INDEX('Etude statistique des temps d''a'!B:AD, 0, ROW(A25)),"Fermé") / COUNTIFS('Etude statistique des temps d''a'!AF:AF,5,'Etude statistique des temps d''a'!A:A,"17h30",INDEX('Etude statistique des temps d''a'!B:AD, 0, ROW(A25)),"&lt;&gt;"),"No data")</f>
        <v>0</v>
      </c>
      <c r="AG26">
        <f>IFERROR(COUNTIFS('Etude statistique des temps d''a'!AF:AF,5,'Etude statistique des temps d''a'!A:A,"18h30",INDEX('Etude statistique des temps d''a'!B:AD, 0, ROW(A25)),"Fermé") / COUNTIFS('Etude statistique des temps d''a'!AF:AF,5,'Etude statistique des temps d''a'!A:A,"18h30",INDEX('Etude statistique des temps d''a'!B:AD, 0, ROW(A25)),"&lt;&gt;"),"No data")</f>
        <v>0</v>
      </c>
      <c r="AH26">
        <f>IFERROR(COUNTIFS('Etude statistique des temps d''a'!AF:AF,5,'Etude statistique des temps d''a'!A:A,"19h30",INDEX('Etude statistique des temps d''a'!B:AD, 0, ROW(A25)),"Fermé") / COUNTIFS('Etude statistique des temps d''a'!AF:AF,5,'Etude statistique des temps d''a'!A:A,"19h30",INDEX('Etude statistique des temps d''a'!B:AD, 0, ROW(A25)),"&lt;&gt;"),"No data")</f>
        <v>0</v>
      </c>
      <c r="AI26">
        <f>IFERROR(COUNTIFS('Etude statistique des temps d''a'!AF:AF,5,'Etude statistique des temps d''a'!A:A,"20h30",INDEX('Etude statistique des temps d''a'!B:AD, 0, ROW(A25)),"Fermé") / COUNTIFS('Etude statistique des temps d''a'!AF:AF,5,'Etude statistique des temps d''a'!A:A,"20h30",INDEX('Etude statistique des temps d''a'!B:AD, 0, ROW(A25)),"&lt;&gt;"),"No data")</f>
        <v>0</v>
      </c>
      <c r="AJ26" t="str">
        <f>IFERROR(COUNTIFS('Etude statistique des temps d''a'!AF:AF,5,'Etude statistique des temps d''a'!A:A,"21h30",INDEX('Etude statistique des temps d''a'!B:AD, 0, ROW(A25)),"Fermé") / COUNTIFS('Etude statistique des temps d''a'!AF:AF,5,'Etude statistique des temps d''a'!A:A,"21h30",INDEX('Etude statistique des temps d''a'!B:AD, 0, ROW(A25)),"&lt;&gt;"),"No data")</f>
        <v>No data</v>
      </c>
      <c r="AK26" t="str">
        <f>IFERROR(COUNTIFS('Etude statistique des temps d''a'!AF:AF,5,'Etude statistique des temps d''a'!A:A,"22h",INDEX('Etude statistique des temps d''a'!B:AD, 0, ROW(A25)),"Fermé") / COUNTIFS('Etude statistique des temps d''a'!AF:AF,5,'Etude statistique des temps d''a'!A:A,"22h",INDEX('Etude statistique des temps d''a'!B:AD, 0, ROW(A25)),"&lt;&gt;"),"No data")</f>
        <v>No data</v>
      </c>
      <c r="AL26">
        <f>IFERROR(COUNTIFS('Etude statistique des temps d''a'!AF:AF,5,'Etude statistique des temps d''a'!A:A,"22h30",INDEX('Etude statistique des temps d''a'!B:AD, 0, ROW(A25)),"Fermé") / COUNTIFS('Etude statistique des temps d''a'!AF:AF,5,'Etude statistique des temps d''a'!A:A,"22h30",INDEX('Etude statistique des temps d''a'!B:AD, 0, ROW(A25)),"&lt;&gt;"),"No data")</f>
        <v>1</v>
      </c>
    </row>
    <row r="27" spans="1:38" x14ac:dyDescent="0.3">
      <c r="A27" t="s">
        <v>33</v>
      </c>
      <c r="B27" t="s">
        <v>38</v>
      </c>
      <c r="C27" t="s">
        <v>93</v>
      </c>
      <c r="D27" t="s">
        <v>94</v>
      </c>
      <c r="E27">
        <f t="shared" si="0"/>
        <v>70</v>
      </c>
      <c r="F27">
        <f>IFERROR(AVERAGEIFS(INDEX('Etude statistique des temps d''a'!B:AD,0,ROW(A26)),'Etude statistique des temps d''a'!A:A,"8h30",'Etude statistique des temps d''a'!AF:AF,5),"Closed")</f>
        <v>5</v>
      </c>
      <c r="G27">
        <f>IFERROR(AVERAGEIFS(INDEX('Etude statistique des temps d''a'!B:AD,0,ROW(A26)),'Etude statistique des temps d''a'!A:A,"9h30",'Etude statistique des temps d''a'!AF:AF,5),"Closed")</f>
        <v>92.5</v>
      </c>
      <c r="H27">
        <f>IFERROR(AVERAGEIFS(INDEX('Etude statistique des temps d''a'!B:AD,0,ROW(A26)),'Etude statistique des temps d''a'!A:A,"10h30",'Etude statistique des temps d''a'!AF:AF,5),"Closed")</f>
        <v>82.5</v>
      </c>
      <c r="I27">
        <f>IFERROR(AVERAGEIFS(INDEX('Etude statistique des temps d''a'!B:AD,0,ROW(A26)),'Etude statistique des temps d''a'!A:A,"11h30 (Parade!)",'Etude statistique des temps d''a'!AF:AF,5),"Closed")</f>
        <v>85</v>
      </c>
      <c r="J27">
        <f>IFERROR(AVERAGEIFS(INDEX('Etude statistique des temps d''a'!B:AD,0,ROW(A26)),'Etude statistique des temps d''a'!A:A,"12h30",'Etude statistique des temps d''a'!AF:AF,5),"Closed")</f>
        <v>80</v>
      </c>
      <c r="K27" t="str">
        <f>IFERROR(AVERAGEIFS(INDEX('Etude statistique des temps d''a'!B:AD,0,ROW(A26)),'Etude statistique des temps d''a'!A:A,"13h30",'Etude statistique des temps d''a'!AF:AF,5),"Closed")</f>
        <v>Closed</v>
      </c>
      <c r="L27">
        <f>IFERROR(AVERAGEIFS(INDEX('Etude statistique des temps d''a'!B:AD,0,ROW(A26)),'Etude statistique des temps d''a'!A:A,"14h30",'Etude statistique des temps d''a'!AF:AF,5),"Closed")</f>
        <v>75</v>
      </c>
      <c r="M27">
        <f>IFERROR(AVERAGEIFS(INDEX('Etude statistique des temps d''a'!B:AD,0,ROW(A26)),'Etude statistique des temps d''a'!A:A,"15h30",'Etude statistique des temps d''a'!AF:AF,5),"Closed")</f>
        <v>72.5</v>
      </c>
      <c r="N27">
        <f>IFERROR(AVERAGEIFS(INDEX('Etude statistique des temps d''a'!B:AD,0,ROW(A26)),'Etude statistique des temps d''a'!A:A,"16h30",'Etude statistique des temps d''a'!AF:AF,5),"Closed")</f>
        <v>72.5</v>
      </c>
      <c r="O27">
        <f>IFERROR(AVERAGEIFS(INDEX('Etude statistique des temps d''a'!B:AD,0,ROW(A26)),'Etude statistique des temps d''a'!A:A,"17h30",'Etude statistique des temps d''a'!AF:AF,5),"Closed")</f>
        <v>90</v>
      </c>
      <c r="P27">
        <f>IFERROR(AVERAGEIFS(INDEX('Etude statistique des temps d''a'!B:AD,0,ROW(A26)),'Etude statistique des temps d''a'!A:A,"18h30",'Etude statistique des temps d''a'!AF:AF,5),"Closed")</f>
        <v>60</v>
      </c>
      <c r="Q27">
        <f>IFERROR(AVERAGEIFS(INDEX('Etude statistique des temps d''a'!B:AD,0,ROW(A26)),'Etude statistique des temps d''a'!A:A,"19h30",'Etude statistique des temps d''a'!AF:AF,5),"Closed")</f>
        <v>75</v>
      </c>
      <c r="R27">
        <f>IFERROR(AVERAGEIFS(INDEX('Etude statistique des temps d''a'!B:AD,0,ROW(A26)),'Etude statistique des temps d''a'!A:A,"20h30",'Etude statistique des temps d''a'!AF:AF,5),"Closed")</f>
        <v>50</v>
      </c>
      <c r="S27" t="str">
        <f>IFERROR(AVERAGEIFS(INDEX('Etude statistique des temps d''a'!B:AD,0,ROW(A26)),'Etude statistique des temps d''a'!A:A,"21h30",'Etude statistique des temps d''a'!AF:AF,5),"Closed")</f>
        <v>Closed</v>
      </c>
      <c r="T27" t="str">
        <f>IFERROR(AVERAGEIFS(INDEX('Etude statistique des temps d''a'!B:AD,0,ROW(A26)),'Etude statistique des temps d''a'!A:A,"22h",'Etude statistique des temps d''a'!AF:AF,5),"Closed")</f>
        <v>Closed</v>
      </c>
      <c r="U27" t="str">
        <f>IFERROR(AVERAGEIFS(INDEX('Etude statistique des temps d''a'!B:AD,0,ROW(A26)),'Etude statistique des temps d''a'!A:A,"22h30",'Etude statistique des temps d''a'!AF:AF,5),"Closed")</f>
        <v>Closed</v>
      </c>
      <c r="V27">
        <f>COUNTIFS('Etude statistique des temps d''a'!AF:AF,5,INDEX('Etude statistique des temps d''a'!B:AD, 0, ROW(A26)),"Fermé") / COUNTIFS('Etude statistique des temps d''a'!AF:AF,5,INDEX('Etude statistique des temps d''a'!B:AD, 0, ROW(A26)),"&lt;&gt;")</f>
        <v>0.14285714285714285</v>
      </c>
      <c r="W27">
        <f>IFERROR(COUNTIFS('Etude statistique des temps d''a'!AF:AF,5,'Etude statistique des temps d''a'!A:A,"8h30",INDEX('Etude statistique des temps d''a'!B:AD, 0, ROW(A26)),"Fermé") / COUNTIFS('Etude statistique des temps d''a'!AF:AF,5,'Etude statistique des temps d''a'!A:A,"8h30",INDEX('Etude statistique des temps d''a'!B:AD, 0, ROW(A26)),"&lt;&gt;"),"No data")</f>
        <v>0</v>
      </c>
      <c r="X27">
        <f>IFERROR(COUNTIFS('Etude statistique des temps d''a'!AF:AF,5,'Etude statistique des temps d''a'!A:A,"9h30",INDEX('Etude statistique des temps d''a'!B:AD, 0, ROW(A26)),"Fermé") / COUNTIFS('Etude statistique des temps d''a'!AF:AF,5,'Etude statistique des temps d''a'!A:A,"9h30",INDEX('Etude statistique des temps d''a'!B:AD, 0, ROW(A26)),"&lt;&gt;"),"No data")</f>
        <v>0</v>
      </c>
      <c r="Y27">
        <f>IFERROR(COUNTIFS('Etude statistique des temps d''a'!AF:AF,5,'Etude statistique des temps d''a'!A:A,"10h30",INDEX('Etude statistique des temps d''a'!B:AD, 0, ROW(A26)),"Fermé") / COUNTIFS('Etude statistique des temps d''a'!AF:AF,5,'Etude statistique des temps d''a'!A:A,"10h30",INDEX('Etude statistique des temps d''a'!B:AD, 0, ROW(A26)),"&lt;&gt;"),"No data")</f>
        <v>0</v>
      </c>
      <c r="Z27">
        <f>IFERROR(COUNTIFS('Etude statistique des temps d''a'!AF:AF,5,'Etude statistique des temps d''a'!A:A,"11h30 (Parade!)",INDEX('Etude statistique des temps d''a'!B:AD, 0, ROW(A26)),"Fermé") / COUNTIFS('Etude statistique des temps d''a'!AF:AF,5,'Etude statistique des temps d''a'!A:A,"11h30 (Parade!)",INDEX('Etude statistique des temps d''a'!B:AD, 0, ROW(A26)),"&lt;&gt;"),"No data")</f>
        <v>0.5</v>
      </c>
      <c r="AA27">
        <f>IFERROR(COUNTIFS('Etude statistique des temps d''a'!AF:AF,5,'Etude statistique des temps d''a'!A:A,"12h30",INDEX('Etude statistique des temps d''a'!B:AD, 0, ROW(A26)),"Fermé") / COUNTIFS('Etude statistique des temps d''a'!AF:AF,5,'Etude statistique des temps d''a'!A:A,"12h30",INDEX('Etude statistique des temps d''a'!B:AD, 0, ROW(A26)),"&lt;&gt;"),"No data")</f>
        <v>0</v>
      </c>
      <c r="AB27">
        <f>IFERROR(COUNTIFS('Etude statistique des temps d''a'!AF:AF,5,'Etude statistique des temps d''a'!A:A,"13h30",INDEX('Etude statistique des temps d''a'!B:AD, 0, ROW(A26)),"Fermé") / COUNTIFS('Etude statistique des temps d''a'!AF:AF,5,'Etude statistique des temps d''a'!A:A,"13h30",INDEX('Etude statistique des temps d''a'!B:AD, 0, ROW(A26)),"&lt;&gt;"),"No data")</f>
        <v>1</v>
      </c>
      <c r="AC27">
        <f>IFERROR(COUNTIFS('Etude statistique des temps d''a'!AF:AF,5,'Etude statistique des temps d''a'!A:A,"14h30",INDEX('Etude statistique des temps d''a'!B:AD, 0, ROW(A26)),"Fermé") / COUNTIFS('Etude statistique des temps d''a'!AF:AF,5,'Etude statistique des temps d''a'!A:A,"14h30",INDEX('Etude statistique des temps d''a'!B:AD, 0, ROW(A26)),"&lt;&gt;"),"No data")</f>
        <v>0</v>
      </c>
      <c r="AD27">
        <f>IFERROR(COUNTIFS('Etude statistique des temps d''a'!AF:AF,5,'Etude statistique des temps d''a'!A:A,"15h30",INDEX('Etude statistique des temps d''a'!B:AD, 0, ROW(A26)),"Fermé") / COUNTIFS('Etude statistique des temps d''a'!AF:AF,5,'Etude statistique des temps d''a'!A:A,"15h30",INDEX('Etude statistique des temps d''a'!B:AD, 0, ROW(A26)),"&lt;&gt;"),"No data")</f>
        <v>0</v>
      </c>
      <c r="AE27">
        <f>IFERROR(COUNTIFS('Etude statistique des temps d''a'!AF:AF,5,'Etude statistique des temps d''a'!A:A,"16h30",INDEX('Etude statistique des temps d''a'!B:AD, 0, ROW(A26)),"Fermé") / COUNTIFS('Etude statistique des temps d''a'!AF:AF,5,'Etude statistique des temps d''a'!A:A,"16h30",INDEX('Etude statistique des temps d''a'!B:AD, 0, ROW(A26)),"&lt;&gt;"),"No data")</f>
        <v>0</v>
      </c>
      <c r="AF27">
        <f>IFERROR(COUNTIFS('Etude statistique des temps d''a'!AF:AF,5,'Etude statistique des temps d''a'!A:A,"17h30",INDEX('Etude statistique des temps d''a'!B:AD, 0, ROW(A26)),"Fermé") / COUNTIFS('Etude statistique des temps d''a'!AF:AF,5,'Etude statistique des temps d''a'!A:A,"17h30",INDEX('Etude statistique des temps d''a'!B:AD, 0, ROW(A26)),"&lt;&gt;"),"No data")</f>
        <v>0</v>
      </c>
      <c r="AG27">
        <f>IFERROR(COUNTIFS('Etude statistique des temps d''a'!AF:AF,5,'Etude statistique des temps d''a'!A:A,"18h30",INDEX('Etude statistique des temps d''a'!B:AD, 0, ROW(A26)),"Fermé") / COUNTIFS('Etude statistique des temps d''a'!AF:AF,5,'Etude statistique des temps d''a'!A:A,"18h30",INDEX('Etude statistique des temps d''a'!B:AD, 0, ROW(A26)),"&lt;&gt;"),"No data")</f>
        <v>0</v>
      </c>
      <c r="AH27">
        <f>IFERROR(COUNTIFS('Etude statistique des temps d''a'!AF:AF,5,'Etude statistique des temps d''a'!A:A,"19h30",INDEX('Etude statistique des temps d''a'!B:AD, 0, ROW(A26)),"Fermé") / COUNTIFS('Etude statistique des temps d''a'!AF:AF,5,'Etude statistique des temps d''a'!A:A,"19h30",INDEX('Etude statistique des temps d''a'!B:AD, 0, ROW(A26)),"&lt;&gt;"),"No data")</f>
        <v>0</v>
      </c>
      <c r="AI27">
        <f>IFERROR(COUNTIFS('Etude statistique des temps d''a'!AF:AF,5,'Etude statistique des temps d''a'!A:A,"20h30",INDEX('Etude statistique des temps d''a'!B:AD, 0, ROW(A26)),"Fermé") / COUNTIFS('Etude statistique des temps d''a'!AF:AF,5,'Etude statistique des temps d''a'!A:A,"20h30",INDEX('Etude statistique des temps d''a'!B:AD, 0, ROW(A26)),"&lt;&gt;"),"No data")</f>
        <v>0</v>
      </c>
      <c r="AJ27" t="str">
        <f>IFERROR(COUNTIFS('Etude statistique des temps d''a'!AF:AF,5,'Etude statistique des temps d''a'!A:A,"21h30",INDEX('Etude statistique des temps d''a'!B:AD, 0, ROW(A26)),"Fermé") / COUNTIFS('Etude statistique des temps d''a'!AF:AF,5,'Etude statistique des temps d''a'!A:A,"21h30",INDEX('Etude statistique des temps d''a'!B:AD, 0, ROW(A26)),"&lt;&gt;"),"No data")</f>
        <v>No data</v>
      </c>
      <c r="AK27" t="str">
        <f>IFERROR(COUNTIFS('Etude statistique des temps d''a'!AF:AF,5,'Etude statistique des temps d''a'!A:A,"22h",INDEX('Etude statistique des temps d''a'!B:AD, 0, ROW(A26)),"Fermé") / COUNTIFS('Etude statistique des temps d''a'!AF:AF,5,'Etude statistique des temps d''a'!A:A,"22h",INDEX('Etude statistique des temps d''a'!B:AD, 0, ROW(A26)),"&lt;&gt;"),"No data")</f>
        <v>No data</v>
      </c>
      <c r="AL27">
        <f>IFERROR(COUNTIFS('Etude statistique des temps d''a'!AF:AF,5,'Etude statistique des temps d''a'!A:A,"22h30",INDEX('Etude statistique des temps d''a'!B:AD, 0, ROW(A26)),"Fermé") / COUNTIFS('Etude statistique des temps d''a'!AF:AF,5,'Etude statistique des temps d''a'!A:A,"22h30",INDEX('Etude statistique des temps d''a'!B:AD, 0, ROW(A26)),"&lt;&gt;"),"No data")</f>
        <v>1</v>
      </c>
    </row>
    <row r="28" spans="1:38" x14ac:dyDescent="0.3">
      <c r="A28" t="s">
        <v>34</v>
      </c>
      <c r="B28" t="s">
        <v>38</v>
      </c>
      <c r="C28" t="s">
        <v>95</v>
      </c>
      <c r="D28" t="s">
        <v>96</v>
      </c>
      <c r="E28">
        <f t="shared" si="0"/>
        <v>36.25</v>
      </c>
      <c r="F28" t="str">
        <f>IFERROR(AVERAGEIFS(INDEX('Etude statistique des temps d''a'!B:AD,0,ROW(A27)),'Etude statistique des temps d''a'!A:A,"8h30",'Etude statistique des temps d''a'!AF:AF,5),"Closed")</f>
        <v>Closed</v>
      </c>
      <c r="G28">
        <f>IFERROR(AVERAGEIFS(INDEX('Etude statistique des temps d''a'!B:AD,0,ROW(A27)),'Etude statistique des temps d''a'!A:A,"9h30",'Etude statistique des temps d''a'!AF:AF,5),"Closed")</f>
        <v>10</v>
      </c>
      <c r="H28">
        <f>IFERROR(AVERAGEIFS(INDEX('Etude statistique des temps d''a'!B:AD,0,ROW(A27)),'Etude statistique des temps d''a'!A:A,"10h30",'Etude statistique des temps d''a'!AF:AF,5),"Closed")</f>
        <v>30</v>
      </c>
      <c r="I28">
        <f>IFERROR(AVERAGEIFS(INDEX('Etude statistique des temps d''a'!B:AD,0,ROW(A27)),'Etude statistique des temps d''a'!A:A,"11h30 (Parade!)",'Etude statistique des temps d''a'!AF:AF,5),"Closed")</f>
        <v>50</v>
      </c>
      <c r="J28">
        <f>IFERROR(AVERAGEIFS(INDEX('Etude statistique des temps d''a'!B:AD,0,ROW(A27)),'Etude statistique des temps d''a'!A:A,"12h30",'Etude statistique des temps d''a'!AF:AF,5),"Closed")</f>
        <v>40</v>
      </c>
      <c r="K28">
        <f>IFERROR(AVERAGEIFS(INDEX('Etude statistique des temps d''a'!B:AD,0,ROW(A27)),'Etude statistique des temps d''a'!A:A,"13h30",'Etude statistique des temps d''a'!AF:AF,5),"Closed")</f>
        <v>50</v>
      </c>
      <c r="L28">
        <f>IFERROR(AVERAGEIFS(INDEX('Etude statistique des temps d''a'!B:AD,0,ROW(A27)),'Etude statistique des temps d''a'!A:A,"14h30",'Etude statistique des temps d''a'!AF:AF,5),"Closed")</f>
        <v>55</v>
      </c>
      <c r="M28">
        <f>IFERROR(AVERAGEIFS(INDEX('Etude statistique des temps d''a'!B:AD,0,ROW(A27)),'Etude statistique des temps d''a'!A:A,"15h30",'Etude statistique des temps d''a'!AF:AF,5),"Closed")</f>
        <v>40</v>
      </c>
      <c r="N28">
        <f>IFERROR(AVERAGEIFS(INDEX('Etude statistique des temps d''a'!B:AD,0,ROW(A27)),'Etude statistique des temps d''a'!A:A,"16h30",'Etude statistique des temps d''a'!AF:AF,5),"Closed")</f>
        <v>45</v>
      </c>
      <c r="O28">
        <f>IFERROR(AVERAGEIFS(INDEX('Etude statistique des temps d''a'!B:AD,0,ROW(A27)),'Etude statistique des temps d''a'!A:A,"17h30",'Etude statistique des temps d''a'!AF:AF,5),"Closed")</f>
        <v>25</v>
      </c>
      <c r="P28">
        <f>IFERROR(AVERAGEIFS(INDEX('Etude statistique des temps d''a'!B:AD,0,ROW(A27)),'Etude statistique des temps d''a'!A:A,"18h30",'Etude statistique des temps d''a'!AF:AF,5),"Closed")</f>
        <v>40</v>
      </c>
      <c r="Q28">
        <f>IFERROR(AVERAGEIFS(INDEX('Etude statistique des temps d''a'!B:AD,0,ROW(A27)),'Etude statistique des temps d''a'!A:A,"19h30",'Etude statistique des temps d''a'!AF:AF,5),"Closed")</f>
        <v>20</v>
      </c>
      <c r="R28">
        <f>IFERROR(AVERAGEIFS(INDEX('Etude statistique des temps d''a'!B:AD,0,ROW(A27)),'Etude statistique des temps d''a'!A:A,"20h30",'Etude statistique des temps d''a'!AF:AF,5),"Closed")</f>
        <v>30</v>
      </c>
      <c r="S28" t="str">
        <f>IFERROR(AVERAGEIFS(INDEX('Etude statistique des temps d''a'!B:AD,0,ROW(A27)),'Etude statistique des temps d''a'!A:A,"21h30",'Etude statistique des temps d''a'!AF:AF,5),"Closed")</f>
        <v>Closed</v>
      </c>
      <c r="T28" t="str">
        <f>IFERROR(AVERAGEIFS(INDEX('Etude statistique des temps d''a'!B:AD,0,ROW(A27)),'Etude statistique des temps d''a'!A:A,"22h",'Etude statistique des temps d''a'!AF:AF,5),"Closed")</f>
        <v>Closed</v>
      </c>
      <c r="U28" t="str">
        <f>IFERROR(AVERAGEIFS(INDEX('Etude statistique des temps d''a'!B:AD,0,ROW(A27)),'Etude statistique des temps d''a'!A:A,"22h30",'Etude statistique des temps d''a'!AF:AF,5),"Closed")</f>
        <v>Closed</v>
      </c>
      <c r="V28">
        <f>COUNTIFS('Etude statistique des temps d''a'!AF:AF,5,INDEX('Etude statistique des temps d''a'!B:AD, 0, ROW(A27)),"Fermé") / COUNTIFS('Etude statistique des temps d''a'!AF:AF,5,INDEX('Etude statistique des temps d''a'!B:AD, 0, ROW(A27)),"&lt;&gt;")</f>
        <v>0.14285714285714285</v>
      </c>
      <c r="W28">
        <f>IFERROR(COUNTIFS('Etude statistique des temps d''a'!AF:AF,5,'Etude statistique des temps d''a'!A:A,"8h30",INDEX('Etude statistique des temps d''a'!B:AD, 0, ROW(A27)),"Fermé") / COUNTIFS('Etude statistique des temps d''a'!AF:AF,5,'Etude statistique des temps d''a'!A:A,"8h30",INDEX('Etude statistique des temps d''a'!B:AD, 0, ROW(A27)),"&lt;&gt;"),"No data")</f>
        <v>1</v>
      </c>
      <c r="X28">
        <f>IFERROR(COUNTIFS('Etude statistique des temps d''a'!AF:AF,5,'Etude statistique des temps d''a'!A:A,"9h30",INDEX('Etude statistique des temps d''a'!B:AD, 0, ROW(A27)),"Fermé") / COUNTIFS('Etude statistique des temps d''a'!AF:AF,5,'Etude statistique des temps d''a'!A:A,"9h30",INDEX('Etude statistique des temps d''a'!B:AD, 0, ROW(A27)),"&lt;&gt;"),"No data")</f>
        <v>0</v>
      </c>
      <c r="Y28">
        <f>IFERROR(COUNTIFS('Etude statistique des temps d''a'!AF:AF,5,'Etude statistique des temps d''a'!A:A,"10h30",INDEX('Etude statistique des temps d''a'!B:AD, 0, ROW(A27)),"Fermé") / COUNTIFS('Etude statistique des temps d''a'!AF:AF,5,'Etude statistique des temps d''a'!A:A,"10h30",INDEX('Etude statistique des temps d''a'!B:AD, 0, ROW(A27)),"&lt;&gt;"),"No data")</f>
        <v>0</v>
      </c>
      <c r="Z28">
        <f>IFERROR(COUNTIFS('Etude statistique des temps d''a'!AF:AF,5,'Etude statistique des temps d''a'!A:A,"11h30 (Parade!)",INDEX('Etude statistique des temps d''a'!B:AD, 0, ROW(A27)),"Fermé") / COUNTIFS('Etude statistique des temps d''a'!AF:AF,5,'Etude statistique des temps d''a'!A:A,"11h30 (Parade!)",INDEX('Etude statistique des temps d''a'!B:AD, 0, ROW(A27)),"&lt;&gt;"),"No data")</f>
        <v>0</v>
      </c>
      <c r="AA28">
        <f>IFERROR(COUNTIFS('Etude statistique des temps d''a'!AF:AF,5,'Etude statistique des temps d''a'!A:A,"12h30",INDEX('Etude statistique des temps d''a'!B:AD, 0, ROW(A27)),"Fermé") / COUNTIFS('Etude statistique des temps d''a'!AF:AF,5,'Etude statistique des temps d''a'!A:A,"12h30",INDEX('Etude statistique des temps d''a'!B:AD, 0, ROW(A27)),"&lt;&gt;"),"No data")</f>
        <v>0</v>
      </c>
      <c r="AB28">
        <f>IFERROR(COUNTIFS('Etude statistique des temps d''a'!AF:AF,5,'Etude statistique des temps d''a'!A:A,"13h30",INDEX('Etude statistique des temps d''a'!B:AD, 0, ROW(A27)),"Fermé") / COUNTIFS('Etude statistique des temps d''a'!AF:AF,5,'Etude statistique des temps d''a'!A:A,"13h30",INDEX('Etude statistique des temps d''a'!B:AD, 0, ROW(A27)),"&lt;&gt;"),"No data")</f>
        <v>0</v>
      </c>
      <c r="AC28">
        <f>IFERROR(COUNTIFS('Etude statistique des temps d''a'!AF:AF,5,'Etude statistique des temps d''a'!A:A,"14h30",INDEX('Etude statistique des temps d''a'!B:AD, 0, ROW(A27)),"Fermé") / COUNTIFS('Etude statistique des temps d''a'!AF:AF,5,'Etude statistique des temps d''a'!A:A,"14h30",INDEX('Etude statistique des temps d''a'!B:AD, 0, ROW(A27)),"&lt;&gt;"),"No data")</f>
        <v>0</v>
      </c>
      <c r="AD28">
        <f>IFERROR(COUNTIFS('Etude statistique des temps d''a'!AF:AF,5,'Etude statistique des temps d''a'!A:A,"15h30",INDEX('Etude statistique des temps d''a'!B:AD, 0, ROW(A27)),"Fermé") / COUNTIFS('Etude statistique des temps d''a'!AF:AF,5,'Etude statistique des temps d''a'!A:A,"15h30",INDEX('Etude statistique des temps d''a'!B:AD, 0, ROW(A27)),"&lt;&gt;"),"No data")</f>
        <v>0</v>
      </c>
      <c r="AE28">
        <f>IFERROR(COUNTIFS('Etude statistique des temps d''a'!AF:AF,5,'Etude statistique des temps d''a'!A:A,"16h30",INDEX('Etude statistique des temps d''a'!B:AD, 0, ROW(A27)),"Fermé") / COUNTIFS('Etude statistique des temps d''a'!AF:AF,5,'Etude statistique des temps d''a'!A:A,"16h30",INDEX('Etude statistique des temps d''a'!B:AD, 0, ROW(A27)),"&lt;&gt;"),"No data")</f>
        <v>0</v>
      </c>
      <c r="AF28">
        <f>IFERROR(COUNTIFS('Etude statistique des temps d''a'!AF:AF,5,'Etude statistique des temps d''a'!A:A,"17h30",INDEX('Etude statistique des temps d''a'!B:AD, 0, ROW(A27)),"Fermé") / COUNTIFS('Etude statistique des temps d''a'!AF:AF,5,'Etude statistique des temps d''a'!A:A,"17h30",INDEX('Etude statistique des temps d''a'!B:AD, 0, ROW(A27)),"&lt;&gt;"),"No data")</f>
        <v>0</v>
      </c>
      <c r="AG28">
        <f>IFERROR(COUNTIFS('Etude statistique des temps d''a'!AF:AF,5,'Etude statistique des temps d''a'!A:A,"18h30",INDEX('Etude statistique des temps d''a'!B:AD, 0, ROW(A27)),"Fermé") / COUNTIFS('Etude statistique des temps d''a'!AF:AF,5,'Etude statistique des temps d''a'!A:A,"18h30",INDEX('Etude statistique des temps d''a'!B:AD, 0, ROW(A27)),"&lt;&gt;"),"No data")</f>
        <v>0</v>
      </c>
      <c r="AH28">
        <f>IFERROR(COUNTIFS('Etude statistique des temps d''a'!AF:AF,5,'Etude statistique des temps d''a'!A:A,"19h30",INDEX('Etude statistique des temps d''a'!B:AD, 0, ROW(A27)),"Fermé") / COUNTIFS('Etude statistique des temps d''a'!AF:AF,5,'Etude statistique des temps d''a'!A:A,"19h30",INDEX('Etude statistique des temps d''a'!B:AD, 0, ROW(A27)),"&lt;&gt;"),"No data")</f>
        <v>0</v>
      </c>
      <c r="AI28">
        <f>IFERROR(COUNTIFS('Etude statistique des temps d''a'!AF:AF,5,'Etude statistique des temps d''a'!A:A,"20h30",INDEX('Etude statistique des temps d''a'!B:AD, 0, ROW(A27)),"Fermé") / COUNTIFS('Etude statistique des temps d''a'!AF:AF,5,'Etude statistique des temps d''a'!A:A,"20h30",INDEX('Etude statistique des temps d''a'!B:AD, 0, ROW(A27)),"&lt;&gt;"),"No data")</f>
        <v>0</v>
      </c>
      <c r="AJ28" t="str">
        <f>IFERROR(COUNTIFS('Etude statistique des temps d''a'!AF:AF,5,'Etude statistique des temps d''a'!A:A,"21h30",INDEX('Etude statistique des temps d''a'!B:AD, 0, ROW(A27)),"Fermé") / COUNTIFS('Etude statistique des temps d''a'!AF:AF,5,'Etude statistique des temps d''a'!A:A,"21h30",INDEX('Etude statistique des temps d''a'!B:AD, 0, ROW(A27)),"&lt;&gt;"),"No data")</f>
        <v>No data</v>
      </c>
      <c r="AK28" t="str">
        <f>IFERROR(COUNTIFS('Etude statistique des temps d''a'!AF:AF,5,'Etude statistique des temps d''a'!A:A,"22h",INDEX('Etude statistique des temps d''a'!B:AD, 0, ROW(A27)),"Fermé") / COUNTIFS('Etude statistique des temps d''a'!AF:AF,5,'Etude statistique des temps d''a'!A:A,"22h",INDEX('Etude statistique des temps d''a'!B:AD, 0, ROW(A27)),"&lt;&gt;"),"No data")</f>
        <v>No data</v>
      </c>
      <c r="AL28">
        <f>IFERROR(COUNTIFS('Etude statistique des temps d''a'!AF:AF,5,'Etude statistique des temps d''a'!A:A,"22h30",INDEX('Etude statistique des temps d''a'!B:AD, 0, ROW(A27)),"Fermé") / COUNTIFS('Etude statistique des temps d''a'!AF:AF,5,'Etude statistique des temps d''a'!A:A,"22h30",INDEX('Etude statistique des temps d''a'!B:AD, 0, ROW(A27)),"&lt;&gt;"),"No data")</f>
        <v>1</v>
      </c>
    </row>
    <row r="29" spans="1:38" x14ac:dyDescent="0.3">
      <c r="A29" t="s">
        <v>35</v>
      </c>
      <c r="B29" t="s">
        <v>38</v>
      </c>
      <c r="C29" t="s">
        <v>97</v>
      </c>
      <c r="D29" t="s">
        <v>98</v>
      </c>
      <c r="E29">
        <f t="shared" si="0"/>
        <v>13.541666666666666</v>
      </c>
      <c r="F29" t="str">
        <f>IFERROR(AVERAGEIFS(INDEX('Etude statistique des temps d''a'!B:AD,0,ROW(A28)),'Etude statistique des temps d''a'!A:A,"8h30",'Etude statistique des temps d''a'!AF:AF,5),"Closed")</f>
        <v>Closed</v>
      </c>
      <c r="G29">
        <f>IFERROR(AVERAGEIFS(INDEX('Etude statistique des temps d''a'!B:AD,0,ROW(A28)),'Etude statistique des temps d''a'!A:A,"9h30",'Etude statistique des temps d''a'!AF:AF,5),"Closed")</f>
        <v>5</v>
      </c>
      <c r="H29">
        <f>IFERROR(AVERAGEIFS(INDEX('Etude statistique des temps d''a'!B:AD,0,ROW(A28)),'Etude statistique des temps d''a'!A:A,"10h30",'Etude statistique des temps d''a'!AF:AF,5),"Closed")</f>
        <v>10</v>
      </c>
      <c r="I29">
        <f>IFERROR(AVERAGEIFS(INDEX('Etude statistique des temps d''a'!B:AD,0,ROW(A28)),'Etude statistique des temps d''a'!A:A,"11h30 (Parade!)",'Etude statistique des temps d''a'!AF:AF,5),"Closed")</f>
        <v>15</v>
      </c>
      <c r="J29">
        <f>IFERROR(AVERAGEIFS(INDEX('Etude statistique des temps d''a'!B:AD,0,ROW(A28)),'Etude statistique des temps d''a'!A:A,"12h30",'Etude statistique des temps d''a'!AF:AF,5),"Closed")</f>
        <v>20</v>
      </c>
      <c r="K29">
        <f>IFERROR(AVERAGEIFS(INDEX('Etude statistique des temps d''a'!B:AD,0,ROW(A28)),'Etude statistique des temps d''a'!A:A,"13h30",'Etude statistique des temps d''a'!AF:AF,5),"Closed")</f>
        <v>10</v>
      </c>
      <c r="L29">
        <f>IFERROR(AVERAGEIFS(INDEX('Etude statistique des temps d''a'!B:AD,0,ROW(A28)),'Etude statistique des temps d''a'!A:A,"14h30",'Etude statistique des temps d''a'!AF:AF,5),"Closed")</f>
        <v>30</v>
      </c>
      <c r="M29">
        <f>IFERROR(AVERAGEIFS(INDEX('Etude statistique des temps d''a'!B:AD,0,ROW(A28)),'Etude statistique des temps d''a'!A:A,"15h30",'Etude statistique des temps d''a'!AF:AF,5),"Closed")</f>
        <v>10</v>
      </c>
      <c r="N29">
        <f>IFERROR(AVERAGEIFS(INDEX('Etude statistique des temps d''a'!B:AD,0,ROW(A28)),'Etude statistique des temps d''a'!A:A,"16h30",'Etude statistique des temps d''a'!AF:AF,5),"Closed")</f>
        <v>17.5</v>
      </c>
      <c r="O29">
        <f>IFERROR(AVERAGEIFS(INDEX('Etude statistique des temps d''a'!B:AD,0,ROW(A28)),'Etude statistique des temps d''a'!A:A,"17h30",'Etude statistique des temps d''a'!AF:AF,5),"Closed")</f>
        <v>5</v>
      </c>
      <c r="P29">
        <f>IFERROR(AVERAGEIFS(INDEX('Etude statistique des temps d''a'!B:AD,0,ROW(A28)),'Etude statistique des temps d''a'!A:A,"18h30",'Etude statistique des temps d''a'!AF:AF,5),"Closed")</f>
        <v>25</v>
      </c>
      <c r="Q29">
        <f>IFERROR(AVERAGEIFS(INDEX('Etude statistique des temps d''a'!B:AD,0,ROW(A28)),'Etude statistique des temps d''a'!A:A,"19h30",'Etude statistique des temps d''a'!AF:AF,5),"Closed")</f>
        <v>10</v>
      </c>
      <c r="R29">
        <f>IFERROR(AVERAGEIFS(INDEX('Etude statistique des temps d''a'!B:AD,0,ROW(A28)),'Etude statistique des temps d''a'!A:A,"20h30",'Etude statistique des temps d''a'!AF:AF,5),"Closed")</f>
        <v>5</v>
      </c>
      <c r="S29" t="str">
        <f>IFERROR(AVERAGEIFS(INDEX('Etude statistique des temps d''a'!B:AD,0,ROW(A28)),'Etude statistique des temps d''a'!A:A,"21h30",'Etude statistique des temps d''a'!AF:AF,5),"Closed")</f>
        <v>Closed</v>
      </c>
      <c r="T29" t="str">
        <f>IFERROR(AVERAGEIFS(INDEX('Etude statistique des temps d''a'!B:AD,0,ROW(A28)),'Etude statistique des temps d''a'!A:A,"22h",'Etude statistique des temps d''a'!AF:AF,5),"Closed")</f>
        <v>Closed</v>
      </c>
      <c r="U29" t="str">
        <f>IFERROR(AVERAGEIFS(INDEX('Etude statistique des temps d''a'!B:AD,0,ROW(A28)),'Etude statistique des temps d''a'!A:A,"22h30",'Etude statistique des temps d''a'!AF:AF,5),"Closed")</f>
        <v>Closed</v>
      </c>
      <c r="V29">
        <f>COUNTIFS('Etude statistique des temps d''a'!AF:AF,5,INDEX('Etude statistique des temps d''a'!B:AD, 0, ROW(A28)),"Fermé") / COUNTIFS('Etude statistique des temps d''a'!AF:AF,5,INDEX('Etude statistique des temps d''a'!B:AD, 0, ROW(A28)),"&lt;&gt;")</f>
        <v>0.14285714285714285</v>
      </c>
      <c r="W29">
        <f>IFERROR(COUNTIFS('Etude statistique des temps d''a'!AF:AF,5,'Etude statistique des temps d''a'!A:A,"8h30",INDEX('Etude statistique des temps d''a'!B:AD, 0, ROW(A28)),"Fermé") / COUNTIFS('Etude statistique des temps d''a'!AF:AF,5,'Etude statistique des temps d''a'!A:A,"8h30",INDEX('Etude statistique des temps d''a'!B:AD, 0, ROW(A28)),"&lt;&gt;"),"No data")</f>
        <v>1</v>
      </c>
      <c r="X29">
        <f>IFERROR(COUNTIFS('Etude statistique des temps d''a'!AF:AF,5,'Etude statistique des temps d''a'!A:A,"9h30",INDEX('Etude statistique des temps d''a'!B:AD, 0, ROW(A28)),"Fermé") / COUNTIFS('Etude statistique des temps d''a'!AF:AF,5,'Etude statistique des temps d''a'!A:A,"9h30",INDEX('Etude statistique des temps d''a'!B:AD, 0, ROW(A28)),"&lt;&gt;"),"No data")</f>
        <v>0</v>
      </c>
      <c r="Y29">
        <f>IFERROR(COUNTIFS('Etude statistique des temps d''a'!AF:AF,5,'Etude statistique des temps d''a'!A:A,"10h30",INDEX('Etude statistique des temps d''a'!B:AD, 0, ROW(A28)),"Fermé") / COUNTIFS('Etude statistique des temps d''a'!AF:AF,5,'Etude statistique des temps d''a'!A:A,"10h30",INDEX('Etude statistique des temps d''a'!B:AD, 0, ROW(A28)),"&lt;&gt;"),"No data")</f>
        <v>0</v>
      </c>
      <c r="Z29">
        <f>IFERROR(COUNTIFS('Etude statistique des temps d''a'!AF:AF,5,'Etude statistique des temps d''a'!A:A,"11h30 (Parade!)",INDEX('Etude statistique des temps d''a'!B:AD, 0, ROW(A28)),"Fermé") / COUNTIFS('Etude statistique des temps d''a'!AF:AF,5,'Etude statistique des temps d''a'!A:A,"11h30 (Parade!)",INDEX('Etude statistique des temps d''a'!B:AD, 0, ROW(A28)),"&lt;&gt;"),"No data")</f>
        <v>0</v>
      </c>
      <c r="AA29">
        <f>IFERROR(COUNTIFS('Etude statistique des temps d''a'!AF:AF,5,'Etude statistique des temps d''a'!A:A,"12h30",INDEX('Etude statistique des temps d''a'!B:AD, 0, ROW(A28)),"Fermé") / COUNTIFS('Etude statistique des temps d''a'!AF:AF,5,'Etude statistique des temps d''a'!A:A,"12h30",INDEX('Etude statistique des temps d''a'!B:AD, 0, ROW(A28)),"&lt;&gt;"),"No data")</f>
        <v>0</v>
      </c>
      <c r="AB29">
        <f>IFERROR(COUNTIFS('Etude statistique des temps d''a'!AF:AF,5,'Etude statistique des temps d''a'!A:A,"13h30",INDEX('Etude statistique des temps d''a'!B:AD, 0, ROW(A28)),"Fermé") / COUNTIFS('Etude statistique des temps d''a'!AF:AF,5,'Etude statistique des temps d''a'!A:A,"13h30",INDEX('Etude statistique des temps d''a'!B:AD, 0, ROW(A28)),"&lt;&gt;"),"No data")</f>
        <v>0</v>
      </c>
      <c r="AC29">
        <f>IFERROR(COUNTIFS('Etude statistique des temps d''a'!AF:AF,5,'Etude statistique des temps d''a'!A:A,"14h30",INDEX('Etude statistique des temps d''a'!B:AD, 0, ROW(A28)),"Fermé") / COUNTIFS('Etude statistique des temps d''a'!AF:AF,5,'Etude statistique des temps d''a'!A:A,"14h30",INDEX('Etude statistique des temps d''a'!B:AD, 0, ROW(A28)),"&lt;&gt;"),"No data")</f>
        <v>0</v>
      </c>
      <c r="AD29">
        <f>IFERROR(COUNTIFS('Etude statistique des temps d''a'!AF:AF,5,'Etude statistique des temps d''a'!A:A,"15h30",INDEX('Etude statistique des temps d''a'!B:AD, 0, ROW(A28)),"Fermé") / COUNTIFS('Etude statistique des temps d''a'!AF:AF,5,'Etude statistique des temps d''a'!A:A,"15h30",INDEX('Etude statistique des temps d''a'!B:AD, 0, ROW(A28)),"&lt;&gt;"),"No data")</f>
        <v>0</v>
      </c>
      <c r="AE29">
        <f>IFERROR(COUNTIFS('Etude statistique des temps d''a'!AF:AF,5,'Etude statistique des temps d''a'!A:A,"16h30",INDEX('Etude statistique des temps d''a'!B:AD, 0, ROW(A28)),"Fermé") / COUNTIFS('Etude statistique des temps d''a'!AF:AF,5,'Etude statistique des temps d''a'!A:A,"16h30",INDEX('Etude statistique des temps d''a'!B:AD, 0, ROW(A28)),"&lt;&gt;"),"No data")</f>
        <v>0</v>
      </c>
      <c r="AF29">
        <f>IFERROR(COUNTIFS('Etude statistique des temps d''a'!AF:AF,5,'Etude statistique des temps d''a'!A:A,"17h30",INDEX('Etude statistique des temps d''a'!B:AD, 0, ROW(A28)),"Fermé") / COUNTIFS('Etude statistique des temps d''a'!AF:AF,5,'Etude statistique des temps d''a'!A:A,"17h30",INDEX('Etude statistique des temps d''a'!B:AD, 0, ROW(A28)),"&lt;&gt;"),"No data")</f>
        <v>0</v>
      </c>
      <c r="AG29">
        <f>IFERROR(COUNTIFS('Etude statistique des temps d''a'!AF:AF,5,'Etude statistique des temps d''a'!A:A,"18h30",INDEX('Etude statistique des temps d''a'!B:AD, 0, ROW(A28)),"Fermé") / COUNTIFS('Etude statistique des temps d''a'!AF:AF,5,'Etude statistique des temps d''a'!A:A,"18h30",INDEX('Etude statistique des temps d''a'!B:AD, 0, ROW(A28)),"&lt;&gt;"),"No data")</f>
        <v>0</v>
      </c>
      <c r="AH29">
        <f>IFERROR(COUNTIFS('Etude statistique des temps d''a'!AF:AF,5,'Etude statistique des temps d''a'!A:A,"19h30",INDEX('Etude statistique des temps d''a'!B:AD, 0, ROW(A28)),"Fermé") / COUNTIFS('Etude statistique des temps d''a'!AF:AF,5,'Etude statistique des temps d''a'!A:A,"19h30",INDEX('Etude statistique des temps d''a'!B:AD, 0, ROW(A28)),"&lt;&gt;"),"No data")</f>
        <v>0</v>
      </c>
      <c r="AI29">
        <f>IFERROR(COUNTIFS('Etude statistique des temps d''a'!AF:AF,5,'Etude statistique des temps d''a'!A:A,"20h30",INDEX('Etude statistique des temps d''a'!B:AD, 0, ROW(A28)),"Fermé") / COUNTIFS('Etude statistique des temps d''a'!AF:AF,5,'Etude statistique des temps d''a'!A:A,"20h30",INDEX('Etude statistique des temps d''a'!B:AD, 0, ROW(A28)),"&lt;&gt;"),"No data")</f>
        <v>0</v>
      </c>
      <c r="AJ29" t="str">
        <f>IFERROR(COUNTIFS('Etude statistique des temps d''a'!AF:AF,5,'Etude statistique des temps d''a'!A:A,"21h30",INDEX('Etude statistique des temps d''a'!B:AD, 0, ROW(A28)),"Fermé") / COUNTIFS('Etude statistique des temps d''a'!AF:AF,5,'Etude statistique des temps d''a'!A:A,"21h30",INDEX('Etude statistique des temps d''a'!B:AD, 0, ROW(A28)),"&lt;&gt;"),"No data")</f>
        <v>No data</v>
      </c>
      <c r="AK29" t="str">
        <f>IFERROR(COUNTIFS('Etude statistique des temps d''a'!AF:AF,5,'Etude statistique des temps d''a'!A:A,"22h",INDEX('Etude statistique des temps d''a'!B:AD, 0, ROW(A28)),"Fermé") / COUNTIFS('Etude statistique des temps d''a'!AF:AF,5,'Etude statistique des temps d''a'!A:A,"22h",INDEX('Etude statistique des temps d''a'!B:AD, 0, ROW(A28)),"&lt;&gt;"),"No data")</f>
        <v>No data</v>
      </c>
      <c r="AL29">
        <f>IFERROR(COUNTIFS('Etude statistique des temps d''a'!AF:AF,5,'Etude statistique des temps d''a'!A:A,"22h30",INDEX('Etude statistique des temps d''a'!B:AD, 0, ROW(A28)),"Fermé") / COUNTIFS('Etude statistique des temps d''a'!AF:AF,5,'Etude statistique des temps d''a'!A:A,"22h30",INDEX('Etude statistique des temps d''a'!B:AD, 0, ROW(A28)),"&lt;&gt;"),"No data")</f>
        <v>1</v>
      </c>
    </row>
    <row r="30" spans="1:38" x14ac:dyDescent="0.3">
      <c r="A30" t="s">
        <v>36</v>
      </c>
      <c r="B30" t="s">
        <v>38</v>
      </c>
      <c r="C30" t="s">
        <v>99</v>
      </c>
      <c r="D30" t="s">
        <v>100</v>
      </c>
      <c r="E30">
        <f t="shared" si="0"/>
        <v>42.083333333333336</v>
      </c>
      <c r="F30" t="str">
        <f>IFERROR(AVERAGEIFS(INDEX('Etude statistique des temps d''a'!B:AD,0,ROW(A29)),'Etude statistique des temps d''a'!A:A,"8h30",'Etude statistique des temps d''a'!AF:AF,5),"Closed")</f>
        <v>Closed</v>
      </c>
      <c r="G30">
        <f>IFERROR(AVERAGEIFS(INDEX('Etude statistique des temps d''a'!B:AD,0,ROW(A29)),'Etude statistique des temps d''a'!A:A,"9h30",'Etude statistique des temps d''a'!AF:AF,5),"Closed")</f>
        <v>35</v>
      </c>
      <c r="H30">
        <f>IFERROR(AVERAGEIFS(INDEX('Etude statistique des temps d''a'!B:AD,0,ROW(A29)),'Etude statistique des temps d''a'!A:A,"10h30",'Etude statistique des temps d''a'!AF:AF,5),"Closed")</f>
        <v>45</v>
      </c>
      <c r="I30">
        <f>IFERROR(AVERAGEIFS(INDEX('Etude statistique des temps d''a'!B:AD,0,ROW(A29)),'Etude statistique des temps d''a'!A:A,"11h30 (Parade!)",'Etude statistique des temps d''a'!AF:AF,5),"Closed")</f>
        <v>50</v>
      </c>
      <c r="J30">
        <f>IFERROR(AVERAGEIFS(INDEX('Etude statistique des temps d''a'!B:AD,0,ROW(A29)),'Etude statistique des temps d''a'!A:A,"12h30",'Etude statistique des temps d''a'!AF:AF,5),"Closed")</f>
        <v>42.5</v>
      </c>
      <c r="K30">
        <f>IFERROR(AVERAGEIFS(INDEX('Etude statistique des temps d''a'!B:AD,0,ROW(A29)),'Etude statistique des temps d''a'!A:A,"13h30",'Etude statistique des temps d''a'!AF:AF,5),"Closed")</f>
        <v>45</v>
      </c>
      <c r="L30">
        <f>IFERROR(AVERAGEIFS(INDEX('Etude statistique des temps d''a'!B:AD,0,ROW(A29)),'Etude statistique des temps d''a'!A:A,"14h30",'Etude statistique des temps d''a'!AF:AF,5),"Closed")</f>
        <v>50</v>
      </c>
      <c r="M30">
        <f>IFERROR(AVERAGEIFS(INDEX('Etude statistique des temps d''a'!B:AD,0,ROW(A29)),'Etude statistique des temps d''a'!A:A,"15h30",'Etude statistique des temps d''a'!AF:AF,5),"Closed")</f>
        <v>50</v>
      </c>
      <c r="N30">
        <f>IFERROR(AVERAGEIFS(INDEX('Etude statistique des temps d''a'!B:AD,0,ROW(A29)),'Etude statistique des temps d''a'!A:A,"16h30",'Etude statistique des temps d''a'!AF:AF,5),"Closed")</f>
        <v>42.5</v>
      </c>
      <c r="O30">
        <f>IFERROR(AVERAGEIFS(INDEX('Etude statistique des temps d''a'!B:AD,0,ROW(A29)),'Etude statistique des temps d''a'!A:A,"17h30",'Etude statistique des temps d''a'!AF:AF,5),"Closed")</f>
        <v>40</v>
      </c>
      <c r="P30">
        <f>IFERROR(AVERAGEIFS(INDEX('Etude statistique des temps d''a'!B:AD,0,ROW(A29)),'Etude statistique des temps d''a'!A:A,"18h30",'Etude statistique des temps d''a'!AF:AF,5),"Closed")</f>
        <v>40</v>
      </c>
      <c r="Q30">
        <f>IFERROR(AVERAGEIFS(INDEX('Etude statistique des temps d''a'!B:AD,0,ROW(A29)),'Etude statistique des temps d''a'!A:A,"19h30",'Etude statistique des temps d''a'!AF:AF,5),"Closed")</f>
        <v>35</v>
      </c>
      <c r="R30">
        <f>IFERROR(AVERAGEIFS(INDEX('Etude statistique des temps d''a'!B:AD,0,ROW(A29)),'Etude statistique des temps d''a'!A:A,"20h30",'Etude statistique des temps d''a'!AF:AF,5),"Closed")</f>
        <v>30</v>
      </c>
      <c r="S30" t="str">
        <f>IFERROR(AVERAGEIFS(INDEX('Etude statistique des temps d''a'!B:AD,0,ROW(A29)),'Etude statistique des temps d''a'!A:A,"21h30",'Etude statistique des temps d''a'!AF:AF,5),"Closed")</f>
        <v>Closed</v>
      </c>
      <c r="T30" t="str">
        <f>IFERROR(AVERAGEIFS(INDEX('Etude statistique des temps d''a'!B:AD,0,ROW(A29)),'Etude statistique des temps d''a'!A:A,"22h",'Etude statistique des temps d''a'!AF:AF,5),"Closed")</f>
        <v>Closed</v>
      </c>
      <c r="U30" t="str">
        <f>IFERROR(AVERAGEIFS(INDEX('Etude statistique des temps d''a'!B:AD,0,ROW(A29)),'Etude statistique des temps d''a'!A:A,"22h30",'Etude statistique des temps d''a'!AF:AF,5),"Closed")</f>
        <v>Closed</v>
      </c>
      <c r="V30">
        <f>COUNTIFS('Etude statistique des temps d''a'!AF:AF,5,INDEX('Etude statistique des temps d''a'!B:AD, 0, ROW(A29)),"Fermé") / COUNTIFS('Etude statistique des temps d''a'!AF:AF,5,INDEX('Etude statistique des temps d''a'!B:AD, 0, ROW(A29)),"&lt;&gt;")</f>
        <v>0.14285714285714285</v>
      </c>
      <c r="W30">
        <f>IFERROR(COUNTIFS('Etude statistique des temps d''a'!AF:AF,5,'Etude statistique des temps d''a'!A:A,"8h30",INDEX('Etude statistique des temps d''a'!B:AD, 0, ROW(A29)),"Fermé") / COUNTIFS('Etude statistique des temps d''a'!AF:AF,5,'Etude statistique des temps d''a'!A:A,"8h30",INDEX('Etude statistique des temps d''a'!B:AD, 0, ROW(A29)),"&lt;&gt;"),"No data")</f>
        <v>1</v>
      </c>
      <c r="X30">
        <f>IFERROR(COUNTIFS('Etude statistique des temps d''a'!AF:AF,5,'Etude statistique des temps d''a'!A:A,"9h30",INDEX('Etude statistique des temps d''a'!B:AD, 0, ROW(A29)),"Fermé") / COUNTIFS('Etude statistique des temps d''a'!AF:AF,5,'Etude statistique des temps d''a'!A:A,"9h30",INDEX('Etude statistique des temps d''a'!B:AD, 0, ROW(A29)),"&lt;&gt;"),"No data")</f>
        <v>0</v>
      </c>
      <c r="Y30">
        <f>IFERROR(COUNTIFS('Etude statistique des temps d''a'!AF:AF,5,'Etude statistique des temps d''a'!A:A,"10h30",INDEX('Etude statistique des temps d''a'!B:AD, 0, ROW(A29)),"Fermé") / COUNTIFS('Etude statistique des temps d''a'!AF:AF,5,'Etude statistique des temps d''a'!A:A,"10h30",INDEX('Etude statistique des temps d''a'!B:AD, 0, ROW(A29)),"&lt;&gt;"),"No data")</f>
        <v>0</v>
      </c>
      <c r="Z30">
        <f>IFERROR(COUNTIFS('Etude statistique des temps d''a'!AF:AF,5,'Etude statistique des temps d''a'!A:A,"11h30 (Parade!)",INDEX('Etude statistique des temps d''a'!B:AD, 0, ROW(A29)),"Fermé") / COUNTIFS('Etude statistique des temps d''a'!AF:AF,5,'Etude statistique des temps d''a'!A:A,"11h30 (Parade!)",INDEX('Etude statistique des temps d''a'!B:AD, 0, ROW(A29)),"&lt;&gt;"),"No data")</f>
        <v>0</v>
      </c>
      <c r="AA30">
        <f>IFERROR(COUNTIFS('Etude statistique des temps d''a'!AF:AF,5,'Etude statistique des temps d''a'!A:A,"12h30",INDEX('Etude statistique des temps d''a'!B:AD, 0, ROW(A29)),"Fermé") / COUNTIFS('Etude statistique des temps d''a'!AF:AF,5,'Etude statistique des temps d''a'!A:A,"12h30",INDEX('Etude statistique des temps d''a'!B:AD, 0, ROW(A29)),"&lt;&gt;"),"No data")</f>
        <v>0</v>
      </c>
      <c r="AB30">
        <f>IFERROR(COUNTIFS('Etude statistique des temps d''a'!AF:AF,5,'Etude statistique des temps d''a'!A:A,"13h30",INDEX('Etude statistique des temps d''a'!B:AD, 0, ROW(A29)),"Fermé") / COUNTIFS('Etude statistique des temps d''a'!AF:AF,5,'Etude statistique des temps d''a'!A:A,"13h30",INDEX('Etude statistique des temps d''a'!B:AD, 0, ROW(A29)),"&lt;&gt;"),"No data")</f>
        <v>0</v>
      </c>
      <c r="AC30">
        <f>IFERROR(COUNTIFS('Etude statistique des temps d''a'!AF:AF,5,'Etude statistique des temps d''a'!A:A,"14h30",INDEX('Etude statistique des temps d''a'!B:AD, 0, ROW(A29)),"Fermé") / COUNTIFS('Etude statistique des temps d''a'!AF:AF,5,'Etude statistique des temps d''a'!A:A,"14h30",INDEX('Etude statistique des temps d''a'!B:AD, 0, ROW(A29)),"&lt;&gt;"),"No data")</f>
        <v>0</v>
      </c>
      <c r="AD30">
        <f>IFERROR(COUNTIFS('Etude statistique des temps d''a'!AF:AF,5,'Etude statistique des temps d''a'!A:A,"15h30",INDEX('Etude statistique des temps d''a'!B:AD, 0, ROW(A29)),"Fermé") / COUNTIFS('Etude statistique des temps d''a'!AF:AF,5,'Etude statistique des temps d''a'!A:A,"15h30",INDEX('Etude statistique des temps d''a'!B:AD, 0, ROW(A29)),"&lt;&gt;"),"No data")</f>
        <v>0</v>
      </c>
      <c r="AE30">
        <f>IFERROR(COUNTIFS('Etude statistique des temps d''a'!AF:AF,5,'Etude statistique des temps d''a'!A:A,"16h30",INDEX('Etude statistique des temps d''a'!B:AD, 0, ROW(A29)),"Fermé") / COUNTIFS('Etude statistique des temps d''a'!AF:AF,5,'Etude statistique des temps d''a'!A:A,"16h30",INDEX('Etude statistique des temps d''a'!B:AD, 0, ROW(A29)),"&lt;&gt;"),"No data")</f>
        <v>0</v>
      </c>
      <c r="AF30">
        <f>IFERROR(COUNTIFS('Etude statistique des temps d''a'!AF:AF,5,'Etude statistique des temps d''a'!A:A,"17h30",INDEX('Etude statistique des temps d''a'!B:AD, 0, ROW(A29)),"Fermé") / COUNTIFS('Etude statistique des temps d''a'!AF:AF,5,'Etude statistique des temps d''a'!A:A,"17h30",INDEX('Etude statistique des temps d''a'!B:AD, 0, ROW(A29)),"&lt;&gt;"),"No data")</f>
        <v>0</v>
      </c>
      <c r="AG30">
        <f>IFERROR(COUNTIFS('Etude statistique des temps d''a'!AF:AF,5,'Etude statistique des temps d''a'!A:A,"18h30",INDEX('Etude statistique des temps d''a'!B:AD, 0, ROW(A29)),"Fermé") / COUNTIFS('Etude statistique des temps d''a'!AF:AF,5,'Etude statistique des temps d''a'!A:A,"18h30",INDEX('Etude statistique des temps d''a'!B:AD, 0, ROW(A29)),"&lt;&gt;"),"No data")</f>
        <v>0</v>
      </c>
      <c r="AH30">
        <f>IFERROR(COUNTIFS('Etude statistique des temps d''a'!AF:AF,5,'Etude statistique des temps d''a'!A:A,"19h30",INDEX('Etude statistique des temps d''a'!B:AD, 0, ROW(A29)),"Fermé") / COUNTIFS('Etude statistique des temps d''a'!AF:AF,5,'Etude statistique des temps d''a'!A:A,"19h30",INDEX('Etude statistique des temps d''a'!B:AD, 0, ROW(A29)),"&lt;&gt;"),"No data")</f>
        <v>0</v>
      </c>
      <c r="AI30">
        <f>IFERROR(COUNTIFS('Etude statistique des temps d''a'!AF:AF,5,'Etude statistique des temps d''a'!A:A,"20h30",INDEX('Etude statistique des temps d''a'!B:AD, 0, ROW(A29)),"Fermé") / COUNTIFS('Etude statistique des temps d''a'!AF:AF,5,'Etude statistique des temps d''a'!A:A,"20h30",INDEX('Etude statistique des temps d''a'!B:AD, 0, ROW(A29)),"&lt;&gt;"),"No data")</f>
        <v>0</v>
      </c>
      <c r="AJ30" t="str">
        <f>IFERROR(COUNTIFS('Etude statistique des temps d''a'!AF:AF,5,'Etude statistique des temps d''a'!A:A,"21h30",INDEX('Etude statistique des temps d''a'!B:AD, 0, ROW(A29)),"Fermé") / COUNTIFS('Etude statistique des temps d''a'!AF:AF,5,'Etude statistique des temps d''a'!A:A,"21h30",INDEX('Etude statistique des temps d''a'!B:AD, 0, ROW(A29)),"&lt;&gt;"),"No data")</f>
        <v>No data</v>
      </c>
      <c r="AK30" t="str">
        <f>IFERROR(COUNTIFS('Etude statistique des temps d''a'!AF:AF,5,'Etude statistique des temps d''a'!A:A,"22h",INDEX('Etude statistique des temps d''a'!B:AD, 0, ROW(A29)),"Fermé") / COUNTIFS('Etude statistique des temps d''a'!AF:AF,5,'Etude statistique des temps d''a'!A:A,"22h",INDEX('Etude statistique des temps d''a'!B:AD, 0, ROW(A29)),"&lt;&gt;"),"No data")</f>
        <v>No data</v>
      </c>
      <c r="AL30">
        <f>IFERROR(COUNTIFS('Etude statistique des temps d''a'!AF:AF,5,'Etude statistique des temps d''a'!A:A,"22h30",INDEX('Etude statistique des temps d''a'!B:AD, 0, ROW(A29)),"Fermé") / COUNTIFS('Etude statistique des temps d''a'!AF:AF,5,'Etude statistique des temps d''a'!A:A,"22h30",INDEX('Etude statistique des temps d''a'!B:AD, 0, ROW(A29)),"&lt;&gt;"),"No data")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30"/>
  <sheetViews>
    <sheetView topLeftCell="D1" workbookViewId="0">
      <selection activeCell="E1" sqref="E1:E30"/>
    </sheetView>
  </sheetViews>
  <sheetFormatPr defaultRowHeight="14.4" x14ac:dyDescent="0.3"/>
  <cols>
    <col min="4" max="4" width="18.88671875" customWidth="1"/>
  </cols>
  <sheetData>
    <row r="1" spans="1:38" x14ac:dyDescent="0.3">
      <c r="A1" t="s">
        <v>37</v>
      </c>
      <c r="B1" t="s">
        <v>39</v>
      </c>
      <c r="C1" t="s">
        <v>41</v>
      </c>
      <c r="D1" t="s">
        <v>42</v>
      </c>
      <c r="E1" t="s">
        <v>165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132</v>
      </c>
      <c r="W1" t="s">
        <v>150</v>
      </c>
      <c r="X1" t="s">
        <v>133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164</v>
      </c>
      <c r="AL1" t="s">
        <v>163</v>
      </c>
    </row>
    <row r="2" spans="1:38" x14ac:dyDescent="0.3">
      <c r="A2" t="s">
        <v>0</v>
      </c>
      <c r="B2" t="s">
        <v>40</v>
      </c>
      <c r="C2" t="s">
        <v>43</v>
      </c>
      <c r="D2" t="s">
        <v>44</v>
      </c>
      <c r="E2">
        <f>AVERAGE(F2:U2)</f>
        <v>15.5</v>
      </c>
      <c r="F2" t="str">
        <f>IFERROR(AVERAGEIFS(INDEX('Etude statistique des temps d''a'!B:AD,0,ROW(A1)),'Etude statistique des temps d''a'!A:A,"8h30",'Etude statistique des temps d''a'!AF:AF,6),"Closed")</f>
        <v>Closed</v>
      </c>
      <c r="G2">
        <f>IFERROR(AVERAGEIFS(INDEX('Etude statistique des temps d''a'!B:AD,0,ROW(A1)),'Etude statistique des temps d''a'!A:A,"9h30",'Etude statistique des temps d''a'!AF:AF,6),"Closed")</f>
        <v>5</v>
      </c>
      <c r="H2">
        <f>IFERROR(AVERAGEIFS(INDEX('Etude statistique des temps d''a'!B:AD,0,ROW(A1)),'Etude statistique des temps d''a'!A:A,"10h30",'Etude statistique des temps d''a'!AF:AF,6),"Closed")</f>
        <v>27.5</v>
      </c>
      <c r="I2">
        <f>IFERROR(AVERAGEIFS(INDEX('Etude statistique des temps d''a'!B:AD,0,ROW(A1)),'Etude statistique des temps d''a'!A:A,"11h30 (Parade!)",'Etude statistique des temps d''a'!AF:AF,6),"Closed")</f>
        <v>17.5</v>
      </c>
      <c r="J2">
        <f>IFERROR(AVERAGEIFS(INDEX('Etude statistique des temps d''a'!B:AD,0,ROW(A1)),'Etude statistique des temps d''a'!A:A,"12h30",'Etude statistique des temps d''a'!AF:AF,6),"Closed")</f>
        <v>30</v>
      </c>
      <c r="K2">
        <f>IFERROR(AVERAGEIFS(INDEX('Etude statistique des temps d''a'!B:AD,0,ROW(A1)),'Etude statistique des temps d''a'!A:A,"13h30",'Etude statistique des temps d''a'!AF:AF,6),"Closed")</f>
        <v>30</v>
      </c>
      <c r="L2">
        <f>IFERROR(AVERAGEIFS(INDEX('Etude statistique des temps d''a'!B:AD,0,ROW(A1)),'Etude statistique des temps d''a'!A:A,"14h30",'Etude statistique des temps d''a'!AF:AF,6),"Closed")</f>
        <v>27.5</v>
      </c>
      <c r="M2">
        <f>IFERROR(AVERAGEIFS(INDEX('Etude statistique des temps d''a'!B:AD,0,ROW(A1)),'Etude statistique des temps d''a'!A:A,"15h30",'Etude statistique des temps d''a'!AF:AF,6),"Closed")</f>
        <v>25</v>
      </c>
      <c r="N2">
        <f>IFERROR(AVERAGEIFS(INDEX('Etude statistique des temps d''a'!B:AD,0,ROW(A1)),'Etude statistique des temps d''a'!A:A,"16h30",'Etude statistique des temps d''a'!AF:AF,6),"Closed")</f>
        <v>20</v>
      </c>
      <c r="O2">
        <f>IFERROR(AVERAGEIFS(INDEX('Etude statistique des temps d''a'!B:AD,0,ROW(A1)),'Etude statistique des temps d''a'!A:A,"17h30",'Etude statistique des temps d''a'!AF:AF,6),"Closed")</f>
        <v>15</v>
      </c>
      <c r="P2">
        <f>IFERROR(AVERAGEIFS(INDEX('Etude statistique des temps d''a'!B:AD,0,ROW(A1)),'Etude statistique des temps d''a'!A:A,"18h30",'Etude statistique des temps d''a'!AF:AF,6),"Closed")</f>
        <v>10</v>
      </c>
      <c r="Q2">
        <f>IFERROR(AVERAGEIFS(INDEX('Etude statistique des temps d''a'!B:AD,0,ROW(A1)),'Etude statistique des temps d''a'!A:A,"19h30",'Etude statistique des temps d''a'!AF:AF,6),"Closed")</f>
        <v>5</v>
      </c>
      <c r="R2">
        <f>IFERROR(AVERAGEIFS(INDEX('Etude statistique des temps d''a'!B:AD,0,ROW(A1)),'Etude statistique des temps d''a'!A:A,"20h30",'Etude statistique des temps d''a'!AF:AF,6),"Closed")</f>
        <v>5</v>
      </c>
      <c r="S2">
        <f>IFERROR(AVERAGEIFS(INDEX('Etude statistique des temps d''a'!B:AD,0,ROW(A1)),'Etude statistique des temps d''a'!A:A,"21h30",'Etude statistique des temps d''a'!AF:AF,6),"Closed")</f>
        <v>5</v>
      </c>
      <c r="T2">
        <f>IFERROR(AVERAGEIFS(INDEX('Etude statistique des temps d''a'!B:AD,0,ROW(A1)),'Etude statistique des temps d''a'!A:A,"22h",'Etude statistique des temps d''a'!AF:AF,6),"Closed")</f>
        <v>5</v>
      </c>
      <c r="U2">
        <f>IFERROR(AVERAGEIFS(INDEX('Etude statistique des temps d''a'!B:AD,0,ROW(A1)),'Etude statistique des temps d''a'!A:A,"22h30",'Etude statistique des temps d''a'!AF:AF,6),"Closed")</f>
        <v>5</v>
      </c>
      <c r="V2">
        <f>COUNTIFS('Etude statistique des temps d''a'!AF:AF,6,INDEX('Etude statistique des temps d''a'!B:AD, 0, ROW(A1)),"Fermé") / COUNTIFS('Etude statistique des temps d''a'!AF:AF,6,INDEX('Etude statistique des temps d''a'!B:AD, 0, ROW(A1)),"&lt;&gt;")</f>
        <v>0.04</v>
      </c>
      <c r="W2">
        <f>IFERROR(COUNTIFS('Etude statistique des temps d''a'!AF:AF,6,'Etude statistique des temps d''a'!A:A,"8h30",INDEX('Etude statistique des temps d''a'!B:AD, 0, ROW(A1)),"Fermé") / COUNTIFS('Etude statistique des temps d''a'!AF:AF,6,'Etude statistique des temps d''a'!A:A,"8h30",INDEX('Etude statistique des temps d''a'!B:AD, 0, ROW(A1)),"&lt;&gt;"),"No data")</f>
        <v>1</v>
      </c>
      <c r="X2">
        <f>IFERROR(COUNTIFS('Etude statistique des temps d''a'!AF:AF,6,'Etude statistique des temps d''a'!A:A,"9h30",INDEX('Etude statistique des temps d''a'!B:AD, 0, ROW(A1)),"Fermé") / COUNTIFS('Etude statistique des temps d''a'!AF:AF,6,'Etude statistique des temps d''a'!A:A,"9h30",INDEX('Etude statistique des temps d''a'!B:AD, 0, ROW(A1)),"&lt;&gt;"),"No data")</f>
        <v>0</v>
      </c>
      <c r="Y2">
        <f>IFERROR(COUNTIFS('Etude statistique des temps d''a'!AF:AF,6,'Etude statistique des temps d''a'!A:A,"10h30",INDEX('Etude statistique des temps d''a'!B:AD, 0, ROW(A1)),"Fermé") / COUNTIFS('Etude statistique des temps d''a'!AF:AF,6,'Etude statistique des temps d''a'!A:A,"10h30",INDEX('Etude statistique des temps d''a'!B:AD, 0, ROW(A1)),"&lt;&gt;"),"No data")</f>
        <v>0</v>
      </c>
      <c r="Z2">
        <f>IFERROR(COUNTIFS('Etude statistique des temps d''a'!AF:AF,6,'Etude statistique des temps d''a'!A:A,"11h30 (Parade!)",INDEX('Etude statistique des temps d''a'!B:AD, 0, ROW(A1)),"Fermé") / COUNTIFS('Etude statistique des temps d''a'!AF:AF,6,'Etude statistique des temps d''a'!A:A,"11h30 (Parade!)",INDEX('Etude statistique des temps d''a'!B:AD, 0, ROW(A1)),"&lt;&gt;"),"No data")</f>
        <v>0</v>
      </c>
      <c r="AA2">
        <f>IFERROR(COUNTIFS('Etude statistique des temps d''a'!AF:AF,6,'Etude statistique des temps d''a'!A:A,"12h30",INDEX('Etude statistique des temps d''a'!B:AD, 0, ROW(A1)),"Fermé") / COUNTIFS('Etude statistique des temps d''a'!AF:AF,6,'Etude statistique des temps d''a'!A:A,"12h30",INDEX('Etude statistique des temps d''a'!B:AD, 0, ROW(A1)),"&lt;&gt;"),"No data")</f>
        <v>0</v>
      </c>
      <c r="AB2">
        <f>IFERROR(COUNTIFS('Etude statistique des temps d''a'!AF:AF,6,'Etude statistique des temps d''a'!A:A,"13h30",INDEX('Etude statistique des temps d''a'!B:AD, 0, ROW(A1)),"Fermé") / COUNTIFS('Etude statistique des temps d''a'!AF:AF,6,'Etude statistique des temps d''a'!A:A,"13h30",INDEX('Etude statistique des temps d''a'!B:AD, 0, ROW(A1)),"&lt;&gt;"),"No data")</f>
        <v>0</v>
      </c>
      <c r="AC2">
        <f>IFERROR(COUNTIFS('Etude statistique des temps d''a'!AF:AF,6,'Etude statistique des temps d''a'!A:A,"14h30",INDEX('Etude statistique des temps d''a'!B:AD, 0, ROW(A1)),"Fermé") / COUNTIFS('Etude statistique des temps d''a'!AF:AF,6,'Etude statistique des temps d''a'!A:A,"14h30",INDEX('Etude statistique des temps d''a'!B:AD, 0, ROW(A1)),"&lt;&gt;"),"No data")</f>
        <v>0</v>
      </c>
      <c r="AD2">
        <f>IFERROR(COUNTIFS('Etude statistique des temps d''a'!AF:AF,6,'Etude statistique des temps d''a'!A:A,"15h30",INDEX('Etude statistique des temps d''a'!B:AD, 0, ROW(A1)),"Fermé") / COUNTIFS('Etude statistique des temps d''a'!AF:AF,6,'Etude statistique des temps d''a'!A:A,"15h30",INDEX('Etude statistique des temps d''a'!B:AD, 0, ROW(A1)),"&lt;&gt;"),"No data")</f>
        <v>0</v>
      </c>
      <c r="AE2">
        <f>IFERROR(COUNTIFS('Etude statistique des temps d''a'!AF:AF,6,'Etude statistique des temps d''a'!A:A,"16h30",INDEX('Etude statistique des temps d''a'!B:AD, 0, ROW(A1)),"Fermé") / COUNTIFS('Etude statistique des temps d''a'!AF:AF,6,'Etude statistique des temps d''a'!A:A,"16h30",INDEX('Etude statistique des temps d''a'!B:AD, 0, ROW(A1)),"&lt;&gt;"),"No data")</f>
        <v>0</v>
      </c>
      <c r="AF2">
        <f>IFERROR(COUNTIFS('Etude statistique des temps d''a'!AF:AF,6,'Etude statistique des temps d''a'!A:A,"17h30",INDEX('Etude statistique des temps d''a'!B:AD, 0, ROW(A1)),"Fermé") / COUNTIFS('Etude statistique des temps d''a'!AF:AF,6,'Etude statistique des temps d''a'!A:A,"17h30",INDEX('Etude statistique des temps d''a'!B:AD, 0, ROW(A1)),"&lt;&gt;"),"No data")</f>
        <v>0</v>
      </c>
      <c r="AG2">
        <f>IFERROR(COUNTIFS('Etude statistique des temps d''a'!AF:AF,6,'Etude statistique des temps d''a'!A:A,"18h30",INDEX('Etude statistique des temps d''a'!B:AD, 0, ROW(A1)),"Fermé") / COUNTIFS('Etude statistique des temps d''a'!AF:AF,6,'Etude statistique des temps d''a'!A:A,"18h30",INDEX('Etude statistique des temps d''a'!B:AD, 0, ROW(A1)),"&lt;&gt;"),"No data")</f>
        <v>0</v>
      </c>
      <c r="AH2">
        <f>IFERROR(COUNTIFS('Etude statistique des temps d''a'!AF:AF,6,'Etude statistique des temps d''a'!A:A,"19h30",INDEX('Etude statistique des temps d''a'!B:AD, 0, ROW(A1)),"Fermé") / COUNTIFS('Etude statistique des temps d''a'!AF:AF,6,'Etude statistique des temps d''a'!A:A,"19h30",INDEX('Etude statistique des temps d''a'!B:AD, 0, ROW(A1)),"&lt;&gt;"),"No data")</f>
        <v>0</v>
      </c>
      <c r="AI2">
        <f>IFERROR(COUNTIFS('Etude statistique des temps d''a'!AF:AF,6,'Etude statistique des temps d''a'!A:A,"20h30",INDEX('Etude statistique des temps d''a'!B:AD, 0, ROW(A1)),"Fermé") / COUNTIFS('Etude statistique des temps d''a'!AF:AF,6,'Etude statistique des temps d''a'!A:A,"20h30",INDEX('Etude statistique des temps d''a'!B:AD, 0, ROW(A1)),"&lt;&gt;"),"No data")</f>
        <v>0</v>
      </c>
      <c r="AJ2">
        <f>IFERROR(COUNTIFS('Etude statistique des temps d''a'!AF:AF,6,'Etude statistique des temps d''a'!A:A,"21h30",INDEX('Etude statistique des temps d''a'!B:AD, 0, ROW(A1)),"Fermé") / COUNTIFS('Etude statistique des temps d''a'!AF:AF,6,'Etude statistique des temps d''a'!A:A,"21h30",INDEX('Etude statistique des temps d''a'!B:AD, 0, ROW(A1)),"&lt;&gt;"),"No data")</f>
        <v>0</v>
      </c>
      <c r="AK2">
        <f>IFERROR(COUNTIFS('Etude statistique des temps d''a'!AF:AF,6,'Etude statistique des temps d''a'!A:A,"22h",INDEX('Etude statistique des temps d''a'!B:AD, 0, ROW(A1)),"Fermé") / COUNTIFS('Etude statistique des temps d''a'!AF:AF,6,'Etude statistique des temps d''a'!A:A,"22h",INDEX('Etude statistique des temps d''a'!B:AD, 0, ROW(A1)),"&lt;&gt;"),"No data")</f>
        <v>0</v>
      </c>
      <c r="AL2">
        <f>IFERROR(COUNTIFS('Etude statistique des temps d''a'!AF:AF,6,'Etude statistique des temps d''a'!A:A,"22h30",INDEX('Etude statistique des temps d''a'!B:AD, 0, ROW(A1)),"Fermé") / COUNTIFS('Etude statistique des temps d''a'!AF:AF,6,'Etude statistique des temps d''a'!A:A,"22h30",INDEX('Etude statistique des temps d''a'!B:AD, 0, ROW(A1)),"&lt;&gt;"),"No data")</f>
        <v>0</v>
      </c>
    </row>
    <row r="3" spans="1:38" x14ac:dyDescent="0.3">
      <c r="A3" t="s">
        <v>19</v>
      </c>
      <c r="B3" t="s">
        <v>40</v>
      </c>
      <c r="C3" t="s">
        <v>45</v>
      </c>
      <c r="D3" t="s">
        <v>46</v>
      </c>
      <c r="E3">
        <f t="shared" ref="E3:E30" si="0">AVERAGE(F3:U3)</f>
        <v>10.833333333333334</v>
      </c>
      <c r="F3" t="str">
        <f>IFERROR(AVERAGEIFS(INDEX('Etude statistique des temps d''a'!B:AD,0,ROW(A2)),'Etude statistique des temps d''a'!A:A,"8h30",'Etude statistique des temps d''a'!AF:AF,6),"Closed")</f>
        <v>Closed</v>
      </c>
      <c r="G3">
        <f>IFERROR(AVERAGEIFS(INDEX('Etude statistique des temps d''a'!B:AD,0,ROW(A2)),'Etude statistique des temps d''a'!A:A,"9h30",'Etude statistique des temps d''a'!AF:AF,6),"Closed")</f>
        <v>5</v>
      </c>
      <c r="H3">
        <f>IFERROR(AVERAGEIFS(INDEX('Etude statistique des temps d''a'!B:AD,0,ROW(A2)),'Etude statistique des temps d''a'!A:A,"10h30",'Etude statistique des temps d''a'!AF:AF,6),"Closed")</f>
        <v>17.5</v>
      </c>
      <c r="I3">
        <f>IFERROR(AVERAGEIFS(INDEX('Etude statistique des temps d''a'!B:AD,0,ROW(A2)),'Etude statistique des temps d''a'!A:A,"11h30 (Parade!)",'Etude statistique des temps d''a'!AF:AF,6),"Closed")</f>
        <v>7.5</v>
      </c>
      <c r="J3">
        <f>IFERROR(AVERAGEIFS(INDEX('Etude statistique des temps d''a'!B:AD,0,ROW(A2)),'Etude statistique des temps d''a'!A:A,"12h30",'Etude statistique des temps d''a'!AF:AF,6),"Closed")</f>
        <v>22.5</v>
      </c>
      <c r="K3">
        <f>IFERROR(AVERAGEIFS(INDEX('Etude statistique des temps d''a'!B:AD,0,ROW(A2)),'Etude statistique des temps d''a'!A:A,"13h30",'Etude statistique des temps d''a'!AF:AF,6),"Closed")</f>
        <v>25</v>
      </c>
      <c r="L3">
        <f>IFERROR(AVERAGEIFS(INDEX('Etude statistique des temps d''a'!B:AD,0,ROW(A2)),'Etude statistique des temps d''a'!A:A,"14h30",'Etude statistique des temps d''a'!AF:AF,6),"Closed")</f>
        <v>10</v>
      </c>
      <c r="M3">
        <f>IFERROR(AVERAGEIFS(INDEX('Etude statistique des temps d''a'!B:AD,0,ROW(A2)),'Etude statistique des temps d''a'!A:A,"15h30",'Etude statistique des temps d''a'!AF:AF,6),"Closed")</f>
        <v>17.5</v>
      </c>
      <c r="N3">
        <f>IFERROR(AVERAGEIFS(INDEX('Etude statistique des temps d''a'!B:AD,0,ROW(A2)),'Etude statistique des temps d''a'!A:A,"16h30",'Etude statistique des temps d''a'!AF:AF,6),"Closed")</f>
        <v>12.5</v>
      </c>
      <c r="O3">
        <f>IFERROR(AVERAGEIFS(INDEX('Etude statistique des temps d''a'!B:AD,0,ROW(A2)),'Etude statistique des temps d''a'!A:A,"17h30",'Etude statistique des temps d''a'!AF:AF,6),"Closed")</f>
        <v>5</v>
      </c>
      <c r="P3">
        <f>IFERROR(AVERAGEIFS(INDEX('Etude statistique des temps d''a'!B:AD,0,ROW(A2)),'Etude statistique des temps d''a'!A:A,"18h30",'Etude statistique des temps d''a'!AF:AF,6),"Closed")</f>
        <v>10</v>
      </c>
      <c r="Q3">
        <f>IFERROR(AVERAGEIFS(INDEX('Etude statistique des temps d''a'!B:AD,0,ROW(A2)),'Etude statistique des temps d''a'!A:A,"19h30",'Etude statistique des temps d''a'!AF:AF,6),"Closed")</f>
        <v>5</v>
      </c>
      <c r="R3">
        <f>IFERROR(AVERAGEIFS(INDEX('Etude statistique des temps d''a'!B:AD,0,ROW(A2)),'Etude statistique des temps d''a'!A:A,"20h30",'Etude statistique des temps d''a'!AF:AF,6),"Closed")</f>
        <v>5</v>
      </c>
      <c r="S3">
        <f>IFERROR(AVERAGEIFS(INDEX('Etude statistique des temps d''a'!B:AD,0,ROW(A2)),'Etude statistique des temps d''a'!A:A,"21h30",'Etude statistique des temps d''a'!AF:AF,6),"Closed")</f>
        <v>10</v>
      </c>
      <c r="T3">
        <f>IFERROR(AVERAGEIFS(INDEX('Etude statistique des temps d''a'!B:AD,0,ROW(A2)),'Etude statistique des temps d''a'!A:A,"22h",'Etude statistique des temps d''a'!AF:AF,6),"Closed")</f>
        <v>5</v>
      </c>
      <c r="U3">
        <f>IFERROR(AVERAGEIFS(INDEX('Etude statistique des temps d''a'!B:AD,0,ROW(A2)),'Etude statistique des temps d''a'!A:A,"22h30",'Etude statistique des temps d''a'!AF:AF,6),"Closed")</f>
        <v>5</v>
      </c>
      <c r="V3">
        <f>COUNTIFS('Etude statistique des temps d''a'!AF:AF,6,INDEX('Etude statistique des temps d''a'!B:AD, 0, ROW(A2)),"Fermé") / COUNTIFS('Etude statistique des temps d''a'!AF:AF,6,INDEX('Etude statistique des temps d''a'!B:AD, 0, ROW(A2)),"&lt;&gt;")</f>
        <v>0.08</v>
      </c>
      <c r="W3">
        <f>IFERROR(COUNTIFS('Etude statistique des temps d''a'!AF:AF,6,'Etude statistique des temps d''a'!A:A,"8h30",INDEX('Etude statistique des temps d''a'!B:AD, 0, ROW(A2)),"Fermé") / COUNTIFS('Etude statistique des temps d''a'!AF:AF,6,'Etude statistique des temps d''a'!A:A,"8h30",INDEX('Etude statistique des temps d''a'!B:AD, 0, ROW(A2)),"&lt;&gt;"),"No data")</f>
        <v>1</v>
      </c>
      <c r="X3">
        <f>IFERROR(COUNTIFS('Etude statistique des temps d''a'!AF:AF,6,'Etude statistique des temps d''a'!A:A,"9h30",INDEX('Etude statistique des temps d''a'!B:AD, 0, ROW(A2)),"Fermé") / COUNTIFS('Etude statistique des temps d''a'!AF:AF,6,'Etude statistique des temps d''a'!A:A,"9h30",INDEX('Etude statistique des temps d''a'!B:AD, 0, ROW(A2)),"&lt;&gt;"),"No data")</f>
        <v>0</v>
      </c>
      <c r="Y3">
        <f>IFERROR(COUNTIFS('Etude statistique des temps d''a'!AF:AF,6,'Etude statistique des temps d''a'!A:A,"10h30",INDEX('Etude statistique des temps d''a'!B:AD, 0, ROW(A2)),"Fermé") / COUNTIFS('Etude statistique des temps d''a'!AF:AF,6,'Etude statistique des temps d''a'!A:A,"10h30",INDEX('Etude statistique des temps d''a'!B:AD, 0, ROW(A2)),"&lt;&gt;"),"No data")</f>
        <v>0</v>
      </c>
      <c r="Z3">
        <f>IFERROR(COUNTIFS('Etude statistique des temps d''a'!AF:AF,6,'Etude statistique des temps d''a'!A:A,"11h30 (Parade!)",INDEX('Etude statistique des temps d''a'!B:AD, 0, ROW(A2)),"Fermé") / COUNTIFS('Etude statistique des temps d''a'!AF:AF,6,'Etude statistique des temps d''a'!A:A,"11h30 (Parade!)",INDEX('Etude statistique des temps d''a'!B:AD, 0, ROW(A2)),"&lt;&gt;"),"No data")</f>
        <v>0</v>
      </c>
      <c r="AA3">
        <f>IFERROR(COUNTIFS('Etude statistique des temps d''a'!AF:AF,6,'Etude statistique des temps d''a'!A:A,"12h30",INDEX('Etude statistique des temps d''a'!B:AD, 0, ROW(A2)),"Fermé") / COUNTIFS('Etude statistique des temps d''a'!AF:AF,6,'Etude statistique des temps d''a'!A:A,"12h30",INDEX('Etude statistique des temps d''a'!B:AD, 0, ROW(A2)),"&lt;&gt;"),"No data")</f>
        <v>0</v>
      </c>
      <c r="AB3">
        <f>IFERROR(COUNTIFS('Etude statistique des temps d''a'!AF:AF,6,'Etude statistique des temps d''a'!A:A,"13h30",INDEX('Etude statistique des temps d''a'!B:AD, 0, ROW(A2)),"Fermé") / COUNTIFS('Etude statistique des temps d''a'!AF:AF,6,'Etude statistique des temps d''a'!A:A,"13h30",INDEX('Etude statistique des temps d''a'!B:AD, 0, ROW(A2)),"&lt;&gt;"),"No data")</f>
        <v>0</v>
      </c>
      <c r="AC3">
        <f>IFERROR(COUNTIFS('Etude statistique des temps d''a'!AF:AF,6,'Etude statistique des temps d''a'!A:A,"14h30",INDEX('Etude statistique des temps d''a'!B:AD, 0, ROW(A2)),"Fermé") / COUNTIFS('Etude statistique des temps d''a'!AF:AF,6,'Etude statistique des temps d''a'!A:A,"14h30",INDEX('Etude statistique des temps d''a'!B:AD, 0, ROW(A2)),"&lt;&gt;"),"No data")</f>
        <v>0</v>
      </c>
      <c r="AD3">
        <f>IFERROR(COUNTIFS('Etude statistique des temps d''a'!AF:AF,6,'Etude statistique des temps d''a'!A:A,"15h30",INDEX('Etude statistique des temps d''a'!B:AD, 0, ROW(A2)),"Fermé") / COUNTIFS('Etude statistique des temps d''a'!AF:AF,6,'Etude statistique des temps d''a'!A:A,"15h30",INDEX('Etude statistique des temps d''a'!B:AD, 0, ROW(A2)),"&lt;&gt;"),"No data")</f>
        <v>0</v>
      </c>
      <c r="AE3">
        <f>IFERROR(COUNTIFS('Etude statistique des temps d''a'!AF:AF,6,'Etude statistique des temps d''a'!A:A,"16h30",INDEX('Etude statistique des temps d''a'!B:AD, 0, ROW(A2)),"Fermé") / COUNTIFS('Etude statistique des temps d''a'!AF:AF,6,'Etude statistique des temps d''a'!A:A,"16h30",INDEX('Etude statistique des temps d''a'!B:AD, 0, ROW(A2)),"&lt;&gt;"),"No data")</f>
        <v>0</v>
      </c>
      <c r="AF3">
        <f>IFERROR(COUNTIFS('Etude statistique des temps d''a'!AF:AF,6,'Etude statistique des temps d''a'!A:A,"17h30",INDEX('Etude statistique des temps d''a'!B:AD, 0, ROW(A2)),"Fermé") / COUNTIFS('Etude statistique des temps d''a'!AF:AF,6,'Etude statistique des temps d''a'!A:A,"17h30",INDEX('Etude statistique des temps d''a'!B:AD, 0, ROW(A2)),"&lt;&gt;"),"No data")</f>
        <v>0</v>
      </c>
      <c r="AG3">
        <f>IFERROR(COUNTIFS('Etude statistique des temps d''a'!AF:AF,6,'Etude statistique des temps d''a'!A:A,"18h30",INDEX('Etude statistique des temps d''a'!B:AD, 0, ROW(A2)),"Fermé") / COUNTIFS('Etude statistique des temps d''a'!AF:AF,6,'Etude statistique des temps d''a'!A:A,"18h30",INDEX('Etude statistique des temps d''a'!B:AD, 0, ROW(A2)),"&lt;&gt;"),"No data")</f>
        <v>0</v>
      </c>
      <c r="AH3">
        <f>IFERROR(COUNTIFS('Etude statistique des temps d''a'!AF:AF,6,'Etude statistique des temps d''a'!A:A,"19h30",INDEX('Etude statistique des temps d''a'!B:AD, 0, ROW(A2)),"Fermé") / COUNTIFS('Etude statistique des temps d''a'!AF:AF,6,'Etude statistique des temps d''a'!A:A,"19h30",INDEX('Etude statistique des temps d''a'!B:AD, 0, ROW(A2)),"&lt;&gt;"),"No data")</f>
        <v>0</v>
      </c>
      <c r="AI3">
        <f>IFERROR(COUNTIFS('Etude statistique des temps d''a'!AF:AF,6,'Etude statistique des temps d''a'!A:A,"20h30",INDEX('Etude statistique des temps d''a'!B:AD, 0, ROW(A2)),"Fermé") / COUNTIFS('Etude statistique des temps d''a'!AF:AF,6,'Etude statistique des temps d''a'!A:A,"20h30",INDEX('Etude statistique des temps d''a'!B:AD, 0, ROW(A2)),"&lt;&gt;"),"No data")</f>
        <v>0</v>
      </c>
      <c r="AJ3">
        <f>IFERROR(COUNTIFS('Etude statistique des temps d''a'!AF:AF,6,'Etude statistique des temps d''a'!A:A,"21h30",INDEX('Etude statistique des temps d''a'!B:AD, 0, ROW(A2)),"Fermé") / COUNTIFS('Etude statistique des temps d''a'!AF:AF,6,'Etude statistique des temps d''a'!A:A,"21h30",INDEX('Etude statistique des temps d''a'!B:AD, 0, ROW(A2)),"&lt;&gt;"),"No data")</f>
        <v>0</v>
      </c>
      <c r="AK3">
        <f>IFERROR(COUNTIFS('Etude statistique des temps d''a'!AF:AF,6,'Etude statistique des temps d''a'!A:A,"22h",INDEX('Etude statistique des temps d''a'!B:AD, 0, ROW(A2)),"Fermé") / COUNTIFS('Etude statistique des temps d''a'!AF:AF,6,'Etude statistique des temps d''a'!A:A,"22h",INDEX('Etude statistique des temps d''a'!B:AD, 0, ROW(A2)),"&lt;&gt;"),"No data")</f>
        <v>0</v>
      </c>
      <c r="AL3">
        <f>IFERROR(COUNTIFS('Etude statistique des temps d''a'!AF:AF,6,'Etude statistique des temps d''a'!A:A,"22h30",INDEX('Etude statistique des temps d''a'!B:AD, 0, ROW(A2)),"Fermé") / COUNTIFS('Etude statistique des temps d''a'!AF:AF,6,'Etude statistique des temps d''a'!A:A,"22h30",INDEX('Etude statistique des temps d''a'!B:AD, 0, ROW(A2)),"&lt;&gt;"),"No data")</f>
        <v>0.5</v>
      </c>
    </row>
    <row r="4" spans="1:38" x14ac:dyDescent="0.3">
      <c r="A4" t="s">
        <v>2</v>
      </c>
      <c r="B4" t="s">
        <v>40</v>
      </c>
      <c r="C4" t="s">
        <v>47</v>
      </c>
      <c r="D4" t="s">
        <v>48</v>
      </c>
      <c r="E4">
        <f t="shared" si="0"/>
        <v>11.346153846153847</v>
      </c>
      <c r="F4" t="str">
        <f>IFERROR(AVERAGEIFS(INDEX('Etude statistique des temps d''a'!B:AD,0,ROW(A3)),'Etude statistique des temps d''a'!A:A,"8h30",'Etude statistique des temps d''a'!AF:AF,6),"Closed")</f>
        <v>Closed</v>
      </c>
      <c r="G4">
        <f>IFERROR(AVERAGEIFS(INDEX('Etude statistique des temps d''a'!B:AD,0,ROW(A3)),'Etude statistique des temps d''a'!A:A,"9h30",'Etude statistique des temps d''a'!AF:AF,6),"Closed")</f>
        <v>5</v>
      </c>
      <c r="H4">
        <f>IFERROR(AVERAGEIFS(INDEX('Etude statistique des temps d''a'!B:AD,0,ROW(A3)),'Etude statistique des temps d''a'!A:A,"10h30",'Etude statistique des temps d''a'!AF:AF,6),"Closed")</f>
        <v>5</v>
      </c>
      <c r="I4">
        <f>IFERROR(AVERAGEIFS(INDEX('Etude statistique des temps d''a'!B:AD,0,ROW(A3)),'Etude statistique des temps d''a'!A:A,"11h30 (Parade!)",'Etude statistique des temps d''a'!AF:AF,6),"Closed")</f>
        <v>10</v>
      </c>
      <c r="J4">
        <f>IFERROR(AVERAGEIFS(INDEX('Etude statistique des temps d''a'!B:AD,0,ROW(A3)),'Etude statistique des temps d''a'!A:A,"12h30",'Etude statistique des temps d''a'!AF:AF,6),"Closed")</f>
        <v>20</v>
      </c>
      <c r="K4">
        <f>IFERROR(AVERAGEIFS(INDEX('Etude statistique des temps d''a'!B:AD,0,ROW(A3)),'Etude statistique des temps d''a'!A:A,"13h30",'Etude statistique des temps d''a'!AF:AF,6),"Closed")</f>
        <v>25</v>
      </c>
      <c r="L4">
        <f>IFERROR(AVERAGEIFS(INDEX('Etude statistique des temps d''a'!B:AD,0,ROW(A3)),'Etude statistique des temps d''a'!A:A,"14h30",'Etude statistique des temps d''a'!AF:AF,6),"Closed")</f>
        <v>17.5</v>
      </c>
      <c r="M4">
        <f>IFERROR(AVERAGEIFS(INDEX('Etude statistique des temps d''a'!B:AD,0,ROW(A3)),'Etude statistique des temps d''a'!A:A,"15h30",'Etude statistique des temps d''a'!AF:AF,6),"Closed")</f>
        <v>15</v>
      </c>
      <c r="N4">
        <f>IFERROR(AVERAGEIFS(INDEX('Etude statistique des temps d''a'!B:AD,0,ROW(A3)),'Etude statistique des temps d''a'!A:A,"16h30",'Etude statistique des temps d''a'!AF:AF,6),"Closed")</f>
        <v>12.5</v>
      </c>
      <c r="O4">
        <f>IFERROR(AVERAGEIFS(INDEX('Etude statistique des temps d''a'!B:AD,0,ROW(A3)),'Etude statistique des temps d''a'!A:A,"17h30",'Etude statistique des temps d''a'!AF:AF,6),"Closed")</f>
        <v>12.5</v>
      </c>
      <c r="P4">
        <f>IFERROR(AVERAGEIFS(INDEX('Etude statistique des temps d''a'!B:AD,0,ROW(A3)),'Etude statistique des temps d''a'!A:A,"18h30",'Etude statistique des temps d''a'!AF:AF,6),"Closed")</f>
        <v>5</v>
      </c>
      <c r="Q4">
        <f>IFERROR(AVERAGEIFS(INDEX('Etude statistique des temps d''a'!B:AD,0,ROW(A3)),'Etude statistique des temps d''a'!A:A,"19h30",'Etude statistique des temps d''a'!AF:AF,6),"Closed")</f>
        <v>5</v>
      </c>
      <c r="R4">
        <f>IFERROR(AVERAGEIFS(INDEX('Etude statistique des temps d''a'!B:AD,0,ROW(A3)),'Etude statistique des temps d''a'!A:A,"20h30",'Etude statistique des temps d''a'!AF:AF,6),"Closed")</f>
        <v>5</v>
      </c>
      <c r="S4">
        <f>IFERROR(AVERAGEIFS(INDEX('Etude statistique des temps d''a'!B:AD,0,ROW(A3)),'Etude statistique des temps d''a'!A:A,"21h30",'Etude statistique des temps d''a'!AF:AF,6),"Closed")</f>
        <v>10</v>
      </c>
      <c r="T4" t="str">
        <f>IFERROR(AVERAGEIFS(INDEX('Etude statistique des temps d''a'!B:AD,0,ROW(A3)),'Etude statistique des temps d''a'!A:A,"22h",'Etude statistique des temps d''a'!AF:AF,6),"Closed")</f>
        <v>Closed</v>
      </c>
      <c r="U4" t="str">
        <f>IFERROR(AVERAGEIFS(INDEX('Etude statistique des temps d''a'!B:AD,0,ROW(A3)),'Etude statistique des temps d''a'!A:A,"22h30",'Etude statistique des temps d''a'!AF:AF,6),"Closed")</f>
        <v>Closed</v>
      </c>
      <c r="V4">
        <f>COUNTIFS('Etude statistique des temps d''a'!AF:AF,6,INDEX('Etude statistique des temps d''a'!B:AD, 0, ROW(A3)),"Fermé") / COUNTIFS('Etude statistique des temps d''a'!AF:AF,6,INDEX('Etude statistique des temps d''a'!B:AD, 0, ROW(A3)),"&lt;&gt;")</f>
        <v>0.2</v>
      </c>
      <c r="W4">
        <f>IFERROR(COUNTIFS('Etude statistique des temps d''a'!AF:AF,6,'Etude statistique des temps d''a'!A:A,"8h30",INDEX('Etude statistique des temps d''a'!B:AD, 0, ROW(A3)),"Fermé") / COUNTIFS('Etude statistique des temps d''a'!AF:AF,6,'Etude statistique des temps d''a'!A:A,"8h30",INDEX('Etude statistique des temps d''a'!B:AD, 0, ROW(A3)),"&lt;&gt;"),"No data")</f>
        <v>1</v>
      </c>
      <c r="X4">
        <f>IFERROR(COUNTIFS('Etude statistique des temps d''a'!AF:AF,6,'Etude statistique des temps d''a'!A:A,"9h30",INDEX('Etude statistique des temps d''a'!B:AD, 0, ROW(A3)),"Fermé") / COUNTIFS('Etude statistique des temps d''a'!AF:AF,6,'Etude statistique des temps d''a'!A:A,"9h30",INDEX('Etude statistique des temps d''a'!B:AD, 0, ROW(A3)),"&lt;&gt;"),"No data")</f>
        <v>0</v>
      </c>
      <c r="Y4">
        <f>IFERROR(COUNTIFS('Etude statistique des temps d''a'!AF:AF,6,'Etude statistique des temps d''a'!A:A,"10h30",INDEX('Etude statistique des temps d''a'!B:AD, 0, ROW(A3)),"Fermé") / COUNTIFS('Etude statistique des temps d''a'!AF:AF,6,'Etude statistique des temps d''a'!A:A,"10h30",INDEX('Etude statistique des temps d''a'!B:AD, 0, ROW(A3)),"&lt;&gt;"),"No data")</f>
        <v>0</v>
      </c>
      <c r="Z4">
        <f>IFERROR(COUNTIFS('Etude statistique des temps d''a'!AF:AF,6,'Etude statistique des temps d''a'!A:A,"11h30 (Parade!)",INDEX('Etude statistique des temps d''a'!B:AD, 0, ROW(A3)),"Fermé") / COUNTIFS('Etude statistique des temps d''a'!AF:AF,6,'Etude statistique des temps d''a'!A:A,"11h30 (Parade!)",INDEX('Etude statistique des temps d''a'!B:AD, 0, ROW(A3)),"&lt;&gt;"),"No data")</f>
        <v>0.5</v>
      </c>
      <c r="AA4">
        <f>IFERROR(COUNTIFS('Etude statistique des temps d''a'!AF:AF,6,'Etude statistique des temps d''a'!A:A,"12h30",INDEX('Etude statistique des temps d''a'!B:AD, 0, ROW(A3)),"Fermé") / COUNTIFS('Etude statistique des temps d''a'!AF:AF,6,'Etude statistique des temps d''a'!A:A,"12h30",INDEX('Etude statistique des temps d''a'!B:AD, 0, ROW(A3)),"&lt;&gt;"),"No data")</f>
        <v>0</v>
      </c>
      <c r="AB4">
        <f>IFERROR(COUNTIFS('Etude statistique des temps d''a'!AF:AF,6,'Etude statistique des temps d''a'!A:A,"13h30",INDEX('Etude statistique des temps d''a'!B:AD, 0, ROW(A3)),"Fermé") / COUNTIFS('Etude statistique des temps d''a'!AF:AF,6,'Etude statistique des temps d''a'!A:A,"13h30",INDEX('Etude statistique des temps d''a'!B:AD, 0, ROW(A3)),"&lt;&gt;"),"No data")</f>
        <v>0</v>
      </c>
      <c r="AC4">
        <f>IFERROR(COUNTIFS('Etude statistique des temps d''a'!AF:AF,6,'Etude statistique des temps d''a'!A:A,"14h30",INDEX('Etude statistique des temps d''a'!B:AD, 0, ROW(A3)),"Fermé") / COUNTIFS('Etude statistique des temps d''a'!AF:AF,6,'Etude statistique des temps d''a'!A:A,"14h30",INDEX('Etude statistique des temps d''a'!B:AD, 0, ROW(A3)),"&lt;&gt;"),"No data")</f>
        <v>0</v>
      </c>
      <c r="AD4">
        <f>IFERROR(COUNTIFS('Etude statistique des temps d''a'!AF:AF,6,'Etude statistique des temps d''a'!A:A,"15h30",INDEX('Etude statistique des temps d''a'!B:AD, 0, ROW(A3)),"Fermé") / COUNTIFS('Etude statistique des temps d''a'!AF:AF,6,'Etude statistique des temps d''a'!A:A,"15h30",INDEX('Etude statistique des temps d''a'!B:AD, 0, ROW(A3)),"&lt;&gt;"),"No data")</f>
        <v>0</v>
      </c>
      <c r="AE4">
        <f>IFERROR(COUNTIFS('Etude statistique des temps d''a'!AF:AF,6,'Etude statistique des temps d''a'!A:A,"16h30",INDEX('Etude statistique des temps d''a'!B:AD, 0, ROW(A3)),"Fermé") / COUNTIFS('Etude statistique des temps d''a'!AF:AF,6,'Etude statistique des temps d''a'!A:A,"16h30",INDEX('Etude statistique des temps d''a'!B:AD, 0, ROW(A3)),"&lt;&gt;"),"No data")</f>
        <v>0</v>
      </c>
      <c r="AF4">
        <f>IFERROR(COUNTIFS('Etude statistique des temps d''a'!AF:AF,6,'Etude statistique des temps d''a'!A:A,"17h30",INDEX('Etude statistique des temps d''a'!B:AD, 0, ROW(A3)),"Fermé") / COUNTIFS('Etude statistique des temps d''a'!AF:AF,6,'Etude statistique des temps d''a'!A:A,"17h30",INDEX('Etude statistique des temps d''a'!B:AD, 0, ROW(A3)),"&lt;&gt;"),"No data")</f>
        <v>0</v>
      </c>
      <c r="AG4">
        <f>IFERROR(COUNTIFS('Etude statistique des temps d''a'!AF:AF,6,'Etude statistique des temps d''a'!A:A,"18h30",INDEX('Etude statistique des temps d''a'!B:AD, 0, ROW(A3)),"Fermé") / COUNTIFS('Etude statistique des temps d''a'!AF:AF,6,'Etude statistique des temps d''a'!A:A,"18h30",INDEX('Etude statistique des temps d''a'!B:AD, 0, ROW(A3)),"&lt;&gt;"),"No data")</f>
        <v>0</v>
      </c>
      <c r="AH4">
        <f>IFERROR(COUNTIFS('Etude statistique des temps d''a'!AF:AF,6,'Etude statistique des temps d''a'!A:A,"19h30",INDEX('Etude statistique des temps d''a'!B:AD, 0, ROW(A3)),"Fermé") / COUNTIFS('Etude statistique des temps d''a'!AF:AF,6,'Etude statistique des temps d''a'!A:A,"19h30",INDEX('Etude statistique des temps d''a'!B:AD, 0, ROW(A3)),"&lt;&gt;"),"No data")</f>
        <v>0</v>
      </c>
      <c r="AI4">
        <f>IFERROR(COUNTIFS('Etude statistique des temps d''a'!AF:AF,6,'Etude statistique des temps d''a'!A:A,"20h30",INDEX('Etude statistique des temps d''a'!B:AD, 0, ROW(A3)),"Fermé") / COUNTIFS('Etude statistique des temps d''a'!AF:AF,6,'Etude statistique des temps d''a'!A:A,"20h30",INDEX('Etude statistique des temps d''a'!B:AD, 0, ROW(A3)),"&lt;&gt;"),"No data")</f>
        <v>0</v>
      </c>
      <c r="AJ4">
        <f>IFERROR(COUNTIFS('Etude statistique des temps d''a'!AF:AF,6,'Etude statistique des temps d''a'!A:A,"21h30",INDEX('Etude statistique des temps d''a'!B:AD, 0, ROW(A3)),"Fermé") / COUNTIFS('Etude statistique des temps d''a'!AF:AF,6,'Etude statistique des temps d''a'!A:A,"21h30",INDEX('Etude statistique des temps d''a'!B:AD, 0, ROW(A3)),"&lt;&gt;"),"No data")</f>
        <v>0</v>
      </c>
      <c r="AK4">
        <f>IFERROR(COUNTIFS('Etude statistique des temps d''a'!AF:AF,6,'Etude statistique des temps d''a'!A:A,"22h",INDEX('Etude statistique des temps d''a'!B:AD, 0, ROW(A3)),"Fermé") / COUNTIFS('Etude statistique des temps d''a'!AF:AF,6,'Etude statistique des temps d''a'!A:A,"22h",INDEX('Etude statistique des temps d''a'!B:AD, 0, ROW(A3)),"&lt;&gt;"),"No data")</f>
        <v>1</v>
      </c>
      <c r="AL4">
        <f>IFERROR(COUNTIFS('Etude statistique des temps d''a'!AF:AF,6,'Etude statistique des temps d''a'!A:A,"22h30",INDEX('Etude statistique des temps d''a'!B:AD, 0, ROW(A3)),"Fermé") / COUNTIFS('Etude statistique des temps d''a'!AF:AF,6,'Etude statistique des temps d''a'!A:A,"22h30",INDEX('Etude statistique des temps d''a'!B:AD, 0, ROW(A3)),"&lt;&gt;"),"No data")</f>
        <v>1</v>
      </c>
    </row>
    <row r="5" spans="1:38" x14ac:dyDescent="0.3">
      <c r="A5" t="s">
        <v>20</v>
      </c>
      <c r="B5" t="s">
        <v>40</v>
      </c>
      <c r="C5" t="s">
        <v>49</v>
      </c>
      <c r="D5" t="s">
        <v>50</v>
      </c>
      <c r="E5">
        <f t="shared" si="0"/>
        <v>20.5</v>
      </c>
      <c r="F5">
        <f>IFERROR(AVERAGEIFS(INDEX('Etude statistique des temps d''a'!B:AD,0,ROW(A4)),'Etude statistique des temps d''a'!A:A,"8h30",'Etude statistique des temps d''a'!AF:AF,6),"Closed")</f>
        <v>5</v>
      </c>
      <c r="G5">
        <f>IFERROR(AVERAGEIFS(INDEX('Etude statistique des temps d''a'!B:AD,0,ROW(A4)),'Etude statistique des temps d''a'!A:A,"9h30",'Etude statistique des temps d''a'!AF:AF,6),"Closed")</f>
        <v>15</v>
      </c>
      <c r="H5">
        <f>IFERROR(AVERAGEIFS(INDEX('Etude statistique des temps d''a'!B:AD,0,ROW(A4)),'Etude statistique des temps d''a'!A:A,"10h30",'Etude statistique des temps d''a'!AF:AF,6),"Closed")</f>
        <v>22.5</v>
      </c>
      <c r="I5">
        <f>IFERROR(AVERAGEIFS(INDEX('Etude statistique des temps d''a'!B:AD,0,ROW(A4)),'Etude statistique des temps d''a'!A:A,"11h30 (Parade!)",'Etude statistique des temps d''a'!AF:AF,6),"Closed")</f>
        <v>22.5</v>
      </c>
      <c r="J5">
        <f>IFERROR(AVERAGEIFS(INDEX('Etude statistique des temps d''a'!B:AD,0,ROW(A4)),'Etude statistique des temps d''a'!A:A,"12h30",'Etude statistique des temps d''a'!AF:AF,6),"Closed")</f>
        <v>45</v>
      </c>
      <c r="K5" t="str">
        <f>IFERROR(AVERAGEIFS(INDEX('Etude statistique des temps d''a'!B:AD,0,ROW(A4)),'Etude statistique des temps d''a'!A:A,"13h30",'Etude statistique des temps d''a'!AF:AF,6),"Closed")</f>
        <v>Closed</v>
      </c>
      <c r="L5">
        <f>IFERROR(AVERAGEIFS(INDEX('Etude statistique des temps d''a'!B:AD,0,ROW(A4)),'Etude statistique des temps d''a'!A:A,"14h30",'Etude statistique des temps d''a'!AF:AF,6),"Closed")</f>
        <v>30</v>
      </c>
      <c r="M5">
        <f>IFERROR(AVERAGEIFS(INDEX('Etude statistique des temps d''a'!B:AD,0,ROW(A4)),'Etude statistique des temps d''a'!A:A,"15h30",'Etude statistique des temps d''a'!AF:AF,6),"Closed")</f>
        <v>30</v>
      </c>
      <c r="N5">
        <f>IFERROR(AVERAGEIFS(INDEX('Etude statistique des temps d''a'!B:AD,0,ROW(A4)),'Etude statistique des temps d''a'!A:A,"16h30",'Etude statistique des temps d''a'!AF:AF,6),"Closed")</f>
        <v>27.5</v>
      </c>
      <c r="O5">
        <f>IFERROR(AVERAGEIFS(INDEX('Etude statistique des temps d''a'!B:AD,0,ROW(A4)),'Etude statistique des temps d''a'!A:A,"17h30",'Etude statistique des temps d''a'!AF:AF,6),"Closed")</f>
        <v>25</v>
      </c>
      <c r="P5">
        <f>IFERROR(AVERAGEIFS(INDEX('Etude statistique des temps d''a'!B:AD,0,ROW(A4)),'Etude statistique des temps d''a'!A:A,"18h30",'Etude statistique des temps d''a'!AF:AF,6),"Closed")</f>
        <v>25</v>
      </c>
      <c r="Q5">
        <f>IFERROR(AVERAGEIFS(INDEX('Etude statistique des temps d''a'!B:AD,0,ROW(A4)),'Etude statistique des temps d''a'!A:A,"19h30",'Etude statistique des temps d''a'!AF:AF,6),"Closed")</f>
        <v>15</v>
      </c>
      <c r="R5">
        <f>IFERROR(AVERAGEIFS(INDEX('Etude statistique des temps d''a'!B:AD,0,ROW(A4)),'Etude statistique des temps d''a'!A:A,"20h30",'Etude statistique des temps d''a'!AF:AF,6),"Closed")</f>
        <v>10</v>
      </c>
      <c r="S5">
        <f>IFERROR(AVERAGEIFS(INDEX('Etude statistique des temps d''a'!B:AD,0,ROW(A4)),'Etude statistique des temps d''a'!A:A,"21h30",'Etude statistique des temps d''a'!AF:AF,6),"Closed")</f>
        <v>10</v>
      </c>
      <c r="T5">
        <f>IFERROR(AVERAGEIFS(INDEX('Etude statistique des temps d''a'!B:AD,0,ROW(A4)),'Etude statistique des temps d''a'!A:A,"22h",'Etude statistique des temps d''a'!AF:AF,6),"Closed")</f>
        <v>20</v>
      </c>
      <c r="U5">
        <f>IFERROR(AVERAGEIFS(INDEX('Etude statistique des temps d''a'!B:AD,0,ROW(A4)),'Etude statistique des temps d''a'!A:A,"22h30",'Etude statistique des temps d''a'!AF:AF,6),"Closed")</f>
        <v>5</v>
      </c>
      <c r="V5">
        <f>COUNTIFS('Etude statistique des temps d''a'!AF:AF,6,INDEX('Etude statistique des temps d''a'!B:AD, 0, ROW(A4)),"Fermé") / COUNTIFS('Etude statistique des temps d''a'!AF:AF,6,INDEX('Etude statistique des temps d''a'!B:AD, 0, ROW(A4)),"&lt;&gt;")</f>
        <v>0.08</v>
      </c>
      <c r="W5">
        <f>IFERROR(COUNTIFS('Etude statistique des temps d''a'!AF:AF,6,'Etude statistique des temps d''a'!A:A,"8h30",INDEX('Etude statistique des temps d''a'!B:AD, 0, ROW(A4)),"Fermé") / COUNTIFS('Etude statistique des temps d''a'!AF:AF,6,'Etude statistique des temps d''a'!A:A,"8h30",INDEX('Etude statistique des temps d''a'!B:AD, 0, ROW(A4)),"&lt;&gt;"),"No data")</f>
        <v>0</v>
      </c>
      <c r="X5">
        <f>IFERROR(COUNTIFS('Etude statistique des temps d''a'!AF:AF,6,'Etude statistique des temps d''a'!A:A,"9h30",INDEX('Etude statistique des temps d''a'!B:AD, 0, ROW(A4)),"Fermé") / COUNTIFS('Etude statistique des temps d''a'!AF:AF,6,'Etude statistique des temps d''a'!A:A,"9h30",INDEX('Etude statistique des temps d''a'!B:AD, 0, ROW(A4)),"&lt;&gt;"),"No data")</f>
        <v>0</v>
      </c>
      <c r="Y5">
        <f>IFERROR(COUNTIFS('Etude statistique des temps d''a'!AF:AF,6,'Etude statistique des temps d''a'!A:A,"10h30",INDEX('Etude statistique des temps d''a'!B:AD, 0, ROW(A4)),"Fermé") / COUNTIFS('Etude statistique des temps d''a'!AF:AF,6,'Etude statistique des temps d''a'!A:A,"10h30",INDEX('Etude statistique des temps d''a'!B:AD, 0, ROW(A4)),"&lt;&gt;"),"No data")</f>
        <v>0</v>
      </c>
      <c r="Z5">
        <f>IFERROR(COUNTIFS('Etude statistique des temps d''a'!AF:AF,6,'Etude statistique des temps d''a'!A:A,"11h30 (Parade!)",INDEX('Etude statistique des temps d''a'!B:AD, 0, ROW(A4)),"Fermé") / COUNTIFS('Etude statistique des temps d''a'!AF:AF,6,'Etude statistique des temps d''a'!A:A,"11h30 (Parade!)",INDEX('Etude statistique des temps d''a'!B:AD, 0, ROW(A4)),"&lt;&gt;"),"No data")</f>
        <v>0</v>
      </c>
      <c r="AA5">
        <f>IFERROR(COUNTIFS('Etude statistique des temps d''a'!AF:AF,6,'Etude statistique des temps d''a'!A:A,"12h30",INDEX('Etude statistique des temps d''a'!B:AD, 0, ROW(A4)),"Fermé") / COUNTIFS('Etude statistique des temps d''a'!AF:AF,6,'Etude statistique des temps d''a'!A:A,"12h30",INDEX('Etude statistique des temps d''a'!B:AD, 0, ROW(A4)),"&lt;&gt;"),"No data")</f>
        <v>0.5</v>
      </c>
      <c r="AB5">
        <f>IFERROR(COUNTIFS('Etude statistique des temps d''a'!AF:AF,6,'Etude statistique des temps d''a'!A:A,"13h30",INDEX('Etude statistique des temps d''a'!B:AD, 0, ROW(A4)),"Fermé") / COUNTIFS('Etude statistique des temps d''a'!AF:AF,6,'Etude statistique des temps d''a'!A:A,"13h30",INDEX('Etude statistique des temps d''a'!B:AD, 0, ROW(A4)),"&lt;&gt;"),"No data")</f>
        <v>1</v>
      </c>
      <c r="AC5">
        <f>IFERROR(COUNTIFS('Etude statistique des temps d''a'!AF:AF,6,'Etude statistique des temps d''a'!A:A,"14h30",INDEX('Etude statistique des temps d''a'!B:AD, 0, ROW(A4)),"Fermé") / COUNTIFS('Etude statistique des temps d''a'!AF:AF,6,'Etude statistique des temps d''a'!A:A,"14h30",INDEX('Etude statistique des temps d''a'!B:AD, 0, ROW(A4)),"&lt;&gt;"),"No data")</f>
        <v>0</v>
      </c>
      <c r="AD5">
        <f>IFERROR(COUNTIFS('Etude statistique des temps d''a'!AF:AF,6,'Etude statistique des temps d''a'!A:A,"15h30",INDEX('Etude statistique des temps d''a'!B:AD, 0, ROW(A4)),"Fermé") / COUNTIFS('Etude statistique des temps d''a'!AF:AF,6,'Etude statistique des temps d''a'!A:A,"15h30",INDEX('Etude statistique des temps d''a'!B:AD, 0, ROW(A4)),"&lt;&gt;"),"No data")</f>
        <v>0</v>
      </c>
      <c r="AE5">
        <f>IFERROR(COUNTIFS('Etude statistique des temps d''a'!AF:AF,6,'Etude statistique des temps d''a'!A:A,"16h30",INDEX('Etude statistique des temps d''a'!B:AD, 0, ROW(A4)),"Fermé") / COUNTIFS('Etude statistique des temps d''a'!AF:AF,6,'Etude statistique des temps d''a'!A:A,"16h30",INDEX('Etude statistique des temps d''a'!B:AD, 0, ROW(A4)),"&lt;&gt;"),"No data")</f>
        <v>0</v>
      </c>
      <c r="AF5">
        <f>IFERROR(COUNTIFS('Etude statistique des temps d''a'!AF:AF,6,'Etude statistique des temps d''a'!A:A,"17h30",INDEX('Etude statistique des temps d''a'!B:AD, 0, ROW(A4)),"Fermé") / COUNTIFS('Etude statistique des temps d''a'!AF:AF,6,'Etude statistique des temps d''a'!A:A,"17h30",INDEX('Etude statistique des temps d''a'!B:AD, 0, ROW(A4)),"&lt;&gt;"),"No data")</f>
        <v>0</v>
      </c>
      <c r="AG5">
        <f>IFERROR(COUNTIFS('Etude statistique des temps d''a'!AF:AF,6,'Etude statistique des temps d''a'!A:A,"18h30",INDEX('Etude statistique des temps d''a'!B:AD, 0, ROW(A4)),"Fermé") / COUNTIFS('Etude statistique des temps d''a'!AF:AF,6,'Etude statistique des temps d''a'!A:A,"18h30",INDEX('Etude statistique des temps d''a'!B:AD, 0, ROW(A4)),"&lt;&gt;"),"No data")</f>
        <v>0</v>
      </c>
      <c r="AH5">
        <f>IFERROR(COUNTIFS('Etude statistique des temps d''a'!AF:AF,6,'Etude statistique des temps d''a'!A:A,"19h30",INDEX('Etude statistique des temps d''a'!B:AD, 0, ROW(A4)),"Fermé") / COUNTIFS('Etude statistique des temps d''a'!AF:AF,6,'Etude statistique des temps d''a'!A:A,"19h30",INDEX('Etude statistique des temps d''a'!B:AD, 0, ROW(A4)),"&lt;&gt;"),"No data")</f>
        <v>0</v>
      </c>
      <c r="AI5">
        <f>IFERROR(COUNTIFS('Etude statistique des temps d''a'!AF:AF,6,'Etude statistique des temps d''a'!A:A,"20h30",INDEX('Etude statistique des temps d''a'!B:AD, 0, ROW(A4)),"Fermé") / COUNTIFS('Etude statistique des temps d''a'!AF:AF,6,'Etude statistique des temps d''a'!A:A,"20h30",INDEX('Etude statistique des temps d''a'!B:AD, 0, ROW(A4)),"&lt;&gt;"),"No data")</f>
        <v>0</v>
      </c>
      <c r="AJ5">
        <f>IFERROR(COUNTIFS('Etude statistique des temps d''a'!AF:AF,6,'Etude statistique des temps d''a'!A:A,"21h30",INDEX('Etude statistique des temps d''a'!B:AD, 0, ROW(A4)),"Fermé") / COUNTIFS('Etude statistique des temps d''a'!AF:AF,6,'Etude statistique des temps d''a'!A:A,"21h30",INDEX('Etude statistique des temps d''a'!B:AD, 0, ROW(A4)),"&lt;&gt;"),"No data")</f>
        <v>0</v>
      </c>
      <c r="AK5">
        <f>IFERROR(COUNTIFS('Etude statistique des temps d''a'!AF:AF,6,'Etude statistique des temps d''a'!A:A,"22h",INDEX('Etude statistique des temps d''a'!B:AD, 0, ROW(A4)),"Fermé") / COUNTIFS('Etude statistique des temps d''a'!AF:AF,6,'Etude statistique des temps d''a'!A:A,"22h",INDEX('Etude statistique des temps d''a'!B:AD, 0, ROW(A4)),"&lt;&gt;"),"No data")</f>
        <v>0</v>
      </c>
      <c r="AL5">
        <f>IFERROR(COUNTIFS('Etude statistique des temps d''a'!AF:AF,6,'Etude statistique des temps d''a'!A:A,"22h30",INDEX('Etude statistique des temps d''a'!B:AD, 0, ROW(A4)),"Fermé") / COUNTIFS('Etude statistique des temps d''a'!AF:AF,6,'Etude statistique des temps d''a'!A:A,"22h30",INDEX('Etude statistique des temps d''a'!B:AD, 0, ROW(A4)),"&lt;&gt;"),"No data")</f>
        <v>0</v>
      </c>
    </row>
    <row r="6" spans="1:38" x14ac:dyDescent="0.3">
      <c r="A6" t="s">
        <v>4</v>
      </c>
      <c r="B6" t="s">
        <v>40</v>
      </c>
      <c r="C6" t="s">
        <v>51</v>
      </c>
      <c r="D6" t="s">
        <v>52</v>
      </c>
      <c r="E6">
        <f t="shared" si="0"/>
        <v>5</v>
      </c>
      <c r="F6" t="str">
        <f>IFERROR(AVERAGEIFS(INDEX('Etude statistique des temps d''a'!B:AD,0,ROW(A5)),'Etude statistique des temps d''a'!A:A,"8h30",'Etude statistique des temps d''a'!AF:AF,6),"Closed")</f>
        <v>Closed</v>
      </c>
      <c r="G6">
        <f>IFERROR(AVERAGEIFS(INDEX('Etude statistique des temps d''a'!B:AD,0,ROW(A5)),'Etude statistique des temps d''a'!A:A,"9h30",'Etude statistique des temps d''a'!AF:AF,6),"Closed")</f>
        <v>5</v>
      </c>
      <c r="H6">
        <f>IFERROR(AVERAGEIFS(INDEX('Etude statistique des temps d''a'!B:AD,0,ROW(A5)),'Etude statistique des temps d''a'!A:A,"10h30",'Etude statistique des temps d''a'!AF:AF,6),"Closed")</f>
        <v>5</v>
      </c>
      <c r="I6">
        <f>IFERROR(AVERAGEIFS(INDEX('Etude statistique des temps d''a'!B:AD,0,ROW(A5)),'Etude statistique des temps d''a'!A:A,"11h30 (Parade!)",'Etude statistique des temps d''a'!AF:AF,6),"Closed")</f>
        <v>5</v>
      </c>
      <c r="J6">
        <f>IFERROR(AVERAGEIFS(INDEX('Etude statistique des temps d''a'!B:AD,0,ROW(A5)),'Etude statistique des temps d''a'!A:A,"12h30",'Etude statistique des temps d''a'!AF:AF,6),"Closed")</f>
        <v>5</v>
      </c>
      <c r="K6">
        <f>IFERROR(AVERAGEIFS(INDEX('Etude statistique des temps d''a'!B:AD,0,ROW(A5)),'Etude statistique des temps d''a'!A:A,"13h30",'Etude statistique des temps d''a'!AF:AF,6),"Closed")</f>
        <v>5</v>
      </c>
      <c r="L6">
        <f>IFERROR(AVERAGEIFS(INDEX('Etude statistique des temps d''a'!B:AD,0,ROW(A5)),'Etude statistique des temps d''a'!A:A,"14h30",'Etude statistique des temps d''a'!AF:AF,6),"Closed")</f>
        <v>5</v>
      </c>
      <c r="M6">
        <f>IFERROR(AVERAGEIFS(INDEX('Etude statistique des temps d''a'!B:AD,0,ROW(A5)),'Etude statistique des temps d''a'!A:A,"15h30",'Etude statistique des temps d''a'!AF:AF,6),"Closed")</f>
        <v>5</v>
      </c>
      <c r="N6">
        <f>IFERROR(AVERAGEIFS(INDEX('Etude statistique des temps d''a'!B:AD,0,ROW(A5)),'Etude statistique des temps d''a'!A:A,"16h30",'Etude statistique des temps d''a'!AF:AF,6),"Closed")</f>
        <v>5</v>
      </c>
      <c r="O6">
        <f>IFERROR(AVERAGEIFS(INDEX('Etude statistique des temps d''a'!B:AD,0,ROW(A5)),'Etude statistique des temps d''a'!A:A,"17h30",'Etude statistique des temps d''a'!AF:AF,6),"Closed")</f>
        <v>5</v>
      </c>
      <c r="P6" t="str">
        <f>IFERROR(AVERAGEIFS(INDEX('Etude statistique des temps d''a'!B:AD,0,ROW(A5)),'Etude statistique des temps d''a'!A:A,"18h30",'Etude statistique des temps d''a'!AF:AF,6),"Closed")</f>
        <v>Closed</v>
      </c>
      <c r="Q6">
        <f>IFERROR(AVERAGEIFS(INDEX('Etude statistique des temps d''a'!B:AD,0,ROW(A5)),'Etude statistique des temps d''a'!A:A,"19h30",'Etude statistique des temps d''a'!AF:AF,6),"Closed")</f>
        <v>5</v>
      </c>
      <c r="R6" t="str">
        <f>IFERROR(AVERAGEIFS(INDEX('Etude statistique des temps d''a'!B:AD,0,ROW(A5)),'Etude statistique des temps d''a'!A:A,"20h30",'Etude statistique des temps d''a'!AF:AF,6),"Closed")</f>
        <v>Closed</v>
      </c>
      <c r="S6" t="str">
        <f>IFERROR(AVERAGEIFS(INDEX('Etude statistique des temps d''a'!B:AD,0,ROW(A5)),'Etude statistique des temps d''a'!A:A,"21h30",'Etude statistique des temps d''a'!AF:AF,6),"Closed")</f>
        <v>Closed</v>
      </c>
      <c r="T6" t="str">
        <f>IFERROR(AVERAGEIFS(INDEX('Etude statistique des temps d''a'!B:AD,0,ROW(A5)),'Etude statistique des temps d''a'!A:A,"22h",'Etude statistique des temps d''a'!AF:AF,6),"Closed")</f>
        <v>Closed</v>
      </c>
      <c r="U6" t="str">
        <f>IFERROR(AVERAGEIFS(INDEX('Etude statistique des temps d''a'!B:AD,0,ROW(A5)),'Etude statistique des temps d''a'!A:A,"22h30",'Etude statistique des temps d''a'!AF:AF,6),"Closed")</f>
        <v>Closed</v>
      </c>
      <c r="V6">
        <f>COUNTIFS('Etude statistique des temps d''a'!AF:AF,6,INDEX('Etude statistique des temps d''a'!B:AD, 0, ROW(A5)),"Fermé") / COUNTIFS('Etude statistique des temps d''a'!AF:AF,6,INDEX('Etude statistique des temps d''a'!B:AD, 0, ROW(A5)),"&lt;&gt;")</f>
        <v>0.28000000000000003</v>
      </c>
      <c r="W6">
        <f>IFERROR(COUNTIFS('Etude statistique des temps d''a'!AF:AF,6,'Etude statistique des temps d''a'!A:A,"8h30",INDEX('Etude statistique des temps d''a'!B:AD, 0, ROW(A5)),"Fermé") / COUNTIFS('Etude statistique des temps d''a'!AF:AF,6,'Etude statistique des temps d''a'!A:A,"8h30",INDEX('Etude statistique des temps d''a'!B:AD, 0, ROW(A5)),"&lt;&gt;"),"No data")</f>
        <v>1</v>
      </c>
      <c r="X6">
        <f>IFERROR(COUNTIFS('Etude statistique des temps d''a'!AF:AF,6,'Etude statistique des temps d''a'!A:A,"9h30",INDEX('Etude statistique des temps d''a'!B:AD, 0, ROW(A5)),"Fermé") / COUNTIFS('Etude statistique des temps d''a'!AF:AF,6,'Etude statistique des temps d''a'!A:A,"9h30",INDEX('Etude statistique des temps d''a'!B:AD, 0, ROW(A5)),"&lt;&gt;"),"No data")</f>
        <v>0</v>
      </c>
      <c r="Y6">
        <f>IFERROR(COUNTIFS('Etude statistique des temps d''a'!AF:AF,6,'Etude statistique des temps d''a'!A:A,"10h30",INDEX('Etude statistique des temps d''a'!B:AD, 0, ROW(A5)),"Fermé") / COUNTIFS('Etude statistique des temps d''a'!AF:AF,6,'Etude statistique des temps d''a'!A:A,"10h30",INDEX('Etude statistique des temps d''a'!B:AD, 0, ROW(A5)),"&lt;&gt;"),"No data")</f>
        <v>0</v>
      </c>
      <c r="Z6">
        <f>IFERROR(COUNTIFS('Etude statistique des temps d''a'!AF:AF,6,'Etude statistique des temps d''a'!A:A,"11h30 (Parade!)",INDEX('Etude statistique des temps d''a'!B:AD, 0, ROW(A5)),"Fermé") / COUNTIFS('Etude statistique des temps d''a'!AF:AF,6,'Etude statistique des temps d''a'!A:A,"11h30 (Parade!)",INDEX('Etude statistique des temps d''a'!B:AD, 0, ROW(A5)),"&lt;&gt;"),"No data")</f>
        <v>0</v>
      </c>
      <c r="AA6">
        <f>IFERROR(COUNTIFS('Etude statistique des temps d''a'!AF:AF,6,'Etude statistique des temps d''a'!A:A,"12h30",INDEX('Etude statistique des temps d''a'!B:AD, 0, ROW(A5)),"Fermé") / COUNTIFS('Etude statistique des temps d''a'!AF:AF,6,'Etude statistique des temps d''a'!A:A,"12h30",INDEX('Etude statistique des temps d''a'!B:AD, 0, ROW(A5)),"&lt;&gt;"),"No data")</f>
        <v>0</v>
      </c>
      <c r="AB6">
        <f>IFERROR(COUNTIFS('Etude statistique des temps d''a'!AF:AF,6,'Etude statistique des temps d''a'!A:A,"13h30",INDEX('Etude statistique des temps d''a'!B:AD, 0, ROW(A5)),"Fermé") / COUNTIFS('Etude statistique des temps d''a'!AF:AF,6,'Etude statistique des temps d''a'!A:A,"13h30",INDEX('Etude statistique des temps d''a'!B:AD, 0, ROW(A5)),"&lt;&gt;"),"No data")</f>
        <v>0</v>
      </c>
      <c r="AC6">
        <f>IFERROR(COUNTIFS('Etude statistique des temps d''a'!AF:AF,6,'Etude statistique des temps d''a'!A:A,"14h30",INDEX('Etude statistique des temps d''a'!B:AD, 0, ROW(A5)),"Fermé") / COUNTIFS('Etude statistique des temps d''a'!AF:AF,6,'Etude statistique des temps d''a'!A:A,"14h30",INDEX('Etude statistique des temps d''a'!B:AD, 0, ROW(A5)),"&lt;&gt;"),"No data")</f>
        <v>0</v>
      </c>
      <c r="AD6">
        <f>IFERROR(COUNTIFS('Etude statistique des temps d''a'!AF:AF,6,'Etude statistique des temps d''a'!A:A,"15h30",INDEX('Etude statistique des temps d''a'!B:AD, 0, ROW(A5)),"Fermé") / COUNTIFS('Etude statistique des temps d''a'!AF:AF,6,'Etude statistique des temps d''a'!A:A,"15h30",INDEX('Etude statistique des temps d''a'!B:AD, 0, ROW(A5)),"&lt;&gt;"),"No data")</f>
        <v>0</v>
      </c>
      <c r="AE6">
        <f>IFERROR(COUNTIFS('Etude statistique des temps d''a'!AF:AF,6,'Etude statistique des temps d''a'!A:A,"16h30",INDEX('Etude statistique des temps d''a'!B:AD, 0, ROW(A5)),"Fermé") / COUNTIFS('Etude statistique des temps d''a'!AF:AF,6,'Etude statistique des temps d''a'!A:A,"16h30",INDEX('Etude statistique des temps d''a'!B:AD, 0, ROW(A5)),"&lt;&gt;"),"No data")</f>
        <v>0</v>
      </c>
      <c r="AF6">
        <f>IFERROR(COUNTIFS('Etude statistique des temps d''a'!AF:AF,6,'Etude statistique des temps d''a'!A:A,"17h30",INDEX('Etude statistique des temps d''a'!B:AD, 0, ROW(A5)),"Fermé") / COUNTIFS('Etude statistique des temps d''a'!AF:AF,6,'Etude statistique des temps d''a'!A:A,"17h30",INDEX('Etude statistique des temps d''a'!B:AD, 0, ROW(A5)),"&lt;&gt;"),"No data")</f>
        <v>0</v>
      </c>
      <c r="AG6">
        <f>IFERROR(COUNTIFS('Etude statistique des temps d''a'!AF:AF,6,'Etude statistique des temps d''a'!A:A,"18h30",INDEX('Etude statistique des temps d''a'!B:AD, 0, ROW(A5)),"Fermé") / COUNTIFS('Etude statistique des temps d''a'!AF:AF,6,'Etude statistique des temps d''a'!A:A,"18h30",INDEX('Etude statistique des temps d''a'!B:AD, 0, ROW(A5)),"&lt;&gt;"),"No data")</f>
        <v>1</v>
      </c>
      <c r="AH6">
        <f>IFERROR(COUNTIFS('Etude statistique des temps d''a'!AF:AF,6,'Etude statistique des temps d''a'!A:A,"19h30",INDEX('Etude statistique des temps d''a'!B:AD, 0, ROW(A5)),"Fermé") / COUNTIFS('Etude statistique des temps d''a'!AF:AF,6,'Etude statistique des temps d''a'!A:A,"19h30",INDEX('Etude statistique des temps d''a'!B:AD, 0, ROW(A5)),"&lt;&gt;"),"No data")</f>
        <v>0</v>
      </c>
      <c r="AI6">
        <f>IFERROR(COUNTIFS('Etude statistique des temps d''a'!AF:AF,6,'Etude statistique des temps d''a'!A:A,"20h30",INDEX('Etude statistique des temps d''a'!B:AD, 0, ROW(A5)),"Fermé") / COUNTIFS('Etude statistique des temps d''a'!AF:AF,6,'Etude statistique des temps d''a'!A:A,"20h30",INDEX('Etude statistique des temps d''a'!B:AD, 0, ROW(A5)),"&lt;&gt;"),"No data")</f>
        <v>1</v>
      </c>
      <c r="AJ6">
        <f>IFERROR(COUNTIFS('Etude statistique des temps d''a'!AF:AF,6,'Etude statistique des temps d''a'!A:A,"21h30",INDEX('Etude statistique des temps d''a'!B:AD, 0, ROW(A5)),"Fermé") / COUNTIFS('Etude statistique des temps d''a'!AF:AF,6,'Etude statistique des temps d''a'!A:A,"21h30",INDEX('Etude statistique des temps d''a'!B:AD, 0, ROW(A5)),"&lt;&gt;"),"No data")</f>
        <v>1</v>
      </c>
      <c r="AK6">
        <f>IFERROR(COUNTIFS('Etude statistique des temps d''a'!AF:AF,6,'Etude statistique des temps d''a'!A:A,"22h",INDEX('Etude statistique des temps d''a'!B:AD, 0, ROW(A5)),"Fermé") / COUNTIFS('Etude statistique des temps d''a'!AF:AF,6,'Etude statistique des temps d''a'!A:A,"22h",INDEX('Etude statistique des temps d''a'!B:AD, 0, ROW(A5)),"&lt;&gt;"),"No data")</f>
        <v>1</v>
      </c>
      <c r="AL6">
        <f>IFERROR(COUNTIFS('Etude statistique des temps d''a'!AF:AF,6,'Etude statistique des temps d''a'!A:A,"22h30",INDEX('Etude statistique des temps d''a'!B:AD, 0, ROW(A5)),"Fermé") / COUNTIFS('Etude statistique des temps d''a'!AF:AF,6,'Etude statistique des temps d''a'!A:A,"22h30",INDEX('Etude statistique des temps d''a'!B:AD, 0, ROW(A5)),"&lt;&gt;"),"No data")</f>
        <v>1</v>
      </c>
    </row>
    <row r="7" spans="1:38" x14ac:dyDescent="0.3">
      <c r="A7" t="s">
        <v>5</v>
      </c>
      <c r="B7" t="s">
        <v>40</v>
      </c>
      <c r="C7" t="s">
        <v>53</v>
      </c>
      <c r="D7" t="s">
        <v>54</v>
      </c>
      <c r="E7">
        <f t="shared" si="0"/>
        <v>46.964285714285715</v>
      </c>
      <c r="F7">
        <f>IFERROR(AVERAGEIFS(INDEX('Etude statistique des temps d''a'!B:AD,0,ROW(A6)),'Etude statistique des temps d''a'!A:A,"8h30",'Etude statistique des temps d''a'!AF:AF,6),"Closed")</f>
        <v>5</v>
      </c>
      <c r="G7">
        <f>IFERROR(AVERAGEIFS(INDEX('Etude statistique des temps d''a'!B:AD,0,ROW(A6)),'Etude statistique des temps d''a'!A:A,"9h30",'Etude statistique des temps d''a'!AF:AF,6),"Closed")</f>
        <v>52.5</v>
      </c>
      <c r="H7">
        <f>IFERROR(AVERAGEIFS(INDEX('Etude statistique des temps d''a'!B:AD,0,ROW(A6)),'Etude statistique des temps d''a'!A:A,"10h30",'Etude statistique des temps d''a'!AF:AF,6),"Closed")</f>
        <v>62.5</v>
      </c>
      <c r="I7">
        <f>IFERROR(AVERAGEIFS(INDEX('Etude statistique des temps d''a'!B:AD,0,ROW(A6)),'Etude statistique des temps d''a'!A:A,"11h30 (Parade!)",'Etude statistique des temps d''a'!AF:AF,6),"Closed")</f>
        <v>47.5</v>
      </c>
      <c r="J7">
        <f>IFERROR(AVERAGEIFS(INDEX('Etude statistique des temps d''a'!B:AD,0,ROW(A6)),'Etude statistique des temps d''a'!A:A,"12h30",'Etude statistique des temps d''a'!AF:AF,6),"Closed")</f>
        <v>67.5</v>
      </c>
      <c r="K7">
        <f>IFERROR(AVERAGEIFS(INDEX('Etude statistique des temps d''a'!B:AD,0,ROW(A6)),'Etude statistique des temps d''a'!A:A,"13h30",'Etude statistique des temps d''a'!AF:AF,6),"Closed")</f>
        <v>65</v>
      </c>
      <c r="L7">
        <f>IFERROR(AVERAGEIFS(INDEX('Etude statistique des temps d''a'!B:AD,0,ROW(A6)),'Etude statistique des temps d''a'!A:A,"14h30",'Etude statistique des temps d''a'!AF:AF,6),"Closed")</f>
        <v>50</v>
      </c>
      <c r="M7">
        <f>IFERROR(AVERAGEIFS(INDEX('Etude statistique des temps d''a'!B:AD,0,ROW(A6)),'Etude statistique des temps d''a'!A:A,"15h30",'Etude statistique des temps d''a'!AF:AF,6),"Closed")</f>
        <v>57.5</v>
      </c>
      <c r="N7">
        <f>IFERROR(AVERAGEIFS(INDEX('Etude statistique des temps d''a'!B:AD,0,ROW(A6)),'Etude statistique des temps d''a'!A:A,"16h30",'Etude statistique des temps d''a'!AF:AF,6),"Closed")</f>
        <v>50</v>
      </c>
      <c r="O7">
        <f>IFERROR(AVERAGEIFS(INDEX('Etude statistique des temps d''a'!B:AD,0,ROW(A6)),'Etude statistique des temps d''a'!A:A,"17h30",'Etude statistique des temps d''a'!AF:AF,6),"Closed")</f>
        <v>50</v>
      </c>
      <c r="P7">
        <f>IFERROR(AVERAGEIFS(INDEX('Etude statistique des temps d''a'!B:AD,0,ROW(A6)),'Etude statistique des temps d''a'!A:A,"18h30",'Etude statistique des temps d''a'!AF:AF,6),"Closed")</f>
        <v>50</v>
      </c>
      <c r="Q7">
        <f>IFERROR(AVERAGEIFS(INDEX('Etude statistique des temps d''a'!B:AD,0,ROW(A6)),'Etude statistique des temps d''a'!A:A,"19h30",'Etude statistique des temps d''a'!AF:AF,6),"Closed")</f>
        <v>30</v>
      </c>
      <c r="R7">
        <f>IFERROR(AVERAGEIFS(INDEX('Etude statistique des temps d''a'!B:AD,0,ROW(A6)),'Etude statistique des temps d''a'!A:A,"20h30",'Etude statistique des temps d''a'!AF:AF,6),"Closed")</f>
        <v>40</v>
      </c>
      <c r="S7">
        <f>IFERROR(AVERAGEIFS(INDEX('Etude statistique des temps d''a'!B:AD,0,ROW(A6)),'Etude statistique des temps d''a'!A:A,"21h30",'Etude statistique des temps d''a'!AF:AF,6),"Closed")</f>
        <v>30</v>
      </c>
      <c r="T7" t="str">
        <f>IFERROR(AVERAGEIFS(INDEX('Etude statistique des temps d''a'!B:AD,0,ROW(A6)),'Etude statistique des temps d''a'!A:A,"22h",'Etude statistique des temps d''a'!AF:AF,6),"Closed")</f>
        <v>Closed</v>
      </c>
      <c r="U7" t="str">
        <f>IFERROR(AVERAGEIFS(INDEX('Etude statistique des temps d''a'!B:AD,0,ROW(A6)),'Etude statistique des temps d''a'!A:A,"22h30",'Etude statistique des temps d''a'!AF:AF,6),"Closed")</f>
        <v>Closed</v>
      </c>
      <c r="V7">
        <f>COUNTIFS('Etude statistique des temps d''a'!AF:AF,6,INDEX('Etude statistique des temps d''a'!B:AD, 0, ROW(A6)),"Fermé") / COUNTIFS('Etude statistique des temps d''a'!AF:AF,6,INDEX('Etude statistique des temps d''a'!B:AD, 0, ROW(A6)),"&lt;&gt;")</f>
        <v>0.16</v>
      </c>
      <c r="W7">
        <f>IFERROR(COUNTIFS('Etude statistique des temps d''a'!AF:AF,6,'Etude statistique des temps d''a'!A:A,"8h30",INDEX('Etude statistique des temps d''a'!B:AD, 0, ROW(A6)),"Fermé") / COUNTIFS('Etude statistique des temps d''a'!AF:AF,6,'Etude statistique des temps d''a'!A:A,"8h30",INDEX('Etude statistique des temps d''a'!B:AD, 0, ROW(A6)),"&lt;&gt;"),"No data")</f>
        <v>0</v>
      </c>
      <c r="X7">
        <f>IFERROR(COUNTIFS('Etude statistique des temps d''a'!AF:AF,6,'Etude statistique des temps d''a'!A:A,"9h30",INDEX('Etude statistique des temps d''a'!B:AD, 0, ROW(A6)),"Fermé") / COUNTIFS('Etude statistique des temps d''a'!AF:AF,6,'Etude statistique des temps d''a'!A:A,"9h30",INDEX('Etude statistique des temps d''a'!B:AD, 0, ROW(A6)),"&lt;&gt;"),"No data")</f>
        <v>0</v>
      </c>
      <c r="Y7">
        <f>IFERROR(COUNTIFS('Etude statistique des temps d''a'!AF:AF,6,'Etude statistique des temps d''a'!A:A,"10h30",INDEX('Etude statistique des temps d''a'!B:AD, 0, ROW(A6)),"Fermé") / COUNTIFS('Etude statistique des temps d''a'!AF:AF,6,'Etude statistique des temps d''a'!A:A,"10h30",INDEX('Etude statistique des temps d''a'!B:AD, 0, ROW(A6)),"&lt;&gt;"),"No data")</f>
        <v>0</v>
      </c>
      <c r="Z7">
        <f>IFERROR(COUNTIFS('Etude statistique des temps d''a'!AF:AF,6,'Etude statistique des temps d''a'!A:A,"11h30 (Parade!)",INDEX('Etude statistique des temps d''a'!B:AD, 0, ROW(A6)),"Fermé") / COUNTIFS('Etude statistique des temps d''a'!AF:AF,6,'Etude statistique des temps d''a'!A:A,"11h30 (Parade!)",INDEX('Etude statistique des temps d''a'!B:AD, 0, ROW(A6)),"&lt;&gt;"),"No data")</f>
        <v>0</v>
      </c>
      <c r="AA7">
        <f>IFERROR(COUNTIFS('Etude statistique des temps d''a'!AF:AF,6,'Etude statistique des temps d''a'!A:A,"12h30",INDEX('Etude statistique des temps d''a'!B:AD, 0, ROW(A6)),"Fermé") / COUNTIFS('Etude statistique des temps d''a'!AF:AF,6,'Etude statistique des temps d''a'!A:A,"12h30",INDEX('Etude statistique des temps d''a'!B:AD, 0, ROW(A6)),"&lt;&gt;"),"No data")</f>
        <v>0</v>
      </c>
      <c r="AB7">
        <f>IFERROR(COUNTIFS('Etude statistique des temps d''a'!AF:AF,6,'Etude statistique des temps d''a'!A:A,"13h30",INDEX('Etude statistique des temps d''a'!B:AD, 0, ROW(A6)),"Fermé") / COUNTIFS('Etude statistique des temps d''a'!AF:AF,6,'Etude statistique des temps d''a'!A:A,"13h30",INDEX('Etude statistique des temps d''a'!B:AD, 0, ROW(A6)),"&lt;&gt;"),"No data")</f>
        <v>0</v>
      </c>
      <c r="AC7">
        <f>IFERROR(COUNTIFS('Etude statistique des temps d''a'!AF:AF,6,'Etude statistique des temps d''a'!A:A,"14h30",INDEX('Etude statistique des temps d''a'!B:AD, 0, ROW(A6)),"Fermé") / COUNTIFS('Etude statistique des temps d''a'!AF:AF,6,'Etude statistique des temps d''a'!A:A,"14h30",INDEX('Etude statistique des temps d''a'!B:AD, 0, ROW(A6)),"&lt;&gt;"),"No data")</f>
        <v>0.5</v>
      </c>
      <c r="AD7">
        <f>IFERROR(COUNTIFS('Etude statistique des temps d''a'!AF:AF,6,'Etude statistique des temps d''a'!A:A,"15h30",INDEX('Etude statistique des temps d''a'!B:AD, 0, ROW(A6)),"Fermé") / COUNTIFS('Etude statistique des temps d''a'!AF:AF,6,'Etude statistique des temps d''a'!A:A,"15h30",INDEX('Etude statistique des temps d''a'!B:AD, 0, ROW(A6)),"&lt;&gt;"),"No data")</f>
        <v>0</v>
      </c>
      <c r="AE7">
        <f>IFERROR(COUNTIFS('Etude statistique des temps d''a'!AF:AF,6,'Etude statistique des temps d''a'!A:A,"16h30",INDEX('Etude statistique des temps d''a'!B:AD, 0, ROW(A6)),"Fermé") / COUNTIFS('Etude statistique des temps d''a'!AF:AF,6,'Etude statistique des temps d''a'!A:A,"16h30",INDEX('Etude statistique des temps d''a'!B:AD, 0, ROW(A6)),"&lt;&gt;"),"No data")</f>
        <v>0</v>
      </c>
      <c r="AF7">
        <f>IFERROR(COUNTIFS('Etude statistique des temps d''a'!AF:AF,6,'Etude statistique des temps d''a'!A:A,"17h30",INDEX('Etude statistique des temps d''a'!B:AD, 0, ROW(A6)),"Fermé") / COUNTIFS('Etude statistique des temps d''a'!AF:AF,6,'Etude statistique des temps d''a'!A:A,"17h30",INDEX('Etude statistique des temps d''a'!B:AD, 0, ROW(A6)),"&lt;&gt;"),"No data")</f>
        <v>0</v>
      </c>
      <c r="AG7">
        <f>IFERROR(COUNTIFS('Etude statistique des temps d''a'!AF:AF,6,'Etude statistique des temps d''a'!A:A,"18h30",INDEX('Etude statistique des temps d''a'!B:AD, 0, ROW(A6)),"Fermé") / COUNTIFS('Etude statistique des temps d''a'!AF:AF,6,'Etude statistique des temps d''a'!A:A,"18h30",INDEX('Etude statistique des temps d''a'!B:AD, 0, ROW(A6)),"&lt;&gt;"),"No data")</f>
        <v>0</v>
      </c>
      <c r="AH7">
        <f>IFERROR(COUNTIFS('Etude statistique des temps d''a'!AF:AF,6,'Etude statistique des temps d''a'!A:A,"19h30",INDEX('Etude statistique des temps d''a'!B:AD, 0, ROW(A6)),"Fermé") / COUNTIFS('Etude statistique des temps d''a'!AF:AF,6,'Etude statistique des temps d''a'!A:A,"19h30",INDEX('Etude statistique des temps d''a'!B:AD, 0, ROW(A6)),"&lt;&gt;"),"No data")</f>
        <v>0</v>
      </c>
      <c r="AI7">
        <f>IFERROR(COUNTIFS('Etude statistique des temps d''a'!AF:AF,6,'Etude statistique des temps d''a'!A:A,"20h30",INDEX('Etude statistique des temps d''a'!B:AD, 0, ROW(A6)),"Fermé") / COUNTIFS('Etude statistique des temps d''a'!AF:AF,6,'Etude statistique des temps d''a'!A:A,"20h30",INDEX('Etude statistique des temps d''a'!B:AD, 0, ROW(A6)),"&lt;&gt;"),"No data")</f>
        <v>0</v>
      </c>
      <c r="AJ7">
        <f>IFERROR(COUNTIFS('Etude statistique des temps d''a'!AF:AF,6,'Etude statistique des temps d''a'!A:A,"21h30",INDEX('Etude statistique des temps d''a'!B:AD, 0, ROW(A6)),"Fermé") / COUNTIFS('Etude statistique des temps d''a'!AF:AF,6,'Etude statistique des temps d''a'!A:A,"21h30",INDEX('Etude statistique des temps d''a'!B:AD, 0, ROW(A6)),"&lt;&gt;"),"No data")</f>
        <v>0</v>
      </c>
      <c r="AK7">
        <f>IFERROR(COUNTIFS('Etude statistique des temps d''a'!AF:AF,6,'Etude statistique des temps d''a'!A:A,"22h",INDEX('Etude statistique des temps d''a'!B:AD, 0, ROW(A6)),"Fermé") / COUNTIFS('Etude statistique des temps d''a'!AF:AF,6,'Etude statistique des temps d''a'!A:A,"22h",INDEX('Etude statistique des temps d''a'!B:AD, 0, ROW(A6)),"&lt;&gt;"),"No data")</f>
        <v>1</v>
      </c>
      <c r="AL7">
        <f>IFERROR(COUNTIFS('Etude statistique des temps d''a'!AF:AF,6,'Etude statistique des temps d''a'!A:A,"22h30",INDEX('Etude statistique des temps d''a'!B:AD, 0, ROW(A6)),"Fermé") / COUNTIFS('Etude statistique des temps d''a'!AF:AF,6,'Etude statistique des temps d''a'!A:A,"22h30",INDEX('Etude statistique des temps d''a'!B:AD, 0, ROW(A6)),"&lt;&gt;"),"No data")</f>
        <v>1</v>
      </c>
    </row>
    <row r="8" spans="1:38" x14ac:dyDescent="0.3">
      <c r="A8" t="s">
        <v>6</v>
      </c>
      <c r="B8" t="s">
        <v>40</v>
      </c>
      <c r="C8" t="s">
        <v>55</v>
      </c>
      <c r="D8" t="s">
        <v>56</v>
      </c>
      <c r="E8">
        <f t="shared" si="0"/>
        <v>9.8333333333333339</v>
      </c>
      <c r="F8" t="str">
        <f>IFERROR(AVERAGEIFS(INDEX('Etude statistique des temps d''a'!B:AD,0,ROW(A7)),'Etude statistique des temps d''a'!A:A,"8h30",'Etude statistique des temps d''a'!AF:AF,6),"Closed")</f>
        <v>Closed</v>
      </c>
      <c r="G8">
        <f>IFERROR(AVERAGEIFS(INDEX('Etude statistique des temps d''a'!B:AD,0,ROW(A7)),'Etude statistique des temps d''a'!A:A,"9h30",'Etude statistique des temps d''a'!AF:AF,6),"Closed")</f>
        <v>5</v>
      </c>
      <c r="H8">
        <f>IFERROR(AVERAGEIFS(INDEX('Etude statistique des temps d''a'!B:AD,0,ROW(A7)),'Etude statistique des temps d''a'!A:A,"10h30",'Etude statistique des temps d''a'!AF:AF,6),"Closed")</f>
        <v>5</v>
      </c>
      <c r="I8">
        <f>IFERROR(AVERAGEIFS(INDEX('Etude statistique des temps d''a'!B:AD,0,ROW(A7)),'Etude statistique des temps d''a'!A:A,"11h30 (Parade!)",'Etude statistique des temps d''a'!AF:AF,6),"Closed")</f>
        <v>7.5</v>
      </c>
      <c r="J8">
        <f>IFERROR(AVERAGEIFS(INDEX('Etude statistique des temps d''a'!B:AD,0,ROW(A7)),'Etude statistique des temps d''a'!A:A,"12h30",'Etude statistique des temps d''a'!AF:AF,6),"Closed")</f>
        <v>20</v>
      </c>
      <c r="K8">
        <f>IFERROR(AVERAGEIFS(INDEX('Etude statistique des temps d''a'!B:AD,0,ROW(A7)),'Etude statistique des temps d''a'!A:A,"13h30",'Etude statistique des temps d''a'!AF:AF,6),"Closed")</f>
        <v>20</v>
      </c>
      <c r="L8">
        <f>IFERROR(AVERAGEIFS(INDEX('Etude statistique des temps d''a'!B:AD,0,ROW(A7)),'Etude statistique des temps d''a'!A:A,"14h30",'Etude statistique des temps d''a'!AF:AF,6),"Closed")</f>
        <v>12.5</v>
      </c>
      <c r="M8">
        <f>IFERROR(AVERAGEIFS(INDEX('Etude statistique des temps d''a'!B:AD,0,ROW(A7)),'Etude statistique des temps d''a'!A:A,"15h30",'Etude statistique des temps d''a'!AF:AF,6),"Closed")</f>
        <v>17.5</v>
      </c>
      <c r="N8">
        <f>IFERROR(AVERAGEIFS(INDEX('Etude statistique des temps d''a'!B:AD,0,ROW(A7)),'Etude statistique des temps d''a'!A:A,"16h30",'Etude statistique des temps d''a'!AF:AF,6),"Closed")</f>
        <v>17.5</v>
      </c>
      <c r="O8">
        <f>IFERROR(AVERAGEIFS(INDEX('Etude statistique des temps d''a'!B:AD,0,ROW(A7)),'Etude statistique des temps d''a'!A:A,"17h30",'Etude statistique des temps d''a'!AF:AF,6),"Closed")</f>
        <v>12.5</v>
      </c>
      <c r="P8">
        <f>IFERROR(AVERAGEIFS(INDEX('Etude statistique des temps d''a'!B:AD,0,ROW(A7)),'Etude statistique des temps d''a'!A:A,"18h30",'Etude statistique des temps d''a'!AF:AF,6),"Closed")</f>
        <v>5</v>
      </c>
      <c r="Q8">
        <f>IFERROR(AVERAGEIFS(INDEX('Etude statistique des temps d''a'!B:AD,0,ROW(A7)),'Etude statistique des temps d''a'!A:A,"19h30",'Etude statistique des temps d''a'!AF:AF,6),"Closed")</f>
        <v>5</v>
      </c>
      <c r="R8">
        <f>IFERROR(AVERAGEIFS(INDEX('Etude statistique des temps d''a'!B:AD,0,ROW(A7)),'Etude statistique des temps d''a'!A:A,"20h30",'Etude statistique des temps d''a'!AF:AF,6),"Closed")</f>
        <v>5</v>
      </c>
      <c r="S8">
        <f>IFERROR(AVERAGEIFS(INDEX('Etude statistique des temps d''a'!B:AD,0,ROW(A7)),'Etude statistique des temps d''a'!A:A,"21h30",'Etude statistique des temps d''a'!AF:AF,6),"Closed")</f>
        <v>5</v>
      </c>
      <c r="T8">
        <f>IFERROR(AVERAGEIFS(INDEX('Etude statistique des temps d''a'!B:AD,0,ROW(A7)),'Etude statistique des temps d''a'!A:A,"22h",'Etude statistique des temps d''a'!AF:AF,6),"Closed")</f>
        <v>5</v>
      </c>
      <c r="U8">
        <f>IFERROR(AVERAGEIFS(INDEX('Etude statistique des temps d''a'!B:AD,0,ROW(A7)),'Etude statistique des temps d''a'!A:A,"22h30",'Etude statistique des temps d''a'!AF:AF,6),"Closed")</f>
        <v>5</v>
      </c>
      <c r="V8">
        <f>COUNTIFS('Etude statistique des temps d''a'!AF:AF,6,INDEX('Etude statistique des temps d''a'!B:AD, 0, ROW(A7)),"Fermé") / COUNTIFS('Etude statistique des temps d''a'!AF:AF,6,INDEX('Etude statistique des temps d''a'!B:AD, 0, ROW(A7)),"&lt;&gt;")</f>
        <v>0.04</v>
      </c>
      <c r="W8">
        <f>IFERROR(COUNTIFS('Etude statistique des temps d''a'!AF:AF,6,'Etude statistique des temps d''a'!A:A,"8h30",INDEX('Etude statistique des temps d''a'!B:AD, 0, ROW(A7)),"Fermé") / COUNTIFS('Etude statistique des temps d''a'!AF:AF,6,'Etude statistique des temps d''a'!A:A,"8h30",INDEX('Etude statistique des temps d''a'!B:AD, 0, ROW(A7)),"&lt;&gt;"),"No data")</f>
        <v>1</v>
      </c>
      <c r="X8">
        <f>IFERROR(COUNTIFS('Etude statistique des temps d''a'!AF:AF,6,'Etude statistique des temps d''a'!A:A,"9h30",INDEX('Etude statistique des temps d''a'!B:AD, 0, ROW(A7)),"Fermé") / COUNTIFS('Etude statistique des temps d''a'!AF:AF,6,'Etude statistique des temps d''a'!A:A,"9h30",INDEX('Etude statistique des temps d''a'!B:AD, 0, ROW(A7)),"&lt;&gt;"),"No data")</f>
        <v>0</v>
      </c>
      <c r="Y8">
        <f>IFERROR(COUNTIFS('Etude statistique des temps d''a'!AF:AF,6,'Etude statistique des temps d''a'!A:A,"10h30",INDEX('Etude statistique des temps d''a'!B:AD, 0, ROW(A7)),"Fermé") / COUNTIFS('Etude statistique des temps d''a'!AF:AF,6,'Etude statistique des temps d''a'!A:A,"10h30",INDEX('Etude statistique des temps d''a'!B:AD, 0, ROW(A7)),"&lt;&gt;"),"No data")</f>
        <v>0</v>
      </c>
      <c r="Z8">
        <f>IFERROR(COUNTIFS('Etude statistique des temps d''a'!AF:AF,6,'Etude statistique des temps d''a'!A:A,"11h30 (Parade!)",INDEX('Etude statistique des temps d''a'!B:AD, 0, ROW(A7)),"Fermé") / COUNTIFS('Etude statistique des temps d''a'!AF:AF,6,'Etude statistique des temps d''a'!A:A,"11h30 (Parade!)",INDEX('Etude statistique des temps d''a'!B:AD, 0, ROW(A7)),"&lt;&gt;"),"No data")</f>
        <v>0</v>
      </c>
      <c r="AA8">
        <f>IFERROR(COUNTIFS('Etude statistique des temps d''a'!AF:AF,6,'Etude statistique des temps d''a'!A:A,"12h30",INDEX('Etude statistique des temps d''a'!B:AD, 0, ROW(A7)),"Fermé") / COUNTIFS('Etude statistique des temps d''a'!AF:AF,6,'Etude statistique des temps d''a'!A:A,"12h30",INDEX('Etude statistique des temps d''a'!B:AD, 0, ROW(A7)),"&lt;&gt;"),"No data")</f>
        <v>0</v>
      </c>
      <c r="AB8">
        <f>IFERROR(COUNTIFS('Etude statistique des temps d''a'!AF:AF,6,'Etude statistique des temps d''a'!A:A,"13h30",INDEX('Etude statistique des temps d''a'!B:AD, 0, ROW(A7)),"Fermé") / COUNTIFS('Etude statistique des temps d''a'!AF:AF,6,'Etude statistique des temps d''a'!A:A,"13h30",INDEX('Etude statistique des temps d''a'!B:AD, 0, ROW(A7)),"&lt;&gt;"),"No data")</f>
        <v>0</v>
      </c>
      <c r="AC8">
        <f>IFERROR(COUNTIFS('Etude statistique des temps d''a'!AF:AF,6,'Etude statistique des temps d''a'!A:A,"14h30",INDEX('Etude statistique des temps d''a'!B:AD, 0, ROW(A7)),"Fermé") / COUNTIFS('Etude statistique des temps d''a'!AF:AF,6,'Etude statistique des temps d''a'!A:A,"14h30",INDEX('Etude statistique des temps d''a'!B:AD, 0, ROW(A7)),"&lt;&gt;"),"No data")</f>
        <v>0</v>
      </c>
      <c r="AD8">
        <f>IFERROR(COUNTIFS('Etude statistique des temps d''a'!AF:AF,6,'Etude statistique des temps d''a'!A:A,"15h30",INDEX('Etude statistique des temps d''a'!B:AD, 0, ROW(A7)),"Fermé") / COUNTIFS('Etude statistique des temps d''a'!AF:AF,6,'Etude statistique des temps d''a'!A:A,"15h30",INDEX('Etude statistique des temps d''a'!B:AD, 0, ROW(A7)),"&lt;&gt;"),"No data")</f>
        <v>0</v>
      </c>
      <c r="AE8">
        <f>IFERROR(COUNTIFS('Etude statistique des temps d''a'!AF:AF,6,'Etude statistique des temps d''a'!A:A,"16h30",INDEX('Etude statistique des temps d''a'!B:AD, 0, ROW(A7)),"Fermé") / COUNTIFS('Etude statistique des temps d''a'!AF:AF,6,'Etude statistique des temps d''a'!A:A,"16h30",INDEX('Etude statistique des temps d''a'!B:AD, 0, ROW(A7)),"&lt;&gt;"),"No data")</f>
        <v>0</v>
      </c>
      <c r="AF8">
        <f>IFERROR(COUNTIFS('Etude statistique des temps d''a'!AF:AF,6,'Etude statistique des temps d''a'!A:A,"17h30",INDEX('Etude statistique des temps d''a'!B:AD, 0, ROW(A7)),"Fermé") / COUNTIFS('Etude statistique des temps d''a'!AF:AF,6,'Etude statistique des temps d''a'!A:A,"17h30",INDEX('Etude statistique des temps d''a'!B:AD, 0, ROW(A7)),"&lt;&gt;"),"No data")</f>
        <v>0</v>
      </c>
      <c r="AG8">
        <f>IFERROR(COUNTIFS('Etude statistique des temps d''a'!AF:AF,6,'Etude statistique des temps d''a'!A:A,"18h30",INDEX('Etude statistique des temps d''a'!B:AD, 0, ROW(A7)),"Fermé") / COUNTIFS('Etude statistique des temps d''a'!AF:AF,6,'Etude statistique des temps d''a'!A:A,"18h30",INDEX('Etude statistique des temps d''a'!B:AD, 0, ROW(A7)),"&lt;&gt;"),"No data")</f>
        <v>0</v>
      </c>
      <c r="AH8">
        <f>IFERROR(COUNTIFS('Etude statistique des temps d''a'!AF:AF,6,'Etude statistique des temps d''a'!A:A,"19h30",INDEX('Etude statistique des temps d''a'!B:AD, 0, ROW(A7)),"Fermé") / COUNTIFS('Etude statistique des temps d''a'!AF:AF,6,'Etude statistique des temps d''a'!A:A,"19h30",INDEX('Etude statistique des temps d''a'!B:AD, 0, ROW(A7)),"&lt;&gt;"),"No data")</f>
        <v>0</v>
      </c>
      <c r="AI8">
        <f>IFERROR(COUNTIFS('Etude statistique des temps d''a'!AF:AF,6,'Etude statistique des temps d''a'!A:A,"20h30",INDEX('Etude statistique des temps d''a'!B:AD, 0, ROW(A7)),"Fermé") / COUNTIFS('Etude statistique des temps d''a'!AF:AF,6,'Etude statistique des temps d''a'!A:A,"20h30",INDEX('Etude statistique des temps d''a'!B:AD, 0, ROW(A7)),"&lt;&gt;"),"No data")</f>
        <v>0</v>
      </c>
      <c r="AJ8">
        <f>IFERROR(COUNTIFS('Etude statistique des temps d''a'!AF:AF,6,'Etude statistique des temps d''a'!A:A,"21h30",INDEX('Etude statistique des temps d''a'!B:AD, 0, ROW(A7)),"Fermé") / COUNTIFS('Etude statistique des temps d''a'!AF:AF,6,'Etude statistique des temps d''a'!A:A,"21h30",INDEX('Etude statistique des temps d''a'!B:AD, 0, ROW(A7)),"&lt;&gt;"),"No data")</f>
        <v>0</v>
      </c>
      <c r="AK8">
        <f>IFERROR(COUNTIFS('Etude statistique des temps d''a'!AF:AF,6,'Etude statistique des temps d''a'!A:A,"22h",INDEX('Etude statistique des temps d''a'!B:AD, 0, ROW(A7)),"Fermé") / COUNTIFS('Etude statistique des temps d''a'!AF:AF,6,'Etude statistique des temps d''a'!A:A,"22h",INDEX('Etude statistique des temps d''a'!B:AD, 0, ROW(A7)),"&lt;&gt;"),"No data")</f>
        <v>0</v>
      </c>
      <c r="AL8">
        <f>IFERROR(COUNTIFS('Etude statistique des temps d''a'!AF:AF,6,'Etude statistique des temps d''a'!A:A,"22h30",INDEX('Etude statistique des temps d''a'!B:AD, 0, ROW(A7)),"Fermé") / COUNTIFS('Etude statistique des temps d''a'!AF:AF,6,'Etude statistique des temps d''a'!A:A,"22h30",INDEX('Etude statistique des temps d''a'!B:AD, 0, ROW(A7)),"&lt;&gt;"),"No data")</f>
        <v>0</v>
      </c>
    </row>
    <row r="9" spans="1:38" x14ac:dyDescent="0.3">
      <c r="A9" t="s">
        <v>7</v>
      </c>
      <c r="B9" t="s">
        <v>40</v>
      </c>
      <c r="C9" t="s">
        <v>57</v>
      </c>
      <c r="D9" t="s">
        <v>58</v>
      </c>
      <c r="E9">
        <f t="shared" si="0"/>
        <v>44.21875</v>
      </c>
      <c r="F9">
        <f>IFERROR(AVERAGEIFS(INDEX('Etude statistique des temps d''a'!B:AD,0,ROW(A8)),'Etude statistique des temps d''a'!A:A,"8h30",'Etude statistique des temps d''a'!AF:AF,6),"Closed")</f>
        <v>5</v>
      </c>
      <c r="G9">
        <f>IFERROR(AVERAGEIFS(INDEX('Etude statistique des temps d''a'!B:AD,0,ROW(A8)),'Etude statistique des temps d''a'!A:A,"9h30",'Etude statistique des temps d''a'!AF:AF,6),"Closed")</f>
        <v>32.5</v>
      </c>
      <c r="H9">
        <f>IFERROR(AVERAGEIFS(INDEX('Etude statistique des temps d''a'!B:AD,0,ROW(A8)),'Etude statistique des temps d''a'!A:A,"10h30",'Etude statistique des temps d''a'!AF:AF,6),"Closed")</f>
        <v>45</v>
      </c>
      <c r="I9">
        <f>IFERROR(AVERAGEIFS(INDEX('Etude statistique des temps d''a'!B:AD,0,ROW(A8)),'Etude statistique des temps d''a'!A:A,"11h30 (Parade!)",'Etude statistique des temps d''a'!AF:AF,6),"Closed")</f>
        <v>42.5</v>
      </c>
      <c r="J9">
        <f>IFERROR(AVERAGEIFS(INDEX('Etude statistique des temps d''a'!B:AD,0,ROW(A8)),'Etude statistique des temps d''a'!A:A,"12h30",'Etude statistique des temps d''a'!AF:AF,6),"Closed")</f>
        <v>65</v>
      </c>
      <c r="K9">
        <f>IFERROR(AVERAGEIFS(INDEX('Etude statistique des temps d''a'!B:AD,0,ROW(A8)),'Etude statistique des temps d''a'!A:A,"13h30",'Etude statistique des temps d''a'!AF:AF,6),"Closed")</f>
        <v>60</v>
      </c>
      <c r="L9">
        <f>IFERROR(AVERAGEIFS(INDEX('Etude statistique des temps d''a'!B:AD,0,ROW(A8)),'Etude statistique des temps d''a'!A:A,"14h30",'Etude statistique des temps d''a'!AF:AF,6),"Closed")</f>
        <v>57.5</v>
      </c>
      <c r="M9">
        <f>IFERROR(AVERAGEIFS(INDEX('Etude statistique des temps d''a'!B:AD,0,ROW(A8)),'Etude statistique des temps d''a'!A:A,"15h30",'Etude statistique des temps d''a'!AF:AF,6),"Closed")</f>
        <v>57.5</v>
      </c>
      <c r="N9">
        <f>IFERROR(AVERAGEIFS(INDEX('Etude statistique des temps d''a'!B:AD,0,ROW(A8)),'Etude statistique des temps d''a'!A:A,"16h30",'Etude statistique des temps d''a'!AF:AF,6),"Closed")</f>
        <v>50</v>
      </c>
      <c r="O9">
        <f>IFERROR(AVERAGEIFS(INDEX('Etude statistique des temps d''a'!B:AD,0,ROW(A8)),'Etude statistique des temps d''a'!A:A,"17h30",'Etude statistique des temps d''a'!AF:AF,6),"Closed")</f>
        <v>57.5</v>
      </c>
      <c r="P9">
        <f>IFERROR(AVERAGEIFS(INDEX('Etude statistique des temps d''a'!B:AD,0,ROW(A8)),'Etude statistique des temps d''a'!A:A,"18h30",'Etude statistique des temps d''a'!AF:AF,6),"Closed")</f>
        <v>50</v>
      </c>
      <c r="Q9">
        <f>IFERROR(AVERAGEIFS(INDEX('Etude statistique des temps d''a'!B:AD,0,ROW(A8)),'Etude statistique des temps d''a'!A:A,"19h30",'Etude statistique des temps d''a'!AF:AF,6),"Closed")</f>
        <v>40</v>
      </c>
      <c r="R9">
        <f>IFERROR(AVERAGEIFS(INDEX('Etude statistique des temps d''a'!B:AD,0,ROW(A8)),'Etude statistique des temps d''a'!A:A,"20h30",'Etude statistique des temps d''a'!AF:AF,6),"Closed")</f>
        <v>55</v>
      </c>
      <c r="S9">
        <f>IFERROR(AVERAGEIFS(INDEX('Etude statistique des temps d''a'!B:AD,0,ROW(A8)),'Etude statistique des temps d''a'!A:A,"21h30",'Etude statistique des temps d''a'!AF:AF,6),"Closed")</f>
        <v>40</v>
      </c>
      <c r="T9">
        <f>IFERROR(AVERAGEIFS(INDEX('Etude statistique des temps d''a'!B:AD,0,ROW(A8)),'Etude statistique des temps d''a'!A:A,"22h",'Etude statistique des temps d''a'!AF:AF,6),"Closed")</f>
        <v>35</v>
      </c>
      <c r="U9">
        <f>IFERROR(AVERAGEIFS(INDEX('Etude statistique des temps d''a'!B:AD,0,ROW(A8)),'Etude statistique des temps d''a'!A:A,"22h30",'Etude statistique des temps d''a'!AF:AF,6),"Closed")</f>
        <v>15</v>
      </c>
      <c r="V9">
        <f>COUNTIFS('Etude statistique des temps d''a'!AF:AF,6,INDEX('Etude statistique des temps d''a'!B:AD, 0, ROW(A8)),"Fermé") / COUNTIFS('Etude statistique des temps d''a'!AF:AF,6,INDEX('Etude statistique des temps d''a'!B:AD, 0, ROW(A8)),"&lt;&gt;")</f>
        <v>0.04</v>
      </c>
      <c r="W9">
        <f>IFERROR(COUNTIFS('Etude statistique des temps d''a'!AF:AF,6,'Etude statistique des temps d''a'!A:A,"8h30",INDEX('Etude statistique des temps d''a'!B:AD, 0, ROW(A8)),"Fermé") / COUNTIFS('Etude statistique des temps d''a'!AF:AF,6,'Etude statistique des temps d''a'!A:A,"8h30",INDEX('Etude statistique des temps d''a'!B:AD, 0, ROW(A8)),"&lt;&gt;"),"No data")</f>
        <v>0</v>
      </c>
      <c r="X9">
        <f>IFERROR(COUNTIFS('Etude statistique des temps d''a'!AF:AF,6,'Etude statistique des temps d''a'!A:A,"9h30",INDEX('Etude statistique des temps d''a'!B:AD, 0, ROW(A8)),"Fermé") / COUNTIFS('Etude statistique des temps d''a'!AF:AF,6,'Etude statistique des temps d''a'!A:A,"9h30",INDEX('Etude statistique des temps d''a'!B:AD, 0, ROW(A8)),"&lt;&gt;"),"No data")</f>
        <v>0</v>
      </c>
      <c r="Y9">
        <f>IFERROR(COUNTIFS('Etude statistique des temps d''a'!AF:AF,6,'Etude statistique des temps d''a'!A:A,"10h30",INDEX('Etude statistique des temps d''a'!B:AD, 0, ROW(A8)),"Fermé") / COUNTIFS('Etude statistique des temps d''a'!AF:AF,6,'Etude statistique des temps d''a'!A:A,"10h30",INDEX('Etude statistique des temps d''a'!B:AD, 0, ROW(A8)),"&lt;&gt;"),"No data")</f>
        <v>0</v>
      </c>
      <c r="Z9">
        <f>IFERROR(COUNTIFS('Etude statistique des temps d''a'!AF:AF,6,'Etude statistique des temps d''a'!A:A,"11h30 (Parade!)",INDEX('Etude statistique des temps d''a'!B:AD, 0, ROW(A8)),"Fermé") / COUNTIFS('Etude statistique des temps d''a'!AF:AF,6,'Etude statistique des temps d''a'!A:A,"11h30 (Parade!)",INDEX('Etude statistique des temps d''a'!B:AD, 0, ROW(A8)),"&lt;&gt;"),"No data")</f>
        <v>0</v>
      </c>
      <c r="AA9">
        <f>IFERROR(COUNTIFS('Etude statistique des temps d''a'!AF:AF,6,'Etude statistique des temps d''a'!A:A,"12h30",INDEX('Etude statistique des temps d''a'!B:AD, 0, ROW(A8)),"Fermé") / COUNTIFS('Etude statistique des temps d''a'!AF:AF,6,'Etude statistique des temps d''a'!A:A,"12h30",INDEX('Etude statistique des temps d''a'!B:AD, 0, ROW(A8)),"&lt;&gt;"),"No data")</f>
        <v>0.5</v>
      </c>
      <c r="AB9">
        <f>IFERROR(COUNTIFS('Etude statistique des temps d''a'!AF:AF,6,'Etude statistique des temps d''a'!A:A,"13h30",INDEX('Etude statistique des temps d''a'!B:AD, 0, ROW(A8)),"Fermé") / COUNTIFS('Etude statistique des temps d''a'!AF:AF,6,'Etude statistique des temps d''a'!A:A,"13h30",INDEX('Etude statistique des temps d''a'!B:AD, 0, ROW(A8)),"&lt;&gt;"),"No data")</f>
        <v>0</v>
      </c>
      <c r="AC9">
        <f>IFERROR(COUNTIFS('Etude statistique des temps d''a'!AF:AF,6,'Etude statistique des temps d''a'!A:A,"14h30",INDEX('Etude statistique des temps d''a'!B:AD, 0, ROW(A8)),"Fermé") / COUNTIFS('Etude statistique des temps d''a'!AF:AF,6,'Etude statistique des temps d''a'!A:A,"14h30",INDEX('Etude statistique des temps d''a'!B:AD, 0, ROW(A8)),"&lt;&gt;"),"No data")</f>
        <v>0</v>
      </c>
      <c r="AD9">
        <f>IFERROR(COUNTIFS('Etude statistique des temps d''a'!AF:AF,6,'Etude statistique des temps d''a'!A:A,"15h30",INDEX('Etude statistique des temps d''a'!B:AD, 0, ROW(A8)),"Fermé") / COUNTIFS('Etude statistique des temps d''a'!AF:AF,6,'Etude statistique des temps d''a'!A:A,"15h30",INDEX('Etude statistique des temps d''a'!B:AD, 0, ROW(A8)),"&lt;&gt;"),"No data")</f>
        <v>0</v>
      </c>
      <c r="AE9">
        <f>IFERROR(COUNTIFS('Etude statistique des temps d''a'!AF:AF,6,'Etude statistique des temps d''a'!A:A,"16h30",INDEX('Etude statistique des temps d''a'!B:AD, 0, ROW(A8)),"Fermé") / COUNTIFS('Etude statistique des temps d''a'!AF:AF,6,'Etude statistique des temps d''a'!A:A,"16h30",INDEX('Etude statistique des temps d''a'!B:AD, 0, ROW(A8)),"&lt;&gt;"),"No data")</f>
        <v>0</v>
      </c>
      <c r="AF9">
        <f>IFERROR(COUNTIFS('Etude statistique des temps d''a'!AF:AF,6,'Etude statistique des temps d''a'!A:A,"17h30",INDEX('Etude statistique des temps d''a'!B:AD, 0, ROW(A8)),"Fermé") / COUNTIFS('Etude statistique des temps d''a'!AF:AF,6,'Etude statistique des temps d''a'!A:A,"17h30",INDEX('Etude statistique des temps d''a'!B:AD, 0, ROW(A8)),"&lt;&gt;"),"No data")</f>
        <v>0</v>
      </c>
      <c r="AG9">
        <f>IFERROR(COUNTIFS('Etude statistique des temps d''a'!AF:AF,6,'Etude statistique des temps d''a'!A:A,"18h30",INDEX('Etude statistique des temps d''a'!B:AD, 0, ROW(A8)),"Fermé") / COUNTIFS('Etude statistique des temps d''a'!AF:AF,6,'Etude statistique des temps d''a'!A:A,"18h30",INDEX('Etude statistique des temps d''a'!B:AD, 0, ROW(A8)),"&lt;&gt;"),"No data")</f>
        <v>0</v>
      </c>
      <c r="AH9">
        <f>IFERROR(COUNTIFS('Etude statistique des temps d''a'!AF:AF,6,'Etude statistique des temps d''a'!A:A,"19h30",INDEX('Etude statistique des temps d''a'!B:AD, 0, ROW(A8)),"Fermé") / COUNTIFS('Etude statistique des temps d''a'!AF:AF,6,'Etude statistique des temps d''a'!A:A,"19h30",INDEX('Etude statistique des temps d''a'!B:AD, 0, ROW(A8)),"&lt;&gt;"),"No data")</f>
        <v>0</v>
      </c>
      <c r="AI9">
        <f>IFERROR(COUNTIFS('Etude statistique des temps d''a'!AF:AF,6,'Etude statistique des temps d''a'!A:A,"20h30",INDEX('Etude statistique des temps d''a'!B:AD, 0, ROW(A8)),"Fermé") / COUNTIFS('Etude statistique des temps d''a'!AF:AF,6,'Etude statistique des temps d''a'!A:A,"20h30",INDEX('Etude statistique des temps d''a'!B:AD, 0, ROW(A8)),"&lt;&gt;"),"No data")</f>
        <v>0</v>
      </c>
      <c r="AJ9">
        <f>IFERROR(COUNTIFS('Etude statistique des temps d''a'!AF:AF,6,'Etude statistique des temps d''a'!A:A,"21h30",INDEX('Etude statistique des temps d''a'!B:AD, 0, ROW(A8)),"Fermé") / COUNTIFS('Etude statistique des temps d''a'!AF:AF,6,'Etude statistique des temps d''a'!A:A,"21h30",INDEX('Etude statistique des temps d''a'!B:AD, 0, ROW(A8)),"&lt;&gt;"),"No data")</f>
        <v>0</v>
      </c>
      <c r="AK9">
        <f>IFERROR(COUNTIFS('Etude statistique des temps d''a'!AF:AF,6,'Etude statistique des temps d''a'!A:A,"22h",INDEX('Etude statistique des temps d''a'!B:AD, 0, ROW(A8)),"Fermé") / COUNTIFS('Etude statistique des temps d''a'!AF:AF,6,'Etude statistique des temps d''a'!A:A,"22h",INDEX('Etude statistique des temps d''a'!B:AD, 0, ROW(A8)),"&lt;&gt;"),"No data")</f>
        <v>0</v>
      </c>
      <c r="AL9">
        <f>IFERROR(COUNTIFS('Etude statistique des temps d''a'!AF:AF,6,'Etude statistique des temps d''a'!A:A,"22h30",INDEX('Etude statistique des temps d''a'!B:AD, 0, ROW(A8)),"Fermé") / COUNTIFS('Etude statistique des temps d''a'!AF:AF,6,'Etude statistique des temps d''a'!A:A,"22h30",INDEX('Etude statistique des temps d''a'!B:AD, 0, ROW(A8)),"&lt;&gt;"),"No data")</f>
        <v>0</v>
      </c>
    </row>
    <row r="10" spans="1:38" x14ac:dyDescent="0.3">
      <c r="A10" t="s">
        <v>21</v>
      </c>
      <c r="B10" t="s">
        <v>40</v>
      </c>
      <c r="C10" t="s">
        <v>59</v>
      </c>
      <c r="D10" t="s">
        <v>60</v>
      </c>
      <c r="E10">
        <f t="shared" si="0"/>
        <v>14.833333333333334</v>
      </c>
      <c r="F10" t="str">
        <f>IFERROR(AVERAGEIFS(INDEX('Etude statistique des temps d''a'!B:AD,0,ROW(A9)),'Etude statistique des temps d''a'!A:A,"8h30",'Etude statistique des temps d''a'!AF:AF,6),"Closed")</f>
        <v>Closed</v>
      </c>
      <c r="G10">
        <f>IFERROR(AVERAGEIFS(INDEX('Etude statistique des temps d''a'!B:AD,0,ROW(A9)),'Etude statistique des temps d''a'!A:A,"9h30",'Etude statistique des temps d''a'!AF:AF,6),"Closed")</f>
        <v>5</v>
      </c>
      <c r="H10">
        <f>IFERROR(AVERAGEIFS(INDEX('Etude statistique des temps d''a'!B:AD,0,ROW(A9)),'Etude statistique des temps d''a'!A:A,"10h30",'Etude statistique des temps d''a'!AF:AF,6),"Closed")</f>
        <v>7.5</v>
      </c>
      <c r="I10">
        <f>IFERROR(AVERAGEIFS(INDEX('Etude statistique des temps d''a'!B:AD,0,ROW(A9)),'Etude statistique des temps d''a'!A:A,"11h30 (Parade!)",'Etude statistique des temps d''a'!AF:AF,6),"Closed")</f>
        <v>7.5</v>
      </c>
      <c r="J10">
        <f>IFERROR(AVERAGEIFS(INDEX('Etude statistique des temps d''a'!B:AD,0,ROW(A9)),'Etude statistique des temps d''a'!A:A,"12h30",'Etude statistique des temps d''a'!AF:AF,6),"Closed")</f>
        <v>37.5</v>
      </c>
      <c r="K10">
        <f>IFERROR(AVERAGEIFS(INDEX('Etude statistique des temps d''a'!B:AD,0,ROW(A9)),'Etude statistique des temps d''a'!A:A,"13h30",'Etude statistique des temps d''a'!AF:AF,6),"Closed")</f>
        <v>35</v>
      </c>
      <c r="L10">
        <f>IFERROR(AVERAGEIFS(INDEX('Etude statistique des temps d''a'!B:AD,0,ROW(A9)),'Etude statistique des temps d''a'!A:A,"14h30",'Etude statistique des temps d''a'!AF:AF,6),"Closed")</f>
        <v>27.5</v>
      </c>
      <c r="M10">
        <f>IFERROR(AVERAGEIFS(INDEX('Etude statistique des temps d''a'!B:AD,0,ROW(A9)),'Etude statistique des temps d''a'!A:A,"15h30",'Etude statistique des temps d''a'!AF:AF,6),"Closed")</f>
        <v>20</v>
      </c>
      <c r="N10">
        <f>IFERROR(AVERAGEIFS(INDEX('Etude statistique des temps d''a'!B:AD,0,ROW(A9)),'Etude statistique des temps d''a'!A:A,"16h30",'Etude statistique des temps d''a'!AF:AF,6),"Closed")</f>
        <v>20</v>
      </c>
      <c r="O10">
        <f>IFERROR(AVERAGEIFS(INDEX('Etude statistique des temps d''a'!B:AD,0,ROW(A9)),'Etude statistique des temps d''a'!A:A,"17h30",'Etude statistique des temps d''a'!AF:AF,6),"Closed")</f>
        <v>27.5</v>
      </c>
      <c r="P10">
        <f>IFERROR(AVERAGEIFS(INDEX('Etude statistique des temps d''a'!B:AD,0,ROW(A9)),'Etude statistique des temps d''a'!A:A,"18h30",'Etude statistique des temps d''a'!AF:AF,6),"Closed")</f>
        <v>10</v>
      </c>
      <c r="Q10">
        <f>IFERROR(AVERAGEIFS(INDEX('Etude statistique des temps d''a'!B:AD,0,ROW(A9)),'Etude statistique des temps d''a'!A:A,"19h30",'Etude statistique des temps d''a'!AF:AF,6),"Closed")</f>
        <v>5</v>
      </c>
      <c r="R10">
        <f>IFERROR(AVERAGEIFS(INDEX('Etude statistique des temps d''a'!B:AD,0,ROW(A9)),'Etude statistique des temps d''a'!A:A,"20h30",'Etude statistique des temps d''a'!AF:AF,6),"Closed")</f>
        <v>5</v>
      </c>
      <c r="S10">
        <f>IFERROR(AVERAGEIFS(INDEX('Etude statistique des temps d''a'!B:AD,0,ROW(A9)),'Etude statistique des temps d''a'!A:A,"21h30",'Etude statistique des temps d''a'!AF:AF,6),"Closed")</f>
        <v>5</v>
      </c>
      <c r="T10">
        <f>IFERROR(AVERAGEIFS(INDEX('Etude statistique des temps d''a'!B:AD,0,ROW(A9)),'Etude statistique des temps d''a'!A:A,"22h",'Etude statistique des temps d''a'!AF:AF,6),"Closed")</f>
        <v>5</v>
      </c>
      <c r="U10">
        <f>IFERROR(AVERAGEIFS(INDEX('Etude statistique des temps d''a'!B:AD,0,ROW(A9)),'Etude statistique des temps d''a'!A:A,"22h30",'Etude statistique des temps d''a'!AF:AF,6),"Closed")</f>
        <v>5</v>
      </c>
      <c r="V10">
        <f>COUNTIFS('Etude statistique des temps d''a'!AF:AF,6,INDEX('Etude statistique des temps d''a'!B:AD, 0, ROW(A9)),"Fermé") / COUNTIFS('Etude statistique des temps d''a'!AF:AF,6,INDEX('Etude statistique des temps d''a'!B:AD, 0, ROW(A9)),"&lt;&gt;")</f>
        <v>0.04</v>
      </c>
      <c r="W10">
        <f>IFERROR(COUNTIFS('Etude statistique des temps d''a'!AF:AF,6,'Etude statistique des temps d''a'!A:A,"8h30",INDEX('Etude statistique des temps d''a'!B:AD, 0, ROW(A9)),"Fermé") / COUNTIFS('Etude statistique des temps d''a'!AF:AF,6,'Etude statistique des temps d''a'!A:A,"8h30",INDEX('Etude statistique des temps d''a'!B:AD, 0, ROW(A9)),"&lt;&gt;"),"No data")</f>
        <v>1</v>
      </c>
      <c r="X10">
        <f>IFERROR(COUNTIFS('Etude statistique des temps d''a'!AF:AF,6,'Etude statistique des temps d''a'!A:A,"9h30",INDEX('Etude statistique des temps d''a'!B:AD, 0, ROW(A9)),"Fermé") / COUNTIFS('Etude statistique des temps d''a'!AF:AF,6,'Etude statistique des temps d''a'!A:A,"9h30",INDEX('Etude statistique des temps d''a'!B:AD, 0, ROW(A9)),"&lt;&gt;"),"No data")</f>
        <v>0</v>
      </c>
      <c r="Y10">
        <f>IFERROR(COUNTIFS('Etude statistique des temps d''a'!AF:AF,6,'Etude statistique des temps d''a'!A:A,"10h30",INDEX('Etude statistique des temps d''a'!B:AD, 0, ROW(A9)),"Fermé") / COUNTIFS('Etude statistique des temps d''a'!AF:AF,6,'Etude statistique des temps d''a'!A:A,"10h30",INDEX('Etude statistique des temps d''a'!B:AD, 0, ROW(A9)),"&lt;&gt;"),"No data")</f>
        <v>0</v>
      </c>
      <c r="Z10">
        <f>IFERROR(COUNTIFS('Etude statistique des temps d''a'!AF:AF,6,'Etude statistique des temps d''a'!A:A,"11h30 (Parade!)",INDEX('Etude statistique des temps d''a'!B:AD, 0, ROW(A9)),"Fermé") / COUNTIFS('Etude statistique des temps d''a'!AF:AF,6,'Etude statistique des temps d''a'!A:A,"11h30 (Parade!)",INDEX('Etude statistique des temps d''a'!B:AD, 0, ROW(A9)),"&lt;&gt;"),"No data")</f>
        <v>0</v>
      </c>
      <c r="AA10">
        <f>IFERROR(COUNTIFS('Etude statistique des temps d''a'!AF:AF,6,'Etude statistique des temps d''a'!A:A,"12h30",INDEX('Etude statistique des temps d''a'!B:AD, 0, ROW(A9)),"Fermé") / COUNTIFS('Etude statistique des temps d''a'!AF:AF,6,'Etude statistique des temps d''a'!A:A,"12h30",INDEX('Etude statistique des temps d''a'!B:AD, 0, ROW(A9)),"&lt;&gt;"),"No data")</f>
        <v>0</v>
      </c>
      <c r="AB10">
        <f>IFERROR(COUNTIFS('Etude statistique des temps d''a'!AF:AF,6,'Etude statistique des temps d''a'!A:A,"13h30",INDEX('Etude statistique des temps d''a'!B:AD, 0, ROW(A9)),"Fermé") / COUNTIFS('Etude statistique des temps d''a'!AF:AF,6,'Etude statistique des temps d''a'!A:A,"13h30",INDEX('Etude statistique des temps d''a'!B:AD, 0, ROW(A9)),"&lt;&gt;"),"No data")</f>
        <v>0</v>
      </c>
      <c r="AC10">
        <f>IFERROR(COUNTIFS('Etude statistique des temps d''a'!AF:AF,6,'Etude statistique des temps d''a'!A:A,"14h30",INDEX('Etude statistique des temps d''a'!B:AD, 0, ROW(A9)),"Fermé") / COUNTIFS('Etude statistique des temps d''a'!AF:AF,6,'Etude statistique des temps d''a'!A:A,"14h30",INDEX('Etude statistique des temps d''a'!B:AD, 0, ROW(A9)),"&lt;&gt;"),"No data")</f>
        <v>0</v>
      </c>
      <c r="AD10">
        <f>IFERROR(COUNTIFS('Etude statistique des temps d''a'!AF:AF,6,'Etude statistique des temps d''a'!A:A,"15h30",INDEX('Etude statistique des temps d''a'!B:AD, 0, ROW(A9)),"Fermé") / COUNTIFS('Etude statistique des temps d''a'!AF:AF,6,'Etude statistique des temps d''a'!A:A,"15h30",INDEX('Etude statistique des temps d''a'!B:AD, 0, ROW(A9)),"&lt;&gt;"),"No data")</f>
        <v>0</v>
      </c>
      <c r="AE10">
        <f>IFERROR(COUNTIFS('Etude statistique des temps d''a'!AF:AF,6,'Etude statistique des temps d''a'!A:A,"16h30",INDEX('Etude statistique des temps d''a'!B:AD, 0, ROW(A9)),"Fermé") / COUNTIFS('Etude statistique des temps d''a'!AF:AF,6,'Etude statistique des temps d''a'!A:A,"16h30",INDEX('Etude statistique des temps d''a'!B:AD, 0, ROW(A9)),"&lt;&gt;"),"No data")</f>
        <v>0</v>
      </c>
      <c r="AF10">
        <f>IFERROR(COUNTIFS('Etude statistique des temps d''a'!AF:AF,6,'Etude statistique des temps d''a'!A:A,"17h30",INDEX('Etude statistique des temps d''a'!B:AD, 0, ROW(A9)),"Fermé") / COUNTIFS('Etude statistique des temps d''a'!AF:AF,6,'Etude statistique des temps d''a'!A:A,"17h30",INDEX('Etude statistique des temps d''a'!B:AD, 0, ROW(A9)),"&lt;&gt;"),"No data")</f>
        <v>0</v>
      </c>
      <c r="AG10">
        <f>IFERROR(COUNTIFS('Etude statistique des temps d''a'!AF:AF,6,'Etude statistique des temps d''a'!A:A,"18h30",INDEX('Etude statistique des temps d''a'!B:AD, 0, ROW(A9)),"Fermé") / COUNTIFS('Etude statistique des temps d''a'!AF:AF,6,'Etude statistique des temps d''a'!A:A,"18h30",INDEX('Etude statistique des temps d''a'!B:AD, 0, ROW(A9)),"&lt;&gt;"),"No data")</f>
        <v>0</v>
      </c>
      <c r="AH10">
        <f>IFERROR(COUNTIFS('Etude statistique des temps d''a'!AF:AF,6,'Etude statistique des temps d''a'!A:A,"19h30",INDEX('Etude statistique des temps d''a'!B:AD, 0, ROW(A9)),"Fermé") / COUNTIFS('Etude statistique des temps d''a'!AF:AF,6,'Etude statistique des temps d''a'!A:A,"19h30",INDEX('Etude statistique des temps d''a'!B:AD, 0, ROW(A9)),"&lt;&gt;"),"No data")</f>
        <v>0</v>
      </c>
      <c r="AI10">
        <f>IFERROR(COUNTIFS('Etude statistique des temps d''a'!AF:AF,6,'Etude statistique des temps d''a'!A:A,"20h30",INDEX('Etude statistique des temps d''a'!B:AD, 0, ROW(A9)),"Fermé") / COUNTIFS('Etude statistique des temps d''a'!AF:AF,6,'Etude statistique des temps d''a'!A:A,"20h30",INDEX('Etude statistique des temps d''a'!B:AD, 0, ROW(A9)),"&lt;&gt;"),"No data")</f>
        <v>0</v>
      </c>
      <c r="AJ10">
        <f>IFERROR(COUNTIFS('Etude statistique des temps d''a'!AF:AF,6,'Etude statistique des temps d''a'!A:A,"21h30",INDEX('Etude statistique des temps d''a'!B:AD, 0, ROW(A9)),"Fermé") / COUNTIFS('Etude statistique des temps d''a'!AF:AF,6,'Etude statistique des temps d''a'!A:A,"21h30",INDEX('Etude statistique des temps d''a'!B:AD, 0, ROW(A9)),"&lt;&gt;"),"No data")</f>
        <v>0</v>
      </c>
      <c r="AK10">
        <f>IFERROR(COUNTIFS('Etude statistique des temps d''a'!AF:AF,6,'Etude statistique des temps d''a'!A:A,"22h",INDEX('Etude statistique des temps d''a'!B:AD, 0, ROW(A9)),"Fermé") / COUNTIFS('Etude statistique des temps d''a'!AF:AF,6,'Etude statistique des temps d''a'!A:A,"22h",INDEX('Etude statistique des temps d''a'!B:AD, 0, ROW(A9)),"&lt;&gt;"),"No data")</f>
        <v>0</v>
      </c>
      <c r="AL10">
        <f>IFERROR(COUNTIFS('Etude statistique des temps d''a'!AF:AF,6,'Etude statistique des temps d''a'!A:A,"22h30",INDEX('Etude statistique des temps d''a'!B:AD, 0, ROW(A9)),"Fermé") / COUNTIFS('Etude statistique des temps d''a'!AF:AF,6,'Etude statistique des temps d''a'!A:A,"22h30",INDEX('Etude statistique des temps d''a'!B:AD, 0, ROW(A9)),"&lt;&gt;"),"No data")</f>
        <v>0</v>
      </c>
    </row>
    <row r="11" spans="1:38" x14ac:dyDescent="0.3">
      <c r="A11" t="s">
        <v>9</v>
      </c>
      <c r="B11" t="s">
        <v>40</v>
      </c>
      <c r="C11" t="s">
        <v>61</v>
      </c>
      <c r="D11" t="s">
        <v>62</v>
      </c>
      <c r="E11">
        <f t="shared" si="0"/>
        <v>7.6785714285714288</v>
      </c>
      <c r="F11" t="str">
        <f>IFERROR(AVERAGEIFS(INDEX('Etude statistique des temps d''a'!B:AD,0,ROW(A10)),'Etude statistique des temps d''a'!A:A,"8h30",'Etude statistique des temps d''a'!AF:AF,6),"Closed")</f>
        <v>Closed</v>
      </c>
      <c r="G11">
        <f>IFERROR(AVERAGEIFS(INDEX('Etude statistique des temps d''a'!B:AD,0,ROW(A10)),'Etude statistique des temps d''a'!A:A,"9h30",'Etude statistique des temps d''a'!AF:AF,6),"Closed")</f>
        <v>5</v>
      </c>
      <c r="H11">
        <f>IFERROR(AVERAGEIFS(INDEX('Etude statistique des temps d''a'!B:AD,0,ROW(A10)),'Etude statistique des temps d''a'!A:A,"10h30",'Etude statistique des temps d''a'!AF:AF,6),"Closed")</f>
        <v>5</v>
      </c>
      <c r="I11">
        <f>IFERROR(AVERAGEIFS(INDEX('Etude statistique des temps d''a'!B:AD,0,ROW(A10)),'Etude statistique des temps d''a'!A:A,"11h30 (Parade!)",'Etude statistique des temps d''a'!AF:AF,6),"Closed")</f>
        <v>7.5</v>
      </c>
      <c r="J11">
        <f>IFERROR(AVERAGEIFS(INDEX('Etude statistique des temps d''a'!B:AD,0,ROW(A10)),'Etude statistique des temps d''a'!A:A,"12h30",'Etude statistique des temps d''a'!AF:AF,6),"Closed")</f>
        <v>12.5</v>
      </c>
      <c r="K11">
        <f>IFERROR(AVERAGEIFS(INDEX('Etude statistique des temps d''a'!B:AD,0,ROW(A10)),'Etude statistique des temps d''a'!A:A,"13h30",'Etude statistique des temps d''a'!AF:AF,6),"Closed")</f>
        <v>15</v>
      </c>
      <c r="L11">
        <f>IFERROR(AVERAGEIFS(INDEX('Etude statistique des temps d''a'!B:AD,0,ROW(A10)),'Etude statistique des temps d''a'!A:A,"14h30",'Etude statistique des temps d''a'!AF:AF,6),"Closed")</f>
        <v>15</v>
      </c>
      <c r="M11">
        <f>IFERROR(AVERAGEIFS(INDEX('Etude statistique des temps d''a'!B:AD,0,ROW(A10)),'Etude statistique des temps d''a'!A:A,"15h30",'Etude statistique des temps d''a'!AF:AF,6),"Closed")</f>
        <v>12.5</v>
      </c>
      <c r="N11">
        <f>IFERROR(AVERAGEIFS(INDEX('Etude statistique des temps d''a'!B:AD,0,ROW(A10)),'Etude statistique des temps d''a'!A:A,"16h30",'Etude statistique des temps d''a'!AF:AF,6),"Closed")</f>
        <v>5</v>
      </c>
      <c r="O11">
        <f>IFERROR(AVERAGEIFS(INDEX('Etude statistique des temps d''a'!B:AD,0,ROW(A10)),'Etude statistique des temps d''a'!A:A,"17h30",'Etude statistique des temps d''a'!AF:AF,6),"Closed")</f>
        <v>5</v>
      </c>
      <c r="P11">
        <f>IFERROR(AVERAGEIFS(INDEX('Etude statistique des temps d''a'!B:AD,0,ROW(A10)),'Etude statistique des temps d''a'!A:A,"18h30",'Etude statistique des temps d''a'!AF:AF,6),"Closed")</f>
        <v>5</v>
      </c>
      <c r="Q11">
        <f>IFERROR(AVERAGEIFS(INDEX('Etude statistique des temps d''a'!B:AD,0,ROW(A10)),'Etude statistique des temps d''a'!A:A,"19h30",'Etude statistique des temps d''a'!AF:AF,6),"Closed")</f>
        <v>5</v>
      </c>
      <c r="R11">
        <f>IFERROR(AVERAGEIFS(INDEX('Etude statistique des temps d''a'!B:AD,0,ROW(A10)),'Etude statistique des temps d''a'!A:A,"20h30",'Etude statistique des temps d''a'!AF:AF,6),"Closed")</f>
        <v>5</v>
      </c>
      <c r="S11">
        <f>IFERROR(AVERAGEIFS(INDEX('Etude statistique des temps d''a'!B:AD,0,ROW(A10)),'Etude statistique des temps d''a'!A:A,"21h30",'Etude statistique des temps d''a'!AF:AF,6),"Closed")</f>
        <v>5</v>
      </c>
      <c r="T11" t="str">
        <f>IFERROR(AVERAGEIFS(INDEX('Etude statistique des temps d''a'!B:AD,0,ROW(A10)),'Etude statistique des temps d''a'!A:A,"22h",'Etude statistique des temps d''a'!AF:AF,6),"Closed")</f>
        <v>Closed</v>
      </c>
      <c r="U11">
        <f>IFERROR(AVERAGEIFS(INDEX('Etude statistique des temps d''a'!B:AD,0,ROW(A10)),'Etude statistique des temps d''a'!A:A,"22h30",'Etude statistique des temps d''a'!AF:AF,6),"Closed")</f>
        <v>5</v>
      </c>
      <c r="V11">
        <f>COUNTIFS('Etude statistique des temps d''a'!AF:AF,6,INDEX('Etude statistique des temps d''a'!B:AD, 0, ROW(A10)),"Fermé") / COUNTIFS('Etude statistique des temps d''a'!AF:AF,6,INDEX('Etude statistique des temps d''a'!B:AD, 0, ROW(A10)),"&lt;&gt;")</f>
        <v>0.12</v>
      </c>
      <c r="W11">
        <f>IFERROR(COUNTIFS('Etude statistique des temps d''a'!AF:AF,6,'Etude statistique des temps d''a'!A:A,"8h30",INDEX('Etude statistique des temps d''a'!B:AD, 0, ROW(A10)),"Fermé") / COUNTIFS('Etude statistique des temps d''a'!AF:AF,6,'Etude statistique des temps d''a'!A:A,"8h30",INDEX('Etude statistique des temps d''a'!B:AD, 0, ROW(A10)),"&lt;&gt;"),"No data")</f>
        <v>1</v>
      </c>
      <c r="X11">
        <f>IFERROR(COUNTIFS('Etude statistique des temps d''a'!AF:AF,6,'Etude statistique des temps d''a'!A:A,"9h30",INDEX('Etude statistique des temps d''a'!B:AD, 0, ROW(A10)),"Fermé") / COUNTIFS('Etude statistique des temps d''a'!AF:AF,6,'Etude statistique des temps d''a'!A:A,"9h30",INDEX('Etude statistique des temps d''a'!B:AD, 0, ROW(A10)),"&lt;&gt;"),"No data")</f>
        <v>0</v>
      </c>
      <c r="Y11">
        <f>IFERROR(COUNTIFS('Etude statistique des temps d''a'!AF:AF,6,'Etude statistique des temps d''a'!A:A,"10h30",INDEX('Etude statistique des temps d''a'!B:AD, 0, ROW(A10)),"Fermé") / COUNTIFS('Etude statistique des temps d''a'!AF:AF,6,'Etude statistique des temps d''a'!A:A,"10h30",INDEX('Etude statistique des temps d''a'!B:AD, 0, ROW(A10)),"&lt;&gt;"),"No data")</f>
        <v>0</v>
      </c>
      <c r="Z11">
        <f>IFERROR(COUNTIFS('Etude statistique des temps d''a'!AF:AF,6,'Etude statistique des temps d''a'!A:A,"11h30 (Parade!)",INDEX('Etude statistique des temps d''a'!B:AD, 0, ROW(A10)),"Fermé") / COUNTIFS('Etude statistique des temps d''a'!AF:AF,6,'Etude statistique des temps d''a'!A:A,"11h30 (Parade!)",INDEX('Etude statistique des temps d''a'!B:AD, 0, ROW(A10)),"&lt;&gt;"),"No data")</f>
        <v>0</v>
      </c>
      <c r="AA11">
        <f>IFERROR(COUNTIFS('Etude statistique des temps d''a'!AF:AF,6,'Etude statistique des temps d''a'!A:A,"12h30",INDEX('Etude statistique des temps d''a'!B:AD, 0, ROW(A10)),"Fermé") / COUNTIFS('Etude statistique des temps d''a'!AF:AF,6,'Etude statistique des temps d''a'!A:A,"12h30",INDEX('Etude statistique des temps d''a'!B:AD, 0, ROW(A10)),"&lt;&gt;"),"No data")</f>
        <v>0</v>
      </c>
      <c r="AB11">
        <f>IFERROR(COUNTIFS('Etude statistique des temps d''a'!AF:AF,6,'Etude statistique des temps d''a'!A:A,"13h30",INDEX('Etude statistique des temps d''a'!B:AD, 0, ROW(A10)),"Fermé") / COUNTIFS('Etude statistique des temps d''a'!AF:AF,6,'Etude statistique des temps d''a'!A:A,"13h30",INDEX('Etude statistique des temps d''a'!B:AD, 0, ROW(A10)),"&lt;&gt;"),"No data")</f>
        <v>0</v>
      </c>
      <c r="AC11">
        <f>IFERROR(COUNTIFS('Etude statistique des temps d''a'!AF:AF,6,'Etude statistique des temps d''a'!A:A,"14h30",INDEX('Etude statistique des temps d''a'!B:AD, 0, ROW(A10)),"Fermé") / COUNTIFS('Etude statistique des temps d''a'!AF:AF,6,'Etude statistique des temps d''a'!A:A,"14h30",INDEX('Etude statistique des temps d''a'!B:AD, 0, ROW(A10)),"&lt;&gt;"),"No data")</f>
        <v>0</v>
      </c>
      <c r="AD11">
        <f>IFERROR(COUNTIFS('Etude statistique des temps d''a'!AF:AF,6,'Etude statistique des temps d''a'!A:A,"15h30",INDEX('Etude statistique des temps d''a'!B:AD, 0, ROW(A10)),"Fermé") / COUNTIFS('Etude statistique des temps d''a'!AF:AF,6,'Etude statistique des temps d''a'!A:A,"15h30",INDEX('Etude statistique des temps d''a'!B:AD, 0, ROW(A10)),"&lt;&gt;"),"No data")</f>
        <v>0</v>
      </c>
      <c r="AE11">
        <f>IFERROR(COUNTIFS('Etude statistique des temps d''a'!AF:AF,6,'Etude statistique des temps d''a'!A:A,"16h30",INDEX('Etude statistique des temps d''a'!B:AD, 0, ROW(A10)),"Fermé") / COUNTIFS('Etude statistique des temps d''a'!AF:AF,6,'Etude statistique des temps d''a'!A:A,"16h30",INDEX('Etude statistique des temps d''a'!B:AD, 0, ROW(A10)),"&lt;&gt;"),"No data")</f>
        <v>0</v>
      </c>
      <c r="AF11">
        <f>IFERROR(COUNTIFS('Etude statistique des temps d''a'!AF:AF,6,'Etude statistique des temps d''a'!A:A,"17h30",INDEX('Etude statistique des temps d''a'!B:AD, 0, ROW(A10)),"Fermé") / COUNTIFS('Etude statistique des temps d''a'!AF:AF,6,'Etude statistique des temps d''a'!A:A,"17h30",INDEX('Etude statistique des temps d''a'!B:AD, 0, ROW(A10)),"&lt;&gt;"),"No data")</f>
        <v>0</v>
      </c>
      <c r="AG11">
        <f>IFERROR(COUNTIFS('Etude statistique des temps d''a'!AF:AF,6,'Etude statistique des temps d''a'!A:A,"18h30",INDEX('Etude statistique des temps d''a'!B:AD, 0, ROW(A10)),"Fermé") / COUNTIFS('Etude statistique des temps d''a'!AF:AF,6,'Etude statistique des temps d''a'!A:A,"18h30",INDEX('Etude statistique des temps d''a'!B:AD, 0, ROW(A10)),"&lt;&gt;"),"No data")</f>
        <v>0</v>
      </c>
      <c r="AH11">
        <f>IFERROR(COUNTIFS('Etude statistique des temps d''a'!AF:AF,6,'Etude statistique des temps d''a'!A:A,"19h30",INDEX('Etude statistique des temps d''a'!B:AD, 0, ROW(A10)),"Fermé") / COUNTIFS('Etude statistique des temps d''a'!AF:AF,6,'Etude statistique des temps d''a'!A:A,"19h30",INDEX('Etude statistique des temps d''a'!B:AD, 0, ROW(A10)),"&lt;&gt;"),"No data")</f>
        <v>0</v>
      </c>
      <c r="AI11">
        <f>IFERROR(COUNTIFS('Etude statistique des temps d''a'!AF:AF,6,'Etude statistique des temps d''a'!A:A,"20h30",INDEX('Etude statistique des temps d''a'!B:AD, 0, ROW(A10)),"Fermé") / COUNTIFS('Etude statistique des temps d''a'!AF:AF,6,'Etude statistique des temps d''a'!A:A,"20h30",INDEX('Etude statistique des temps d''a'!B:AD, 0, ROW(A10)),"&lt;&gt;"),"No data")</f>
        <v>0</v>
      </c>
      <c r="AJ11">
        <f>IFERROR(COUNTIFS('Etude statistique des temps d''a'!AF:AF,6,'Etude statistique des temps d''a'!A:A,"21h30",INDEX('Etude statistique des temps d''a'!B:AD, 0, ROW(A10)),"Fermé") / COUNTIFS('Etude statistique des temps d''a'!AF:AF,6,'Etude statistique des temps d''a'!A:A,"21h30",INDEX('Etude statistique des temps d''a'!B:AD, 0, ROW(A10)),"&lt;&gt;"),"No data")</f>
        <v>0</v>
      </c>
      <c r="AK11">
        <f>IFERROR(COUNTIFS('Etude statistique des temps d''a'!AF:AF,6,'Etude statistique des temps d''a'!A:A,"22h",INDEX('Etude statistique des temps d''a'!B:AD, 0, ROW(A10)),"Fermé") / COUNTIFS('Etude statistique des temps d''a'!AF:AF,6,'Etude statistique des temps d''a'!A:A,"22h",INDEX('Etude statistique des temps d''a'!B:AD, 0, ROW(A10)),"&lt;&gt;"),"No data")</f>
        <v>1</v>
      </c>
      <c r="AL11">
        <f>IFERROR(COUNTIFS('Etude statistique des temps d''a'!AF:AF,6,'Etude statistique des temps d''a'!A:A,"22h30",INDEX('Etude statistique des temps d''a'!B:AD, 0, ROW(A10)),"Fermé") / COUNTIFS('Etude statistique des temps d''a'!AF:AF,6,'Etude statistique des temps d''a'!A:A,"22h30",INDEX('Etude statistique des temps d''a'!B:AD, 0, ROW(A10)),"&lt;&gt;"),"No data")</f>
        <v>0.5</v>
      </c>
    </row>
    <row r="12" spans="1:38" x14ac:dyDescent="0.3">
      <c r="A12" t="s">
        <v>10</v>
      </c>
      <c r="B12" t="s">
        <v>40</v>
      </c>
      <c r="C12" t="s">
        <v>63</v>
      </c>
      <c r="D12" t="s">
        <v>64</v>
      </c>
      <c r="E12">
        <f t="shared" si="0"/>
        <v>8.4090909090909083</v>
      </c>
      <c r="F12" t="str">
        <f>IFERROR(AVERAGEIFS(INDEX('Etude statistique des temps d''a'!B:AD,0,ROW(A11)),'Etude statistique des temps d''a'!A:A,"8h30",'Etude statistique des temps d''a'!AF:AF,6),"Closed")</f>
        <v>Closed</v>
      </c>
      <c r="G12">
        <f>IFERROR(AVERAGEIFS(INDEX('Etude statistique des temps d''a'!B:AD,0,ROW(A11)),'Etude statistique des temps d''a'!A:A,"9h30",'Etude statistique des temps d''a'!AF:AF,6),"Closed")</f>
        <v>5</v>
      </c>
      <c r="H12">
        <f>IFERROR(AVERAGEIFS(INDEX('Etude statistique des temps d''a'!B:AD,0,ROW(A11)),'Etude statistique des temps d''a'!A:A,"10h30",'Etude statistique des temps d''a'!AF:AF,6),"Closed")</f>
        <v>5</v>
      </c>
      <c r="I12">
        <f>IFERROR(AVERAGEIFS(INDEX('Etude statistique des temps d''a'!B:AD,0,ROW(A11)),'Etude statistique des temps d''a'!A:A,"11h30 (Parade!)",'Etude statistique des temps d''a'!AF:AF,6),"Closed")</f>
        <v>10</v>
      </c>
      <c r="J12">
        <f>IFERROR(AVERAGEIFS(INDEX('Etude statistique des temps d''a'!B:AD,0,ROW(A11)),'Etude statistique des temps d''a'!A:A,"12h30",'Etude statistique des temps d''a'!AF:AF,6),"Closed")</f>
        <v>12.5</v>
      </c>
      <c r="K12">
        <f>IFERROR(AVERAGEIFS(INDEX('Etude statistique des temps d''a'!B:AD,0,ROW(A11)),'Etude statistique des temps d''a'!A:A,"13h30",'Etude statistique des temps d''a'!AF:AF,6),"Closed")</f>
        <v>15</v>
      </c>
      <c r="L12">
        <f>IFERROR(AVERAGEIFS(INDEX('Etude statistique des temps d''a'!B:AD,0,ROW(A11)),'Etude statistique des temps d''a'!A:A,"14h30",'Etude statistique des temps d''a'!AF:AF,6),"Closed")</f>
        <v>10</v>
      </c>
      <c r="M12">
        <f>IFERROR(AVERAGEIFS(INDEX('Etude statistique des temps d''a'!B:AD,0,ROW(A11)),'Etude statistique des temps d''a'!A:A,"15h30",'Etude statistique des temps d''a'!AF:AF,6),"Closed")</f>
        <v>10</v>
      </c>
      <c r="N12">
        <f>IFERROR(AVERAGEIFS(INDEX('Etude statistique des temps d''a'!B:AD,0,ROW(A11)),'Etude statistique des temps d''a'!A:A,"16h30",'Etude statistique des temps d''a'!AF:AF,6),"Closed")</f>
        <v>10</v>
      </c>
      <c r="O12">
        <f>IFERROR(AVERAGEIFS(INDEX('Etude statistique des temps d''a'!B:AD,0,ROW(A11)),'Etude statistique des temps d''a'!A:A,"17h30",'Etude statistique des temps d''a'!AF:AF,6),"Closed")</f>
        <v>5</v>
      </c>
      <c r="P12">
        <f>IFERROR(AVERAGEIFS(INDEX('Etude statistique des temps d''a'!B:AD,0,ROW(A11)),'Etude statistique des temps d''a'!A:A,"18h30",'Etude statistique des temps d''a'!AF:AF,6),"Closed")</f>
        <v>5</v>
      </c>
      <c r="Q12">
        <f>IFERROR(AVERAGEIFS(INDEX('Etude statistique des temps d''a'!B:AD,0,ROW(A11)),'Etude statistique des temps d''a'!A:A,"19h30",'Etude statistique des temps d''a'!AF:AF,6),"Closed")</f>
        <v>5</v>
      </c>
      <c r="R12" t="str">
        <f>IFERROR(AVERAGEIFS(INDEX('Etude statistique des temps d''a'!B:AD,0,ROW(A11)),'Etude statistique des temps d''a'!A:A,"20h30",'Etude statistique des temps d''a'!AF:AF,6),"Closed")</f>
        <v>Closed</v>
      </c>
      <c r="S12" t="str">
        <f>IFERROR(AVERAGEIFS(INDEX('Etude statistique des temps d''a'!B:AD,0,ROW(A11)),'Etude statistique des temps d''a'!A:A,"21h30",'Etude statistique des temps d''a'!AF:AF,6),"Closed")</f>
        <v>Closed</v>
      </c>
      <c r="T12" t="str">
        <f>IFERROR(AVERAGEIFS(INDEX('Etude statistique des temps d''a'!B:AD,0,ROW(A11)),'Etude statistique des temps d''a'!A:A,"22h",'Etude statistique des temps d''a'!AF:AF,6),"Closed")</f>
        <v>Closed</v>
      </c>
      <c r="U12" t="str">
        <f>IFERROR(AVERAGEIFS(INDEX('Etude statistique des temps d''a'!B:AD,0,ROW(A11)),'Etude statistique des temps d''a'!A:A,"22h30",'Etude statistique des temps d''a'!AF:AF,6),"Closed")</f>
        <v>Closed</v>
      </c>
      <c r="V12">
        <f>COUNTIFS('Etude statistique des temps d''a'!AF:AF,6,INDEX('Etude statistique des temps d''a'!B:AD, 0, ROW(A11)),"Fermé") / COUNTIFS('Etude statistique des temps d''a'!AF:AF,6,INDEX('Etude statistique des temps d''a'!B:AD, 0, ROW(A11)),"&lt;&gt;")</f>
        <v>0.24</v>
      </c>
      <c r="W12">
        <f>IFERROR(COUNTIFS('Etude statistique des temps d''a'!AF:AF,6,'Etude statistique des temps d''a'!A:A,"8h30",INDEX('Etude statistique des temps d''a'!B:AD, 0, ROW(A11)),"Fermé") / COUNTIFS('Etude statistique des temps d''a'!AF:AF,6,'Etude statistique des temps d''a'!A:A,"8h30",INDEX('Etude statistique des temps d''a'!B:AD, 0, ROW(A11)),"&lt;&gt;"),"No data")</f>
        <v>1</v>
      </c>
      <c r="X12">
        <f>IFERROR(COUNTIFS('Etude statistique des temps d''a'!AF:AF,6,'Etude statistique des temps d''a'!A:A,"9h30",INDEX('Etude statistique des temps d''a'!B:AD, 0, ROW(A11)),"Fermé") / COUNTIFS('Etude statistique des temps d''a'!AF:AF,6,'Etude statistique des temps d''a'!A:A,"9h30",INDEX('Etude statistique des temps d''a'!B:AD, 0, ROW(A11)),"&lt;&gt;"),"No data")</f>
        <v>0</v>
      </c>
      <c r="Y12">
        <f>IFERROR(COUNTIFS('Etude statistique des temps d''a'!AF:AF,6,'Etude statistique des temps d''a'!A:A,"10h30",INDEX('Etude statistique des temps d''a'!B:AD, 0, ROW(A11)),"Fermé") / COUNTIFS('Etude statistique des temps d''a'!AF:AF,6,'Etude statistique des temps d''a'!A:A,"10h30",INDEX('Etude statistique des temps d''a'!B:AD, 0, ROW(A11)),"&lt;&gt;"),"No data")</f>
        <v>0</v>
      </c>
      <c r="Z12">
        <f>IFERROR(COUNTIFS('Etude statistique des temps d''a'!AF:AF,6,'Etude statistique des temps d''a'!A:A,"11h30 (Parade!)",INDEX('Etude statistique des temps d''a'!B:AD, 0, ROW(A11)),"Fermé") / COUNTIFS('Etude statistique des temps d''a'!AF:AF,6,'Etude statistique des temps d''a'!A:A,"11h30 (Parade!)",INDEX('Etude statistique des temps d''a'!B:AD, 0, ROW(A11)),"&lt;&gt;"),"No data")</f>
        <v>0</v>
      </c>
      <c r="AA12">
        <f>IFERROR(COUNTIFS('Etude statistique des temps d''a'!AF:AF,6,'Etude statistique des temps d''a'!A:A,"12h30",INDEX('Etude statistique des temps d''a'!B:AD, 0, ROW(A11)),"Fermé") / COUNTIFS('Etude statistique des temps d''a'!AF:AF,6,'Etude statistique des temps d''a'!A:A,"12h30",INDEX('Etude statistique des temps d''a'!B:AD, 0, ROW(A11)),"&lt;&gt;"),"No data")</f>
        <v>0</v>
      </c>
      <c r="AB12">
        <f>IFERROR(COUNTIFS('Etude statistique des temps d''a'!AF:AF,6,'Etude statistique des temps d''a'!A:A,"13h30",INDEX('Etude statistique des temps d''a'!B:AD, 0, ROW(A11)),"Fermé") / COUNTIFS('Etude statistique des temps d''a'!AF:AF,6,'Etude statistique des temps d''a'!A:A,"13h30",INDEX('Etude statistique des temps d''a'!B:AD, 0, ROW(A11)),"&lt;&gt;"),"No data")</f>
        <v>0</v>
      </c>
      <c r="AC12">
        <f>IFERROR(COUNTIFS('Etude statistique des temps d''a'!AF:AF,6,'Etude statistique des temps d''a'!A:A,"14h30",INDEX('Etude statistique des temps d''a'!B:AD, 0, ROW(A11)),"Fermé") / COUNTIFS('Etude statistique des temps d''a'!AF:AF,6,'Etude statistique des temps d''a'!A:A,"14h30",INDEX('Etude statistique des temps d''a'!B:AD, 0, ROW(A11)),"&lt;&gt;"),"No data")</f>
        <v>0</v>
      </c>
      <c r="AD12">
        <f>IFERROR(COUNTIFS('Etude statistique des temps d''a'!AF:AF,6,'Etude statistique des temps d''a'!A:A,"15h30",INDEX('Etude statistique des temps d''a'!B:AD, 0, ROW(A11)),"Fermé") / COUNTIFS('Etude statistique des temps d''a'!AF:AF,6,'Etude statistique des temps d''a'!A:A,"15h30",INDEX('Etude statistique des temps d''a'!B:AD, 0, ROW(A11)),"&lt;&gt;"),"No data")</f>
        <v>0</v>
      </c>
      <c r="AE12">
        <f>IFERROR(COUNTIFS('Etude statistique des temps d''a'!AF:AF,6,'Etude statistique des temps d''a'!A:A,"16h30",INDEX('Etude statistique des temps d''a'!B:AD, 0, ROW(A11)),"Fermé") / COUNTIFS('Etude statistique des temps d''a'!AF:AF,6,'Etude statistique des temps d''a'!A:A,"16h30",INDEX('Etude statistique des temps d''a'!B:AD, 0, ROW(A11)),"&lt;&gt;"),"No data")</f>
        <v>0</v>
      </c>
      <c r="AF12">
        <f>IFERROR(COUNTIFS('Etude statistique des temps d''a'!AF:AF,6,'Etude statistique des temps d''a'!A:A,"17h30",INDEX('Etude statistique des temps d''a'!B:AD, 0, ROW(A11)),"Fermé") / COUNTIFS('Etude statistique des temps d''a'!AF:AF,6,'Etude statistique des temps d''a'!A:A,"17h30",INDEX('Etude statistique des temps d''a'!B:AD, 0, ROW(A11)),"&lt;&gt;"),"No data")</f>
        <v>0</v>
      </c>
      <c r="AG12">
        <f>IFERROR(COUNTIFS('Etude statistique des temps d''a'!AF:AF,6,'Etude statistique des temps d''a'!A:A,"18h30",INDEX('Etude statistique des temps d''a'!B:AD, 0, ROW(A11)),"Fermé") / COUNTIFS('Etude statistique des temps d''a'!AF:AF,6,'Etude statistique des temps d''a'!A:A,"18h30",INDEX('Etude statistique des temps d''a'!B:AD, 0, ROW(A11)),"&lt;&gt;"),"No data")</f>
        <v>0</v>
      </c>
      <c r="AH12">
        <f>IFERROR(COUNTIFS('Etude statistique des temps d''a'!AF:AF,6,'Etude statistique des temps d''a'!A:A,"19h30",INDEX('Etude statistique des temps d''a'!B:AD, 0, ROW(A11)),"Fermé") / COUNTIFS('Etude statistique des temps d''a'!AF:AF,6,'Etude statistique des temps d''a'!A:A,"19h30",INDEX('Etude statistique des temps d''a'!B:AD, 0, ROW(A11)),"&lt;&gt;"),"No data")</f>
        <v>0</v>
      </c>
      <c r="AI12">
        <f>IFERROR(COUNTIFS('Etude statistique des temps d''a'!AF:AF,6,'Etude statistique des temps d''a'!A:A,"20h30",INDEX('Etude statistique des temps d''a'!B:AD, 0, ROW(A11)),"Fermé") / COUNTIFS('Etude statistique des temps d''a'!AF:AF,6,'Etude statistique des temps d''a'!A:A,"20h30",INDEX('Etude statistique des temps d''a'!B:AD, 0, ROW(A11)),"&lt;&gt;"),"No data")</f>
        <v>1</v>
      </c>
      <c r="AJ12">
        <f>IFERROR(COUNTIFS('Etude statistique des temps d''a'!AF:AF,6,'Etude statistique des temps d''a'!A:A,"21h30",INDEX('Etude statistique des temps d''a'!B:AD, 0, ROW(A11)),"Fermé") / COUNTIFS('Etude statistique des temps d''a'!AF:AF,6,'Etude statistique des temps d''a'!A:A,"21h30",INDEX('Etude statistique des temps d''a'!B:AD, 0, ROW(A11)),"&lt;&gt;"),"No data")</f>
        <v>1</v>
      </c>
      <c r="AK12">
        <f>IFERROR(COUNTIFS('Etude statistique des temps d''a'!AF:AF,6,'Etude statistique des temps d''a'!A:A,"22h",INDEX('Etude statistique des temps d''a'!B:AD, 0, ROW(A11)),"Fermé") / COUNTIFS('Etude statistique des temps d''a'!AF:AF,6,'Etude statistique des temps d''a'!A:A,"22h",INDEX('Etude statistique des temps d''a'!B:AD, 0, ROW(A11)),"&lt;&gt;"),"No data")</f>
        <v>1</v>
      </c>
      <c r="AL12">
        <f>IFERROR(COUNTIFS('Etude statistique des temps d''a'!AF:AF,6,'Etude statistique des temps d''a'!A:A,"22h30",INDEX('Etude statistique des temps d''a'!B:AD, 0, ROW(A11)),"Fermé") / COUNTIFS('Etude statistique des temps d''a'!AF:AF,6,'Etude statistique des temps d''a'!A:A,"22h30",INDEX('Etude statistique des temps d''a'!B:AD, 0, ROW(A11)),"&lt;&gt;"),"No data")</f>
        <v>1</v>
      </c>
    </row>
    <row r="13" spans="1:38" x14ac:dyDescent="0.3">
      <c r="A13" t="s">
        <v>11</v>
      </c>
      <c r="B13" t="s">
        <v>40</v>
      </c>
      <c r="C13" t="s">
        <v>65</v>
      </c>
      <c r="D13" t="s">
        <v>66</v>
      </c>
      <c r="E13">
        <f t="shared" si="0"/>
        <v>14.772727272727273</v>
      </c>
      <c r="F13" t="str">
        <f>IFERROR(AVERAGEIFS(INDEX('Etude statistique des temps d''a'!B:AD,0,ROW(A12)),'Etude statistique des temps d''a'!A:A,"8h30",'Etude statistique des temps d''a'!AF:AF,6),"Closed")</f>
        <v>Closed</v>
      </c>
      <c r="G13">
        <f>IFERROR(AVERAGEIFS(INDEX('Etude statistique des temps d''a'!B:AD,0,ROW(A12)),'Etude statistique des temps d''a'!A:A,"9h30",'Etude statistique des temps d''a'!AF:AF,6),"Closed")</f>
        <v>5</v>
      </c>
      <c r="H13">
        <f>IFERROR(AVERAGEIFS(INDEX('Etude statistique des temps d''a'!B:AD,0,ROW(A12)),'Etude statistique des temps d''a'!A:A,"10h30",'Etude statistique des temps d''a'!AF:AF,6),"Closed")</f>
        <v>5</v>
      </c>
      <c r="I13">
        <f>IFERROR(AVERAGEIFS(INDEX('Etude statistique des temps d''a'!B:AD,0,ROW(A12)),'Etude statistique des temps d''a'!A:A,"11h30 (Parade!)",'Etude statistique des temps d''a'!AF:AF,6),"Closed")</f>
        <v>15</v>
      </c>
      <c r="J13">
        <f>IFERROR(AVERAGEIFS(INDEX('Etude statistique des temps d''a'!B:AD,0,ROW(A12)),'Etude statistique des temps d''a'!A:A,"12h30",'Etude statistique des temps d''a'!AF:AF,6),"Closed")</f>
        <v>10</v>
      </c>
      <c r="K13">
        <f>IFERROR(AVERAGEIFS(INDEX('Etude statistique des temps d''a'!B:AD,0,ROW(A12)),'Etude statistique des temps d''a'!A:A,"13h30",'Etude statistique des temps d''a'!AF:AF,6),"Closed")</f>
        <v>30</v>
      </c>
      <c r="L13">
        <f>IFERROR(AVERAGEIFS(INDEX('Etude statistique des temps d''a'!B:AD,0,ROW(A12)),'Etude statistique des temps d''a'!A:A,"14h30",'Etude statistique des temps d''a'!AF:AF,6),"Closed")</f>
        <v>17.5</v>
      </c>
      <c r="M13">
        <f>IFERROR(AVERAGEIFS(INDEX('Etude statistique des temps d''a'!B:AD,0,ROW(A12)),'Etude statistique des temps d''a'!A:A,"15h30",'Etude statistique des temps d''a'!AF:AF,6),"Closed")</f>
        <v>22.5</v>
      </c>
      <c r="N13">
        <f>IFERROR(AVERAGEIFS(INDEX('Etude statistique des temps d''a'!B:AD,0,ROW(A12)),'Etude statistique des temps d''a'!A:A,"16h30",'Etude statistique des temps d''a'!AF:AF,6),"Closed")</f>
        <v>12.5</v>
      </c>
      <c r="O13">
        <f>IFERROR(AVERAGEIFS(INDEX('Etude statistique des temps d''a'!B:AD,0,ROW(A12)),'Etude statistique des temps d''a'!A:A,"17h30",'Etude statistique des temps d''a'!AF:AF,6),"Closed")</f>
        <v>20</v>
      </c>
      <c r="P13">
        <f>IFERROR(AVERAGEIFS(INDEX('Etude statistique des temps d''a'!B:AD,0,ROW(A12)),'Etude statistique des temps d''a'!A:A,"18h30",'Etude statistique des temps d''a'!AF:AF,6),"Closed")</f>
        <v>15</v>
      </c>
      <c r="Q13">
        <f>IFERROR(AVERAGEIFS(INDEX('Etude statistique des temps d''a'!B:AD,0,ROW(A12)),'Etude statistique des temps d''a'!A:A,"19h30",'Etude statistique des temps d''a'!AF:AF,6),"Closed")</f>
        <v>10</v>
      </c>
      <c r="R13" t="str">
        <f>IFERROR(AVERAGEIFS(INDEX('Etude statistique des temps d''a'!B:AD,0,ROW(A12)),'Etude statistique des temps d''a'!A:A,"20h30",'Etude statistique des temps d''a'!AF:AF,6),"Closed")</f>
        <v>Closed</v>
      </c>
      <c r="S13" t="str">
        <f>IFERROR(AVERAGEIFS(INDEX('Etude statistique des temps d''a'!B:AD,0,ROW(A12)),'Etude statistique des temps d''a'!A:A,"21h30",'Etude statistique des temps d''a'!AF:AF,6),"Closed")</f>
        <v>Closed</v>
      </c>
      <c r="T13" t="str">
        <f>IFERROR(AVERAGEIFS(INDEX('Etude statistique des temps d''a'!B:AD,0,ROW(A12)),'Etude statistique des temps d''a'!A:A,"22h",'Etude statistique des temps d''a'!AF:AF,6),"Closed")</f>
        <v>Closed</v>
      </c>
      <c r="U13" t="str">
        <f>IFERROR(AVERAGEIFS(INDEX('Etude statistique des temps d''a'!B:AD,0,ROW(A12)),'Etude statistique des temps d''a'!A:A,"22h30",'Etude statistique des temps d''a'!AF:AF,6),"Closed")</f>
        <v>Closed</v>
      </c>
      <c r="V13">
        <f>COUNTIFS('Etude statistique des temps d''a'!AF:AF,6,INDEX('Etude statistique des temps d''a'!B:AD, 0, ROW(A12)),"Fermé") / COUNTIFS('Etude statistique des temps d''a'!AF:AF,6,INDEX('Etude statistique des temps d''a'!B:AD, 0, ROW(A12)),"&lt;&gt;")</f>
        <v>0.28000000000000003</v>
      </c>
      <c r="W13">
        <f>IFERROR(COUNTIFS('Etude statistique des temps d''a'!AF:AF,6,'Etude statistique des temps d''a'!A:A,"8h30",INDEX('Etude statistique des temps d''a'!B:AD, 0, ROW(A12)),"Fermé") / COUNTIFS('Etude statistique des temps d''a'!AF:AF,6,'Etude statistique des temps d''a'!A:A,"8h30",INDEX('Etude statistique des temps d''a'!B:AD, 0, ROW(A12)),"&lt;&gt;"),"No data")</f>
        <v>1</v>
      </c>
      <c r="X13">
        <f>IFERROR(COUNTIFS('Etude statistique des temps d''a'!AF:AF,6,'Etude statistique des temps d''a'!A:A,"9h30",INDEX('Etude statistique des temps d''a'!B:AD, 0, ROW(A12)),"Fermé") / COUNTIFS('Etude statistique des temps d''a'!AF:AF,6,'Etude statistique des temps d''a'!A:A,"9h30",INDEX('Etude statistique des temps d''a'!B:AD, 0, ROW(A12)),"&lt;&gt;"),"No data")</f>
        <v>0</v>
      </c>
      <c r="Y13">
        <f>IFERROR(COUNTIFS('Etude statistique des temps d''a'!AF:AF,6,'Etude statistique des temps d''a'!A:A,"10h30",INDEX('Etude statistique des temps d''a'!B:AD, 0, ROW(A12)),"Fermé") / COUNTIFS('Etude statistique des temps d''a'!AF:AF,6,'Etude statistique des temps d''a'!A:A,"10h30",INDEX('Etude statistique des temps d''a'!B:AD, 0, ROW(A12)),"&lt;&gt;"),"No data")</f>
        <v>0</v>
      </c>
      <c r="Z13">
        <f>IFERROR(COUNTIFS('Etude statistique des temps d''a'!AF:AF,6,'Etude statistique des temps d''a'!A:A,"11h30 (Parade!)",INDEX('Etude statistique des temps d''a'!B:AD, 0, ROW(A12)),"Fermé") / COUNTIFS('Etude statistique des temps d''a'!AF:AF,6,'Etude statistique des temps d''a'!A:A,"11h30 (Parade!)",INDEX('Etude statistique des temps d''a'!B:AD, 0, ROW(A12)),"&lt;&gt;"),"No data")</f>
        <v>0.5</v>
      </c>
      <c r="AA13">
        <f>IFERROR(COUNTIFS('Etude statistique des temps d''a'!AF:AF,6,'Etude statistique des temps d''a'!A:A,"12h30",INDEX('Etude statistique des temps d''a'!B:AD, 0, ROW(A12)),"Fermé") / COUNTIFS('Etude statistique des temps d''a'!AF:AF,6,'Etude statistique des temps d''a'!A:A,"12h30",INDEX('Etude statistique des temps d''a'!B:AD, 0, ROW(A12)),"&lt;&gt;"),"No data")</f>
        <v>0</v>
      </c>
      <c r="AB13">
        <f>IFERROR(COUNTIFS('Etude statistique des temps d''a'!AF:AF,6,'Etude statistique des temps d''a'!A:A,"13h30",INDEX('Etude statistique des temps d''a'!B:AD, 0, ROW(A12)),"Fermé") / COUNTIFS('Etude statistique des temps d''a'!AF:AF,6,'Etude statistique des temps d''a'!A:A,"13h30",INDEX('Etude statistique des temps d''a'!B:AD, 0, ROW(A12)),"&lt;&gt;"),"No data")</f>
        <v>0</v>
      </c>
      <c r="AC13">
        <f>IFERROR(COUNTIFS('Etude statistique des temps d''a'!AF:AF,6,'Etude statistique des temps d''a'!A:A,"14h30",INDEX('Etude statistique des temps d''a'!B:AD, 0, ROW(A12)),"Fermé") / COUNTIFS('Etude statistique des temps d''a'!AF:AF,6,'Etude statistique des temps d''a'!A:A,"14h30",INDEX('Etude statistique des temps d''a'!B:AD, 0, ROW(A12)),"&lt;&gt;"),"No data")</f>
        <v>0</v>
      </c>
      <c r="AD13">
        <f>IFERROR(COUNTIFS('Etude statistique des temps d''a'!AF:AF,6,'Etude statistique des temps d''a'!A:A,"15h30",INDEX('Etude statistique des temps d''a'!B:AD, 0, ROW(A12)),"Fermé") / COUNTIFS('Etude statistique des temps d''a'!AF:AF,6,'Etude statistique des temps d''a'!A:A,"15h30",INDEX('Etude statistique des temps d''a'!B:AD, 0, ROW(A12)),"&lt;&gt;"),"No data")</f>
        <v>0</v>
      </c>
      <c r="AE13">
        <f>IFERROR(COUNTIFS('Etude statistique des temps d''a'!AF:AF,6,'Etude statistique des temps d''a'!A:A,"16h30",INDEX('Etude statistique des temps d''a'!B:AD, 0, ROW(A12)),"Fermé") / COUNTIFS('Etude statistique des temps d''a'!AF:AF,6,'Etude statistique des temps d''a'!A:A,"16h30",INDEX('Etude statistique des temps d''a'!B:AD, 0, ROW(A12)),"&lt;&gt;"),"No data")</f>
        <v>0</v>
      </c>
      <c r="AF13">
        <f>IFERROR(COUNTIFS('Etude statistique des temps d''a'!AF:AF,6,'Etude statistique des temps d''a'!A:A,"17h30",INDEX('Etude statistique des temps d''a'!B:AD, 0, ROW(A12)),"Fermé") / COUNTIFS('Etude statistique des temps d''a'!AF:AF,6,'Etude statistique des temps d''a'!A:A,"17h30",INDEX('Etude statistique des temps d''a'!B:AD, 0, ROW(A12)),"&lt;&gt;"),"No data")</f>
        <v>0</v>
      </c>
      <c r="AG13">
        <f>IFERROR(COUNTIFS('Etude statistique des temps d''a'!AF:AF,6,'Etude statistique des temps d''a'!A:A,"18h30",INDEX('Etude statistique des temps d''a'!B:AD, 0, ROW(A12)),"Fermé") / COUNTIFS('Etude statistique des temps d''a'!AF:AF,6,'Etude statistique des temps d''a'!A:A,"18h30",INDEX('Etude statistique des temps d''a'!B:AD, 0, ROW(A12)),"&lt;&gt;"),"No data")</f>
        <v>0</v>
      </c>
      <c r="AH13">
        <f>IFERROR(COUNTIFS('Etude statistique des temps d''a'!AF:AF,6,'Etude statistique des temps d''a'!A:A,"19h30",INDEX('Etude statistique des temps d''a'!B:AD, 0, ROW(A12)),"Fermé") / COUNTIFS('Etude statistique des temps d''a'!AF:AF,6,'Etude statistique des temps d''a'!A:A,"19h30",INDEX('Etude statistique des temps d''a'!B:AD, 0, ROW(A12)),"&lt;&gt;"),"No data")</f>
        <v>0</v>
      </c>
      <c r="AI13">
        <f>IFERROR(COUNTIFS('Etude statistique des temps d''a'!AF:AF,6,'Etude statistique des temps d''a'!A:A,"20h30",INDEX('Etude statistique des temps d''a'!B:AD, 0, ROW(A12)),"Fermé") / COUNTIFS('Etude statistique des temps d''a'!AF:AF,6,'Etude statistique des temps d''a'!A:A,"20h30",INDEX('Etude statistique des temps d''a'!B:AD, 0, ROW(A12)),"&lt;&gt;"),"No data")</f>
        <v>1</v>
      </c>
      <c r="AJ13">
        <f>IFERROR(COUNTIFS('Etude statistique des temps d''a'!AF:AF,6,'Etude statistique des temps d''a'!A:A,"21h30",INDEX('Etude statistique des temps d''a'!B:AD, 0, ROW(A12)),"Fermé") / COUNTIFS('Etude statistique des temps d''a'!AF:AF,6,'Etude statistique des temps d''a'!A:A,"21h30",INDEX('Etude statistique des temps d''a'!B:AD, 0, ROW(A12)),"&lt;&gt;"),"No data")</f>
        <v>1</v>
      </c>
      <c r="AK13">
        <f>IFERROR(COUNTIFS('Etude statistique des temps d''a'!AF:AF,6,'Etude statistique des temps d''a'!A:A,"22h",INDEX('Etude statistique des temps d''a'!B:AD, 0, ROW(A12)),"Fermé") / COUNTIFS('Etude statistique des temps d''a'!AF:AF,6,'Etude statistique des temps d''a'!A:A,"22h",INDEX('Etude statistique des temps d''a'!B:AD, 0, ROW(A12)),"&lt;&gt;"),"No data")</f>
        <v>1</v>
      </c>
      <c r="AL13">
        <f>IFERROR(COUNTIFS('Etude statistique des temps d''a'!AF:AF,6,'Etude statistique des temps d''a'!A:A,"22h30",INDEX('Etude statistique des temps d''a'!B:AD, 0, ROW(A12)),"Fermé") / COUNTIFS('Etude statistique des temps d''a'!AF:AF,6,'Etude statistique des temps d''a'!A:A,"22h30",INDEX('Etude statistique des temps d''a'!B:AD, 0, ROW(A12)),"&lt;&gt;"),"No data")</f>
        <v>1</v>
      </c>
    </row>
    <row r="14" spans="1:38" x14ac:dyDescent="0.3">
      <c r="A14" t="s">
        <v>22</v>
      </c>
      <c r="B14" t="s">
        <v>40</v>
      </c>
      <c r="C14" t="s">
        <v>67</v>
      </c>
      <c r="D14" t="s">
        <v>68</v>
      </c>
      <c r="E14">
        <f t="shared" si="0"/>
        <v>5</v>
      </c>
      <c r="F14" t="str">
        <f>IFERROR(AVERAGEIFS(INDEX('Etude statistique des temps d''a'!B:AD,0,ROW(A13)),'Etude statistique des temps d''a'!A:A,"8h30",'Etude statistique des temps d''a'!AF:AF,6),"Closed")</f>
        <v>Closed</v>
      </c>
      <c r="G14">
        <f>IFERROR(AVERAGEIFS(INDEX('Etude statistique des temps d''a'!B:AD,0,ROW(A13)),'Etude statistique des temps d''a'!A:A,"9h30",'Etude statistique des temps d''a'!AF:AF,6),"Closed")</f>
        <v>5</v>
      </c>
      <c r="H14">
        <f>IFERROR(AVERAGEIFS(INDEX('Etude statistique des temps d''a'!B:AD,0,ROW(A13)),'Etude statistique des temps d''a'!A:A,"10h30",'Etude statistique des temps d''a'!AF:AF,6),"Closed")</f>
        <v>5</v>
      </c>
      <c r="I14">
        <f>IFERROR(AVERAGEIFS(INDEX('Etude statistique des temps d''a'!B:AD,0,ROW(A13)),'Etude statistique des temps d''a'!A:A,"11h30 (Parade!)",'Etude statistique des temps d''a'!AF:AF,6),"Closed")</f>
        <v>5</v>
      </c>
      <c r="J14">
        <f>IFERROR(AVERAGEIFS(INDEX('Etude statistique des temps d''a'!B:AD,0,ROW(A13)),'Etude statistique des temps d''a'!A:A,"12h30",'Etude statistique des temps d''a'!AF:AF,6),"Closed")</f>
        <v>5</v>
      </c>
      <c r="K14">
        <f>IFERROR(AVERAGEIFS(INDEX('Etude statistique des temps d''a'!B:AD,0,ROW(A13)),'Etude statistique des temps d''a'!A:A,"13h30",'Etude statistique des temps d''a'!AF:AF,6),"Closed")</f>
        <v>5</v>
      </c>
      <c r="L14">
        <f>IFERROR(AVERAGEIFS(INDEX('Etude statistique des temps d''a'!B:AD,0,ROW(A13)),'Etude statistique des temps d''a'!A:A,"14h30",'Etude statistique des temps d''a'!AF:AF,6),"Closed")</f>
        <v>5</v>
      </c>
      <c r="M14">
        <f>IFERROR(AVERAGEIFS(INDEX('Etude statistique des temps d''a'!B:AD,0,ROW(A13)),'Etude statistique des temps d''a'!A:A,"15h30",'Etude statistique des temps d''a'!AF:AF,6),"Closed")</f>
        <v>5</v>
      </c>
      <c r="N14">
        <f>IFERROR(AVERAGEIFS(INDEX('Etude statistique des temps d''a'!B:AD,0,ROW(A13)),'Etude statistique des temps d''a'!A:A,"16h30",'Etude statistique des temps d''a'!AF:AF,6),"Closed")</f>
        <v>5</v>
      </c>
      <c r="O14">
        <f>IFERROR(AVERAGEIFS(INDEX('Etude statistique des temps d''a'!B:AD,0,ROW(A13)),'Etude statistique des temps d''a'!A:A,"17h30",'Etude statistique des temps d''a'!AF:AF,6),"Closed")</f>
        <v>5</v>
      </c>
      <c r="P14">
        <f>IFERROR(AVERAGEIFS(INDEX('Etude statistique des temps d''a'!B:AD,0,ROW(A13)),'Etude statistique des temps d''a'!A:A,"18h30",'Etude statistique des temps d''a'!AF:AF,6),"Closed")</f>
        <v>5</v>
      </c>
      <c r="Q14">
        <f>IFERROR(AVERAGEIFS(INDEX('Etude statistique des temps d''a'!B:AD,0,ROW(A13)),'Etude statistique des temps d''a'!A:A,"19h30",'Etude statistique des temps d''a'!AF:AF,6),"Closed")</f>
        <v>5</v>
      </c>
      <c r="R14">
        <f>IFERROR(AVERAGEIFS(INDEX('Etude statistique des temps d''a'!B:AD,0,ROW(A13)),'Etude statistique des temps d''a'!A:A,"20h30",'Etude statistique des temps d''a'!AF:AF,6),"Closed")</f>
        <v>5</v>
      </c>
      <c r="S14">
        <f>IFERROR(AVERAGEIFS(INDEX('Etude statistique des temps d''a'!B:AD,0,ROW(A13)),'Etude statistique des temps d''a'!A:A,"21h30",'Etude statistique des temps d''a'!AF:AF,6),"Closed")</f>
        <v>5</v>
      </c>
      <c r="T14">
        <f>IFERROR(AVERAGEIFS(INDEX('Etude statistique des temps d''a'!B:AD,0,ROW(A13)),'Etude statistique des temps d''a'!A:A,"22h",'Etude statistique des temps d''a'!AF:AF,6),"Closed")</f>
        <v>5</v>
      </c>
      <c r="U14">
        <f>IFERROR(AVERAGEIFS(INDEX('Etude statistique des temps d''a'!B:AD,0,ROW(A13)),'Etude statistique des temps d''a'!A:A,"22h30",'Etude statistique des temps d''a'!AF:AF,6),"Closed")</f>
        <v>5</v>
      </c>
      <c r="V14">
        <f>COUNTIFS('Etude statistique des temps d''a'!AF:AF,6,INDEX('Etude statistique des temps d''a'!B:AD, 0, ROW(A13)),"Fermé") / COUNTIFS('Etude statistique des temps d''a'!AF:AF,6,INDEX('Etude statistique des temps d''a'!B:AD, 0, ROW(A13)),"&lt;&gt;")</f>
        <v>0.04</v>
      </c>
      <c r="W14">
        <f>IFERROR(COUNTIFS('Etude statistique des temps d''a'!AF:AF,6,'Etude statistique des temps d''a'!A:A,"8h30",INDEX('Etude statistique des temps d''a'!B:AD, 0, ROW(A13)),"Fermé") / COUNTIFS('Etude statistique des temps d''a'!AF:AF,6,'Etude statistique des temps d''a'!A:A,"8h30",INDEX('Etude statistique des temps d''a'!B:AD, 0, ROW(A13)),"&lt;&gt;"),"No data")</f>
        <v>1</v>
      </c>
      <c r="X14">
        <f>IFERROR(COUNTIFS('Etude statistique des temps d''a'!AF:AF,6,'Etude statistique des temps d''a'!A:A,"9h30",INDEX('Etude statistique des temps d''a'!B:AD, 0, ROW(A13)),"Fermé") / COUNTIFS('Etude statistique des temps d''a'!AF:AF,6,'Etude statistique des temps d''a'!A:A,"9h30",INDEX('Etude statistique des temps d''a'!B:AD, 0, ROW(A13)),"&lt;&gt;"),"No data")</f>
        <v>0</v>
      </c>
      <c r="Y14">
        <f>IFERROR(COUNTIFS('Etude statistique des temps d''a'!AF:AF,6,'Etude statistique des temps d''a'!A:A,"10h30",INDEX('Etude statistique des temps d''a'!B:AD, 0, ROW(A13)),"Fermé") / COUNTIFS('Etude statistique des temps d''a'!AF:AF,6,'Etude statistique des temps d''a'!A:A,"10h30",INDEX('Etude statistique des temps d''a'!B:AD, 0, ROW(A13)),"&lt;&gt;"),"No data")</f>
        <v>0</v>
      </c>
      <c r="Z14">
        <f>IFERROR(COUNTIFS('Etude statistique des temps d''a'!AF:AF,6,'Etude statistique des temps d''a'!A:A,"11h30 (Parade!)",INDEX('Etude statistique des temps d''a'!B:AD, 0, ROW(A13)),"Fermé") / COUNTIFS('Etude statistique des temps d''a'!AF:AF,6,'Etude statistique des temps d''a'!A:A,"11h30 (Parade!)",INDEX('Etude statistique des temps d''a'!B:AD, 0, ROW(A13)),"&lt;&gt;"),"No data")</f>
        <v>0</v>
      </c>
      <c r="AA14">
        <f>IFERROR(COUNTIFS('Etude statistique des temps d''a'!AF:AF,6,'Etude statistique des temps d''a'!A:A,"12h30",INDEX('Etude statistique des temps d''a'!B:AD, 0, ROW(A13)),"Fermé") / COUNTIFS('Etude statistique des temps d''a'!AF:AF,6,'Etude statistique des temps d''a'!A:A,"12h30",INDEX('Etude statistique des temps d''a'!B:AD, 0, ROW(A13)),"&lt;&gt;"),"No data")</f>
        <v>0</v>
      </c>
      <c r="AB14">
        <f>IFERROR(COUNTIFS('Etude statistique des temps d''a'!AF:AF,6,'Etude statistique des temps d''a'!A:A,"13h30",INDEX('Etude statistique des temps d''a'!B:AD, 0, ROW(A13)),"Fermé") / COUNTIFS('Etude statistique des temps d''a'!AF:AF,6,'Etude statistique des temps d''a'!A:A,"13h30",INDEX('Etude statistique des temps d''a'!B:AD, 0, ROW(A13)),"&lt;&gt;"),"No data")</f>
        <v>0</v>
      </c>
      <c r="AC14">
        <f>IFERROR(COUNTIFS('Etude statistique des temps d''a'!AF:AF,6,'Etude statistique des temps d''a'!A:A,"14h30",INDEX('Etude statistique des temps d''a'!B:AD, 0, ROW(A13)),"Fermé") / COUNTIFS('Etude statistique des temps d''a'!AF:AF,6,'Etude statistique des temps d''a'!A:A,"14h30",INDEX('Etude statistique des temps d''a'!B:AD, 0, ROW(A13)),"&lt;&gt;"),"No data")</f>
        <v>0</v>
      </c>
      <c r="AD14">
        <f>IFERROR(COUNTIFS('Etude statistique des temps d''a'!AF:AF,6,'Etude statistique des temps d''a'!A:A,"15h30",INDEX('Etude statistique des temps d''a'!B:AD, 0, ROW(A13)),"Fermé") / COUNTIFS('Etude statistique des temps d''a'!AF:AF,6,'Etude statistique des temps d''a'!A:A,"15h30",INDEX('Etude statistique des temps d''a'!B:AD, 0, ROW(A13)),"&lt;&gt;"),"No data")</f>
        <v>0</v>
      </c>
      <c r="AE14">
        <f>IFERROR(COUNTIFS('Etude statistique des temps d''a'!AF:AF,6,'Etude statistique des temps d''a'!A:A,"16h30",INDEX('Etude statistique des temps d''a'!B:AD, 0, ROW(A13)),"Fermé") / COUNTIFS('Etude statistique des temps d''a'!AF:AF,6,'Etude statistique des temps d''a'!A:A,"16h30",INDEX('Etude statistique des temps d''a'!B:AD, 0, ROW(A13)),"&lt;&gt;"),"No data")</f>
        <v>0</v>
      </c>
      <c r="AF14">
        <f>IFERROR(COUNTIFS('Etude statistique des temps d''a'!AF:AF,6,'Etude statistique des temps d''a'!A:A,"17h30",INDEX('Etude statistique des temps d''a'!B:AD, 0, ROW(A13)),"Fermé") / COUNTIFS('Etude statistique des temps d''a'!AF:AF,6,'Etude statistique des temps d''a'!A:A,"17h30",INDEX('Etude statistique des temps d''a'!B:AD, 0, ROW(A13)),"&lt;&gt;"),"No data")</f>
        <v>0</v>
      </c>
      <c r="AG14">
        <f>IFERROR(COUNTIFS('Etude statistique des temps d''a'!AF:AF,6,'Etude statistique des temps d''a'!A:A,"18h30",INDEX('Etude statistique des temps d''a'!B:AD, 0, ROW(A13)),"Fermé") / COUNTIFS('Etude statistique des temps d''a'!AF:AF,6,'Etude statistique des temps d''a'!A:A,"18h30",INDEX('Etude statistique des temps d''a'!B:AD, 0, ROW(A13)),"&lt;&gt;"),"No data")</f>
        <v>0</v>
      </c>
      <c r="AH14">
        <f>IFERROR(COUNTIFS('Etude statistique des temps d''a'!AF:AF,6,'Etude statistique des temps d''a'!A:A,"19h30",INDEX('Etude statistique des temps d''a'!B:AD, 0, ROW(A13)),"Fermé") / COUNTIFS('Etude statistique des temps d''a'!AF:AF,6,'Etude statistique des temps d''a'!A:A,"19h30",INDEX('Etude statistique des temps d''a'!B:AD, 0, ROW(A13)),"&lt;&gt;"),"No data")</f>
        <v>0</v>
      </c>
      <c r="AI14">
        <f>IFERROR(COUNTIFS('Etude statistique des temps d''a'!AF:AF,6,'Etude statistique des temps d''a'!A:A,"20h30",INDEX('Etude statistique des temps d''a'!B:AD, 0, ROW(A13)),"Fermé") / COUNTIFS('Etude statistique des temps d''a'!AF:AF,6,'Etude statistique des temps d''a'!A:A,"20h30",INDEX('Etude statistique des temps d''a'!B:AD, 0, ROW(A13)),"&lt;&gt;"),"No data")</f>
        <v>0</v>
      </c>
      <c r="AJ14">
        <f>IFERROR(COUNTIFS('Etude statistique des temps d''a'!AF:AF,6,'Etude statistique des temps d''a'!A:A,"21h30",INDEX('Etude statistique des temps d''a'!B:AD, 0, ROW(A13)),"Fermé") / COUNTIFS('Etude statistique des temps d''a'!AF:AF,6,'Etude statistique des temps d''a'!A:A,"21h30",INDEX('Etude statistique des temps d''a'!B:AD, 0, ROW(A13)),"&lt;&gt;"),"No data")</f>
        <v>0</v>
      </c>
      <c r="AK14">
        <f>IFERROR(COUNTIFS('Etude statistique des temps d''a'!AF:AF,6,'Etude statistique des temps d''a'!A:A,"22h",INDEX('Etude statistique des temps d''a'!B:AD, 0, ROW(A13)),"Fermé") / COUNTIFS('Etude statistique des temps d''a'!AF:AF,6,'Etude statistique des temps d''a'!A:A,"22h",INDEX('Etude statistique des temps d''a'!B:AD, 0, ROW(A13)),"&lt;&gt;"),"No data")</f>
        <v>0</v>
      </c>
      <c r="AL14">
        <f>IFERROR(COUNTIFS('Etude statistique des temps d''a'!AF:AF,6,'Etude statistique des temps d''a'!A:A,"22h30",INDEX('Etude statistique des temps d''a'!B:AD, 0, ROW(A13)),"Fermé") / COUNTIFS('Etude statistique des temps d''a'!AF:AF,6,'Etude statistique des temps d''a'!A:A,"22h30",INDEX('Etude statistique des temps d''a'!B:AD, 0, ROW(A13)),"&lt;&gt;"),"No data")</f>
        <v>0</v>
      </c>
    </row>
    <row r="15" spans="1:38" x14ac:dyDescent="0.3">
      <c r="A15" t="s">
        <v>13</v>
      </c>
      <c r="B15" t="s">
        <v>40</v>
      </c>
      <c r="C15" t="s">
        <v>69</v>
      </c>
      <c r="D15" t="s">
        <v>70</v>
      </c>
      <c r="E15">
        <f t="shared" si="0"/>
        <v>13.076923076923077</v>
      </c>
      <c r="F15" t="str">
        <f>IFERROR(AVERAGEIFS(INDEX('Etude statistique des temps d''a'!B:AD,0,ROW(A14)),'Etude statistique des temps d''a'!A:A,"8h30",'Etude statistique des temps d''a'!AF:AF,6),"Closed")</f>
        <v>Closed</v>
      </c>
      <c r="G15">
        <f>IFERROR(AVERAGEIFS(INDEX('Etude statistique des temps d''a'!B:AD,0,ROW(A14)),'Etude statistique des temps d''a'!A:A,"9h30",'Etude statistique des temps d''a'!AF:AF,6),"Closed")</f>
        <v>5</v>
      </c>
      <c r="H15">
        <f>IFERROR(AVERAGEIFS(INDEX('Etude statistique des temps d''a'!B:AD,0,ROW(A14)),'Etude statistique des temps d''a'!A:A,"10h30",'Etude statistique des temps d''a'!AF:AF,6),"Closed")</f>
        <v>12.5</v>
      </c>
      <c r="I15">
        <f>IFERROR(AVERAGEIFS(INDEX('Etude statistique des temps d''a'!B:AD,0,ROW(A14)),'Etude statistique des temps d''a'!A:A,"11h30 (Parade!)",'Etude statistique des temps d''a'!AF:AF,6),"Closed")</f>
        <v>10</v>
      </c>
      <c r="J15">
        <f>IFERROR(AVERAGEIFS(INDEX('Etude statistique des temps d''a'!B:AD,0,ROW(A14)),'Etude statistique des temps d''a'!A:A,"12h30",'Etude statistique des temps d''a'!AF:AF,6),"Closed")</f>
        <v>25</v>
      </c>
      <c r="K15">
        <f>IFERROR(AVERAGEIFS(INDEX('Etude statistique des temps d''a'!B:AD,0,ROW(A14)),'Etude statistique des temps d''a'!A:A,"13h30",'Etude statistique des temps d''a'!AF:AF,6),"Closed")</f>
        <v>20</v>
      </c>
      <c r="L15">
        <f>IFERROR(AVERAGEIFS(INDEX('Etude statistique des temps d''a'!B:AD,0,ROW(A14)),'Etude statistique des temps d''a'!A:A,"14h30",'Etude statistique des temps d''a'!AF:AF,6),"Closed")</f>
        <v>17.5</v>
      </c>
      <c r="M15">
        <f>IFERROR(AVERAGEIFS(INDEX('Etude statistique des temps d''a'!B:AD,0,ROW(A14)),'Etude statistique des temps d''a'!A:A,"15h30",'Etude statistique des temps d''a'!AF:AF,6),"Closed")</f>
        <v>15</v>
      </c>
      <c r="N15">
        <f>IFERROR(AVERAGEIFS(INDEX('Etude statistique des temps d''a'!B:AD,0,ROW(A14)),'Etude statistique des temps d''a'!A:A,"16h30",'Etude statistique des temps d''a'!AF:AF,6),"Closed")</f>
        <v>12.5</v>
      </c>
      <c r="O15">
        <f>IFERROR(AVERAGEIFS(INDEX('Etude statistique des temps d''a'!B:AD,0,ROW(A14)),'Etude statistique des temps d''a'!A:A,"17h30",'Etude statistique des temps d''a'!AF:AF,6),"Closed")</f>
        <v>12.5</v>
      </c>
      <c r="P15">
        <f>IFERROR(AVERAGEIFS(INDEX('Etude statistique des temps d''a'!B:AD,0,ROW(A14)),'Etude statistique des temps d''a'!A:A,"18h30",'Etude statistique des temps d''a'!AF:AF,6),"Closed")</f>
        <v>10</v>
      </c>
      <c r="Q15">
        <f>IFERROR(AVERAGEIFS(INDEX('Etude statistique des temps d''a'!B:AD,0,ROW(A14)),'Etude statistique des temps d''a'!A:A,"19h30",'Etude statistique des temps d''a'!AF:AF,6),"Closed")</f>
        <v>5</v>
      </c>
      <c r="R15">
        <f>IFERROR(AVERAGEIFS(INDEX('Etude statistique des temps d''a'!B:AD,0,ROW(A14)),'Etude statistique des temps d''a'!A:A,"20h30",'Etude statistique des temps d''a'!AF:AF,6),"Closed")</f>
        <v>5</v>
      </c>
      <c r="S15">
        <f>IFERROR(AVERAGEIFS(INDEX('Etude statistique des temps d''a'!B:AD,0,ROW(A14)),'Etude statistique des temps d''a'!A:A,"21h30",'Etude statistique des temps d''a'!AF:AF,6),"Closed")</f>
        <v>20</v>
      </c>
      <c r="T15" t="str">
        <f>IFERROR(AVERAGEIFS(INDEX('Etude statistique des temps d''a'!B:AD,0,ROW(A14)),'Etude statistique des temps d''a'!A:A,"22h",'Etude statistique des temps d''a'!AF:AF,6),"Closed")</f>
        <v>Closed</v>
      </c>
      <c r="U15" t="str">
        <f>IFERROR(AVERAGEIFS(INDEX('Etude statistique des temps d''a'!B:AD,0,ROW(A14)),'Etude statistique des temps d''a'!A:A,"22h30",'Etude statistique des temps d''a'!AF:AF,6),"Closed")</f>
        <v>Closed</v>
      </c>
      <c r="V15">
        <f>COUNTIFS('Etude statistique des temps d''a'!AF:AF,6,INDEX('Etude statistique des temps d''a'!B:AD, 0, ROW(A14)),"Fermé") / COUNTIFS('Etude statistique des temps d''a'!AF:AF,6,INDEX('Etude statistique des temps d''a'!B:AD, 0, ROW(A14)),"&lt;&gt;")</f>
        <v>0.16</v>
      </c>
      <c r="W15">
        <f>IFERROR(COUNTIFS('Etude statistique des temps d''a'!AF:AF,6,'Etude statistique des temps d''a'!A:A,"8h30",INDEX('Etude statistique des temps d''a'!B:AD, 0, ROW(A14)),"Fermé") / COUNTIFS('Etude statistique des temps d''a'!AF:AF,6,'Etude statistique des temps d''a'!A:A,"8h30",INDEX('Etude statistique des temps d''a'!B:AD, 0, ROW(A14)),"&lt;&gt;"),"No data")</f>
        <v>1</v>
      </c>
      <c r="X15">
        <f>IFERROR(COUNTIFS('Etude statistique des temps d''a'!AF:AF,6,'Etude statistique des temps d''a'!A:A,"9h30",INDEX('Etude statistique des temps d''a'!B:AD, 0, ROW(A14)),"Fermé") / COUNTIFS('Etude statistique des temps d''a'!AF:AF,6,'Etude statistique des temps d''a'!A:A,"9h30",INDEX('Etude statistique des temps d''a'!B:AD, 0, ROW(A14)),"&lt;&gt;"),"No data")</f>
        <v>0</v>
      </c>
      <c r="Y15">
        <f>IFERROR(COUNTIFS('Etude statistique des temps d''a'!AF:AF,6,'Etude statistique des temps d''a'!A:A,"10h30",INDEX('Etude statistique des temps d''a'!B:AD, 0, ROW(A14)),"Fermé") / COUNTIFS('Etude statistique des temps d''a'!AF:AF,6,'Etude statistique des temps d''a'!A:A,"10h30",INDEX('Etude statistique des temps d''a'!B:AD, 0, ROW(A14)),"&lt;&gt;"),"No data")</f>
        <v>0</v>
      </c>
      <c r="Z15">
        <f>IFERROR(COUNTIFS('Etude statistique des temps d''a'!AF:AF,6,'Etude statistique des temps d''a'!A:A,"11h30 (Parade!)",INDEX('Etude statistique des temps d''a'!B:AD, 0, ROW(A14)),"Fermé") / COUNTIFS('Etude statistique des temps d''a'!AF:AF,6,'Etude statistique des temps d''a'!A:A,"11h30 (Parade!)",INDEX('Etude statistique des temps d''a'!B:AD, 0, ROW(A14)),"&lt;&gt;"),"No data")</f>
        <v>0</v>
      </c>
      <c r="AA15">
        <f>IFERROR(COUNTIFS('Etude statistique des temps d''a'!AF:AF,6,'Etude statistique des temps d''a'!A:A,"12h30",INDEX('Etude statistique des temps d''a'!B:AD, 0, ROW(A14)),"Fermé") / COUNTIFS('Etude statistique des temps d''a'!AF:AF,6,'Etude statistique des temps d''a'!A:A,"12h30",INDEX('Etude statistique des temps d''a'!B:AD, 0, ROW(A14)),"&lt;&gt;"),"No data")</f>
        <v>0</v>
      </c>
      <c r="AB15">
        <f>IFERROR(COUNTIFS('Etude statistique des temps d''a'!AF:AF,6,'Etude statistique des temps d''a'!A:A,"13h30",INDEX('Etude statistique des temps d''a'!B:AD, 0, ROW(A14)),"Fermé") / COUNTIFS('Etude statistique des temps d''a'!AF:AF,6,'Etude statistique des temps d''a'!A:A,"13h30",INDEX('Etude statistique des temps d''a'!B:AD, 0, ROW(A14)),"&lt;&gt;"),"No data")</f>
        <v>0</v>
      </c>
      <c r="AC15">
        <f>IFERROR(COUNTIFS('Etude statistique des temps d''a'!AF:AF,6,'Etude statistique des temps d''a'!A:A,"14h30",INDEX('Etude statistique des temps d''a'!B:AD, 0, ROW(A14)),"Fermé") / COUNTIFS('Etude statistique des temps d''a'!AF:AF,6,'Etude statistique des temps d''a'!A:A,"14h30",INDEX('Etude statistique des temps d''a'!B:AD, 0, ROW(A14)),"&lt;&gt;"),"No data")</f>
        <v>0</v>
      </c>
      <c r="AD15">
        <f>IFERROR(COUNTIFS('Etude statistique des temps d''a'!AF:AF,6,'Etude statistique des temps d''a'!A:A,"15h30",INDEX('Etude statistique des temps d''a'!B:AD, 0, ROW(A14)),"Fermé") / COUNTIFS('Etude statistique des temps d''a'!AF:AF,6,'Etude statistique des temps d''a'!A:A,"15h30",INDEX('Etude statistique des temps d''a'!B:AD, 0, ROW(A14)),"&lt;&gt;"),"No data")</f>
        <v>0</v>
      </c>
      <c r="AE15">
        <f>IFERROR(COUNTIFS('Etude statistique des temps d''a'!AF:AF,6,'Etude statistique des temps d''a'!A:A,"16h30",INDEX('Etude statistique des temps d''a'!B:AD, 0, ROW(A14)),"Fermé") / COUNTIFS('Etude statistique des temps d''a'!AF:AF,6,'Etude statistique des temps d''a'!A:A,"16h30",INDEX('Etude statistique des temps d''a'!B:AD, 0, ROW(A14)),"&lt;&gt;"),"No data")</f>
        <v>0</v>
      </c>
      <c r="AF15">
        <f>IFERROR(COUNTIFS('Etude statistique des temps d''a'!AF:AF,6,'Etude statistique des temps d''a'!A:A,"17h30",INDEX('Etude statistique des temps d''a'!B:AD, 0, ROW(A14)),"Fermé") / COUNTIFS('Etude statistique des temps d''a'!AF:AF,6,'Etude statistique des temps d''a'!A:A,"17h30",INDEX('Etude statistique des temps d''a'!B:AD, 0, ROW(A14)),"&lt;&gt;"),"No data")</f>
        <v>0</v>
      </c>
      <c r="AG15">
        <f>IFERROR(COUNTIFS('Etude statistique des temps d''a'!AF:AF,6,'Etude statistique des temps d''a'!A:A,"18h30",INDEX('Etude statistique des temps d''a'!B:AD, 0, ROW(A14)),"Fermé") / COUNTIFS('Etude statistique des temps d''a'!AF:AF,6,'Etude statistique des temps d''a'!A:A,"18h30",INDEX('Etude statistique des temps d''a'!B:AD, 0, ROW(A14)),"&lt;&gt;"),"No data")</f>
        <v>0</v>
      </c>
      <c r="AH15">
        <f>IFERROR(COUNTIFS('Etude statistique des temps d''a'!AF:AF,6,'Etude statistique des temps d''a'!A:A,"19h30",INDEX('Etude statistique des temps d''a'!B:AD, 0, ROW(A14)),"Fermé") / COUNTIFS('Etude statistique des temps d''a'!AF:AF,6,'Etude statistique des temps d''a'!A:A,"19h30",INDEX('Etude statistique des temps d''a'!B:AD, 0, ROW(A14)),"&lt;&gt;"),"No data")</f>
        <v>0</v>
      </c>
      <c r="AI15">
        <f>IFERROR(COUNTIFS('Etude statistique des temps d''a'!AF:AF,6,'Etude statistique des temps d''a'!A:A,"20h30",INDEX('Etude statistique des temps d''a'!B:AD, 0, ROW(A14)),"Fermé") / COUNTIFS('Etude statistique des temps d''a'!AF:AF,6,'Etude statistique des temps d''a'!A:A,"20h30",INDEX('Etude statistique des temps d''a'!B:AD, 0, ROW(A14)),"&lt;&gt;"),"No data")</f>
        <v>0</v>
      </c>
      <c r="AJ15">
        <f>IFERROR(COUNTIFS('Etude statistique des temps d''a'!AF:AF,6,'Etude statistique des temps d''a'!A:A,"21h30",INDEX('Etude statistique des temps d''a'!B:AD, 0, ROW(A14)),"Fermé") / COUNTIFS('Etude statistique des temps d''a'!AF:AF,6,'Etude statistique des temps d''a'!A:A,"21h30",INDEX('Etude statistique des temps d''a'!B:AD, 0, ROW(A14)),"&lt;&gt;"),"No data")</f>
        <v>0</v>
      </c>
      <c r="AK15">
        <f>IFERROR(COUNTIFS('Etude statistique des temps d''a'!AF:AF,6,'Etude statistique des temps d''a'!A:A,"22h",INDEX('Etude statistique des temps d''a'!B:AD, 0, ROW(A14)),"Fermé") / COUNTIFS('Etude statistique des temps d''a'!AF:AF,6,'Etude statistique des temps d''a'!A:A,"22h",INDEX('Etude statistique des temps d''a'!B:AD, 0, ROW(A14)),"&lt;&gt;"),"No data")</f>
        <v>1</v>
      </c>
      <c r="AL15">
        <f>IFERROR(COUNTIFS('Etude statistique des temps d''a'!AF:AF,6,'Etude statistique des temps d''a'!A:A,"22h30",INDEX('Etude statistique des temps d''a'!B:AD, 0, ROW(A14)),"Fermé") / COUNTIFS('Etude statistique des temps d''a'!AF:AF,6,'Etude statistique des temps d''a'!A:A,"22h30",INDEX('Etude statistique des temps d''a'!B:AD, 0, ROW(A14)),"&lt;&gt;"),"No data")</f>
        <v>1</v>
      </c>
    </row>
    <row r="16" spans="1:38" x14ac:dyDescent="0.3">
      <c r="A16" t="s">
        <v>14</v>
      </c>
      <c r="B16" t="s">
        <v>40</v>
      </c>
      <c r="C16" t="s">
        <v>71</v>
      </c>
      <c r="D16" t="s">
        <v>72</v>
      </c>
      <c r="E16">
        <f t="shared" si="0"/>
        <v>36.428571428571431</v>
      </c>
      <c r="F16" t="str">
        <f>IFERROR(AVERAGEIFS(INDEX('Etude statistique des temps d''a'!B:AD,0,ROW(A15)),'Etude statistique des temps d''a'!A:A,"8h30",'Etude statistique des temps d''a'!AF:AF,6),"Closed")</f>
        <v>Closed</v>
      </c>
      <c r="G16">
        <f>IFERROR(AVERAGEIFS(INDEX('Etude statistique des temps d''a'!B:AD,0,ROW(A15)),'Etude statistique des temps d''a'!A:A,"9h30",'Etude statistique des temps d''a'!AF:AF,6),"Closed")</f>
        <v>42.5</v>
      </c>
      <c r="H16">
        <f>IFERROR(AVERAGEIFS(INDEX('Etude statistique des temps d''a'!B:AD,0,ROW(A15)),'Etude statistique des temps d''a'!A:A,"10h30",'Etude statistique des temps d''a'!AF:AF,6),"Closed")</f>
        <v>40</v>
      </c>
      <c r="I16">
        <f>IFERROR(AVERAGEIFS(INDEX('Etude statistique des temps d''a'!B:AD,0,ROW(A15)),'Etude statistique des temps d''a'!A:A,"11h30 (Parade!)",'Etude statistique des temps d''a'!AF:AF,6),"Closed")</f>
        <v>40</v>
      </c>
      <c r="J16">
        <f>IFERROR(AVERAGEIFS(INDEX('Etude statistique des temps d''a'!B:AD,0,ROW(A15)),'Etude statistique des temps d''a'!A:A,"12h30",'Etude statistique des temps d''a'!AF:AF,6),"Closed")</f>
        <v>42.5</v>
      </c>
      <c r="K16">
        <f>IFERROR(AVERAGEIFS(INDEX('Etude statistique des temps d''a'!B:AD,0,ROW(A15)),'Etude statistique des temps d''a'!A:A,"13h30",'Etude statistique des temps d''a'!AF:AF,6),"Closed")</f>
        <v>40</v>
      </c>
      <c r="L16">
        <f>IFERROR(AVERAGEIFS(INDEX('Etude statistique des temps d''a'!B:AD,0,ROW(A15)),'Etude statistique des temps d''a'!A:A,"14h30",'Etude statistique des temps d''a'!AF:AF,6),"Closed")</f>
        <v>32.5</v>
      </c>
      <c r="M16">
        <f>IFERROR(AVERAGEIFS(INDEX('Etude statistique des temps d''a'!B:AD,0,ROW(A15)),'Etude statistique des temps d''a'!A:A,"15h30",'Etude statistique des temps d''a'!AF:AF,6),"Closed")</f>
        <v>42.5</v>
      </c>
      <c r="N16">
        <f>IFERROR(AVERAGEIFS(INDEX('Etude statistique des temps d''a'!B:AD,0,ROW(A15)),'Etude statistique des temps d''a'!A:A,"16h30",'Etude statistique des temps d''a'!AF:AF,6),"Closed")</f>
        <v>32.5</v>
      </c>
      <c r="O16">
        <f>IFERROR(AVERAGEIFS(INDEX('Etude statistique des temps d''a'!B:AD,0,ROW(A15)),'Etude statistique des temps d''a'!A:A,"17h30",'Etude statistique des temps d''a'!AF:AF,6),"Closed")</f>
        <v>40</v>
      </c>
      <c r="P16">
        <f>IFERROR(AVERAGEIFS(INDEX('Etude statistique des temps d''a'!B:AD,0,ROW(A15)),'Etude statistique des temps d''a'!A:A,"18h30",'Etude statistique des temps d''a'!AF:AF,6),"Closed")</f>
        <v>40</v>
      </c>
      <c r="Q16">
        <f>IFERROR(AVERAGEIFS(INDEX('Etude statistique des temps d''a'!B:AD,0,ROW(A15)),'Etude statistique des temps d''a'!A:A,"19h30",'Etude statistique des temps d''a'!AF:AF,6),"Closed")</f>
        <v>30</v>
      </c>
      <c r="R16" t="str">
        <f>IFERROR(AVERAGEIFS(INDEX('Etude statistique des temps d''a'!B:AD,0,ROW(A15)),'Etude statistique des temps d''a'!A:A,"20h30",'Etude statistique des temps d''a'!AF:AF,6),"Closed")</f>
        <v>Closed</v>
      </c>
      <c r="S16">
        <f>IFERROR(AVERAGEIFS(INDEX('Etude statistique des temps d''a'!B:AD,0,ROW(A15)),'Etude statistique des temps d''a'!A:A,"21h30",'Etude statistique des temps d''a'!AF:AF,6),"Closed")</f>
        <v>45</v>
      </c>
      <c r="T16">
        <f>IFERROR(AVERAGEIFS(INDEX('Etude statistique des temps d''a'!B:AD,0,ROW(A15)),'Etude statistique des temps d''a'!A:A,"22h",'Etude statistique des temps d''a'!AF:AF,6),"Closed")</f>
        <v>20</v>
      </c>
      <c r="U16">
        <f>IFERROR(AVERAGEIFS(INDEX('Etude statistique des temps d''a'!B:AD,0,ROW(A15)),'Etude statistique des temps d''a'!A:A,"22h30",'Etude statistique des temps d''a'!AF:AF,6),"Closed")</f>
        <v>22.5</v>
      </c>
      <c r="V16">
        <f>COUNTIFS('Etude statistique des temps d''a'!AF:AF,6,INDEX('Etude statistique des temps d''a'!B:AD, 0, ROW(A15)),"Fermé") / COUNTIFS('Etude statistique des temps d''a'!AF:AF,6,INDEX('Etude statistique des temps d''a'!B:AD, 0, ROW(A15)),"&lt;&gt;")</f>
        <v>0.08</v>
      </c>
      <c r="W16">
        <f>IFERROR(COUNTIFS('Etude statistique des temps d''a'!AF:AF,6,'Etude statistique des temps d''a'!A:A,"8h30",INDEX('Etude statistique des temps d''a'!B:AD, 0, ROW(A15)),"Fermé") / COUNTIFS('Etude statistique des temps d''a'!AF:AF,6,'Etude statistique des temps d''a'!A:A,"8h30",INDEX('Etude statistique des temps d''a'!B:AD, 0, ROW(A15)),"&lt;&gt;"),"No data")</f>
        <v>1</v>
      </c>
      <c r="X16">
        <f>IFERROR(COUNTIFS('Etude statistique des temps d''a'!AF:AF,6,'Etude statistique des temps d''a'!A:A,"9h30",INDEX('Etude statistique des temps d''a'!B:AD, 0, ROW(A15)),"Fermé") / COUNTIFS('Etude statistique des temps d''a'!AF:AF,6,'Etude statistique des temps d''a'!A:A,"9h30",INDEX('Etude statistique des temps d''a'!B:AD, 0, ROW(A15)),"&lt;&gt;"),"No data")</f>
        <v>0</v>
      </c>
      <c r="Y16">
        <f>IFERROR(COUNTIFS('Etude statistique des temps d''a'!AF:AF,6,'Etude statistique des temps d''a'!A:A,"10h30",INDEX('Etude statistique des temps d''a'!B:AD, 0, ROW(A15)),"Fermé") / COUNTIFS('Etude statistique des temps d''a'!AF:AF,6,'Etude statistique des temps d''a'!A:A,"10h30",INDEX('Etude statistique des temps d''a'!B:AD, 0, ROW(A15)),"&lt;&gt;"),"No data")</f>
        <v>0</v>
      </c>
      <c r="Z16">
        <f>IFERROR(COUNTIFS('Etude statistique des temps d''a'!AF:AF,6,'Etude statistique des temps d''a'!A:A,"11h30 (Parade!)",INDEX('Etude statistique des temps d''a'!B:AD, 0, ROW(A15)),"Fermé") / COUNTIFS('Etude statistique des temps d''a'!AF:AF,6,'Etude statistique des temps d''a'!A:A,"11h30 (Parade!)",INDEX('Etude statistique des temps d''a'!B:AD, 0, ROW(A15)),"&lt;&gt;"),"No data")</f>
        <v>0</v>
      </c>
      <c r="AA16">
        <f>IFERROR(COUNTIFS('Etude statistique des temps d''a'!AF:AF,6,'Etude statistique des temps d''a'!A:A,"12h30",INDEX('Etude statistique des temps d''a'!B:AD, 0, ROW(A15)),"Fermé") / COUNTIFS('Etude statistique des temps d''a'!AF:AF,6,'Etude statistique des temps d''a'!A:A,"12h30",INDEX('Etude statistique des temps d''a'!B:AD, 0, ROW(A15)),"&lt;&gt;"),"No data")</f>
        <v>0</v>
      </c>
      <c r="AB16">
        <f>IFERROR(COUNTIFS('Etude statistique des temps d''a'!AF:AF,6,'Etude statistique des temps d''a'!A:A,"13h30",INDEX('Etude statistique des temps d''a'!B:AD, 0, ROW(A15)),"Fermé") / COUNTIFS('Etude statistique des temps d''a'!AF:AF,6,'Etude statistique des temps d''a'!A:A,"13h30",INDEX('Etude statistique des temps d''a'!B:AD, 0, ROW(A15)),"&lt;&gt;"),"No data")</f>
        <v>0</v>
      </c>
      <c r="AC16">
        <f>IFERROR(COUNTIFS('Etude statistique des temps d''a'!AF:AF,6,'Etude statistique des temps d''a'!A:A,"14h30",INDEX('Etude statistique des temps d''a'!B:AD, 0, ROW(A15)),"Fermé") / COUNTIFS('Etude statistique des temps d''a'!AF:AF,6,'Etude statistique des temps d''a'!A:A,"14h30",INDEX('Etude statistique des temps d''a'!B:AD, 0, ROW(A15)),"&lt;&gt;"),"No data")</f>
        <v>0</v>
      </c>
      <c r="AD16">
        <f>IFERROR(COUNTIFS('Etude statistique des temps d''a'!AF:AF,6,'Etude statistique des temps d''a'!A:A,"15h30",INDEX('Etude statistique des temps d''a'!B:AD, 0, ROW(A15)),"Fermé") / COUNTIFS('Etude statistique des temps d''a'!AF:AF,6,'Etude statistique des temps d''a'!A:A,"15h30",INDEX('Etude statistique des temps d''a'!B:AD, 0, ROW(A15)),"&lt;&gt;"),"No data")</f>
        <v>0</v>
      </c>
      <c r="AE16">
        <f>IFERROR(COUNTIFS('Etude statistique des temps d''a'!AF:AF,6,'Etude statistique des temps d''a'!A:A,"16h30",INDEX('Etude statistique des temps d''a'!B:AD, 0, ROW(A15)),"Fermé") / COUNTIFS('Etude statistique des temps d''a'!AF:AF,6,'Etude statistique des temps d''a'!A:A,"16h30",INDEX('Etude statistique des temps d''a'!B:AD, 0, ROW(A15)),"&lt;&gt;"),"No data")</f>
        <v>0</v>
      </c>
      <c r="AF16">
        <f>IFERROR(COUNTIFS('Etude statistique des temps d''a'!AF:AF,6,'Etude statistique des temps d''a'!A:A,"17h30",INDEX('Etude statistique des temps d''a'!B:AD, 0, ROW(A15)),"Fermé") / COUNTIFS('Etude statistique des temps d''a'!AF:AF,6,'Etude statistique des temps d''a'!A:A,"17h30",INDEX('Etude statistique des temps d''a'!B:AD, 0, ROW(A15)),"&lt;&gt;"),"No data")</f>
        <v>0</v>
      </c>
      <c r="AG16">
        <f>IFERROR(COUNTIFS('Etude statistique des temps d''a'!AF:AF,6,'Etude statistique des temps d''a'!A:A,"18h30",INDEX('Etude statistique des temps d''a'!B:AD, 0, ROW(A15)),"Fermé") / COUNTIFS('Etude statistique des temps d''a'!AF:AF,6,'Etude statistique des temps d''a'!A:A,"18h30",INDEX('Etude statistique des temps d''a'!B:AD, 0, ROW(A15)),"&lt;&gt;"),"No data")</f>
        <v>0</v>
      </c>
      <c r="AH16">
        <f>IFERROR(COUNTIFS('Etude statistique des temps d''a'!AF:AF,6,'Etude statistique des temps d''a'!A:A,"19h30",INDEX('Etude statistique des temps d''a'!B:AD, 0, ROW(A15)),"Fermé") / COUNTIFS('Etude statistique des temps d''a'!AF:AF,6,'Etude statistique des temps d''a'!A:A,"19h30",INDEX('Etude statistique des temps d''a'!B:AD, 0, ROW(A15)),"&lt;&gt;"),"No data")</f>
        <v>0</v>
      </c>
      <c r="AI16">
        <f>IFERROR(COUNTIFS('Etude statistique des temps d''a'!AF:AF,6,'Etude statistique des temps d''a'!A:A,"20h30",INDEX('Etude statistique des temps d''a'!B:AD, 0, ROW(A15)),"Fermé") / COUNTIFS('Etude statistique des temps d''a'!AF:AF,6,'Etude statistique des temps d''a'!A:A,"20h30",INDEX('Etude statistique des temps d''a'!B:AD, 0, ROW(A15)),"&lt;&gt;"),"No data")</f>
        <v>1</v>
      </c>
      <c r="AJ16">
        <f>IFERROR(COUNTIFS('Etude statistique des temps d''a'!AF:AF,6,'Etude statistique des temps d''a'!A:A,"21h30",INDEX('Etude statistique des temps d''a'!B:AD, 0, ROW(A15)),"Fermé") / COUNTIFS('Etude statistique des temps d''a'!AF:AF,6,'Etude statistique des temps d''a'!A:A,"21h30",INDEX('Etude statistique des temps d''a'!B:AD, 0, ROW(A15)),"&lt;&gt;"),"No data")</f>
        <v>0</v>
      </c>
      <c r="AK16">
        <f>IFERROR(COUNTIFS('Etude statistique des temps d''a'!AF:AF,6,'Etude statistique des temps d''a'!A:A,"22h",INDEX('Etude statistique des temps d''a'!B:AD, 0, ROW(A15)),"Fermé") / COUNTIFS('Etude statistique des temps d''a'!AF:AF,6,'Etude statistique des temps d''a'!A:A,"22h",INDEX('Etude statistique des temps d''a'!B:AD, 0, ROW(A15)),"&lt;&gt;"),"No data")</f>
        <v>0</v>
      </c>
      <c r="AL16">
        <f>IFERROR(COUNTIFS('Etude statistique des temps d''a'!AF:AF,6,'Etude statistique des temps d''a'!A:A,"22h30",INDEX('Etude statistique des temps d''a'!B:AD, 0, ROW(A15)),"Fermé") / COUNTIFS('Etude statistique des temps d''a'!AF:AF,6,'Etude statistique des temps d''a'!A:A,"22h30",INDEX('Etude statistique des temps d''a'!B:AD, 0, ROW(A15)),"&lt;&gt;"),"No data")</f>
        <v>0</v>
      </c>
    </row>
    <row r="17" spans="1:38" x14ac:dyDescent="0.3">
      <c r="A17" t="s">
        <v>23</v>
      </c>
      <c r="B17" t="s">
        <v>40</v>
      </c>
      <c r="C17" t="s">
        <v>73</v>
      </c>
      <c r="D17" t="s">
        <v>74</v>
      </c>
      <c r="E17">
        <f t="shared" si="0"/>
        <v>15.909090909090908</v>
      </c>
      <c r="F17" t="str">
        <f>IFERROR(AVERAGEIFS(INDEX('Etude statistique des temps d''a'!B:AD,0,ROW(A16)),'Etude statistique des temps d''a'!A:A,"8h30",'Etude statistique des temps d''a'!AF:AF,6),"Closed")</f>
        <v>Closed</v>
      </c>
      <c r="G17">
        <f>IFERROR(AVERAGEIFS(INDEX('Etude statistique des temps d''a'!B:AD,0,ROW(A16)),'Etude statistique des temps d''a'!A:A,"9h30",'Etude statistique des temps d''a'!AF:AF,6),"Closed")</f>
        <v>5</v>
      </c>
      <c r="H17">
        <f>IFERROR(AVERAGEIFS(INDEX('Etude statistique des temps d''a'!B:AD,0,ROW(A16)),'Etude statistique des temps d''a'!A:A,"10h30",'Etude statistique des temps d''a'!AF:AF,6),"Closed")</f>
        <v>25</v>
      </c>
      <c r="I17">
        <f>IFERROR(AVERAGEIFS(INDEX('Etude statistique des temps d''a'!B:AD,0,ROW(A16)),'Etude statistique des temps d''a'!A:A,"11h30 (Parade!)",'Etude statistique des temps d''a'!AF:AF,6),"Closed")</f>
        <v>10</v>
      </c>
      <c r="J17">
        <f>IFERROR(AVERAGEIFS(INDEX('Etude statistique des temps d''a'!B:AD,0,ROW(A16)),'Etude statistique des temps d''a'!A:A,"12h30",'Etude statistique des temps d''a'!AF:AF,6),"Closed")</f>
        <v>25</v>
      </c>
      <c r="K17">
        <f>IFERROR(AVERAGEIFS(INDEX('Etude statistique des temps d''a'!B:AD,0,ROW(A16)),'Etude statistique des temps d''a'!A:A,"13h30",'Etude statistique des temps d''a'!AF:AF,6),"Closed")</f>
        <v>25</v>
      </c>
      <c r="L17">
        <f>IFERROR(AVERAGEIFS(INDEX('Etude statistique des temps d''a'!B:AD,0,ROW(A16)),'Etude statistique des temps d''a'!A:A,"14h30",'Etude statistique des temps d''a'!AF:AF,6),"Closed")</f>
        <v>15</v>
      </c>
      <c r="M17">
        <f>IFERROR(AVERAGEIFS(INDEX('Etude statistique des temps d''a'!B:AD,0,ROW(A16)),'Etude statistique des temps d''a'!A:A,"15h30",'Etude statistique des temps d''a'!AF:AF,6),"Closed")</f>
        <v>17.5</v>
      </c>
      <c r="N17">
        <f>IFERROR(AVERAGEIFS(INDEX('Etude statistique des temps d''a'!B:AD,0,ROW(A16)),'Etude statistique des temps d''a'!A:A,"16h30",'Etude statistique des temps d''a'!AF:AF,6),"Closed")</f>
        <v>17.5</v>
      </c>
      <c r="O17">
        <f>IFERROR(AVERAGEIFS(INDEX('Etude statistique des temps d''a'!B:AD,0,ROW(A16)),'Etude statistique des temps d''a'!A:A,"17h30",'Etude statistique des temps d''a'!AF:AF,6),"Closed")</f>
        <v>15</v>
      </c>
      <c r="P17">
        <f>IFERROR(AVERAGEIFS(INDEX('Etude statistique des temps d''a'!B:AD,0,ROW(A16)),'Etude statistique des temps d''a'!A:A,"18h30",'Etude statistique des temps d''a'!AF:AF,6),"Closed")</f>
        <v>15</v>
      </c>
      <c r="Q17">
        <f>IFERROR(AVERAGEIFS(INDEX('Etude statistique des temps d''a'!B:AD,0,ROW(A16)),'Etude statistique des temps d''a'!A:A,"19h30",'Etude statistique des temps d''a'!AF:AF,6),"Closed")</f>
        <v>5</v>
      </c>
      <c r="R17" t="str">
        <f>IFERROR(AVERAGEIFS(INDEX('Etude statistique des temps d''a'!B:AD,0,ROW(A16)),'Etude statistique des temps d''a'!A:A,"20h30",'Etude statistique des temps d''a'!AF:AF,6),"Closed")</f>
        <v>Closed</v>
      </c>
      <c r="S17" t="str">
        <f>IFERROR(AVERAGEIFS(INDEX('Etude statistique des temps d''a'!B:AD,0,ROW(A16)),'Etude statistique des temps d''a'!A:A,"21h30",'Etude statistique des temps d''a'!AF:AF,6),"Closed")</f>
        <v>Closed</v>
      </c>
      <c r="T17" t="str">
        <f>IFERROR(AVERAGEIFS(INDEX('Etude statistique des temps d''a'!B:AD,0,ROW(A16)),'Etude statistique des temps d''a'!A:A,"22h",'Etude statistique des temps d''a'!AF:AF,6),"Closed")</f>
        <v>Closed</v>
      </c>
      <c r="U17" t="str">
        <f>IFERROR(AVERAGEIFS(INDEX('Etude statistique des temps d''a'!B:AD,0,ROW(A16)),'Etude statistique des temps d''a'!A:A,"22h30",'Etude statistique des temps d''a'!AF:AF,6),"Closed")</f>
        <v>Closed</v>
      </c>
      <c r="V17">
        <f>COUNTIFS('Etude statistique des temps d''a'!AF:AF,6,INDEX('Etude statistique des temps d''a'!B:AD, 0, ROW(A16)),"Fermé") / COUNTIFS('Etude statistique des temps d''a'!AF:AF,6,INDEX('Etude statistique des temps d''a'!B:AD, 0, ROW(A16)),"&lt;&gt;")</f>
        <v>0.28000000000000003</v>
      </c>
      <c r="W17">
        <f>IFERROR(COUNTIFS('Etude statistique des temps d''a'!AF:AF,6,'Etude statistique des temps d''a'!A:A,"8h30",INDEX('Etude statistique des temps d''a'!B:AD, 0, ROW(A16)),"Fermé") / COUNTIFS('Etude statistique des temps d''a'!AF:AF,6,'Etude statistique des temps d''a'!A:A,"8h30",INDEX('Etude statistique des temps d''a'!B:AD, 0, ROW(A16)),"&lt;&gt;"),"No data")</f>
        <v>1</v>
      </c>
      <c r="X17">
        <f>IFERROR(COUNTIFS('Etude statistique des temps d''a'!AF:AF,6,'Etude statistique des temps d''a'!A:A,"9h30",INDEX('Etude statistique des temps d''a'!B:AD, 0, ROW(A16)),"Fermé") / COUNTIFS('Etude statistique des temps d''a'!AF:AF,6,'Etude statistique des temps d''a'!A:A,"9h30",INDEX('Etude statistique des temps d''a'!B:AD, 0, ROW(A16)),"&lt;&gt;"),"No data")</f>
        <v>0</v>
      </c>
      <c r="Y17">
        <f>IFERROR(COUNTIFS('Etude statistique des temps d''a'!AF:AF,6,'Etude statistique des temps d''a'!A:A,"10h30",INDEX('Etude statistique des temps d''a'!B:AD, 0, ROW(A16)),"Fermé") / COUNTIFS('Etude statistique des temps d''a'!AF:AF,6,'Etude statistique des temps d''a'!A:A,"10h30",INDEX('Etude statistique des temps d''a'!B:AD, 0, ROW(A16)),"&lt;&gt;"),"No data")</f>
        <v>0</v>
      </c>
      <c r="Z17">
        <f>IFERROR(COUNTIFS('Etude statistique des temps d''a'!AF:AF,6,'Etude statistique des temps d''a'!A:A,"11h30 (Parade!)",INDEX('Etude statistique des temps d''a'!B:AD, 0, ROW(A16)),"Fermé") / COUNTIFS('Etude statistique des temps d''a'!AF:AF,6,'Etude statistique des temps d''a'!A:A,"11h30 (Parade!)",INDEX('Etude statistique des temps d''a'!B:AD, 0, ROW(A16)),"&lt;&gt;"),"No data")</f>
        <v>0</v>
      </c>
      <c r="AA17">
        <f>IFERROR(COUNTIFS('Etude statistique des temps d''a'!AF:AF,6,'Etude statistique des temps d''a'!A:A,"12h30",INDEX('Etude statistique des temps d''a'!B:AD, 0, ROW(A16)),"Fermé") / COUNTIFS('Etude statistique des temps d''a'!AF:AF,6,'Etude statistique des temps d''a'!A:A,"12h30",INDEX('Etude statistique des temps d''a'!B:AD, 0, ROW(A16)),"&lt;&gt;"),"No data")</f>
        <v>0</v>
      </c>
      <c r="AB17">
        <f>IFERROR(COUNTIFS('Etude statistique des temps d''a'!AF:AF,6,'Etude statistique des temps d''a'!A:A,"13h30",INDEX('Etude statistique des temps d''a'!B:AD, 0, ROW(A16)),"Fermé") / COUNTIFS('Etude statistique des temps d''a'!AF:AF,6,'Etude statistique des temps d''a'!A:A,"13h30",INDEX('Etude statistique des temps d''a'!B:AD, 0, ROW(A16)),"&lt;&gt;"),"No data")</f>
        <v>0</v>
      </c>
      <c r="AC17">
        <f>IFERROR(COUNTIFS('Etude statistique des temps d''a'!AF:AF,6,'Etude statistique des temps d''a'!A:A,"14h30",INDEX('Etude statistique des temps d''a'!B:AD, 0, ROW(A16)),"Fermé") / COUNTIFS('Etude statistique des temps d''a'!AF:AF,6,'Etude statistique des temps d''a'!A:A,"14h30",INDEX('Etude statistique des temps d''a'!B:AD, 0, ROW(A16)),"&lt;&gt;"),"No data")</f>
        <v>0</v>
      </c>
      <c r="AD17">
        <f>IFERROR(COUNTIFS('Etude statistique des temps d''a'!AF:AF,6,'Etude statistique des temps d''a'!A:A,"15h30",INDEX('Etude statistique des temps d''a'!B:AD, 0, ROW(A16)),"Fermé") / COUNTIFS('Etude statistique des temps d''a'!AF:AF,6,'Etude statistique des temps d''a'!A:A,"15h30",INDEX('Etude statistique des temps d''a'!B:AD, 0, ROW(A16)),"&lt;&gt;"),"No data")</f>
        <v>0</v>
      </c>
      <c r="AE17">
        <f>IFERROR(COUNTIFS('Etude statistique des temps d''a'!AF:AF,6,'Etude statistique des temps d''a'!A:A,"16h30",INDEX('Etude statistique des temps d''a'!B:AD, 0, ROW(A16)),"Fermé") / COUNTIFS('Etude statistique des temps d''a'!AF:AF,6,'Etude statistique des temps d''a'!A:A,"16h30",INDEX('Etude statistique des temps d''a'!B:AD, 0, ROW(A16)),"&lt;&gt;"),"No data")</f>
        <v>0</v>
      </c>
      <c r="AF17">
        <f>IFERROR(COUNTIFS('Etude statistique des temps d''a'!AF:AF,6,'Etude statistique des temps d''a'!A:A,"17h30",INDEX('Etude statistique des temps d''a'!B:AD, 0, ROW(A16)),"Fermé") / COUNTIFS('Etude statistique des temps d''a'!AF:AF,6,'Etude statistique des temps d''a'!A:A,"17h30",INDEX('Etude statistique des temps d''a'!B:AD, 0, ROW(A16)),"&lt;&gt;"),"No data")</f>
        <v>0.5</v>
      </c>
      <c r="AG17">
        <f>IFERROR(COUNTIFS('Etude statistique des temps d''a'!AF:AF,6,'Etude statistique des temps d''a'!A:A,"18h30",INDEX('Etude statistique des temps d''a'!B:AD, 0, ROW(A16)),"Fermé") / COUNTIFS('Etude statistique des temps d''a'!AF:AF,6,'Etude statistique des temps d''a'!A:A,"18h30",INDEX('Etude statistique des temps d''a'!B:AD, 0, ROW(A16)),"&lt;&gt;"),"No data")</f>
        <v>0</v>
      </c>
      <c r="AH17">
        <f>IFERROR(COUNTIFS('Etude statistique des temps d''a'!AF:AF,6,'Etude statistique des temps d''a'!A:A,"19h30",INDEX('Etude statistique des temps d''a'!B:AD, 0, ROW(A16)),"Fermé") / COUNTIFS('Etude statistique des temps d''a'!AF:AF,6,'Etude statistique des temps d''a'!A:A,"19h30",INDEX('Etude statistique des temps d''a'!B:AD, 0, ROW(A16)),"&lt;&gt;"),"No data")</f>
        <v>0</v>
      </c>
      <c r="AI17">
        <f>IFERROR(COUNTIFS('Etude statistique des temps d''a'!AF:AF,6,'Etude statistique des temps d''a'!A:A,"20h30",INDEX('Etude statistique des temps d''a'!B:AD, 0, ROW(A16)),"Fermé") / COUNTIFS('Etude statistique des temps d''a'!AF:AF,6,'Etude statistique des temps d''a'!A:A,"20h30",INDEX('Etude statistique des temps d''a'!B:AD, 0, ROW(A16)),"&lt;&gt;"),"No data")</f>
        <v>1</v>
      </c>
      <c r="AJ17">
        <f>IFERROR(COUNTIFS('Etude statistique des temps d''a'!AF:AF,6,'Etude statistique des temps d''a'!A:A,"21h30",INDEX('Etude statistique des temps d''a'!B:AD, 0, ROW(A16)),"Fermé") / COUNTIFS('Etude statistique des temps d''a'!AF:AF,6,'Etude statistique des temps d''a'!A:A,"21h30",INDEX('Etude statistique des temps d''a'!B:AD, 0, ROW(A16)),"&lt;&gt;"),"No data")</f>
        <v>1</v>
      </c>
      <c r="AK17">
        <f>IFERROR(COUNTIFS('Etude statistique des temps d''a'!AF:AF,6,'Etude statistique des temps d''a'!A:A,"22h",INDEX('Etude statistique des temps d''a'!B:AD, 0, ROW(A16)),"Fermé") / COUNTIFS('Etude statistique des temps d''a'!AF:AF,6,'Etude statistique des temps d''a'!A:A,"22h",INDEX('Etude statistique des temps d''a'!B:AD, 0, ROW(A16)),"&lt;&gt;"),"No data")</f>
        <v>1</v>
      </c>
      <c r="AL17">
        <f>IFERROR(COUNTIFS('Etude statistique des temps d''a'!AF:AF,6,'Etude statistique des temps d''a'!A:A,"22h30",INDEX('Etude statistique des temps d''a'!B:AD, 0, ROW(A16)),"Fermé") / COUNTIFS('Etude statistique des temps d''a'!AF:AF,6,'Etude statistique des temps d''a'!A:A,"22h30",INDEX('Etude statistique des temps d''a'!B:AD, 0, ROW(A16)),"&lt;&gt;"),"No data")</f>
        <v>1</v>
      </c>
    </row>
    <row r="18" spans="1:38" x14ac:dyDescent="0.3">
      <c r="A18" t="s">
        <v>24</v>
      </c>
      <c r="B18" t="s">
        <v>40</v>
      </c>
      <c r="C18" t="s">
        <v>75</v>
      </c>
      <c r="D18" t="s">
        <v>76</v>
      </c>
      <c r="E18">
        <f t="shared" si="0"/>
        <v>35.666666666666664</v>
      </c>
      <c r="F18">
        <f>IFERROR(AVERAGEIFS(INDEX('Etude statistique des temps d''a'!B:AD,0,ROW(A17)),'Etude statistique des temps d''a'!A:A,"8h30",'Etude statistique des temps d''a'!AF:AF,6),"Closed")</f>
        <v>5</v>
      </c>
      <c r="G18">
        <f>IFERROR(AVERAGEIFS(INDEX('Etude statistique des temps d''a'!B:AD,0,ROW(A17)),'Etude statistique des temps d''a'!A:A,"9h30",'Etude statistique des temps d''a'!AF:AF,6),"Closed")</f>
        <v>35</v>
      </c>
      <c r="H18">
        <f>IFERROR(AVERAGEIFS(INDEX('Etude statistique des temps d''a'!B:AD,0,ROW(A17)),'Etude statistique des temps d''a'!A:A,"10h30",'Etude statistique des temps d''a'!AF:AF,6),"Closed")</f>
        <v>40</v>
      </c>
      <c r="I18">
        <f>IFERROR(AVERAGEIFS(INDEX('Etude statistique des temps d''a'!B:AD,0,ROW(A17)),'Etude statistique des temps d''a'!A:A,"11h30 (Parade!)",'Etude statistique des temps d''a'!AF:AF,6),"Closed")</f>
        <v>40</v>
      </c>
      <c r="J18">
        <f>IFERROR(AVERAGEIFS(INDEX('Etude statistique des temps d''a'!B:AD,0,ROW(A17)),'Etude statistique des temps d''a'!A:A,"12h30",'Etude statistique des temps d''a'!AF:AF,6),"Closed")</f>
        <v>55</v>
      </c>
      <c r="K18">
        <f>IFERROR(AVERAGEIFS(INDEX('Etude statistique des temps d''a'!B:AD,0,ROW(A17)),'Etude statistique des temps d''a'!A:A,"13h30",'Etude statistique des temps d''a'!AF:AF,6),"Closed")</f>
        <v>50</v>
      </c>
      <c r="L18">
        <f>IFERROR(AVERAGEIFS(INDEX('Etude statistique des temps d''a'!B:AD,0,ROW(A17)),'Etude statistique des temps d''a'!A:A,"14h30",'Etude statistique des temps d''a'!AF:AF,6),"Closed")</f>
        <v>52.5</v>
      </c>
      <c r="M18">
        <f>IFERROR(AVERAGEIFS(INDEX('Etude statistique des temps d''a'!B:AD,0,ROW(A17)),'Etude statistique des temps d''a'!A:A,"15h30",'Etude statistique des temps d''a'!AF:AF,6),"Closed")</f>
        <v>47.5</v>
      </c>
      <c r="N18">
        <f>IFERROR(AVERAGEIFS(INDEX('Etude statistique des temps d''a'!B:AD,0,ROW(A17)),'Etude statistique des temps d''a'!A:A,"16h30",'Etude statistique des temps d''a'!AF:AF,6),"Closed")</f>
        <v>40</v>
      </c>
      <c r="O18">
        <f>IFERROR(AVERAGEIFS(INDEX('Etude statistique des temps d''a'!B:AD,0,ROW(A17)),'Etude statistique des temps d''a'!A:A,"17h30",'Etude statistique des temps d''a'!AF:AF,6),"Closed")</f>
        <v>35</v>
      </c>
      <c r="P18">
        <f>IFERROR(AVERAGEIFS(INDEX('Etude statistique des temps d''a'!B:AD,0,ROW(A17)),'Etude statistique des temps d''a'!A:A,"18h30",'Etude statistique des temps d''a'!AF:AF,6),"Closed")</f>
        <v>30</v>
      </c>
      <c r="Q18">
        <f>IFERROR(AVERAGEIFS(INDEX('Etude statistique des temps d''a'!B:AD,0,ROW(A17)),'Etude statistique des temps d''a'!A:A,"19h30",'Etude statistique des temps d''a'!AF:AF,6),"Closed")</f>
        <v>25</v>
      </c>
      <c r="R18">
        <f>IFERROR(AVERAGEIFS(INDEX('Etude statistique des temps d''a'!B:AD,0,ROW(A17)),'Etude statistique des temps d''a'!A:A,"20h30",'Etude statistique des temps d''a'!AF:AF,6),"Closed")</f>
        <v>25</v>
      </c>
      <c r="S18">
        <f>IFERROR(AVERAGEIFS(INDEX('Etude statistique des temps d''a'!B:AD,0,ROW(A17)),'Etude statistique des temps d''a'!A:A,"21h30",'Etude statistique des temps d''a'!AF:AF,6),"Closed")</f>
        <v>30</v>
      </c>
      <c r="T18">
        <f>IFERROR(AVERAGEIFS(INDEX('Etude statistique des temps d''a'!B:AD,0,ROW(A17)),'Etude statistique des temps d''a'!A:A,"22h",'Etude statistique des temps d''a'!AF:AF,6),"Closed")</f>
        <v>25</v>
      </c>
      <c r="U18" t="str">
        <f>IFERROR(AVERAGEIFS(INDEX('Etude statistique des temps d''a'!B:AD,0,ROW(A17)),'Etude statistique des temps d''a'!A:A,"22h30",'Etude statistique des temps d''a'!AF:AF,6),"Closed")</f>
        <v>Closed</v>
      </c>
      <c r="V18">
        <f>COUNTIFS('Etude statistique des temps d''a'!AF:AF,6,INDEX('Etude statistique des temps d''a'!B:AD, 0, ROW(A17)),"Fermé") / COUNTIFS('Etude statistique des temps d''a'!AF:AF,6,INDEX('Etude statistique des temps d''a'!B:AD, 0, ROW(A17)),"&lt;&gt;")</f>
        <v>0.08</v>
      </c>
      <c r="W18">
        <f>IFERROR(COUNTIFS('Etude statistique des temps d''a'!AF:AF,6,'Etude statistique des temps d''a'!A:A,"8h30",INDEX('Etude statistique des temps d''a'!B:AD, 0, ROW(A17)),"Fermé") / COUNTIFS('Etude statistique des temps d''a'!AF:AF,6,'Etude statistique des temps d''a'!A:A,"8h30",INDEX('Etude statistique des temps d''a'!B:AD, 0, ROW(A17)),"&lt;&gt;"),"No data")</f>
        <v>0</v>
      </c>
      <c r="X18">
        <f>IFERROR(COUNTIFS('Etude statistique des temps d''a'!AF:AF,6,'Etude statistique des temps d''a'!A:A,"9h30",INDEX('Etude statistique des temps d''a'!B:AD, 0, ROW(A17)),"Fermé") / COUNTIFS('Etude statistique des temps d''a'!AF:AF,6,'Etude statistique des temps d''a'!A:A,"9h30",INDEX('Etude statistique des temps d''a'!B:AD, 0, ROW(A17)),"&lt;&gt;"),"No data")</f>
        <v>0</v>
      </c>
      <c r="Y18">
        <f>IFERROR(COUNTIFS('Etude statistique des temps d''a'!AF:AF,6,'Etude statistique des temps d''a'!A:A,"10h30",INDEX('Etude statistique des temps d''a'!B:AD, 0, ROW(A17)),"Fermé") / COUNTIFS('Etude statistique des temps d''a'!AF:AF,6,'Etude statistique des temps d''a'!A:A,"10h30",INDEX('Etude statistique des temps d''a'!B:AD, 0, ROW(A17)),"&lt;&gt;"),"No data")</f>
        <v>0</v>
      </c>
      <c r="Z18">
        <f>IFERROR(COUNTIFS('Etude statistique des temps d''a'!AF:AF,6,'Etude statistique des temps d''a'!A:A,"11h30 (Parade!)",INDEX('Etude statistique des temps d''a'!B:AD, 0, ROW(A17)),"Fermé") / COUNTIFS('Etude statistique des temps d''a'!AF:AF,6,'Etude statistique des temps d''a'!A:A,"11h30 (Parade!)",INDEX('Etude statistique des temps d''a'!B:AD, 0, ROW(A17)),"&lt;&gt;"),"No data")</f>
        <v>0</v>
      </c>
      <c r="AA18">
        <f>IFERROR(COUNTIFS('Etude statistique des temps d''a'!AF:AF,6,'Etude statistique des temps d''a'!A:A,"12h30",INDEX('Etude statistique des temps d''a'!B:AD, 0, ROW(A17)),"Fermé") / COUNTIFS('Etude statistique des temps d''a'!AF:AF,6,'Etude statistique des temps d''a'!A:A,"12h30",INDEX('Etude statistique des temps d''a'!B:AD, 0, ROW(A17)),"&lt;&gt;"),"No data")</f>
        <v>0</v>
      </c>
      <c r="AB18">
        <f>IFERROR(COUNTIFS('Etude statistique des temps d''a'!AF:AF,6,'Etude statistique des temps d''a'!A:A,"13h30",INDEX('Etude statistique des temps d''a'!B:AD, 0, ROW(A17)),"Fermé") / COUNTIFS('Etude statistique des temps d''a'!AF:AF,6,'Etude statistique des temps d''a'!A:A,"13h30",INDEX('Etude statistique des temps d''a'!B:AD, 0, ROW(A17)),"&lt;&gt;"),"No data")</f>
        <v>0</v>
      </c>
      <c r="AC18">
        <f>IFERROR(COUNTIFS('Etude statistique des temps d''a'!AF:AF,6,'Etude statistique des temps d''a'!A:A,"14h30",INDEX('Etude statistique des temps d''a'!B:AD, 0, ROW(A17)),"Fermé") / COUNTIFS('Etude statistique des temps d''a'!AF:AF,6,'Etude statistique des temps d''a'!A:A,"14h30",INDEX('Etude statistique des temps d''a'!B:AD, 0, ROW(A17)),"&lt;&gt;"),"No data")</f>
        <v>0</v>
      </c>
      <c r="AD18">
        <f>IFERROR(COUNTIFS('Etude statistique des temps d''a'!AF:AF,6,'Etude statistique des temps d''a'!A:A,"15h30",INDEX('Etude statistique des temps d''a'!B:AD, 0, ROW(A17)),"Fermé") / COUNTIFS('Etude statistique des temps d''a'!AF:AF,6,'Etude statistique des temps d''a'!A:A,"15h30",INDEX('Etude statistique des temps d''a'!B:AD, 0, ROW(A17)),"&lt;&gt;"),"No data")</f>
        <v>0</v>
      </c>
      <c r="AE18">
        <f>IFERROR(COUNTIFS('Etude statistique des temps d''a'!AF:AF,6,'Etude statistique des temps d''a'!A:A,"16h30",INDEX('Etude statistique des temps d''a'!B:AD, 0, ROW(A17)),"Fermé") / COUNTIFS('Etude statistique des temps d''a'!AF:AF,6,'Etude statistique des temps d''a'!A:A,"16h30",INDEX('Etude statistique des temps d''a'!B:AD, 0, ROW(A17)),"&lt;&gt;"),"No data")</f>
        <v>0</v>
      </c>
      <c r="AF18">
        <f>IFERROR(COUNTIFS('Etude statistique des temps d''a'!AF:AF,6,'Etude statistique des temps d''a'!A:A,"17h30",INDEX('Etude statistique des temps d''a'!B:AD, 0, ROW(A17)),"Fermé") / COUNTIFS('Etude statistique des temps d''a'!AF:AF,6,'Etude statistique des temps d''a'!A:A,"17h30",INDEX('Etude statistique des temps d''a'!B:AD, 0, ROW(A17)),"&lt;&gt;"),"No data")</f>
        <v>0</v>
      </c>
      <c r="AG18">
        <f>IFERROR(COUNTIFS('Etude statistique des temps d''a'!AF:AF,6,'Etude statistique des temps d''a'!A:A,"18h30",INDEX('Etude statistique des temps d''a'!B:AD, 0, ROW(A17)),"Fermé") / COUNTIFS('Etude statistique des temps d''a'!AF:AF,6,'Etude statistique des temps d''a'!A:A,"18h30",INDEX('Etude statistique des temps d''a'!B:AD, 0, ROW(A17)),"&lt;&gt;"),"No data")</f>
        <v>0</v>
      </c>
      <c r="AH18">
        <f>IFERROR(COUNTIFS('Etude statistique des temps d''a'!AF:AF,6,'Etude statistique des temps d''a'!A:A,"19h30",INDEX('Etude statistique des temps d''a'!B:AD, 0, ROW(A17)),"Fermé") / COUNTIFS('Etude statistique des temps d''a'!AF:AF,6,'Etude statistique des temps d''a'!A:A,"19h30",INDEX('Etude statistique des temps d''a'!B:AD, 0, ROW(A17)),"&lt;&gt;"),"No data")</f>
        <v>0</v>
      </c>
      <c r="AI18">
        <f>IFERROR(COUNTIFS('Etude statistique des temps d''a'!AF:AF,6,'Etude statistique des temps d''a'!A:A,"20h30",INDEX('Etude statistique des temps d''a'!B:AD, 0, ROW(A17)),"Fermé") / COUNTIFS('Etude statistique des temps d''a'!AF:AF,6,'Etude statistique des temps d''a'!A:A,"20h30",INDEX('Etude statistique des temps d''a'!B:AD, 0, ROW(A17)),"&lt;&gt;"),"No data")</f>
        <v>0</v>
      </c>
      <c r="AJ18">
        <f>IFERROR(COUNTIFS('Etude statistique des temps d''a'!AF:AF,6,'Etude statistique des temps d''a'!A:A,"21h30",INDEX('Etude statistique des temps d''a'!B:AD, 0, ROW(A17)),"Fermé") / COUNTIFS('Etude statistique des temps d''a'!AF:AF,6,'Etude statistique des temps d''a'!A:A,"21h30",INDEX('Etude statistique des temps d''a'!B:AD, 0, ROW(A17)),"&lt;&gt;"),"No data")</f>
        <v>0</v>
      </c>
      <c r="AK18">
        <f>IFERROR(COUNTIFS('Etude statistique des temps d''a'!AF:AF,6,'Etude statistique des temps d''a'!A:A,"22h",INDEX('Etude statistique des temps d''a'!B:AD, 0, ROW(A17)),"Fermé") / COUNTIFS('Etude statistique des temps d''a'!AF:AF,6,'Etude statistique des temps d''a'!A:A,"22h",INDEX('Etude statistique des temps d''a'!B:AD, 0, ROW(A17)),"&lt;&gt;"),"No data")</f>
        <v>0</v>
      </c>
      <c r="AL18">
        <f>IFERROR(COUNTIFS('Etude statistique des temps d''a'!AF:AF,6,'Etude statistique des temps d''a'!A:A,"22h30",INDEX('Etude statistique des temps d''a'!B:AD, 0, ROW(A17)),"Fermé") / COUNTIFS('Etude statistique des temps d''a'!AF:AF,6,'Etude statistique des temps d''a'!A:A,"22h30",INDEX('Etude statistique des temps d''a'!B:AD, 0, ROW(A17)),"&lt;&gt;"),"No data")</f>
        <v>1</v>
      </c>
    </row>
    <row r="19" spans="1:38" x14ac:dyDescent="0.3">
      <c r="A19" t="s">
        <v>25</v>
      </c>
      <c r="B19" t="s">
        <v>40</v>
      </c>
      <c r="C19" t="s">
        <v>77</v>
      </c>
      <c r="D19" t="s">
        <v>78</v>
      </c>
      <c r="E19">
        <f t="shared" si="0"/>
        <v>19.23076923076923</v>
      </c>
      <c r="F19" t="str">
        <f>IFERROR(AVERAGEIFS(INDEX('Etude statistique des temps d''a'!B:AD,0,ROW(A18)),'Etude statistique des temps d''a'!A:A,"8h30",'Etude statistique des temps d''a'!AF:AF,6),"Closed")</f>
        <v>Closed</v>
      </c>
      <c r="G19">
        <f>IFERROR(AVERAGEIFS(INDEX('Etude statistique des temps d''a'!B:AD,0,ROW(A18)),'Etude statistique des temps d''a'!A:A,"9h30",'Etude statistique des temps d''a'!AF:AF,6),"Closed")</f>
        <v>10</v>
      </c>
      <c r="H19">
        <f>IFERROR(AVERAGEIFS(INDEX('Etude statistique des temps d''a'!B:AD,0,ROW(A18)),'Etude statistique des temps d''a'!A:A,"10h30",'Etude statistique des temps d''a'!AF:AF,6),"Closed")</f>
        <v>15</v>
      </c>
      <c r="I19">
        <f>IFERROR(AVERAGEIFS(INDEX('Etude statistique des temps d''a'!B:AD,0,ROW(A18)),'Etude statistique des temps d''a'!A:A,"11h30 (Parade!)",'Etude statistique des temps d''a'!AF:AF,6),"Closed")</f>
        <v>17.5</v>
      </c>
      <c r="J19">
        <f>IFERROR(AVERAGEIFS(INDEX('Etude statistique des temps d''a'!B:AD,0,ROW(A18)),'Etude statistique des temps d''a'!A:A,"12h30",'Etude statistique des temps d''a'!AF:AF,6),"Closed")</f>
        <v>30</v>
      </c>
      <c r="K19">
        <f>IFERROR(AVERAGEIFS(INDEX('Etude statistique des temps d''a'!B:AD,0,ROW(A18)),'Etude statistique des temps d''a'!A:A,"13h30",'Etude statistique des temps d''a'!AF:AF,6),"Closed")</f>
        <v>20</v>
      </c>
      <c r="L19">
        <f>IFERROR(AVERAGEIFS(INDEX('Etude statistique des temps d''a'!B:AD,0,ROW(A18)),'Etude statistique des temps d''a'!A:A,"14h30",'Etude statistique des temps d''a'!AF:AF,6),"Closed")</f>
        <v>25</v>
      </c>
      <c r="M19">
        <f>IFERROR(AVERAGEIFS(INDEX('Etude statistique des temps d''a'!B:AD,0,ROW(A18)),'Etude statistique des temps d''a'!A:A,"15h30",'Etude statistique des temps d''a'!AF:AF,6),"Closed")</f>
        <v>22.5</v>
      </c>
      <c r="N19">
        <f>IFERROR(AVERAGEIFS(INDEX('Etude statistique des temps d''a'!B:AD,0,ROW(A18)),'Etude statistique des temps d''a'!A:A,"16h30",'Etude statistique des temps d''a'!AF:AF,6),"Closed")</f>
        <v>17.5</v>
      </c>
      <c r="O19">
        <f>IFERROR(AVERAGEIFS(INDEX('Etude statistique des temps d''a'!B:AD,0,ROW(A18)),'Etude statistique des temps d''a'!A:A,"17h30",'Etude statistique des temps d''a'!AF:AF,6),"Closed")</f>
        <v>22.5</v>
      </c>
      <c r="P19">
        <f>IFERROR(AVERAGEIFS(INDEX('Etude statistique des temps d''a'!B:AD,0,ROW(A18)),'Etude statistique des temps d''a'!A:A,"18h30",'Etude statistique des temps d''a'!AF:AF,6),"Closed")</f>
        <v>20</v>
      </c>
      <c r="Q19">
        <f>IFERROR(AVERAGEIFS(INDEX('Etude statistique des temps d''a'!B:AD,0,ROW(A18)),'Etude statistique des temps d''a'!A:A,"19h30",'Etude statistique des temps d''a'!AF:AF,6),"Closed")</f>
        <v>15</v>
      </c>
      <c r="R19">
        <f>IFERROR(AVERAGEIFS(INDEX('Etude statistique des temps d''a'!B:AD,0,ROW(A18)),'Etude statistique des temps d''a'!A:A,"20h30",'Etude statistique des temps d''a'!AF:AF,6),"Closed")</f>
        <v>20</v>
      </c>
      <c r="S19">
        <f>IFERROR(AVERAGEIFS(INDEX('Etude statistique des temps d''a'!B:AD,0,ROW(A18)),'Etude statistique des temps d''a'!A:A,"21h30",'Etude statistique des temps d''a'!AF:AF,6),"Closed")</f>
        <v>15</v>
      </c>
      <c r="T19" t="str">
        <f>IFERROR(AVERAGEIFS(INDEX('Etude statistique des temps d''a'!B:AD,0,ROW(A18)),'Etude statistique des temps d''a'!A:A,"22h",'Etude statistique des temps d''a'!AF:AF,6),"Closed")</f>
        <v>Closed</v>
      </c>
      <c r="U19" t="str">
        <f>IFERROR(AVERAGEIFS(INDEX('Etude statistique des temps d''a'!B:AD,0,ROW(A18)),'Etude statistique des temps d''a'!A:A,"22h30",'Etude statistique des temps d''a'!AF:AF,6),"Closed")</f>
        <v>Closed</v>
      </c>
      <c r="V19">
        <f>COUNTIFS('Etude statistique des temps d''a'!AF:AF,6,INDEX('Etude statistique des temps d''a'!B:AD, 0, ROW(A18)),"Fermé") / COUNTIFS('Etude statistique des temps d''a'!AF:AF,6,INDEX('Etude statistique des temps d''a'!B:AD, 0, ROW(A18)),"&lt;&gt;")</f>
        <v>0.16</v>
      </c>
      <c r="W19">
        <f>IFERROR(COUNTIFS('Etude statistique des temps d''a'!AF:AF,6,'Etude statistique des temps d''a'!A:A,"8h30",INDEX('Etude statistique des temps d''a'!B:AD, 0, ROW(A18)),"Fermé") / COUNTIFS('Etude statistique des temps d''a'!AF:AF,6,'Etude statistique des temps d''a'!A:A,"8h30",INDEX('Etude statistique des temps d''a'!B:AD, 0, ROW(A18)),"&lt;&gt;"),"No data")</f>
        <v>1</v>
      </c>
      <c r="X19">
        <f>IFERROR(COUNTIFS('Etude statistique des temps d''a'!AF:AF,6,'Etude statistique des temps d''a'!A:A,"9h30",INDEX('Etude statistique des temps d''a'!B:AD, 0, ROW(A18)),"Fermé") / COUNTIFS('Etude statistique des temps d''a'!AF:AF,6,'Etude statistique des temps d''a'!A:A,"9h30",INDEX('Etude statistique des temps d''a'!B:AD, 0, ROW(A18)),"&lt;&gt;"),"No data")</f>
        <v>0</v>
      </c>
      <c r="Y19">
        <f>IFERROR(COUNTIFS('Etude statistique des temps d''a'!AF:AF,6,'Etude statistique des temps d''a'!A:A,"10h30",INDEX('Etude statistique des temps d''a'!B:AD, 0, ROW(A18)),"Fermé") / COUNTIFS('Etude statistique des temps d''a'!AF:AF,6,'Etude statistique des temps d''a'!A:A,"10h30",INDEX('Etude statistique des temps d''a'!B:AD, 0, ROW(A18)),"&lt;&gt;"),"No data")</f>
        <v>0</v>
      </c>
      <c r="Z19">
        <f>IFERROR(COUNTIFS('Etude statistique des temps d''a'!AF:AF,6,'Etude statistique des temps d''a'!A:A,"11h30 (Parade!)",INDEX('Etude statistique des temps d''a'!B:AD, 0, ROW(A18)),"Fermé") / COUNTIFS('Etude statistique des temps d''a'!AF:AF,6,'Etude statistique des temps d''a'!A:A,"11h30 (Parade!)",INDEX('Etude statistique des temps d''a'!B:AD, 0, ROW(A18)),"&lt;&gt;"),"No data")</f>
        <v>0</v>
      </c>
      <c r="AA19">
        <f>IFERROR(COUNTIFS('Etude statistique des temps d''a'!AF:AF,6,'Etude statistique des temps d''a'!A:A,"12h30",INDEX('Etude statistique des temps d''a'!B:AD, 0, ROW(A18)),"Fermé") / COUNTIFS('Etude statistique des temps d''a'!AF:AF,6,'Etude statistique des temps d''a'!A:A,"12h30",INDEX('Etude statistique des temps d''a'!B:AD, 0, ROW(A18)),"&lt;&gt;"),"No data")</f>
        <v>0</v>
      </c>
      <c r="AB19">
        <f>IFERROR(COUNTIFS('Etude statistique des temps d''a'!AF:AF,6,'Etude statistique des temps d''a'!A:A,"13h30",INDEX('Etude statistique des temps d''a'!B:AD, 0, ROW(A18)),"Fermé") / COUNTIFS('Etude statistique des temps d''a'!AF:AF,6,'Etude statistique des temps d''a'!A:A,"13h30",INDEX('Etude statistique des temps d''a'!B:AD, 0, ROW(A18)),"&lt;&gt;"),"No data")</f>
        <v>0</v>
      </c>
      <c r="AC19">
        <f>IFERROR(COUNTIFS('Etude statistique des temps d''a'!AF:AF,6,'Etude statistique des temps d''a'!A:A,"14h30",INDEX('Etude statistique des temps d''a'!B:AD, 0, ROW(A18)),"Fermé") / COUNTIFS('Etude statistique des temps d''a'!AF:AF,6,'Etude statistique des temps d''a'!A:A,"14h30",INDEX('Etude statistique des temps d''a'!B:AD, 0, ROW(A18)),"&lt;&gt;"),"No data")</f>
        <v>0</v>
      </c>
      <c r="AD19">
        <f>IFERROR(COUNTIFS('Etude statistique des temps d''a'!AF:AF,6,'Etude statistique des temps d''a'!A:A,"15h30",INDEX('Etude statistique des temps d''a'!B:AD, 0, ROW(A18)),"Fermé") / COUNTIFS('Etude statistique des temps d''a'!AF:AF,6,'Etude statistique des temps d''a'!A:A,"15h30",INDEX('Etude statistique des temps d''a'!B:AD, 0, ROW(A18)),"&lt;&gt;"),"No data")</f>
        <v>0</v>
      </c>
      <c r="AE19">
        <f>IFERROR(COUNTIFS('Etude statistique des temps d''a'!AF:AF,6,'Etude statistique des temps d''a'!A:A,"16h30",INDEX('Etude statistique des temps d''a'!B:AD, 0, ROW(A18)),"Fermé") / COUNTIFS('Etude statistique des temps d''a'!AF:AF,6,'Etude statistique des temps d''a'!A:A,"16h30",INDEX('Etude statistique des temps d''a'!B:AD, 0, ROW(A18)),"&lt;&gt;"),"No data")</f>
        <v>0</v>
      </c>
      <c r="AF19">
        <f>IFERROR(COUNTIFS('Etude statistique des temps d''a'!AF:AF,6,'Etude statistique des temps d''a'!A:A,"17h30",INDEX('Etude statistique des temps d''a'!B:AD, 0, ROW(A18)),"Fermé") / COUNTIFS('Etude statistique des temps d''a'!AF:AF,6,'Etude statistique des temps d''a'!A:A,"17h30",INDEX('Etude statistique des temps d''a'!B:AD, 0, ROW(A18)),"&lt;&gt;"),"No data")</f>
        <v>0</v>
      </c>
      <c r="AG19">
        <f>IFERROR(COUNTIFS('Etude statistique des temps d''a'!AF:AF,6,'Etude statistique des temps d''a'!A:A,"18h30",INDEX('Etude statistique des temps d''a'!B:AD, 0, ROW(A18)),"Fermé") / COUNTIFS('Etude statistique des temps d''a'!AF:AF,6,'Etude statistique des temps d''a'!A:A,"18h30",INDEX('Etude statistique des temps d''a'!B:AD, 0, ROW(A18)),"&lt;&gt;"),"No data")</f>
        <v>0</v>
      </c>
      <c r="AH19">
        <f>IFERROR(COUNTIFS('Etude statistique des temps d''a'!AF:AF,6,'Etude statistique des temps d''a'!A:A,"19h30",INDEX('Etude statistique des temps d''a'!B:AD, 0, ROW(A18)),"Fermé") / COUNTIFS('Etude statistique des temps d''a'!AF:AF,6,'Etude statistique des temps d''a'!A:A,"19h30",INDEX('Etude statistique des temps d''a'!B:AD, 0, ROW(A18)),"&lt;&gt;"),"No data")</f>
        <v>0</v>
      </c>
      <c r="AI19">
        <f>IFERROR(COUNTIFS('Etude statistique des temps d''a'!AF:AF,6,'Etude statistique des temps d''a'!A:A,"20h30",INDEX('Etude statistique des temps d''a'!B:AD, 0, ROW(A18)),"Fermé") / COUNTIFS('Etude statistique des temps d''a'!AF:AF,6,'Etude statistique des temps d''a'!A:A,"20h30",INDEX('Etude statistique des temps d''a'!B:AD, 0, ROW(A18)),"&lt;&gt;"),"No data")</f>
        <v>0</v>
      </c>
      <c r="AJ19">
        <f>IFERROR(COUNTIFS('Etude statistique des temps d''a'!AF:AF,6,'Etude statistique des temps d''a'!A:A,"21h30",INDEX('Etude statistique des temps d''a'!B:AD, 0, ROW(A18)),"Fermé") / COUNTIFS('Etude statistique des temps d''a'!AF:AF,6,'Etude statistique des temps d''a'!A:A,"21h30",INDEX('Etude statistique des temps d''a'!B:AD, 0, ROW(A18)),"&lt;&gt;"),"No data")</f>
        <v>0</v>
      </c>
      <c r="AK19">
        <f>IFERROR(COUNTIFS('Etude statistique des temps d''a'!AF:AF,6,'Etude statistique des temps d''a'!A:A,"22h",INDEX('Etude statistique des temps d''a'!B:AD, 0, ROW(A18)),"Fermé") / COUNTIFS('Etude statistique des temps d''a'!AF:AF,6,'Etude statistique des temps d''a'!A:A,"22h",INDEX('Etude statistique des temps d''a'!B:AD, 0, ROW(A18)),"&lt;&gt;"),"No data")</f>
        <v>1</v>
      </c>
      <c r="AL19">
        <f>IFERROR(COUNTIFS('Etude statistique des temps d''a'!AF:AF,6,'Etude statistique des temps d''a'!A:A,"22h30",INDEX('Etude statistique des temps d''a'!B:AD, 0, ROW(A18)),"Fermé") / COUNTIFS('Etude statistique des temps d''a'!AF:AF,6,'Etude statistique des temps d''a'!A:A,"22h30",INDEX('Etude statistique des temps d''a'!B:AD, 0, ROW(A18)),"&lt;&gt;"),"No data")</f>
        <v>1</v>
      </c>
    </row>
    <row r="20" spans="1:38" x14ac:dyDescent="0.3">
      <c r="A20" t="s">
        <v>26</v>
      </c>
      <c r="B20" t="s">
        <v>40</v>
      </c>
      <c r="C20" t="s">
        <v>79</v>
      </c>
      <c r="D20" t="s">
        <v>80</v>
      </c>
      <c r="E20">
        <f t="shared" si="0"/>
        <v>42.321428571428569</v>
      </c>
      <c r="F20" t="str">
        <f>IFERROR(AVERAGEIFS(INDEX('Etude statistique des temps d''a'!B:AD,0,ROW(A19)),'Etude statistique des temps d''a'!A:A,"8h30",'Etude statistique des temps d''a'!AF:AF,6),"Closed")</f>
        <v>Closed</v>
      </c>
      <c r="G20">
        <f>IFERROR(AVERAGEIFS(INDEX('Etude statistique des temps d''a'!B:AD,0,ROW(A19)),'Etude statistique des temps d''a'!A:A,"9h30",'Etude statistique des temps d''a'!AF:AF,6),"Closed")</f>
        <v>5</v>
      </c>
      <c r="H20">
        <f>IFERROR(AVERAGEIFS(INDEX('Etude statistique des temps d''a'!B:AD,0,ROW(A19)),'Etude statistique des temps d''a'!A:A,"10h30",'Etude statistique des temps d''a'!AF:AF,6),"Closed")</f>
        <v>47.5</v>
      </c>
      <c r="I20">
        <f>IFERROR(AVERAGEIFS(INDEX('Etude statistique des temps d''a'!B:AD,0,ROW(A19)),'Etude statistique des temps d''a'!A:A,"11h30 (Parade!)",'Etude statistique des temps d''a'!AF:AF,6),"Closed")</f>
        <v>47.5</v>
      </c>
      <c r="J20">
        <f>IFERROR(AVERAGEIFS(INDEX('Etude statistique des temps d''a'!B:AD,0,ROW(A19)),'Etude statistique des temps d''a'!A:A,"12h30",'Etude statistique des temps d''a'!AF:AF,6),"Closed")</f>
        <v>65</v>
      </c>
      <c r="K20">
        <f>IFERROR(AVERAGEIFS(INDEX('Etude statistique des temps d''a'!B:AD,0,ROW(A19)),'Etude statistique des temps d''a'!A:A,"13h30",'Etude statistique des temps d''a'!AF:AF,6),"Closed")</f>
        <v>60</v>
      </c>
      <c r="L20">
        <f>IFERROR(AVERAGEIFS(INDEX('Etude statistique des temps d''a'!B:AD,0,ROW(A19)),'Etude statistique des temps d''a'!A:A,"14h30",'Etude statistique des temps d''a'!AF:AF,6),"Closed")</f>
        <v>50</v>
      </c>
      <c r="M20">
        <f>IFERROR(AVERAGEIFS(INDEX('Etude statistique des temps d''a'!B:AD,0,ROW(A19)),'Etude statistique des temps d''a'!A:A,"15h30",'Etude statistique des temps d''a'!AF:AF,6),"Closed")</f>
        <v>35</v>
      </c>
      <c r="N20">
        <f>IFERROR(AVERAGEIFS(INDEX('Etude statistique des temps d''a'!B:AD,0,ROW(A19)),'Etude statistique des temps d''a'!A:A,"16h30",'Etude statistique des temps d''a'!AF:AF,6),"Closed")</f>
        <v>40</v>
      </c>
      <c r="O20">
        <f>IFERROR(AVERAGEIFS(INDEX('Etude statistique des temps d''a'!B:AD,0,ROW(A19)),'Etude statistique des temps d''a'!A:A,"17h30",'Etude statistique des temps d''a'!AF:AF,6),"Closed")</f>
        <v>47.5</v>
      </c>
      <c r="P20">
        <f>IFERROR(AVERAGEIFS(INDEX('Etude statistique des temps d''a'!B:AD,0,ROW(A19)),'Etude statistique des temps d''a'!A:A,"18h30",'Etude statistique des temps d''a'!AF:AF,6),"Closed")</f>
        <v>45</v>
      </c>
      <c r="Q20">
        <f>IFERROR(AVERAGEIFS(INDEX('Etude statistique des temps d''a'!B:AD,0,ROW(A19)),'Etude statistique des temps d''a'!A:A,"19h30",'Etude statistique des temps d''a'!AF:AF,6),"Closed")</f>
        <v>30</v>
      </c>
      <c r="R20">
        <f>IFERROR(AVERAGEIFS(INDEX('Etude statistique des temps d''a'!B:AD,0,ROW(A19)),'Etude statistique des temps d''a'!A:A,"20h30",'Etude statistique des temps d''a'!AF:AF,6),"Closed")</f>
        <v>55</v>
      </c>
      <c r="S20">
        <f>IFERROR(AVERAGEIFS(INDEX('Etude statistique des temps d''a'!B:AD,0,ROW(A19)),'Etude statistique des temps d''a'!A:A,"21h30",'Etude statistique des temps d''a'!AF:AF,6),"Closed")</f>
        <v>35</v>
      </c>
      <c r="T20" t="str">
        <f>IFERROR(AVERAGEIFS(INDEX('Etude statistique des temps d''a'!B:AD,0,ROW(A19)),'Etude statistique des temps d''a'!A:A,"22h",'Etude statistique des temps d''a'!AF:AF,6),"Closed")</f>
        <v>Closed</v>
      </c>
      <c r="U20">
        <f>IFERROR(AVERAGEIFS(INDEX('Etude statistique des temps d''a'!B:AD,0,ROW(A19)),'Etude statistique des temps d''a'!A:A,"22h30",'Etude statistique des temps d''a'!AF:AF,6),"Closed")</f>
        <v>30</v>
      </c>
      <c r="V20">
        <f>COUNTIFS('Etude statistique des temps d''a'!AF:AF,6,INDEX('Etude statistique des temps d''a'!B:AD, 0, ROW(A19)),"Fermé") / COUNTIFS('Etude statistique des temps d''a'!AF:AF,6,INDEX('Etude statistique des temps d''a'!B:AD, 0, ROW(A19)),"&lt;&gt;")</f>
        <v>0.08</v>
      </c>
      <c r="W20">
        <f>IFERROR(COUNTIFS('Etude statistique des temps d''a'!AF:AF,6,'Etude statistique des temps d''a'!A:A,"8h30",INDEX('Etude statistique des temps d''a'!B:AD, 0, ROW(A19)),"Fermé") / COUNTIFS('Etude statistique des temps d''a'!AF:AF,6,'Etude statistique des temps d''a'!A:A,"8h30",INDEX('Etude statistique des temps d''a'!B:AD, 0, ROW(A19)),"&lt;&gt;"),"No data")</f>
        <v>1</v>
      </c>
      <c r="X20">
        <f>IFERROR(COUNTIFS('Etude statistique des temps d''a'!AF:AF,6,'Etude statistique des temps d''a'!A:A,"9h30",INDEX('Etude statistique des temps d''a'!B:AD, 0, ROW(A19)),"Fermé") / COUNTIFS('Etude statistique des temps d''a'!AF:AF,6,'Etude statistique des temps d''a'!A:A,"9h30",INDEX('Etude statistique des temps d''a'!B:AD, 0, ROW(A19)),"&lt;&gt;"),"No data")</f>
        <v>0</v>
      </c>
      <c r="Y20">
        <f>IFERROR(COUNTIFS('Etude statistique des temps d''a'!AF:AF,6,'Etude statistique des temps d''a'!A:A,"10h30",INDEX('Etude statistique des temps d''a'!B:AD, 0, ROW(A19)),"Fermé") / COUNTIFS('Etude statistique des temps d''a'!AF:AF,6,'Etude statistique des temps d''a'!A:A,"10h30",INDEX('Etude statistique des temps d''a'!B:AD, 0, ROW(A19)),"&lt;&gt;"),"No data")</f>
        <v>0</v>
      </c>
      <c r="Z20">
        <f>IFERROR(COUNTIFS('Etude statistique des temps d''a'!AF:AF,6,'Etude statistique des temps d''a'!A:A,"11h30 (Parade!)",INDEX('Etude statistique des temps d''a'!B:AD, 0, ROW(A19)),"Fermé") / COUNTIFS('Etude statistique des temps d''a'!AF:AF,6,'Etude statistique des temps d''a'!A:A,"11h30 (Parade!)",INDEX('Etude statistique des temps d''a'!B:AD, 0, ROW(A19)),"&lt;&gt;"),"No data")</f>
        <v>0</v>
      </c>
      <c r="AA20">
        <f>IFERROR(COUNTIFS('Etude statistique des temps d''a'!AF:AF,6,'Etude statistique des temps d''a'!A:A,"12h30",INDEX('Etude statistique des temps d''a'!B:AD, 0, ROW(A19)),"Fermé") / COUNTIFS('Etude statistique des temps d''a'!AF:AF,6,'Etude statistique des temps d''a'!A:A,"12h30",INDEX('Etude statistique des temps d''a'!B:AD, 0, ROW(A19)),"&lt;&gt;"),"No data")</f>
        <v>0</v>
      </c>
      <c r="AB20">
        <f>IFERROR(COUNTIFS('Etude statistique des temps d''a'!AF:AF,6,'Etude statistique des temps d''a'!A:A,"13h30",INDEX('Etude statistique des temps d''a'!B:AD, 0, ROW(A19)),"Fermé") / COUNTIFS('Etude statistique des temps d''a'!AF:AF,6,'Etude statistique des temps d''a'!A:A,"13h30",INDEX('Etude statistique des temps d''a'!B:AD, 0, ROW(A19)),"&lt;&gt;"),"No data")</f>
        <v>0</v>
      </c>
      <c r="AC20">
        <f>IFERROR(COUNTIFS('Etude statistique des temps d''a'!AF:AF,6,'Etude statistique des temps d''a'!A:A,"14h30",INDEX('Etude statistique des temps d''a'!B:AD, 0, ROW(A19)),"Fermé") / COUNTIFS('Etude statistique des temps d''a'!AF:AF,6,'Etude statistique des temps d''a'!A:A,"14h30",INDEX('Etude statistique des temps d''a'!B:AD, 0, ROW(A19)),"&lt;&gt;"),"No data")</f>
        <v>0</v>
      </c>
      <c r="AD20">
        <f>IFERROR(COUNTIFS('Etude statistique des temps d''a'!AF:AF,6,'Etude statistique des temps d''a'!A:A,"15h30",INDEX('Etude statistique des temps d''a'!B:AD, 0, ROW(A19)),"Fermé") / COUNTIFS('Etude statistique des temps d''a'!AF:AF,6,'Etude statistique des temps d''a'!A:A,"15h30",INDEX('Etude statistique des temps d''a'!B:AD, 0, ROW(A19)),"&lt;&gt;"),"No data")</f>
        <v>0</v>
      </c>
      <c r="AE20">
        <f>IFERROR(COUNTIFS('Etude statistique des temps d''a'!AF:AF,6,'Etude statistique des temps d''a'!A:A,"16h30",INDEX('Etude statistique des temps d''a'!B:AD, 0, ROW(A19)),"Fermé") / COUNTIFS('Etude statistique des temps d''a'!AF:AF,6,'Etude statistique des temps d''a'!A:A,"16h30",INDEX('Etude statistique des temps d''a'!B:AD, 0, ROW(A19)),"&lt;&gt;"),"No data")</f>
        <v>0</v>
      </c>
      <c r="AF20">
        <f>IFERROR(COUNTIFS('Etude statistique des temps d''a'!AF:AF,6,'Etude statistique des temps d''a'!A:A,"17h30",INDEX('Etude statistique des temps d''a'!B:AD, 0, ROW(A19)),"Fermé") / COUNTIFS('Etude statistique des temps d''a'!AF:AF,6,'Etude statistique des temps d''a'!A:A,"17h30",INDEX('Etude statistique des temps d''a'!B:AD, 0, ROW(A19)),"&lt;&gt;"),"No data")</f>
        <v>0</v>
      </c>
      <c r="AG20">
        <f>IFERROR(COUNTIFS('Etude statistique des temps d''a'!AF:AF,6,'Etude statistique des temps d''a'!A:A,"18h30",INDEX('Etude statistique des temps d''a'!B:AD, 0, ROW(A19)),"Fermé") / COUNTIFS('Etude statistique des temps d''a'!AF:AF,6,'Etude statistique des temps d''a'!A:A,"18h30",INDEX('Etude statistique des temps d''a'!B:AD, 0, ROW(A19)),"&lt;&gt;"),"No data")</f>
        <v>0</v>
      </c>
      <c r="AH20">
        <f>IFERROR(COUNTIFS('Etude statistique des temps d''a'!AF:AF,6,'Etude statistique des temps d''a'!A:A,"19h30",INDEX('Etude statistique des temps d''a'!B:AD, 0, ROW(A19)),"Fermé") / COUNTIFS('Etude statistique des temps d''a'!AF:AF,6,'Etude statistique des temps d''a'!A:A,"19h30",INDEX('Etude statistique des temps d''a'!B:AD, 0, ROW(A19)),"&lt;&gt;"),"No data")</f>
        <v>0</v>
      </c>
      <c r="AI20">
        <f>IFERROR(COUNTIFS('Etude statistique des temps d''a'!AF:AF,6,'Etude statistique des temps d''a'!A:A,"20h30",INDEX('Etude statistique des temps d''a'!B:AD, 0, ROW(A19)),"Fermé") / COUNTIFS('Etude statistique des temps d''a'!AF:AF,6,'Etude statistique des temps d''a'!A:A,"20h30",INDEX('Etude statistique des temps d''a'!B:AD, 0, ROW(A19)),"&lt;&gt;"),"No data")</f>
        <v>0</v>
      </c>
      <c r="AJ20">
        <f>IFERROR(COUNTIFS('Etude statistique des temps d''a'!AF:AF,6,'Etude statistique des temps d''a'!A:A,"21h30",INDEX('Etude statistique des temps d''a'!B:AD, 0, ROW(A19)),"Fermé") / COUNTIFS('Etude statistique des temps d''a'!AF:AF,6,'Etude statistique des temps d''a'!A:A,"21h30",INDEX('Etude statistique des temps d''a'!B:AD, 0, ROW(A19)),"&lt;&gt;"),"No data")</f>
        <v>0</v>
      </c>
      <c r="AK20">
        <f>IFERROR(COUNTIFS('Etude statistique des temps d''a'!AF:AF,6,'Etude statistique des temps d''a'!A:A,"22h",INDEX('Etude statistique des temps d''a'!B:AD, 0, ROW(A19)),"Fermé") / COUNTIFS('Etude statistique des temps d''a'!AF:AF,6,'Etude statistique des temps d''a'!A:A,"22h",INDEX('Etude statistique des temps d''a'!B:AD, 0, ROW(A19)),"&lt;&gt;"),"No data")</f>
        <v>1</v>
      </c>
      <c r="AL20">
        <f>IFERROR(COUNTIFS('Etude statistique des temps d''a'!AF:AF,6,'Etude statistique des temps d''a'!A:A,"22h30",INDEX('Etude statistique des temps d''a'!B:AD, 0, ROW(A19)),"Fermé") / COUNTIFS('Etude statistique des temps d''a'!AF:AF,6,'Etude statistique des temps d''a'!A:A,"22h30",INDEX('Etude statistique des temps d''a'!B:AD, 0, ROW(A19)),"&lt;&gt;"),"No data")</f>
        <v>0</v>
      </c>
    </row>
    <row r="21" spans="1:38" x14ac:dyDescent="0.3">
      <c r="A21" t="s">
        <v>27</v>
      </c>
      <c r="B21" t="s">
        <v>38</v>
      </c>
      <c r="C21" t="s">
        <v>81</v>
      </c>
      <c r="D21" t="s">
        <v>82</v>
      </c>
      <c r="E21">
        <f t="shared" si="0"/>
        <v>12.5</v>
      </c>
      <c r="F21">
        <f>IFERROR(AVERAGEIFS(INDEX('Etude statistique des temps d''a'!B:AD,0,ROW(A20)),'Etude statistique des temps d''a'!A:A,"8h30",'Etude statistique des temps d''a'!AF:AF,6),"Closed")</f>
        <v>5</v>
      </c>
      <c r="G21">
        <f>IFERROR(AVERAGEIFS(INDEX('Etude statistique des temps d''a'!B:AD,0,ROW(A20)),'Etude statistique des temps d''a'!A:A,"9h30",'Etude statistique des temps d''a'!AF:AF,6),"Closed")</f>
        <v>5</v>
      </c>
      <c r="H21">
        <f>IFERROR(AVERAGEIFS(INDEX('Etude statistique des temps d''a'!B:AD,0,ROW(A20)),'Etude statistique des temps d''a'!A:A,"10h30",'Etude statistique des temps d''a'!AF:AF,6),"Closed")</f>
        <v>20</v>
      </c>
      <c r="I21">
        <f>IFERROR(AVERAGEIFS(INDEX('Etude statistique des temps d''a'!B:AD,0,ROW(A20)),'Etude statistique des temps d''a'!A:A,"11h30 (Parade!)",'Etude statistique des temps d''a'!AF:AF,6),"Closed")</f>
        <v>22.5</v>
      </c>
      <c r="J21">
        <f>IFERROR(AVERAGEIFS(INDEX('Etude statistique des temps d''a'!B:AD,0,ROW(A20)),'Etude statistique des temps d''a'!A:A,"12h30",'Etude statistique des temps d''a'!AF:AF,6),"Closed")</f>
        <v>22.5</v>
      </c>
      <c r="K21">
        <f>IFERROR(AVERAGEIFS(INDEX('Etude statistique des temps d''a'!B:AD,0,ROW(A20)),'Etude statistique des temps d''a'!A:A,"13h30",'Etude statistique des temps d''a'!AF:AF,6),"Closed")</f>
        <v>15</v>
      </c>
      <c r="L21">
        <f>IFERROR(AVERAGEIFS(INDEX('Etude statistique des temps d''a'!B:AD,0,ROW(A20)),'Etude statistique des temps d''a'!A:A,"14h30",'Etude statistique des temps d''a'!AF:AF,6),"Closed")</f>
        <v>20</v>
      </c>
      <c r="M21">
        <f>IFERROR(AVERAGEIFS(INDEX('Etude statistique des temps d''a'!B:AD,0,ROW(A20)),'Etude statistique des temps d''a'!A:A,"15h30",'Etude statistique des temps d''a'!AF:AF,6),"Closed")</f>
        <v>17.5</v>
      </c>
      <c r="N21">
        <f>IFERROR(AVERAGEIFS(INDEX('Etude statistique des temps d''a'!B:AD,0,ROW(A20)),'Etude statistique des temps d''a'!A:A,"16h30",'Etude statistique des temps d''a'!AF:AF,6),"Closed")</f>
        <v>5</v>
      </c>
      <c r="O21">
        <f>IFERROR(AVERAGEIFS(INDEX('Etude statistique des temps d''a'!B:AD,0,ROW(A20)),'Etude statistique des temps d''a'!A:A,"17h30",'Etude statistique des temps d''a'!AF:AF,6),"Closed")</f>
        <v>10</v>
      </c>
      <c r="P21">
        <f>IFERROR(AVERAGEIFS(INDEX('Etude statistique des temps d''a'!B:AD,0,ROW(A20)),'Etude statistique des temps d''a'!A:A,"18h30",'Etude statistique des temps d''a'!AF:AF,6),"Closed")</f>
        <v>10</v>
      </c>
      <c r="Q21">
        <f>IFERROR(AVERAGEIFS(INDEX('Etude statistique des temps d''a'!B:AD,0,ROW(A20)),'Etude statistique des temps d''a'!A:A,"19h30",'Etude statistique des temps d''a'!AF:AF,6),"Closed")</f>
        <v>5</v>
      </c>
      <c r="R21">
        <f>IFERROR(AVERAGEIFS(INDEX('Etude statistique des temps d''a'!B:AD,0,ROW(A20)),'Etude statistique des temps d''a'!A:A,"20h30",'Etude statistique des temps d''a'!AF:AF,6),"Closed")</f>
        <v>5</v>
      </c>
      <c r="S21" t="str">
        <f>IFERROR(AVERAGEIFS(INDEX('Etude statistique des temps d''a'!B:AD,0,ROW(A20)),'Etude statistique des temps d''a'!A:A,"21h30",'Etude statistique des temps d''a'!AF:AF,6),"Closed")</f>
        <v>Closed</v>
      </c>
      <c r="T21" t="str">
        <f>IFERROR(AVERAGEIFS(INDEX('Etude statistique des temps d''a'!B:AD,0,ROW(A20)),'Etude statistique des temps d''a'!A:A,"22h",'Etude statistique des temps d''a'!AF:AF,6),"Closed")</f>
        <v>Closed</v>
      </c>
      <c r="U21" t="str">
        <f>IFERROR(AVERAGEIFS(INDEX('Etude statistique des temps d''a'!B:AD,0,ROW(A20)),'Etude statistique des temps d''a'!A:A,"22h30",'Etude statistique des temps d''a'!AF:AF,6),"Closed")</f>
        <v>Closed</v>
      </c>
      <c r="V21">
        <f>COUNTIFS('Etude statistique des temps d''a'!AF:AF,6,INDEX('Etude statistique des temps d''a'!B:AD, 0, ROW(A20)),"Fermé") / COUNTIFS('Etude statistique des temps d''a'!AF:AF,6,INDEX('Etude statistique des temps d''a'!B:AD, 0, ROW(A20)),"&lt;&gt;")</f>
        <v>0.16</v>
      </c>
      <c r="W21">
        <f>IFERROR(COUNTIFS('Etude statistique des temps d''a'!AF:AF,6,'Etude statistique des temps d''a'!A:A,"8h30",INDEX('Etude statistique des temps d''a'!B:AD, 0, ROW(A20)),"Fermé") / COUNTIFS('Etude statistique des temps d''a'!AF:AF,6,'Etude statistique des temps d''a'!A:A,"8h30",INDEX('Etude statistique des temps d''a'!B:AD, 0, ROW(A20)),"&lt;&gt;"),"No data")</f>
        <v>0</v>
      </c>
      <c r="X21">
        <f>IFERROR(COUNTIFS('Etude statistique des temps d''a'!AF:AF,6,'Etude statistique des temps d''a'!A:A,"9h30",INDEX('Etude statistique des temps d''a'!B:AD, 0, ROW(A20)),"Fermé") / COUNTIFS('Etude statistique des temps d''a'!AF:AF,6,'Etude statistique des temps d''a'!A:A,"9h30",INDEX('Etude statistique des temps d''a'!B:AD, 0, ROW(A20)),"&lt;&gt;"),"No data")</f>
        <v>0</v>
      </c>
      <c r="Y21">
        <f>IFERROR(COUNTIFS('Etude statistique des temps d''a'!AF:AF,6,'Etude statistique des temps d''a'!A:A,"10h30",INDEX('Etude statistique des temps d''a'!B:AD, 0, ROW(A20)),"Fermé") / COUNTIFS('Etude statistique des temps d''a'!AF:AF,6,'Etude statistique des temps d''a'!A:A,"10h30",INDEX('Etude statistique des temps d''a'!B:AD, 0, ROW(A20)),"&lt;&gt;"),"No data")</f>
        <v>0</v>
      </c>
      <c r="Z21">
        <f>IFERROR(COUNTIFS('Etude statistique des temps d''a'!AF:AF,6,'Etude statistique des temps d''a'!A:A,"11h30 (Parade!)",INDEX('Etude statistique des temps d''a'!B:AD, 0, ROW(A20)),"Fermé") / COUNTIFS('Etude statistique des temps d''a'!AF:AF,6,'Etude statistique des temps d''a'!A:A,"11h30 (Parade!)",INDEX('Etude statistique des temps d''a'!B:AD, 0, ROW(A20)),"&lt;&gt;"),"No data")</f>
        <v>0</v>
      </c>
      <c r="AA21">
        <f>IFERROR(COUNTIFS('Etude statistique des temps d''a'!AF:AF,6,'Etude statistique des temps d''a'!A:A,"12h30",INDEX('Etude statistique des temps d''a'!B:AD, 0, ROW(A20)),"Fermé") / COUNTIFS('Etude statistique des temps d''a'!AF:AF,6,'Etude statistique des temps d''a'!A:A,"12h30",INDEX('Etude statistique des temps d''a'!B:AD, 0, ROW(A20)),"&lt;&gt;"),"No data")</f>
        <v>0</v>
      </c>
      <c r="AB21">
        <f>IFERROR(COUNTIFS('Etude statistique des temps d''a'!AF:AF,6,'Etude statistique des temps d''a'!A:A,"13h30",INDEX('Etude statistique des temps d''a'!B:AD, 0, ROW(A20)),"Fermé") / COUNTIFS('Etude statistique des temps d''a'!AF:AF,6,'Etude statistique des temps d''a'!A:A,"13h30",INDEX('Etude statistique des temps d''a'!B:AD, 0, ROW(A20)),"&lt;&gt;"),"No data")</f>
        <v>0</v>
      </c>
      <c r="AC21">
        <f>IFERROR(COUNTIFS('Etude statistique des temps d''a'!AF:AF,6,'Etude statistique des temps d''a'!A:A,"14h30",INDEX('Etude statistique des temps d''a'!B:AD, 0, ROW(A20)),"Fermé") / COUNTIFS('Etude statistique des temps d''a'!AF:AF,6,'Etude statistique des temps d''a'!A:A,"14h30",INDEX('Etude statistique des temps d''a'!B:AD, 0, ROW(A20)),"&lt;&gt;"),"No data")</f>
        <v>0</v>
      </c>
      <c r="AD21">
        <f>IFERROR(COUNTIFS('Etude statistique des temps d''a'!AF:AF,6,'Etude statistique des temps d''a'!A:A,"15h30",INDEX('Etude statistique des temps d''a'!B:AD, 0, ROW(A20)),"Fermé") / COUNTIFS('Etude statistique des temps d''a'!AF:AF,6,'Etude statistique des temps d''a'!A:A,"15h30",INDEX('Etude statistique des temps d''a'!B:AD, 0, ROW(A20)),"&lt;&gt;"),"No data")</f>
        <v>0</v>
      </c>
      <c r="AE21">
        <f>IFERROR(COUNTIFS('Etude statistique des temps d''a'!AF:AF,6,'Etude statistique des temps d''a'!A:A,"16h30",INDEX('Etude statistique des temps d''a'!B:AD, 0, ROW(A20)),"Fermé") / COUNTIFS('Etude statistique des temps d''a'!AF:AF,6,'Etude statistique des temps d''a'!A:A,"16h30",INDEX('Etude statistique des temps d''a'!B:AD, 0, ROW(A20)),"&lt;&gt;"),"No data")</f>
        <v>0</v>
      </c>
      <c r="AF21">
        <f>IFERROR(COUNTIFS('Etude statistique des temps d''a'!AF:AF,6,'Etude statistique des temps d''a'!A:A,"17h30",INDEX('Etude statistique des temps d''a'!B:AD, 0, ROW(A20)),"Fermé") / COUNTIFS('Etude statistique des temps d''a'!AF:AF,6,'Etude statistique des temps d''a'!A:A,"17h30",INDEX('Etude statistique des temps d''a'!B:AD, 0, ROW(A20)),"&lt;&gt;"),"No data")</f>
        <v>0</v>
      </c>
      <c r="AG21">
        <f>IFERROR(COUNTIFS('Etude statistique des temps d''a'!AF:AF,6,'Etude statistique des temps d''a'!A:A,"18h30",INDEX('Etude statistique des temps d''a'!B:AD, 0, ROW(A20)),"Fermé") / COUNTIFS('Etude statistique des temps d''a'!AF:AF,6,'Etude statistique des temps d''a'!A:A,"18h30",INDEX('Etude statistique des temps d''a'!B:AD, 0, ROW(A20)),"&lt;&gt;"),"No data")</f>
        <v>0</v>
      </c>
      <c r="AH21">
        <f>IFERROR(COUNTIFS('Etude statistique des temps d''a'!AF:AF,6,'Etude statistique des temps d''a'!A:A,"19h30",INDEX('Etude statistique des temps d''a'!B:AD, 0, ROW(A20)),"Fermé") / COUNTIFS('Etude statistique des temps d''a'!AF:AF,6,'Etude statistique des temps d''a'!A:A,"19h30",INDEX('Etude statistique des temps d''a'!B:AD, 0, ROW(A20)),"&lt;&gt;"),"No data")</f>
        <v>0</v>
      </c>
      <c r="AI21">
        <f>IFERROR(COUNTIFS('Etude statistique des temps d''a'!AF:AF,6,'Etude statistique des temps d''a'!A:A,"20h30",INDEX('Etude statistique des temps d''a'!B:AD, 0, ROW(A20)),"Fermé") / COUNTIFS('Etude statistique des temps d''a'!AF:AF,6,'Etude statistique des temps d''a'!A:A,"20h30",INDEX('Etude statistique des temps d''a'!B:AD, 0, ROW(A20)),"&lt;&gt;"),"No data")</f>
        <v>0</v>
      </c>
      <c r="AJ21">
        <f>IFERROR(COUNTIFS('Etude statistique des temps d''a'!AF:AF,6,'Etude statistique des temps d''a'!A:A,"21h30",INDEX('Etude statistique des temps d''a'!B:AD, 0, ROW(A20)),"Fermé") / COUNTIFS('Etude statistique des temps d''a'!AF:AF,6,'Etude statistique des temps d''a'!A:A,"21h30",INDEX('Etude statistique des temps d''a'!B:AD, 0, ROW(A20)),"&lt;&gt;"),"No data")</f>
        <v>1</v>
      </c>
      <c r="AK21">
        <f>IFERROR(COUNTIFS('Etude statistique des temps d''a'!AF:AF,6,'Etude statistique des temps d''a'!A:A,"22h",INDEX('Etude statistique des temps d''a'!B:AD, 0, ROW(A20)),"Fermé") / COUNTIFS('Etude statistique des temps d''a'!AF:AF,6,'Etude statistique des temps d''a'!A:A,"22h",INDEX('Etude statistique des temps d''a'!B:AD, 0, ROW(A20)),"&lt;&gt;"),"No data")</f>
        <v>1</v>
      </c>
      <c r="AL21">
        <f>IFERROR(COUNTIFS('Etude statistique des temps d''a'!AF:AF,6,'Etude statistique des temps d''a'!A:A,"22h30",INDEX('Etude statistique des temps d''a'!B:AD, 0, ROW(A20)),"Fermé") / COUNTIFS('Etude statistique des temps d''a'!AF:AF,6,'Etude statistique des temps d''a'!A:A,"22h30",INDEX('Etude statistique des temps d''a'!B:AD, 0, ROW(A20)),"&lt;&gt;"),"No data")</f>
        <v>1</v>
      </c>
    </row>
    <row r="22" spans="1:38" x14ac:dyDescent="0.3">
      <c r="A22" t="s">
        <v>28</v>
      </c>
      <c r="B22" t="s">
        <v>38</v>
      </c>
      <c r="C22" t="s">
        <v>83</v>
      </c>
      <c r="D22" t="s">
        <v>84</v>
      </c>
      <c r="E22">
        <f t="shared" si="0"/>
        <v>35.384615384615387</v>
      </c>
      <c r="F22">
        <f>IFERROR(AVERAGEIFS(INDEX('Etude statistique des temps d''a'!B:AD,0,ROW(A21)),'Etude statistique des temps d''a'!A:A,"8h30",'Etude statistique des temps d''a'!AF:AF,6),"Closed")</f>
        <v>5</v>
      </c>
      <c r="G22">
        <f>IFERROR(AVERAGEIFS(INDEX('Etude statistique des temps d''a'!B:AD,0,ROW(A21)),'Etude statistique des temps d''a'!A:A,"9h30",'Etude statistique des temps d''a'!AF:AF,6),"Closed")</f>
        <v>25</v>
      </c>
      <c r="H22">
        <f>IFERROR(AVERAGEIFS(INDEX('Etude statistique des temps d''a'!B:AD,0,ROW(A21)),'Etude statistique des temps d''a'!A:A,"10h30",'Etude statistique des temps d''a'!AF:AF,6),"Closed")</f>
        <v>30</v>
      </c>
      <c r="I22">
        <f>IFERROR(AVERAGEIFS(INDEX('Etude statistique des temps d''a'!B:AD,0,ROW(A21)),'Etude statistique des temps d''a'!A:A,"11h30 (Parade!)",'Etude statistique des temps d''a'!AF:AF,6),"Closed")</f>
        <v>60</v>
      </c>
      <c r="J22">
        <f>IFERROR(AVERAGEIFS(INDEX('Etude statistique des temps d''a'!B:AD,0,ROW(A21)),'Etude statistique des temps d''a'!A:A,"12h30",'Etude statistique des temps d''a'!AF:AF,6),"Closed")</f>
        <v>50</v>
      </c>
      <c r="K22">
        <f>IFERROR(AVERAGEIFS(INDEX('Etude statistique des temps d''a'!B:AD,0,ROW(A21)),'Etude statistique des temps d''a'!A:A,"13h30",'Etude statistique des temps d''a'!AF:AF,6),"Closed")</f>
        <v>45</v>
      </c>
      <c r="L22">
        <f>IFERROR(AVERAGEIFS(INDEX('Etude statistique des temps d''a'!B:AD,0,ROW(A21)),'Etude statistique des temps d''a'!A:A,"14h30",'Etude statistique des temps d''a'!AF:AF,6),"Closed")</f>
        <v>35</v>
      </c>
      <c r="M22">
        <f>IFERROR(AVERAGEIFS(INDEX('Etude statistique des temps d''a'!B:AD,0,ROW(A21)),'Etude statistique des temps d''a'!A:A,"15h30",'Etude statistique des temps d''a'!AF:AF,6),"Closed")</f>
        <v>45</v>
      </c>
      <c r="N22">
        <f>IFERROR(AVERAGEIFS(INDEX('Etude statistique des temps d''a'!B:AD,0,ROW(A21)),'Etude statistique des temps d''a'!A:A,"16h30",'Etude statistique des temps d''a'!AF:AF,6),"Closed")</f>
        <v>42.5</v>
      </c>
      <c r="O22">
        <f>IFERROR(AVERAGEIFS(INDEX('Etude statistique des temps d''a'!B:AD,0,ROW(A21)),'Etude statistique des temps d''a'!A:A,"17h30",'Etude statistique des temps d''a'!AF:AF,6),"Closed")</f>
        <v>47.5</v>
      </c>
      <c r="P22">
        <f>IFERROR(AVERAGEIFS(INDEX('Etude statistique des temps d''a'!B:AD,0,ROW(A21)),'Etude statistique des temps d''a'!A:A,"18h30",'Etude statistique des temps d''a'!AF:AF,6),"Closed")</f>
        <v>30</v>
      </c>
      <c r="Q22">
        <f>IFERROR(AVERAGEIFS(INDEX('Etude statistique des temps d''a'!B:AD,0,ROW(A21)),'Etude statistique des temps d''a'!A:A,"19h30",'Etude statistique des temps d''a'!AF:AF,6),"Closed")</f>
        <v>30</v>
      </c>
      <c r="R22">
        <f>IFERROR(AVERAGEIFS(INDEX('Etude statistique des temps d''a'!B:AD,0,ROW(A21)),'Etude statistique des temps d''a'!A:A,"20h30",'Etude statistique des temps d''a'!AF:AF,6),"Closed")</f>
        <v>15</v>
      </c>
      <c r="S22" t="str">
        <f>IFERROR(AVERAGEIFS(INDEX('Etude statistique des temps d''a'!B:AD,0,ROW(A21)),'Etude statistique des temps d''a'!A:A,"21h30",'Etude statistique des temps d''a'!AF:AF,6),"Closed")</f>
        <v>Closed</v>
      </c>
      <c r="T22" t="str">
        <f>IFERROR(AVERAGEIFS(INDEX('Etude statistique des temps d''a'!B:AD,0,ROW(A21)),'Etude statistique des temps d''a'!A:A,"22h",'Etude statistique des temps d''a'!AF:AF,6),"Closed")</f>
        <v>Closed</v>
      </c>
      <c r="U22" t="str">
        <f>IFERROR(AVERAGEIFS(INDEX('Etude statistique des temps d''a'!B:AD,0,ROW(A21)),'Etude statistique des temps d''a'!A:A,"22h30",'Etude statistique des temps d''a'!AF:AF,6),"Closed")</f>
        <v>Closed</v>
      </c>
      <c r="V22">
        <f>COUNTIFS('Etude statistique des temps d''a'!AF:AF,6,INDEX('Etude statistique des temps d''a'!B:AD, 0, ROW(A21)),"Fermé") / COUNTIFS('Etude statistique des temps d''a'!AF:AF,6,INDEX('Etude statistique des temps d''a'!B:AD, 0, ROW(A21)),"&lt;&gt;")</f>
        <v>0.28000000000000003</v>
      </c>
      <c r="W22">
        <f>IFERROR(COUNTIFS('Etude statistique des temps d''a'!AF:AF,6,'Etude statistique des temps d''a'!A:A,"8h30",INDEX('Etude statistique des temps d''a'!B:AD, 0, ROW(A21)),"Fermé") / COUNTIFS('Etude statistique des temps d''a'!AF:AF,6,'Etude statistique des temps d''a'!A:A,"8h30",INDEX('Etude statistique des temps d''a'!B:AD, 0, ROW(A21)),"&lt;&gt;"),"No data")</f>
        <v>0</v>
      </c>
      <c r="X22">
        <f>IFERROR(COUNTIFS('Etude statistique des temps d''a'!AF:AF,6,'Etude statistique des temps d''a'!A:A,"9h30",INDEX('Etude statistique des temps d''a'!B:AD, 0, ROW(A21)),"Fermé") / COUNTIFS('Etude statistique des temps d''a'!AF:AF,6,'Etude statistique des temps d''a'!A:A,"9h30",INDEX('Etude statistique des temps d''a'!B:AD, 0, ROW(A21)),"&lt;&gt;"),"No data")</f>
        <v>0</v>
      </c>
      <c r="Y22">
        <f>IFERROR(COUNTIFS('Etude statistique des temps d''a'!AF:AF,6,'Etude statistique des temps d''a'!A:A,"10h30",INDEX('Etude statistique des temps d''a'!B:AD, 0, ROW(A21)),"Fermé") / COUNTIFS('Etude statistique des temps d''a'!AF:AF,6,'Etude statistique des temps d''a'!A:A,"10h30",INDEX('Etude statistique des temps d''a'!B:AD, 0, ROW(A21)),"&lt;&gt;"),"No data")</f>
        <v>0.5</v>
      </c>
      <c r="Z22">
        <f>IFERROR(COUNTIFS('Etude statistique des temps d''a'!AF:AF,6,'Etude statistique des temps d''a'!A:A,"11h30 (Parade!)",INDEX('Etude statistique des temps d''a'!B:AD, 0, ROW(A21)),"Fermé") / COUNTIFS('Etude statistique des temps d''a'!AF:AF,6,'Etude statistique des temps d''a'!A:A,"11h30 (Parade!)",INDEX('Etude statistique des temps d''a'!B:AD, 0, ROW(A21)),"&lt;&gt;"),"No data")</f>
        <v>0.5</v>
      </c>
      <c r="AA22">
        <f>IFERROR(COUNTIFS('Etude statistique des temps d''a'!AF:AF,6,'Etude statistique des temps d''a'!A:A,"12h30",INDEX('Etude statistique des temps d''a'!B:AD, 0, ROW(A21)),"Fermé") / COUNTIFS('Etude statistique des temps d''a'!AF:AF,6,'Etude statistique des temps d''a'!A:A,"12h30",INDEX('Etude statistique des temps d''a'!B:AD, 0, ROW(A21)),"&lt;&gt;"),"No data")</f>
        <v>0.5</v>
      </c>
      <c r="AB22">
        <f>IFERROR(COUNTIFS('Etude statistique des temps d''a'!AF:AF,6,'Etude statistique des temps d''a'!A:A,"13h30",INDEX('Etude statistique des temps d''a'!B:AD, 0, ROW(A21)),"Fermé") / COUNTIFS('Etude statistique des temps d''a'!AF:AF,6,'Etude statistique des temps d''a'!A:A,"13h30",INDEX('Etude statistique des temps d''a'!B:AD, 0, ROW(A21)),"&lt;&gt;"),"No data")</f>
        <v>0</v>
      </c>
      <c r="AC22">
        <f>IFERROR(COUNTIFS('Etude statistique des temps d''a'!AF:AF,6,'Etude statistique des temps d''a'!A:A,"14h30",INDEX('Etude statistique des temps d''a'!B:AD, 0, ROW(A21)),"Fermé") / COUNTIFS('Etude statistique des temps d''a'!AF:AF,6,'Etude statistique des temps d''a'!A:A,"14h30",INDEX('Etude statistique des temps d''a'!B:AD, 0, ROW(A21)),"&lt;&gt;"),"No data")</f>
        <v>0</v>
      </c>
      <c r="AD22">
        <f>IFERROR(COUNTIFS('Etude statistique des temps d''a'!AF:AF,6,'Etude statistique des temps d''a'!A:A,"15h30",INDEX('Etude statistique des temps d''a'!B:AD, 0, ROW(A21)),"Fermé") / COUNTIFS('Etude statistique des temps d''a'!AF:AF,6,'Etude statistique des temps d''a'!A:A,"15h30",INDEX('Etude statistique des temps d''a'!B:AD, 0, ROW(A21)),"&lt;&gt;"),"No data")</f>
        <v>0</v>
      </c>
      <c r="AE22">
        <f>IFERROR(COUNTIFS('Etude statistique des temps d''a'!AF:AF,6,'Etude statistique des temps d''a'!A:A,"16h30",INDEX('Etude statistique des temps d''a'!B:AD, 0, ROW(A21)),"Fermé") / COUNTIFS('Etude statistique des temps d''a'!AF:AF,6,'Etude statistique des temps d''a'!A:A,"16h30",INDEX('Etude statistique des temps d''a'!B:AD, 0, ROW(A21)),"&lt;&gt;"),"No data")</f>
        <v>0</v>
      </c>
      <c r="AF22">
        <f>IFERROR(COUNTIFS('Etude statistique des temps d''a'!AF:AF,6,'Etude statistique des temps d''a'!A:A,"17h30",INDEX('Etude statistique des temps d''a'!B:AD, 0, ROW(A21)),"Fermé") / COUNTIFS('Etude statistique des temps d''a'!AF:AF,6,'Etude statistique des temps d''a'!A:A,"17h30",INDEX('Etude statistique des temps d''a'!B:AD, 0, ROW(A21)),"&lt;&gt;"),"No data")</f>
        <v>0</v>
      </c>
      <c r="AG22">
        <f>IFERROR(COUNTIFS('Etude statistique des temps d''a'!AF:AF,6,'Etude statistique des temps d''a'!A:A,"18h30",INDEX('Etude statistique des temps d''a'!B:AD, 0, ROW(A21)),"Fermé") / COUNTIFS('Etude statistique des temps d''a'!AF:AF,6,'Etude statistique des temps d''a'!A:A,"18h30",INDEX('Etude statistique des temps d''a'!B:AD, 0, ROW(A21)),"&lt;&gt;"),"No data")</f>
        <v>0</v>
      </c>
      <c r="AH22">
        <f>IFERROR(COUNTIFS('Etude statistique des temps d''a'!AF:AF,6,'Etude statistique des temps d''a'!A:A,"19h30",INDEX('Etude statistique des temps d''a'!B:AD, 0, ROW(A21)),"Fermé") / COUNTIFS('Etude statistique des temps d''a'!AF:AF,6,'Etude statistique des temps d''a'!A:A,"19h30",INDEX('Etude statistique des temps d''a'!B:AD, 0, ROW(A21)),"&lt;&gt;"),"No data")</f>
        <v>0</v>
      </c>
      <c r="AI22">
        <f>IFERROR(COUNTIFS('Etude statistique des temps d''a'!AF:AF,6,'Etude statistique des temps d''a'!A:A,"20h30",INDEX('Etude statistique des temps d''a'!B:AD, 0, ROW(A21)),"Fermé") / COUNTIFS('Etude statistique des temps d''a'!AF:AF,6,'Etude statistique des temps d''a'!A:A,"20h30",INDEX('Etude statistique des temps d''a'!B:AD, 0, ROW(A21)),"&lt;&gt;"),"No data")</f>
        <v>0</v>
      </c>
      <c r="AJ22">
        <f>IFERROR(COUNTIFS('Etude statistique des temps d''a'!AF:AF,6,'Etude statistique des temps d''a'!A:A,"21h30",INDEX('Etude statistique des temps d''a'!B:AD, 0, ROW(A21)),"Fermé") / COUNTIFS('Etude statistique des temps d''a'!AF:AF,6,'Etude statistique des temps d''a'!A:A,"21h30",INDEX('Etude statistique des temps d''a'!B:AD, 0, ROW(A21)),"&lt;&gt;"),"No data")</f>
        <v>1</v>
      </c>
      <c r="AK22">
        <f>IFERROR(COUNTIFS('Etude statistique des temps d''a'!AF:AF,6,'Etude statistique des temps d''a'!A:A,"22h",INDEX('Etude statistique des temps d''a'!B:AD, 0, ROW(A21)),"Fermé") / COUNTIFS('Etude statistique des temps d''a'!AF:AF,6,'Etude statistique des temps d''a'!A:A,"22h",INDEX('Etude statistique des temps d''a'!B:AD, 0, ROW(A21)),"&lt;&gt;"),"No data")</f>
        <v>1</v>
      </c>
      <c r="AL22">
        <f>IFERROR(COUNTIFS('Etude statistique des temps d''a'!AF:AF,6,'Etude statistique des temps d''a'!A:A,"22h30",INDEX('Etude statistique des temps d''a'!B:AD, 0, ROW(A21)),"Fermé") / COUNTIFS('Etude statistique des temps d''a'!AF:AF,6,'Etude statistique des temps d''a'!A:A,"22h30",INDEX('Etude statistique des temps d''a'!B:AD, 0, ROW(A21)),"&lt;&gt;"),"No data")</f>
        <v>1</v>
      </c>
    </row>
    <row r="23" spans="1:38" x14ac:dyDescent="0.3">
      <c r="A23" t="s">
        <v>29</v>
      </c>
      <c r="B23" t="s">
        <v>38</v>
      </c>
      <c r="C23" t="s">
        <v>85</v>
      </c>
      <c r="D23" t="s">
        <v>86</v>
      </c>
      <c r="E23">
        <f t="shared" si="0"/>
        <v>31.923076923076923</v>
      </c>
      <c r="F23">
        <f>IFERROR(AVERAGEIFS(INDEX('Etude statistique des temps d''a'!B:AD,0,ROW(A22)),'Etude statistique des temps d''a'!A:A,"8h30",'Etude statistique des temps d''a'!AF:AF,6),"Closed")</f>
        <v>5</v>
      </c>
      <c r="G23">
        <f>IFERROR(AVERAGEIFS(INDEX('Etude statistique des temps d''a'!B:AD,0,ROW(A22)),'Etude statistique des temps d''a'!A:A,"9h30",'Etude statistique des temps d''a'!AF:AF,6),"Closed")</f>
        <v>25</v>
      </c>
      <c r="H23">
        <f>IFERROR(AVERAGEIFS(INDEX('Etude statistique des temps d''a'!B:AD,0,ROW(A22)),'Etude statistique des temps d''a'!A:A,"10h30",'Etude statistique des temps d''a'!AF:AF,6),"Closed")</f>
        <v>35</v>
      </c>
      <c r="I23">
        <f>IFERROR(AVERAGEIFS(INDEX('Etude statistique des temps d''a'!B:AD,0,ROW(A22)),'Etude statistique des temps d''a'!A:A,"11h30 (Parade!)",'Etude statistique des temps d''a'!AF:AF,6),"Closed")</f>
        <v>47.5</v>
      </c>
      <c r="J23">
        <f>IFERROR(AVERAGEIFS(INDEX('Etude statistique des temps d''a'!B:AD,0,ROW(A22)),'Etude statistique des temps d''a'!A:A,"12h30",'Etude statistique des temps d''a'!AF:AF,6),"Closed")</f>
        <v>45</v>
      </c>
      <c r="K23">
        <f>IFERROR(AVERAGEIFS(INDEX('Etude statistique des temps d''a'!B:AD,0,ROW(A22)),'Etude statistique des temps d''a'!A:A,"13h30",'Etude statistique des temps d''a'!AF:AF,6),"Closed")</f>
        <v>40</v>
      </c>
      <c r="L23">
        <f>IFERROR(AVERAGEIFS(INDEX('Etude statistique des temps d''a'!B:AD,0,ROW(A22)),'Etude statistique des temps d''a'!A:A,"14h30",'Etude statistique des temps d''a'!AF:AF,6),"Closed")</f>
        <v>45</v>
      </c>
      <c r="M23">
        <f>IFERROR(AVERAGEIFS(INDEX('Etude statistique des temps d''a'!B:AD,0,ROW(A22)),'Etude statistique des temps d''a'!A:A,"15h30",'Etude statistique des temps d''a'!AF:AF,6),"Closed")</f>
        <v>35</v>
      </c>
      <c r="N23">
        <f>IFERROR(AVERAGEIFS(INDEX('Etude statistique des temps d''a'!B:AD,0,ROW(A22)),'Etude statistique des temps d''a'!A:A,"16h30",'Etude statistique des temps d''a'!AF:AF,6),"Closed")</f>
        <v>40</v>
      </c>
      <c r="O23">
        <f>IFERROR(AVERAGEIFS(INDEX('Etude statistique des temps d''a'!B:AD,0,ROW(A22)),'Etude statistique des temps d''a'!A:A,"17h30",'Etude statistique des temps d''a'!AF:AF,6),"Closed")</f>
        <v>32.5</v>
      </c>
      <c r="P23">
        <f>IFERROR(AVERAGEIFS(INDEX('Etude statistique des temps d''a'!B:AD,0,ROW(A22)),'Etude statistique des temps d''a'!A:A,"18h30",'Etude statistique des temps d''a'!AF:AF,6),"Closed")</f>
        <v>25</v>
      </c>
      <c r="Q23">
        <f>IFERROR(AVERAGEIFS(INDEX('Etude statistique des temps d''a'!B:AD,0,ROW(A22)),'Etude statistique des temps d''a'!A:A,"19h30",'Etude statistique des temps d''a'!AF:AF,6),"Closed")</f>
        <v>25</v>
      </c>
      <c r="R23">
        <f>IFERROR(AVERAGEIFS(INDEX('Etude statistique des temps d''a'!B:AD,0,ROW(A22)),'Etude statistique des temps d''a'!A:A,"20h30",'Etude statistique des temps d''a'!AF:AF,6),"Closed")</f>
        <v>15</v>
      </c>
      <c r="S23" t="str">
        <f>IFERROR(AVERAGEIFS(INDEX('Etude statistique des temps d''a'!B:AD,0,ROW(A22)),'Etude statistique des temps d''a'!A:A,"21h30",'Etude statistique des temps d''a'!AF:AF,6),"Closed")</f>
        <v>Closed</v>
      </c>
      <c r="T23" t="str">
        <f>IFERROR(AVERAGEIFS(INDEX('Etude statistique des temps d''a'!B:AD,0,ROW(A22)),'Etude statistique des temps d''a'!A:A,"22h",'Etude statistique des temps d''a'!AF:AF,6),"Closed")</f>
        <v>Closed</v>
      </c>
      <c r="U23" t="str">
        <f>IFERROR(AVERAGEIFS(INDEX('Etude statistique des temps d''a'!B:AD,0,ROW(A22)),'Etude statistique des temps d''a'!A:A,"22h30",'Etude statistique des temps d''a'!AF:AF,6),"Closed")</f>
        <v>Closed</v>
      </c>
      <c r="V23">
        <f>COUNTIFS('Etude statistique des temps d''a'!AF:AF,6,INDEX('Etude statistique des temps d''a'!B:AD, 0, ROW(A22)),"Fermé") / COUNTIFS('Etude statistique des temps d''a'!AF:AF,6,INDEX('Etude statistique des temps d''a'!B:AD, 0, ROW(A22)),"&lt;&gt;")</f>
        <v>0.16</v>
      </c>
      <c r="W23">
        <f>IFERROR(COUNTIFS('Etude statistique des temps d''a'!AF:AF,6,'Etude statistique des temps d''a'!A:A,"8h30",INDEX('Etude statistique des temps d''a'!B:AD, 0, ROW(A22)),"Fermé") / COUNTIFS('Etude statistique des temps d''a'!AF:AF,6,'Etude statistique des temps d''a'!A:A,"8h30",INDEX('Etude statistique des temps d''a'!B:AD, 0, ROW(A22)),"&lt;&gt;"),"No data")</f>
        <v>0</v>
      </c>
      <c r="X23">
        <f>IFERROR(COUNTIFS('Etude statistique des temps d''a'!AF:AF,6,'Etude statistique des temps d''a'!A:A,"9h30",INDEX('Etude statistique des temps d''a'!B:AD, 0, ROW(A22)),"Fermé") / COUNTIFS('Etude statistique des temps d''a'!AF:AF,6,'Etude statistique des temps d''a'!A:A,"9h30",INDEX('Etude statistique des temps d''a'!B:AD, 0, ROW(A22)),"&lt;&gt;"),"No data")</f>
        <v>0</v>
      </c>
      <c r="Y23">
        <f>IFERROR(COUNTIFS('Etude statistique des temps d''a'!AF:AF,6,'Etude statistique des temps d''a'!A:A,"10h30",INDEX('Etude statistique des temps d''a'!B:AD, 0, ROW(A22)),"Fermé") / COUNTIFS('Etude statistique des temps d''a'!AF:AF,6,'Etude statistique des temps d''a'!A:A,"10h30",INDEX('Etude statistique des temps d''a'!B:AD, 0, ROW(A22)),"&lt;&gt;"),"No data")</f>
        <v>0</v>
      </c>
      <c r="Z23">
        <f>IFERROR(COUNTIFS('Etude statistique des temps d''a'!AF:AF,6,'Etude statistique des temps d''a'!A:A,"11h30 (Parade!)",INDEX('Etude statistique des temps d''a'!B:AD, 0, ROW(A22)),"Fermé") / COUNTIFS('Etude statistique des temps d''a'!AF:AF,6,'Etude statistique des temps d''a'!A:A,"11h30 (Parade!)",INDEX('Etude statistique des temps d''a'!B:AD, 0, ROW(A22)),"&lt;&gt;"),"No data")</f>
        <v>0</v>
      </c>
      <c r="AA23">
        <f>IFERROR(COUNTIFS('Etude statistique des temps d''a'!AF:AF,6,'Etude statistique des temps d''a'!A:A,"12h30",INDEX('Etude statistique des temps d''a'!B:AD, 0, ROW(A22)),"Fermé") / COUNTIFS('Etude statistique des temps d''a'!AF:AF,6,'Etude statistique des temps d''a'!A:A,"12h30",INDEX('Etude statistique des temps d''a'!B:AD, 0, ROW(A22)),"&lt;&gt;"),"No data")</f>
        <v>0</v>
      </c>
      <c r="AB23">
        <f>IFERROR(COUNTIFS('Etude statistique des temps d''a'!AF:AF,6,'Etude statistique des temps d''a'!A:A,"13h30",INDEX('Etude statistique des temps d''a'!B:AD, 0, ROW(A22)),"Fermé") / COUNTIFS('Etude statistique des temps d''a'!AF:AF,6,'Etude statistique des temps d''a'!A:A,"13h30",INDEX('Etude statistique des temps d''a'!B:AD, 0, ROW(A22)),"&lt;&gt;"),"No data")</f>
        <v>0</v>
      </c>
      <c r="AC23">
        <f>IFERROR(COUNTIFS('Etude statistique des temps d''a'!AF:AF,6,'Etude statistique des temps d''a'!A:A,"14h30",INDEX('Etude statistique des temps d''a'!B:AD, 0, ROW(A22)),"Fermé") / COUNTIFS('Etude statistique des temps d''a'!AF:AF,6,'Etude statistique des temps d''a'!A:A,"14h30",INDEX('Etude statistique des temps d''a'!B:AD, 0, ROW(A22)),"&lt;&gt;"),"No data")</f>
        <v>0</v>
      </c>
      <c r="AD23">
        <f>IFERROR(COUNTIFS('Etude statistique des temps d''a'!AF:AF,6,'Etude statistique des temps d''a'!A:A,"15h30",INDEX('Etude statistique des temps d''a'!B:AD, 0, ROW(A22)),"Fermé") / COUNTIFS('Etude statistique des temps d''a'!AF:AF,6,'Etude statistique des temps d''a'!A:A,"15h30",INDEX('Etude statistique des temps d''a'!B:AD, 0, ROW(A22)),"&lt;&gt;"),"No data")</f>
        <v>0</v>
      </c>
      <c r="AE23">
        <f>IFERROR(COUNTIFS('Etude statistique des temps d''a'!AF:AF,6,'Etude statistique des temps d''a'!A:A,"16h30",INDEX('Etude statistique des temps d''a'!B:AD, 0, ROW(A22)),"Fermé") / COUNTIFS('Etude statistique des temps d''a'!AF:AF,6,'Etude statistique des temps d''a'!A:A,"16h30",INDEX('Etude statistique des temps d''a'!B:AD, 0, ROW(A22)),"&lt;&gt;"),"No data")</f>
        <v>0</v>
      </c>
      <c r="AF23">
        <f>IFERROR(COUNTIFS('Etude statistique des temps d''a'!AF:AF,6,'Etude statistique des temps d''a'!A:A,"17h30",INDEX('Etude statistique des temps d''a'!B:AD, 0, ROW(A22)),"Fermé") / COUNTIFS('Etude statistique des temps d''a'!AF:AF,6,'Etude statistique des temps d''a'!A:A,"17h30",INDEX('Etude statistique des temps d''a'!B:AD, 0, ROW(A22)),"&lt;&gt;"),"No data")</f>
        <v>0</v>
      </c>
      <c r="AG23">
        <f>IFERROR(COUNTIFS('Etude statistique des temps d''a'!AF:AF,6,'Etude statistique des temps d''a'!A:A,"18h30",INDEX('Etude statistique des temps d''a'!B:AD, 0, ROW(A22)),"Fermé") / COUNTIFS('Etude statistique des temps d''a'!AF:AF,6,'Etude statistique des temps d''a'!A:A,"18h30",INDEX('Etude statistique des temps d''a'!B:AD, 0, ROW(A22)),"&lt;&gt;"),"No data")</f>
        <v>0</v>
      </c>
      <c r="AH23">
        <f>IFERROR(COUNTIFS('Etude statistique des temps d''a'!AF:AF,6,'Etude statistique des temps d''a'!A:A,"19h30",INDEX('Etude statistique des temps d''a'!B:AD, 0, ROW(A22)),"Fermé") / COUNTIFS('Etude statistique des temps d''a'!AF:AF,6,'Etude statistique des temps d''a'!A:A,"19h30",INDEX('Etude statistique des temps d''a'!B:AD, 0, ROW(A22)),"&lt;&gt;"),"No data")</f>
        <v>0</v>
      </c>
      <c r="AI23">
        <f>IFERROR(COUNTIFS('Etude statistique des temps d''a'!AF:AF,6,'Etude statistique des temps d''a'!A:A,"20h30",INDEX('Etude statistique des temps d''a'!B:AD, 0, ROW(A22)),"Fermé") / COUNTIFS('Etude statistique des temps d''a'!AF:AF,6,'Etude statistique des temps d''a'!A:A,"20h30",INDEX('Etude statistique des temps d''a'!B:AD, 0, ROW(A22)),"&lt;&gt;"),"No data")</f>
        <v>0</v>
      </c>
      <c r="AJ23">
        <f>IFERROR(COUNTIFS('Etude statistique des temps d''a'!AF:AF,6,'Etude statistique des temps d''a'!A:A,"21h30",INDEX('Etude statistique des temps d''a'!B:AD, 0, ROW(A22)),"Fermé") / COUNTIFS('Etude statistique des temps d''a'!AF:AF,6,'Etude statistique des temps d''a'!A:A,"21h30",INDEX('Etude statistique des temps d''a'!B:AD, 0, ROW(A22)),"&lt;&gt;"),"No data")</f>
        <v>1</v>
      </c>
      <c r="AK23">
        <f>IFERROR(COUNTIFS('Etude statistique des temps d''a'!AF:AF,6,'Etude statistique des temps d''a'!A:A,"22h",INDEX('Etude statistique des temps d''a'!B:AD, 0, ROW(A22)),"Fermé") / COUNTIFS('Etude statistique des temps d''a'!AF:AF,6,'Etude statistique des temps d''a'!A:A,"22h",INDEX('Etude statistique des temps d''a'!B:AD, 0, ROW(A22)),"&lt;&gt;"),"No data")</f>
        <v>1</v>
      </c>
      <c r="AL23">
        <f>IFERROR(COUNTIFS('Etude statistique des temps d''a'!AF:AF,6,'Etude statistique des temps d''a'!A:A,"22h30",INDEX('Etude statistique des temps d''a'!B:AD, 0, ROW(A22)),"Fermé") / COUNTIFS('Etude statistique des temps d''a'!AF:AF,6,'Etude statistique des temps d''a'!A:A,"22h30",INDEX('Etude statistique des temps d''a'!B:AD, 0, ROW(A22)),"&lt;&gt;"),"No data")</f>
        <v>1</v>
      </c>
    </row>
    <row r="24" spans="1:38" x14ac:dyDescent="0.3">
      <c r="A24" t="s">
        <v>30</v>
      </c>
      <c r="B24" t="s">
        <v>38</v>
      </c>
      <c r="C24" t="s">
        <v>87</v>
      </c>
      <c r="D24" t="s">
        <v>88</v>
      </c>
      <c r="E24">
        <f t="shared" si="0"/>
        <v>6</v>
      </c>
      <c r="F24" t="str">
        <f>IFERROR(AVERAGEIFS(INDEX('Etude statistique des temps d''a'!B:AD,0,ROW(A23)),'Etude statistique des temps d''a'!A:A,"8h30",'Etude statistique des temps d''a'!AF:AF,6),"Closed")</f>
        <v>Closed</v>
      </c>
      <c r="G24" t="str">
        <f>IFERROR(AVERAGEIFS(INDEX('Etude statistique des temps d''a'!B:AD,0,ROW(A23)),'Etude statistique des temps d''a'!A:A,"9h30",'Etude statistique des temps d''a'!AF:AF,6),"Closed")</f>
        <v>Closed</v>
      </c>
      <c r="H24">
        <f>IFERROR(AVERAGEIFS(INDEX('Etude statistique des temps d''a'!B:AD,0,ROW(A23)),'Etude statistique des temps d''a'!A:A,"10h30",'Etude statistique des temps d''a'!AF:AF,6),"Closed")</f>
        <v>5</v>
      </c>
      <c r="I24">
        <f>IFERROR(AVERAGEIFS(INDEX('Etude statistique des temps d''a'!B:AD,0,ROW(A23)),'Etude statistique des temps d''a'!A:A,"11h30 (Parade!)",'Etude statistique des temps d''a'!AF:AF,6),"Closed")</f>
        <v>7.5</v>
      </c>
      <c r="J24">
        <f>IFERROR(AVERAGEIFS(INDEX('Etude statistique des temps d''a'!B:AD,0,ROW(A23)),'Etude statistique des temps d''a'!A:A,"12h30",'Etude statistique des temps d''a'!AF:AF,6),"Closed")</f>
        <v>12.5</v>
      </c>
      <c r="K24">
        <f>IFERROR(AVERAGEIFS(INDEX('Etude statistique des temps d''a'!B:AD,0,ROW(A23)),'Etude statistique des temps d''a'!A:A,"13h30",'Etude statistique des temps d''a'!AF:AF,6),"Closed")</f>
        <v>5</v>
      </c>
      <c r="L24">
        <f>IFERROR(AVERAGEIFS(INDEX('Etude statistique des temps d''a'!B:AD,0,ROW(A23)),'Etude statistique des temps d''a'!A:A,"14h30",'Etude statistique des temps d''a'!AF:AF,6),"Closed")</f>
        <v>5</v>
      </c>
      <c r="M24">
        <f>IFERROR(AVERAGEIFS(INDEX('Etude statistique des temps d''a'!B:AD,0,ROW(A23)),'Etude statistique des temps d''a'!A:A,"15h30",'Etude statistique des temps d''a'!AF:AF,6),"Closed")</f>
        <v>5</v>
      </c>
      <c r="N24">
        <f>IFERROR(AVERAGEIFS(INDEX('Etude statistique des temps d''a'!B:AD,0,ROW(A23)),'Etude statistique des temps d''a'!A:A,"16h30",'Etude statistique des temps d''a'!AF:AF,6),"Closed")</f>
        <v>5</v>
      </c>
      <c r="O24">
        <f>IFERROR(AVERAGEIFS(INDEX('Etude statistique des temps d''a'!B:AD,0,ROW(A23)),'Etude statistique des temps d''a'!A:A,"17h30",'Etude statistique des temps d''a'!AF:AF,6),"Closed")</f>
        <v>5</v>
      </c>
      <c r="P24">
        <f>IFERROR(AVERAGEIFS(INDEX('Etude statistique des temps d''a'!B:AD,0,ROW(A23)),'Etude statistique des temps d''a'!A:A,"18h30",'Etude statistique des temps d''a'!AF:AF,6),"Closed")</f>
        <v>5</v>
      </c>
      <c r="Q24">
        <f>IFERROR(AVERAGEIFS(INDEX('Etude statistique des temps d''a'!B:AD,0,ROW(A23)),'Etude statistique des temps d''a'!A:A,"19h30",'Etude statistique des temps d''a'!AF:AF,6),"Closed")</f>
        <v>5</v>
      </c>
      <c r="R24" t="str">
        <f>IFERROR(AVERAGEIFS(INDEX('Etude statistique des temps d''a'!B:AD,0,ROW(A23)),'Etude statistique des temps d''a'!A:A,"20h30",'Etude statistique des temps d''a'!AF:AF,6),"Closed")</f>
        <v>Closed</v>
      </c>
      <c r="S24" t="str">
        <f>IFERROR(AVERAGEIFS(INDEX('Etude statistique des temps d''a'!B:AD,0,ROW(A23)),'Etude statistique des temps d''a'!A:A,"21h30",'Etude statistique des temps d''a'!AF:AF,6),"Closed")</f>
        <v>Closed</v>
      </c>
      <c r="T24" t="str">
        <f>IFERROR(AVERAGEIFS(INDEX('Etude statistique des temps d''a'!B:AD,0,ROW(A23)),'Etude statistique des temps d''a'!A:A,"22h",'Etude statistique des temps d''a'!AF:AF,6),"Closed")</f>
        <v>Closed</v>
      </c>
      <c r="U24" t="str">
        <f>IFERROR(AVERAGEIFS(INDEX('Etude statistique des temps d''a'!B:AD,0,ROW(A23)),'Etude statistique des temps d''a'!A:A,"22h30",'Etude statistique des temps d''a'!AF:AF,6),"Closed")</f>
        <v>Closed</v>
      </c>
      <c r="V24">
        <f>COUNTIFS('Etude statistique des temps d''a'!AF:AF,6,INDEX('Etude statistique des temps d''a'!B:AD, 0, ROW(A23)),"Fermé") / COUNTIFS('Etude statistique des temps d''a'!AF:AF,6,INDEX('Etude statistique des temps d''a'!B:AD, 0, ROW(A23)),"&lt;&gt;")</f>
        <v>0.36</v>
      </c>
      <c r="W24">
        <f>IFERROR(COUNTIFS('Etude statistique des temps d''a'!AF:AF,6,'Etude statistique des temps d''a'!A:A,"8h30",INDEX('Etude statistique des temps d''a'!B:AD, 0, ROW(A23)),"Fermé") / COUNTIFS('Etude statistique des temps d''a'!AF:AF,6,'Etude statistique des temps d''a'!A:A,"8h30",INDEX('Etude statistique des temps d''a'!B:AD, 0, ROW(A23)),"&lt;&gt;"),"No data")</f>
        <v>1</v>
      </c>
      <c r="X24">
        <f>IFERROR(COUNTIFS('Etude statistique des temps d''a'!AF:AF,6,'Etude statistique des temps d''a'!A:A,"9h30",INDEX('Etude statistique des temps d''a'!B:AD, 0, ROW(A23)),"Fermé") / COUNTIFS('Etude statistique des temps d''a'!AF:AF,6,'Etude statistique des temps d''a'!A:A,"9h30",INDEX('Etude statistique des temps d''a'!B:AD, 0, ROW(A23)),"&lt;&gt;"),"No data")</f>
        <v>1</v>
      </c>
      <c r="Y24">
        <f>IFERROR(COUNTIFS('Etude statistique des temps d''a'!AF:AF,6,'Etude statistique des temps d''a'!A:A,"10h30",INDEX('Etude statistique des temps d''a'!B:AD, 0, ROW(A23)),"Fermé") / COUNTIFS('Etude statistique des temps d''a'!AF:AF,6,'Etude statistique des temps d''a'!A:A,"10h30",INDEX('Etude statistique des temps d''a'!B:AD, 0, ROW(A23)),"&lt;&gt;"),"No data")</f>
        <v>0</v>
      </c>
      <c r="Z24">
        <f>IFERROR(COUNTIFS('Etude statistique des temps d''a'!AF:AF,6,'Etude statistique des temps d''a'!A:A,"11h30 (Parade!)",INDEX('Etude statistique des temps d''a'!B:AD, 0, ROW(A23)),"Fermé") / COUNTIFS('Etude statistique des temps d''a'!AF:AF,6,'Etude statistique des temps d''a'!A:A,"11h30 (Parade!)",INDEX('Etude statistique des temps d''a'!B:AD, 0, ROW(A23)),"&lt;&gt;"),"No data")</f>
        <v>0</v>
      </c>
      <c r="AA24">
        <f>IFERROR(COUNTIFS('Etude statistique des temps d''a'!AF:AF,6,'Etude statistique des temps d''a'!A:A,"12h30",INDEX('Etude statistique des temps d''a'!B:AD, 0, ROW(A23)),"Fermé") / COUNTIFS('Etude statistique des temps d''a'!AF:AF,6,'Etude statistique des temps d''a'!A:A,"12h30",INDEX('Etude statistique des temps d''a'!B:AD, 0, ROW(A23)),"&lt;&gt;"),"No data")</f>
        <v>0</v>
      </c>
      <c r="AB24">
        <f>IFERROR(COUNTIFS('Etude statistique des temps d''a'!AF:AF,6,'Etude statistique des temps d''a'!A:A,"13h30",INDEX('Etude statistique des temps d''a'!B:AD, 0, ROW(A23)),"Fermé") / COUNTIFS('Etude statistique des temps d''a'!AF:AF,6,'Etude statistique des temps d''a'!A:A,"13h30",INDEX('Etude statistique des temps d''a'!B:AD, 0, ROW(A23)),"&lt;&gt;"),"No data")</f>
        <v>0</v>
      </c>
      <c r="AC24">
        <f>IFERROR(COUNTIFS('Etude statistique des temps d''a'!AF:AF,6,'Etude statistique des temps d''a'!A:A,"14h30",INDEX('Etude statistique des temps d''a'!B:AD, 0, ROW(A23)),"Fermé") / COUNTIFS('Etude statistique des temps d''a'!AF:AF,6,'Etude statistique des temps d''a'!A:A,"14h30",INDEX('Etude statistique des temps d''a'!B:AD, 0, ROW(A23)),"&lt;&gt;"),"No data")</f>
        <v>0</v>
      </c>
      <c r="AD24">
        <f>IFERROR(COUNTIFS('Etude statistique des temps d''a'!AF:AF,6,'Etude statistique des temps d''a'!A:A,"15h30",INDEX('Etude statistique des temps d''a'!B:AD, 0, ROW(A23)),"Fermé") / COUNTIFS('Etude statistique des temps d''a'!AF:AF,6,'Etude statistique des temps d''a'!A:A,"15h30",INDEX('Etude statistique des temps d''a'!B:AD, 0, ROW(A23)),"&lt;&gt;"),"No data")</f>
        <v>0</v>
      </c>
      <c r="AE24">
        <f>IFERROR(COUNTIFS('Etude statistique des temps d''a'!AF:AF,6,'Etude statistique des temps d''a'!A:A,"16h30",INDEX('Etude statistique des temps d''a'!B:AD, 0, ROW(A23)),"Fermé") / COUNTIFS('Etude statistique des temps d''a'!AF:AF,6,'Etude statistique des temps d''a'!A:A,"16h30",INDEX('Etude statistique des temps d''a'!B:AD, 0, ROW(A23)),"&lt;&gt;"),"No data")</f>
        <v>0</v>
      </c>
      <c r="AF24">
        <f>IFERROR(COUNTIFS('Etude statistique des temps d''a'!AF:AF,6,'Etude statistique des temps d''a'!A:A,"17h30",INDEX('Etude statistique des temps d''a'!B:AD, 0, ROW(A23)),"Fermé") / COUNTIFS('Etude statistique des temps d''a'!AF:AF,6,'Etude statistique des temps d''a'!A:A,"17h30",INDEX('Etude statistique des temps d''a'!B:AD, 0, ROW(A23)),"&lt;&gt;"),"No data")</f>
        <v>0.5</v>
      </c>
      <c r="AG24">
        <f>IFERROR(COUNTIFS('Etude statistique des temps d''a'!AF:AF,6,'Etude statistique des temps d''a'!A:A,"18h30",INDEX('Etude statistique des temps d''a'!B:AD, 0, ROW(A23)),"Fermé") / COUNTIFS('Etude statistique des temps d''a'!AF:AF,6,'Etude statistique des temps d''a'!A:A,"18h30",INDEX('Etude statistique des temps d''a'!B:AD, 0, ROW(A23)),"&lt;&gt;"),"No data")</f>
        <v>0</v>
      </c>
      <c r="AH24">
        <f>IFERROR(COUNTIFS('Etude statistique des temps d''a'!AF:AF,6,'Etude statistique des temps d''a'!A:A,"19h30",INDEX('Etude statistique des temps d''a'!B:AD, 0, ROW(A23)),"Fermé") / COUNTIFS('Etude statistique des temps d''a'!AF:AF,6,'Etude statistique des temps d''a'!A:A,"19h30",INDEX('Etude statistique des temps d''a'!B:AD, 0, ROW(A23)),"&lt;&gt;"),"No data")</f>
        <v>0</v>
      </c>
      <c r="AI24">
        <f>IFERROR(COUNTIFS('Etude statistique des temps d''a'!AF:AF,6,'Etude statistique des temps d''a'!A:A,"20h30",INDEX('Etude statistique des temps d''a'!B:AD, 0, ROW(A23)),"Fermé") / COUNTIFS('Etude statistique des temps d''a'!AF:AF,6,'Etude statistique des temps d''a'!A:A,"20h30",INDEX('Etude statistique des temps d''a'!B:AD, 0, ROW(A23)),"&lt;&gt;"),"No data")</f>
        <v>1</v>
      </c>
      <c r="AJ24">
        <f>IFERROR(COUNTIFS('Etude statistique des temps d''a'!AF:AF,6,'Etude statistique des temps d''a'!A:A,"21h30",INDEX('Etude statistique des temps d''a'!B:AD, 0, ROW(A23)),"Fermé") / COUNTIFS('Etude statistique des temps d''a'!AF:AF,6,'Etude statistique des temps d''a'!A:A,"21h30",INDEX('Etude statistique des temps d''a'!B:AD, 0, ROW(A23)),"&lt;&gt;"),"No data")</f>
        <v>1</v>
      </c>
      <c r="AK24">
        <f>IFERROR(COUNTIFS('Etude statistique des temps d''a'!AF:AF,6,'Etude statistique des temps d''a'!A:A,"22h",INDEX('Etude statistique des temps d''a'!B:AD, 0, ROW(A23)),"Fermé") / COUNTIFS('Etude statistique des temps d''a'!AF:AF,6,'Etude statistique des temps d''a'!A:A,"22h",INDEX('Etude statistique des temps d''a'!B:AD, 0, ROW(A23)),"&lt;&gt;"),"No data")</f>
        <v>1</v>
      </c>
      <c r="AL24">
        <f>IFERROR(COUNTIFS('Etude statistique des temps d''a'!AF:AF,6,'Etude statistique des temps d''a'!A:A,"22h30",INDEX('Etude statistique des temps d''a'!B:AD, 0, ROW(A23)),"Fermé") / COUNTIFS('Etude statistique des temps d''a'!AF:AF,6,'Etude statistique des temps d''a'!A:A,"22h30",INDEX('Etude statistique des temps d''a'!B:AD, 0, ROW(A23)),"&lt;&gt;"),"No data")</f>
        <v>1</v>
      </c>
    </row>
    <row r="25" spans="1:38" x14ac:dyDescent="0.3">
      <c r="A25" t="s">
        <v>31</v>
      </c>
      <c r="B25" t="s">
        <v>38</v>
      </c>
      <c r="C25" t="s">
        <v>89</v>
      </c>
      <c r="D25" t="s">
        <v>90</v>
      </c>
      <c r="E25">
        <f t="shared" si="0"/>
        <v>10.833333333333334</v>
      </c>
      <c r="F25" t="str">
        <f>IFERROR(AVERAGEIFS(INDEX('Etude statistique des temps d''a'!B:AD,0,ROW(A24)),'Etude statistique des temps d''a'!A:A,"8h30",'Etude statistique des temps d''a'!AF:AF,6),"Closed")</f>
        <v>Closed</v>
      </c>
      <c r="G25">
        <f>IFERROR(AVERAGEIFS(INDEX('Etude statistique des temps d''a'!B:AD,0,ROW(A24)),'Etude statistique des temps d''a'!A:A,"9h30",'Etude statistique des temps d''a'!AF:AF,6),"Closed")</f>
        <v>5</v>
      </c>
      <c r="H25">
        <f>IFERROR(AVERAGEIFS(INDEX('Etude statistique des temps d''a'!B:AD,0,ROW(A24)),'Etude statistique des temps d''a'!A:A,"10h30",'Etude statistique des temps d''a'!AF:AF,6),"Closed")</f>
        <v>15</v>
      </c>
      <c r="I25">
        <f>IFERROR(AVERAGEIFS(INDEX('Etude statistique des temps d''a'!B:AD,0,ROW(A24)),'Etude statistique des temps d''a'!A:A,"11h30 (Parade!)",'Etude statistique des temps d''a'!AF:AF,6),"Closed")</f>
        <v>15</v>
      </c>
      <c r="J25">
        <f>IFERROR(AVERAGEIFS(INDEX('Etude statistique des temps d''a'!B:AD,0,ROW(A24)),'Etude statistique des temps d''a'!A:A,"12h30",'Etude statistique des temps d''a'!AF:AF,6),"Closed")</f>
        <v>20</v>
      </c>
      <c r="K25">
        <f>IFERROR(AVERAGEIFS(INDEX('Etude statistique des temps d''a'!B:AD,0,ROW(A24)),'Etude statistique des temps d''a'!A:A,"13h30",'Etude statistique des temps d''a'!AF:AF,6),"Closed")</f>
        <v>5</v>
      </c>
      <c r="L25">
        <f>IFERROR(AVERAGEIFS(INDEX('Etude statistique des temps d''a'!B:AD,0,ROW(A24)),'Etude statistique des temps d''a'!A:A,"14h30",'Etude statistique des temps d''a'!AF:AF,6),"Closed")</f>
        <v>10</v>
      </c>
      <c r="M25">
        <f>IFERROR(AVERAGEIFS(INDEX('Etude statistique des temps d''a'!B:AD,0,ROW(A24)),'Etude statistique des temps d''a'!A:A,"15h30",'Etude statistique des temps d''a'!AF:AF,6),"Closed")</f>
        <v>12.5</v>
      </c>
      <c r="N25">
        <f>IFERROR(AVERAGEIFS(INDEX('Etude statistique des temps d''a'!B:AD,0,ROW(A24)),'Etude statistique des temps d''a'!A:A,"16h30",'Etude statistique des temps d''a'!AF:AF,6),"Closed")</f>
        <v>15</v>
      </c>
      <c r="O25">
        <f>IFERROR(AVERAGEIFS(INDEX('Etude statistique des temps d''a'!B:AD,0,ROW(A24)),'Etude statistique des temps d''a'!A:A,"17h30",'Etude statistique des temps d''a'!AF:AF,6),"Closed")</f>
        <v>7.5</v>
      </c>
      <c r="P25">
        <f>IFERROR(AVERAGEIFS(INDEX('Etude statistique des temps d''a'!B:AD,0,ROW(A24)),'Etude statistique des temps d''a'!A:A,"18h30",'Etude statistique des temps d''a'!AF:AF,6),"Closed")</f>
        <v>15</v>
      </c>
      <c r="Q25">
        <f>IFERROR(AVERAGEIFS(INDEX('Etude statistique des temps d''a'!B:AD,0,ROW(A24)),'Etude statistique des temps d''a'!A:A,"19h30",'Etude statistique des temps d''a'!AF:AF,6),"Closed")</f>
        <v>5</v>
      </c>
      <c r="R25">
        <f>IFERROR(AVERAGEIFS(INDEX('Etude statistique des temps d''a'!B:AD,0,ROW(A24)),'Etude statistique des temps d''a'!A:A,"20h30",'Etude statistique des temps d''a'!AF:AF,6),"Closed")</f>
        <v>5</v>
      </c>
      <c r="S25" t="str">
        <f>IFERROR(AVERAGEIFS(INDEX('Etude statistique des temps d''a'!B:AD,0,ROW(A24)),'Etude statistique des temps d''a'!A:A,"21h30",'Etude statistique des temps d''a'!AF:AF,6),"Closed")</f>
        <v>Closed</v>
      </c>
      <c r="T25" t="str">
        <f>IFERROR(AVERAGEIFS(INDEX('Etude statistique des temps d''a'!B:AD,0,ROW(A24)),'Etude statistique des temps d''a'!A:A,"22h",'Etude statistique des temps d''a'!AF:AF,6),"Closed")</f>
        <v>Closed</v>
      </c>
      <c r="U25" t="str">
        <f>IFERROR(AVERAGEIFS(INDEX('Etude statistique des temps d''a'!B:AD,0,ROW(A24)),'Etude statistique des temps d''a'!A:A,"22h30",'Etude statistique des temps d''a'!AF:AF,6),"Closed")</f>
        <v>Closed</v>
      </c>
      <c r="V25">
        <f>COUNTIFS('Etude statistique des temps d''a'!AF:AF,6,INDEX('Etude statistique des temps d''a'!B:AD, 0, ROW(A24)),"Fermé") / COUNTIFS('Etude statistique des temps d''a'!AF:AF,6,INDEX('Etude statistique des temps d''a'!B:AD, 0, ROW(A24)),"&lt;&gt;")</f>
        <v>0.2</v>
      </c>
      <c r="W25">
        <f>IFERROR(COUNTIFS('Etude statistique des temps d''a'!AF:AF,6,'Etude statistique des temps d''a'!A:A,"8h30",INDEX('Etude statistique des temps d''a'!B:AD, 0, ROW(A24)),"Fermé") / COUNTIFS('Etude statistique des temps d''a'!AF:AF,6,'Etude statistique des temps d''a'!A:A,"8h30",INDEX('Etude statistique des temps d''a'!B:AD, 0, ROW(A24)),"&lt;&gt;"),"No data")</f>
        <v>1</v>
      </c>
      <c r="X25">
        <f>IFERROR(COUNTIFS('Etude statistique des temps d''a'!AF:AF,6,'Etude statistique des temps d''a'!A:A,"9h30",INDEX('Etude statistique des temps d''a'!B:AD, 0, ROW(A24)),"Fermé") / COUNTIFS('Etude statistique des temps d''a'!AF:AF,6,'Etude statistique des temps d''a'!A:A,"9h30",INDEX('Etude statistique des temps d''a'!B:AD, 0, ROW(A24)),"&lt;&gt;"),"No data")</f>
        <v>0</v>
      </c>
      <c r="Y25">
        <f>IFERROR(COUNTIFS('Etude statistique des temps d''a'!AF:AF,6,'Etude statistique des temps d''a'!A:A,"10h30",INDEX('Etude statistique des temps d''a'!B:AD, 0, ROW(A24)),"Fermé") / COUNTIFS('Etude statistique des temps d''a'!AF:AF,6,'Etude statistique des temps d''a'!A:A,"10h30",INDEX('Etude statistique des temps d''a'!B:AD, 0, ROW(A24)),"&lt;&gt;"),"No data")</f>
        <v>0</v>
      </c>
      <c r="Z25">
        <f>IFERROR(COUNTIFS('Etude statistique des temps d''a'!AF:AF,6,'Etude statistique des temps d''a'!A:A,"11h30 (Parade!)",INDEX('Etude statistique des temps d''a'!B:AD, 0, ROW(A24)),"Fermé") / COUNTIFS('Etude statistique des temps d''a'!AF:AF,6,'Etude statistique des temps d''a'!A:A,"11h30 (Parade!)",INDEX('Etude statistique des temps d''a'!B:AD, 0, ROW(A24)),"&lt;&gt;"),"No data")</f>
        <v>0</v>
      </c>
      <c r="AA25">
        <f>IFERROR(COUNTIFS('Etude statistique des temps d''a'!AF:AF,6,'Etude statistique des temps d''a'!A:A,"12h30",INDEX('Etude statistique des temps d''a'!B:AD, 0, ROW(A24)),"Fermé") / COUNTIFS('Etude statistique des temps d''a'!AF:AF,6,'Etude statistique des temps d''a'!A:A,"12h30",INDEX('Etude statistique des temps d''a'!B:AD, 0, ROW(A24)),"&lt;&gt;"),"No data")</f>
        <v>0</v>
      </c>
      <c r="AB25">
        <f>IFERROR(COUNTIFS('Etude statistique des temps d''a'!AF:AF,6,'Etude statistique des temps d''a'!A:A,"13h30",INDEX('Etude statistique des temps d''a'!B:AD, 0, ROW(A24)),"Fermé") / COUNTIFS('Etude statistique des temps d''a'!AF:AF,6,'Etude statistique des temps d''a'!A:A,"13h30",INDEX('Etude statistique des temps d''a'!B:AD, 0, ROW(A24)),"&lt;&gt;"),"No data")</f>
        <v>0</v>
      </c>
      <c r="AC25">
        <f>IFERROR(COUNTIFS('Etude statistique des temps d''a'!AF:AF,6,'Etude statistique des temps d''a'!A:A,"14h30",INDEX('Etude statistique des temps d''a'!B:AD, 0, ROW(A24)),"Fermé") / COUNTIFS('Etude statistique des temps d''a'!AF:AF,6,'Etude statistique des temps d''a'!A:A,"14h30",INDEX('Etude statistique des temps d''a'!B:AD, 0, ROW(A24)),"&lt;&gt;"),"No data")</f>
        <v>0</v>
      </c>
      <c r="AD25">
        <f>IFERROR(COUNTIFS('Etude statistique des temps d''a'!AF:AF,6,'Etude statistique des temps d''a'!A:A,"15h30",INDEX('Etude statistique des temps d''a'!B:AD, 0, ROW(A24)),"Fermé") / COUNTIFS('Etude statistique des temps d''a'!AF:AF,6,'Etude statistique des temps d''a'!A:A,"15h30",INDEX('Etude statistique des temps d''a'!B:AD, 0, ROW(A24)),"&lt;&gt;"),"No data")</f>
        <v>0</v>
      </c>
      <c r="AE25">
        <f>IFERROR(COUNTIFS('Etude statistique des temps d''a'!AF:AF,6,'Etude statistique des temps d''a'!A:A,"16h30",INDEX('Etude statistique des temps d''a'!B:AD, 0, ROW(A24)),"Fermé") / COUNTIFS('Etude statistique des temps d''a'!AF:AF,6,'Etude statistique des temps d''a'!A:A,"16h30",INDEX('Etude statistique des temps d''a'!B:AD, 0, ROW(A24)),"&lt;&gt;"),"No data")</f>
        <v>0</v>
      </c>
      <c r="AF25">
        <f>IFERROR(COUNTIFS('Etude statistique des temps d''a'!AF:AF,6,'Etude statistique des temps d''a'!A:A,"17h30",INDEX('Etude statistique des temps d''a'!B:AD, 0, ROW(A24)),"Fermé") / COUNTIFS('Etude statistique des temps d''a'!AF:AF,6,'Etude statistique des temps d''a'!A:A,"17h30",INDEX('Etude statistique des temps d''a'!B:AD, 0, ROW(A24)),"&lt;&gt;"),"No data")</f>
        <v>0</v>
      </c>
      <c r="AG25">
        <f>IFERROR(COUNTIFS('Etude statistique des temps d''a'!AF:AF,6,'Etude statistique des temps d''a'!A:A,"18h30",INDEX('Etude statistique des temps d''a'!B:AD, 0, ROW(A24)),"Fermé") / COUNTIFS('Etude statistique des temps d''a'!AF:AF,6,'Etude statistique des temps d''a'!A:A,"18h30",INDEX('Etude statistique des temps d''a'!B:AD, 0, ROW(A24)),"&lt;&gt;"),"No data")</f>
        <v>0</v>
      </c>
      <c r="AH25">
        <f>IFERROR(COUNTIFS('Etude statistique des temps d''a'!AF:AF,6,'Etude statistique des temps d''a'!A:A,"19h30",INDEX('Etude statistique des temps d''a'!B:AD, 0, ROW(A24)),"Fermé") / COUNTIFS('Etude statistique des temps d''a'!AF:AF,6,'Etude statistique des temps d''a'!A:A,"19h30",INDEX('Etude statistique des temps d''a'!B:AD, 0, ROW(A24)),"&lt;&gt;"),"No data")</f>
        <v>0</v>
      </c>
      <c r="AI25">
        <f>IFERROR(COUNTIFS('Etude statistique des temps d''a'!AF:AF,6,'Etude statistique des temps d''a'!A:A,"20h30",INDEX('Etude statistique des temps d''a'!B:AD, 0, ROW(A24)),"Fermé") / COUNTIFS('Etude statistique des temps d''a'!AF:AF,6,'Etude statistique des temps d''a'!A:A,"20h30",INDEX('Etude statistique des temps d''a'!B:AD, 0, ROW(A24)),"&lt;&gt;"),"No data")</f>
        <v>0</v>
      </c>
      <c r="AJ25">
        <f>IFERROR(COUNTIFS('Etude statistique des temps d''a'!AF:AF,6,'Etude statistique des temps d''a'!A:A,"21h30",INDEX('Etude statistique des temps d''a'!B:AD, 0, ROW(A24)),"Fermé") / COUNTIFS('Etude statistique des temps d''a'!AF:AF,6,'Etude statistique des temps d''a'!A:A,"21h30",INDEX('Etude statistique des temps d''a'!B:AD, 0, ROW(A24)),"&lt;&gt;"),"No data")</f>
        <v>1</v>
      </c>
      <c r="AK25">
        <f>IFERROR(COUNTIFS('Etude statistique des temps d''a'!AF:AF,6,'Etude statistique des temps d''a'!A:A,"22h",INDEX('Etude statistique des temps d''a'!B:AD, 0, ROW(A24)),"Fermé") / COUNTIFS('Etude statistique des temps d''a'!AF:AF,6,'Etude statistique des temps d''a'!A:A,"22h",INDEX('Etude statistique des temps d''a'!B:AD, 0, ROW(A24)),"&lt;&gt;"),"No data")</f>
        <v>1</v>
      </c>
      <c r="AL25">
        <f>IFERROR(COUNTIFS('Etude statistique des temps d''a'!AF:AF,6,'Etude statistique des temps d''a'!A:A,"22h30",INDEX('Etude statistique des temps d''a'!B:AD, 0, ROW(A24)),"Fermé") / COUNTIFS('Etude statistique des temps d''a'!AF:AF,6,'Etude statistique des temps d''a'!A:A,"22h30",INDEX('Etude statistique des temps d''a'!B:AD, 0, ROW(A24)),"&lt;&gt;"),"No data")</f>
        <v>1</v>
      </c>
    </row>
    <row r="26" spans="1:38" x14ac:dyDescent="0.3">
      <c r="A26" t="s">
        <v>32</v>
      </c>
      <c r="B26" t="s">
        <v>38</v>
      </c>
      <c r="C26" t="s">
        <v>91</v>
      </c>
      <c r="D26" t="s">
        <v>92</v>
      </c>
      <c r="E26">
        <f t="shared" si="0"/>
        <v>7.708333333333333</v>
      </c>
      <c r="F26" t="str">
        <f>IFERROR(AVERAGEIFS(INDEX('Etude statistique des temps d''a'!B:AD,0,ROW(A25)),'Etude statistique des temps d''a'!A:A,"8h30",'Etude statistique des temps d''a'!AF:AF,6),"Closed")</f>
        <v>Closed</v>
      </c>
      <c r="G26">
        <f>IFERROR(AVERAGEIFS(INDEX('Etude statistique des temps d''a'!B:AD,0,ROW(A25)),'Etude statistique des temps d''a'!A:A,"9h30",'Etude statistique des temps d''a'!AF:AF,6),"Closed")</f>
        <v>5</v>
      </c>
      <c r="H26">
        <f>IFERROR(AVERAGEIFS(INDEX('Etude statistique des temps d''a'!B:AD,0,ROW(A25)),'Etude statistique des temps d''a'!A:A,"10h30",'Etude statistique des temps d''a'!AF:AF,6),"Closed")</f>
        <v>7.5</v>
      </c>
      <c r="I26">
        <f>IFERROR(AVERAGEIFS(INDEX('Etude statistique des temps d''a'!B:AD,0,ROW(A25)),'Etude statistique des temps d''a'!A:A,"11h30 (Parade!)",'Etude statistique des temps d''a'!AF:AF,6),"Closed")</f>
        <v>15</v>
      </c>
      <c r="J26">
        <f>IFERROR(AVERAGEIFS(INDEX('Etude statistique des temps d''a'!B:AD,0,ROW(A25)),'Etude statistique des temps d''a'!A:A,"12h30",'Etude statistique des temps d''a'!AF:AF,6),"Closed")</f>
        <v>15</v>
      </c>
      <c r="K26">
        <f>IFERROR(AVERAGEIFS(INDEX('Etude statistique des temps d''a'!B:AD,0,ROW(A25)),'Etude statistique des temps d''a'!A:A,"13h30",'Etude statistique des temps d''a'!AF:AF,6),"Closed")</f>
        <v>5</v>
      </c>
      <c r="L26">
        <f>IFERROR(AVERAGEIFS(INDEX('Etude statistique des temps d''a'!B:AD,0,ROW(A25)),'Etude statistique des temps d''a'!A:A,"14h30",'Etude statistique des temps d''a'!AF:AF,6),"Closed")</f>
        <v>7.5</v>
      </c>
      <c r="M26">
        <f>IFERROR(AVERAGEIFS(INDEX('Etude statistique des temps d''a'!B:AD,0,ROW(A25)),'Etude statistique des temps d''a'!A:A,"15h30",'Etude statistique des temps d''a'!AF:AF,6),"Closed")</f>
        <v>5</v>
      </c>
      <c r="N26">
        <f>IFERROR(AVERAGEIFS(INDEX('Etude statistique des temps d''a'!B:AD,0,ROW(A25)),'Etude statistique des temps d''a'!A:A,"16h30",'Etude statistique des temps d''a'!AF:AF,6),"Closed")</f>
        <v>7.5</v>
      </c>
      <c r="O26">
        <f>IFERROR(AVERAGEIFS(INDEX('Etude statistique des temps d''a'!B:AD,0,ROW(A25)),'Etude statistique des temps d''a'!A:A,"17h30",'Etude statistique des temps d''a'!AF:AF,6),"Closed")</f>
        <v>10</v>
      </c>
      <c r="P26">
        <f>IFERROR(AVERAGEIFS(INDEX('Etude statistique des temps d''a'!B:AD,0,ROW(A25)),'Etude statistique des temps d''a'!A:A,"18h30",'Etude statistique des temps d''a'!AF:AF,6),"Closed")</f>
        <v>5</v>
      </c>
      <c r="Q26">
        <f>IFERROR(AVERAGEIFS(INDEX('Etude statistique des temps d''a'!B:AD,0,ROW(A25)),'Etude statistique des temps d''a'!A:A,"19h30",'Etude statistique des temps d''a'!AF:AF,6),"Closed")</f>
        <v>5</v>
      </c>
      <c r="R26">
        <f>IFERROR(AVERAGEIFS(INDEX('Etude statistique des temps d''a'!B:AD,0,ROW(A25)),'Etude statistique des temps d''a'!A:A,"20h30",'Etude statistique des temps d''a'!AF:AF,6),"Closed")</f>
        <v>5</v>
      </c>
      <c r="S26" t="str">
        <f>IFERROR(AVERAGEIFS(INDEX('Etude statistique des temps d''a'!B:AD,0,ROW(A25)),'Etude statistique des temps d''a'!A:A,"21h30",'Etude statistique des temps d''a'!AF:AF,6),"Closed")</f>
        <v>Closed</v>
      </c>
      <c r="T26" t="str">
        <f>IFERROR(AVERAGEIFS(INDEX('Etude statistique des temps d''a'!B:AD,0,ROW(A25)),'Etude statistique des temps d''a'!A:A,"22h",'Etude statistique des temps d''a'!AF:AF,6),"Closed")</f>
        <v>Closed</v>
      </c>
      <c r="U26" t="str">
        <f>IFERROR(AVERAGEIFS(INDEX('Etude statistique des temps d''a'!B:AD,0,ROW(A25)),'Etude statistique des temps d''a'!A:A,"22h30",'Etude statistique des temps d''a'!AF:AF,6),"Closed")</f>
        <v>Closed</v>
      </c>
      <c r="V26">
        <f>COUNTIFS('Etude statistique des temps d''a'!AF:AF,6,INDEX('Etude statistique des temps d''a'!B:AD, 0, ROW(A25)),"Fermé") / COUNTIFS('Etude statistique des temps d''a'!AF:AF,6,INDEX('Etude statistique des temps d''a'!B:AD, 0, ROW(A25)),"&lt;&gt;")</f>
        <v>0.2</v>
      </c>
      <c r="W26">
        <f>IFERROR(COUNTIFS('Etude statistique des temps d''a'!AF:AF,6,'Etude statistique des temps d''a'!A:A,"8h30",INDEX('Etude statistique des temps d''a'!B:AD, 0, ROW(A25)),"Fermé") / COUNTIFS('Etude statistique des temps d''a'!AF:AF,6,'Etude statistique des temps d''a'!A:A,"8h30",INDEX('Etude statistique des temps d''a'!B:AD, 0, ROW(A25)),"&lt;&gt;"),"No data")</f>
        <v>1</v>
      </c>
      <c r="X26">
        <f>IFERROR(COUNTIFS('Etude statistique des temps d''a'!AF:AF,6,'Etude statistique des temps d''a'!A:A,"9h30",INDEX('Etude statistique des temps d''a'!B:AD, 0, ROW(A25)),"Fermé") / COUNTIFS('Etude statistique des temps d''a'!AF:AF,6,'Etude statistique des temps d''a'!A:A,"9h30",INDEX('Etude statistique des temps d''a'!B:AD, 0, ROW(A25)),"&lt;&gt;"),"No data")</f>
        <v>0</v>
      </c>
      <c r="Y26">
        <f>IFERROR(COUNTIFS('Etude statistique des temps d''a'!AF:AF,6,'Etude statistique des temps d''a'!A:A,"10h30",INDEX('Etude statistique des temps d''a'!B:AD, 0, ROW(A25)),"Fermé") / COUNTIFS('Etude statistique des temps d''a'!AF:AF,6,'Etude statistique des temps d''a'!A:A,"10h30",INDEX('Etude statistique des temps d''a'!B:AD, 0, ROW(A25)),"&lt;&gt;"),"No data")</f>
        <v>0</v>
      </c>
      <c r="Z26">
        <f>IFERROR(COUNTIFS('Etude statistique des temps d''a'!AF:AF,6,'Etude statistique des temps d''a'!A:A,"11h30 (Parade!)",INDEX('Etude statistique des temps d''a'!B:AD, 0, ROW(A25)),"Fermé") / COUNTIFS('Etude statistique des temps d''a'!AF:AF,6,'Etude statistique des temps d''a'!A:A,"11h30 (Parade!)",INDEX('Etude statistique des temps d''a'!B:AD, 0, ROW(A25)),"&lt;&gt;"),"No data")</f>
        <v>0</v>
      </c>
      <c r="AA26">
        <f>IFERROR(COUNTIFS('Etude statistique des temps d''a'!AF:AF,6,'Etude statistique des temps d''a'!A:A,"12h30",INDEX('Etude statistique des temps d''a'!B:AD, 0, ROW(A25)),"Fermé") / COUNTIFS('Etude statistique des temps d''a'!AF:AF,6,'Etude statistique des temps d''a'!A:A,"12h30",INDEX('Etude statistique des temps d''a'!B:AD, 0, ROW(A25)),"&lt;&gt;"),"No data")</f>
        <v>0</v>
      </c>
      <c r="AB26">
        <f>IFERROR(COUNTIFS('Etude statistique des temps d''a'!AF:AF,6,'Etude statistique des temps d''a'!A:A,"13h30",INDEX('Etude statistique des temps d''a'!B:AD, 0, ROW(A25)),"Fermé") / COUNTIFS('Etude statistique des temps d''a'!AF:AF,6,'Etude statistique des temps d''a'!A:A,"13h30",INDEX('Etude statistique des temps d''a'!B:AD, 0, ROW(A25)),"&lt;&gt;"),"No data")</f>
        <v>0</v>
      </c>
      <c r="AC26">
        <f>IFERROR(COUNTIFS('Etude statistique des temps d''a'!AF:AF,6,'Etude statistique des temps d''a'!A:A,"14h30",INDEX('Etude statistique des temps d''a'!B:AD, 0, ROW(A25)),"Fermé") / COUNTIFS('Etude statistique des temps d''a'!AF:AF,6,'Etude statistique des temps d''a'!A:A,"14h30",INDEX('Etude statistique des temps d''a'!B:AD, 0, ROW(A25)),"&lt;&gt;"),"No data")</f>
        <v>0</v>
      </c>
      <c r="AD26">
        <f>IFERROR(COUNTIFS('Etude statistique des temps d''a'!AF:AF,6,'Etude statistique des temps d''a'!A:A,"15h30",INDEX('Etude statistique des temps d''a'!B:AD, 0, ROW(A25)),"Fermé") / COUNTIFS('Etude statistique des temps d''a'!AF:AF,6,'Etude statistique des temps d''a'!A:A,"15h30",INDEX('Etude statistique des temps d''a'!B:AD, 0, ROW(A25)),"&lt;&gt;"),"No data")</f>
        <v>0</v>
      </c>
      <c r="AE26">
        <f>IFERROR(COUNTIFS('Etude statistique des temps d''a'!AF:AF,6,'Etude statistique des temps d''a'!A:A,"16h30",INDEX('Etude statistique des temps d''a'!B:AD, 0, ROW(A25)),"Fermé") / COUNTIFS('Etude statistique des temps d''a'!AF:AF,6,'Etude statistique des temps d''a'!A:A,"16h30",INDEX('Etude statistique des temps d''a'!B:AD, 0, ROW(A25)),"&lt;&gt;"),"No data")</f>
        <v>0</v>
      </c>
      <c r="AF26">
        <f>IFERROR(COUNTIFS('Etude statistique des temps d''a'!AF:AF,6,'Etude statistique des temps d''a'!A:A,"17h30",INDEX('Etude statistique des temps d''a'!B:AD, 0, ROW(A25)),"Fermé") / COUNTIFS('Etude statistique des temps d''a'!AF:AF,6,'Etude statistique des temps d''a'!A:A,"17h30",INDEX('Etude statistique des temps d''a'!B:AD, 0, ROW(A25)),"&lt;&gt;"),"No data")</f>
        <v>0</v>
      </c>
      <c r="AG26">
        <f>IFERROR(COUNTIFS('Etude statistique des temps d''a'!AF:AF,6,'Etude statistique des temps d''a'!A:A,"18h30",INDEX('Etude statistique des temps d''a'!B:AD, 0, ROW(A25)),"Fermé") / COUNTIFS('Etude statistique des temps d''a'!AF:AF,6,'Etude statistique des temps d''a'!A:A,"18h30",INDEX('Etude statistique des temps d''a'!B:AD, 0, ROW(A25)),"&lt;&gt;"),"No data")</f>
        <v>0</v>
      </c>
      <c r="AH26">
        <f>IFERROR(COUNTIFS('Etude statistique des temps d''a'!AF:AF,6,'Etude statistique des temps d''a'!A:A,"19h30",INDEX('Etude statistique des temps d''a'!B:AD, 0, ROW(A25)),"Fermé") / COUNTIFS('Etude statistique des temps d''a'!AF:AF,6,'Etude statistique des temps d''a'!A:A,"19h30",INDEX('Etude statistique des temps d''a'!B:AD, 0, ROW(A25)),"&lt;&gt;"),"No data")</f>
        <v>0</v>
      </c>
      <c r="AI26">
        <f>IFERROR(COUNTIFS('Etude statistique des temps d''a'!AF:AF,6,'Etude statistique des temps d''a'!A:A,"20h30",INDEX('Etude statistique des temps d''a'!B:AD, 0, ROW(A25)),"Fermé") / COUNTIFS('Etude statistique des temps d''a'!AF:AF,6,'Etude statistique des temps d''a'!A:A,"20h30",INDEX('Etude statistique des temps d''a'!B:AD, 0, ROW(A25)),"&lt;&gt;"),"No data")</f>
        <v>0</v>
      </c>
      <c r="AJ26">
        <f>IFERROR(COUNTIFS('Etude statistique des temps d''a'!AF:AF,6,'Etude statistique des temps d''a'!A:A,"21h30",INDEX('Etude statistique des temps d''a'!B:AD, 0, ROW(A25)),"Fermé") / COUNTIFS('Etude statistique des temps d''a'!AF:AF,6,'Etude statistique des temps d''a'!A:A,"21h30",INDEX('Etude statistique des temps d''a'!B:AD, 0, ROW(A25)),"&lt;&gt;"),"No data")</f>
        <v>1</v>
      </c>
      <c r="AK26">
        <f>IFERROR(COUNTIFS('Etude statistique des temps d''a'!AF:AF,6,'Etude statistique des temps d''a'!A:A,"22h",INDEX('Etude statistique des temps d''a'!B:AD, 0, ROW(A25)),"Fermé") / COUNTIFS('Etude statistique des temps d''a'!AF:AF,6,'Etude statistique des temps d''a'!A:A,"22h",INDEX('Etude statistique des temps d''a'!B:AD, 0, ROW(A25)),"&lt;&gt;"),"No data")</f>
        <v>1</v>
      </c>
      <c r="AL26">
        <f>IFERROR(COUNTIFS('Etude statistique des temps d''a'!AF:AF,6,'Etude statistique des temps d''a'!A:A,"22h30",INDEX('Etude statistique des temps d''a'!B:AD, 0, ROW(A25)),"Fermé") / COUNTIFS('Etude statistique des temps d''a'!AF:AF,6,'Etude statistique des temps d''a'!A:A,"22h30",INDEX('Etude statistique des temps d''a'!B:AD, 0, ROW(A25)),"&lt;&gt;"),"No data")</f>
        <v>1</v>
      </c>
    </row>
    <row r="27" spans="1:38" x14ac:dyDescent="0.3">
      <c r="A27" t="s">
        <v>33</v>
      </c>
      <c r="B27" t="s">
        <v>38</v>
      </c>
      <c r="C27" t="s">
        <v>93</v>
      </c>
      <c r="D27" t="s">
        <v>94</v>
      </c>
      <c r="E27">
        <f t="shared" si="0"/>
        <v>60.769230769230766</v>
      </c>
      <c r="F27">
        <f>IFERROR(AVERAGEIFS(INDEX('Etude statistique des temps d''a'!B:AD,0,ROW(A26)),'Etude statistique des temps d''a'!A:A,"8h30",'Etude statistique des temps d''a'!AF:AF,6),"Closed")</f>
        <v>0</v>
      </c>
      <c r="G27">
        <f>IFERROR(AVERAGEIFS(INDEX('Etude statistique des temps d''a'!B:AD,0,ROW(A26)),'Etude statistique des temps d''a'!A:A,"9h30",'Etude statistique des temps d''a'!AF:AF,6),"Closed")</f>
        <v>82.5</v>
      </c>
      <c r="H27">
        <f>IFERROR(AVERAGEIFS(INDEX('Etude statistique des temps d''a'!B:AD,0,ROW(A26)),'Etude statistique des temps d''a'!A:A,"10h30",'Etude statistique des temps d''a'!AF:AF,6),"Closed")</f>
        <v>80</v>
      </c>
      <c r="I27">
        <f>IFERROR(AVERAGEIFS(INDEX('Etude statistique des temps d''a'!B:AD,0,ROW(A26)),'Etude statistique des temps d''a'!A:A,"11h30 (Parade!)",'Etude statistique des temps d''a'!AF:AF,6),"Closed")</f>
        <v>80</v>
      </c>
      <c r="J27">
        <f>IFERROR(AVERAGEIFS(INDEX('Etude statistique des temps d''a'!B:AD,0,ROW(A26)),'Etude statistique des temps d''a'!A:A,"12h30",'Etude statistique des temps d''a'!AF:AF,6),"Closed")</f>
        <v>72.5</v>
      </c>
      <c r="K27">
        <f>IFERROR(AVERAGEIFS(INDEX('Etude statistique des temps d''a'!B:AD,0,ROW(A26)),'Etude statistique des temps d''a'!A:A,"13h30",'Etude statistique des temps d''a'!AF:AF,6),"Closed")</f>
        <v>75</v>
      </c>
      <c r="L27">
        <f>IFERROR(AVERAGEIFS(INDEX('Etude statistique des temps d''a'!B:AD,0,ROW(A26)),'Etude statistique des temps d''a'!A:A,"14h30",'Etude statistique des temps d''a'!AF:AF,6),"Closed")</f>
        <v>67.5</v>
      </c>
      <c r="M27">
        <f>IFERROR(AVERAGEIFS(INDEX('Etude statistique des temps d''a'!B:AD,0,ROW(A26)),'Etude statistique des temps d''a'!A:A,"15h30",'Etude statistique des temps d''a'!AF:AF,6),"Closed")</f>
        <v>75</v>
      </c>
      <c r="N27">
        <f>IFERROR(AVERAGEIFS(INDEX('Etude statistique des temps d''a'!B:AD,0,ROW(A26)),'Etude statistique des temps d''a'!A:A,"16h30",'Etude statistique des temps d''a'!AF:AF,6),"Closed")</f>
        <v>50</v>
      </c>
      <c r="O27">
        <f>IFERROR(AVERAGEIFS(INDEX('Etude statistique des temps d''a'!B:AD,0,ROW(A26)),'Etude statistique des temps d''a'!A:A,"17h30",'Etude statistique des temps d''a'!AF:AF,6),"Closed")</f>
        <v>52.5</v>
      </c>
      <c r="P27">
        <f>IFERROR(AVERAGEIFS(INDEX('Etude statistique des temps d''a'!B:AD,0,ROW(A26)),'Etude statistique des temps d''a'!A:A,"18h30",'Etude statistique des temps d''a'!AF:AF,6),"Closed")</f>
        <v>55</v>
      </c>
      <c r="Q27">
        <f>IFERROR(AVERAGEIFS(INDEX('Etude statistique des temps d''a'!B:AD,0,ROW(A26)),'Etude statistique des temps d''a'!A:A,"19h30",'Etude statistique des temps d''a'!AF:AF,6),"Closed")</f>
        <v>50</v>
      </c>
      <c r="R27">
        <f>IFERROR(AVERAGEIFS(INDEX('Etude statistique des temps d''a'!B:AD,0,ROW(A26)),'Etude statistique des temps d''a'!A:A,"20h30",'Etude statistique des temps d''a'!AF:AF,6),"Closed")</f>
        <v>50</v>
      </c>
      <c r="S27" t="str">
        <f>IFERROR(AVERAGEIFS(INDEX('Etude statistique des temps d''a'!B:AD,0,ROW(A26)),'Etude statistique des temps d''a'!A:A,"21h30",'Etude statistique des temps d''a'!AF:AF,6),"Closed")</f>
        <v>Closed</v>
      </c>
      <c r="T27" t="str">
        <f>IFERROR(AVERAGEIFS(INDEX('Etude statistique des temps d''a'!B:AD,0,ROW(A26)),'Etude statistique des temps d''a'!A:A,"22h",'Etude statistique des temps d''a'!AF:AF,6),"Closed")</f>
        <v>Closed</v>
      </c>
      <c r="U27" t="str">
        <f>IFERROR(AVERAGEIFS(INDEX('Etude statistique des temps d''a'!B:AD,0,ROW(A26)),'Etude statistique des temps d''a'!A:A,"22h30",'Etude statistique des temps d''a'!AF:AF,6),"Closed")</f>
        <v>Closed</v>
      </c>
      <c r="V27">
        <f>COUNTIFS('Etude statistique des temps d''a'!AF:AF,6,INDEX('Etude statistique des temps d''a'!B:AD, 0, ROW(A26)),"Fermé") / COUNTIFS('Etude statistique des temps d''a'!AF:AF,6,INDEX('Etude statistique des temps d''a'!B:AD, 0, ROW(A26)),"&lt;&gt;")</f>
        <v>0.16</v>
      </c>
      <c r="W27">
        <f>IFERROR(COUNTIFS('Etude statistique des temps d''a'!AF:AF,6,'Etude statistique des temps d''a'!A:A,"8h30",INDEX('Etude statistique des temps d''a'!B:AD, 0, ROW(A26)),"Fermé") / COUNTIFS('Etude statistique des temps d''a'!AF:AF,6,'Etude statistique des temps d''a'!A:A,"8h30",INDEX('Etude statistique des temps d''a'!B:AD, 0, ROW(A26)),"&lt;&gt;"),"No data")</f>
        <v>0</v>
      </c>
      <c r="X27">
        <f>IFERROR(COUNTIFS('Etude statistique des temps d''a'!AF:AF,6,'Etude statistique des temps d''a'!A:A,"9h30",INDEX('Etude statistique des temps d''a'!B:AD, 0, ROW(A26)),"Fermé") / COUNTIFS('Etude statistique des temps d''a'!AF:AF,6,'Etude statistique des temps d''a'!A:A,"9h30",INDEX('Etude statistique des temps d''a'!B:AD, 0, ROW(A26)),"&lt;&gt;"),"No data")</f>
        <v>0</v>
      </c>
      <c r="Y27">
        <f>IFERROR(COUNTIFS('Etude statistique des temps d''a'!AF:AF,6,'Etude statistique des temps d''a'!A:A,"10h30",INDEX('Etude statistique des temps d''a'!B:AD, 0, ROW(A26)),"Fermé") / COUNTIFS('Etude statistique des temps d''a'!AF:AF,6,'Etude statistique des temps d''a'!A:A,"10h30",INDEX('Etude statistique des temps d''a'!B:AD, 0, ROW(A26)),"&lt;&gt;"),"No data")</f>
        <v>0</v>
      </c>
      <c r="Z27">
        <f>IFERROR(COUNTIFS('Etude statistique des temps d''a'!AF:AF,6,'Etude statistique des temps d''a'!A:A,"11h30 (Parade!)",INDEX('Etude statistique des temps d''a'!B:AD, 0, ROW(A26)),"Fermé") / COUNTIFS('Etude statistique des temps d''a'!AF:AF,6,'Etude statistique des temps d''a'!A:A,"11h30 (Parade!)",INDEX('Etude statistique des temps d''a'!B:AD, 0, ROW(A26)),"&lt;&gt;"),"No data")</f>
        <v>0</v>
      </c>
      <c r="AA27">
        <f>IFERROR(COUNTIFS('Etude statistique des temps d''a'!AF:AF,6,'Etude statistique des temps d''a'!A:A,"12h30",INDEX('Etude statistique des temps d''a'!B:AD, 0, ROW(A26)),"Fermé") / COUNTIFS('Etude statistique des temps d''a'!AF:AF,6,'Etude statistique des temps d''a'!A:A,"12h30",INDEX('Etude statistique des temps d''a'!B:AD, 0, ROW(A26)),"&lt;&gt;"),"No data")</f>
        <v>0</v>
      </c>
      <c r="AB27">
        <f>IFERROR(COUNTIFS('Etude statistique des temps d''a'!AF:AF,6,'Etude statistique des temps d''a'!A:A,"13h30",INDEX('Etude statistique des temps d''a'!B:AD, 0, ROW(A26)),"Fermé") / COUNTIFS('Etude statistique des temps d''a'!AF:AF,6,'Etude statistique des temps d''a'!A:A,"13h30",INDEX('Etude statistique des temps d''a'!B:AD, 0, ROW(A26)),"&lt;&gt;"),"No data")</f>
        <v>0</v>
      </c>
      <c r="AC27">
        <f>IFERROR(COUNTIFS('Etude statistique des temps d''a'!AF:AF,6,'Etude statistique des temps d''a'!A:A,"14h30",INDEX('Etude statistique des temps d''a'!B:AD, 0, ROW(A26)),"Fermé") / COUNTIFS('Etude statistique des temps d''a'!AF:AF,6,'Etude statistique des temps d''a'!A:A,"14h30",INDEX('Etude statistique des temps d''a'!B:AD, 0, ROW(A26)),"&lt;&gt;"),"No data")</f>
        <v>0</v>
      </c>
      <c r="AD27">
        <f>IFERROR(COUNTIFS('Etude statistique des temps d''a'!AF:AF,6,'Etude statistique des temps d''a'!A:A,"15h30",INDEX('Etude statistique des temps d''a'!B:AD, 0, ROW(A26)),"Fermé") / COUNTIFS('Etude statistique des temps d''a'!AF:AF,6,'Etude statistique des temps d''a'!A:A,"15h30",INDEX('Etude statistique des temps d''a'!B:AD, 0, ROW(A26)),"&lt;&gt;"),"No data")</f>
        <v>0</v>
      </c>
      <c r="AE27">
        <f>IFERROR(COUNTIFS('Etude statistique des temps d''a'!AF:AF,6,'Etude statistique des temps d''a'!A:A,"16h30",INDEX('Etude statistique des temps d''a'!B:AD, 0, ROW(A26)),"Fermé") / COUNTIFS('Etude statistique des temps d''a'!AF:AF,6,'Etude statistique des temps d''a'!A:A,"16h30",INDEX('Etude statistique des temps d''a'!B:AD, 0, ROW(A26)),"&lt;&gt;"),"No data")</f>
        <v>0</v>
      </c>
      <c r="AF27">
        <f>IFERROR(COUNTIFS('Etude statistique des temps d''a'!AF:AF,6,'Etude statistique des temps d''a'!A:A,"17h30",INDEX('Etude statistique des temps d''a'!B:AD, 0, ROW(A26)),"Fermé") / COUNTIFS('Etude statistique des temps d''a'!AF:AF,6,'Etude statistique des temps d''a'!A:A,"17h30",INDEX('Etude statistique des temps d''a'!B:AD, 0, ROW(A26)),"&lt;&gt;"),"No data")</f>
        <v>0</v>
      </c>
      <c r="AG27">
        <f>IFERROR(COUNTIFS('Etude statistique des temps d''a'!AF:AF,6,'Etude statistique des temps d''a'!A:A,"18h30",INDEX('Etude statistique des temps d''a'!B:AD, 0, ROW(A26)),"Fermé") / COUNTIFS('Etude statistique des temps d''a'!AF:AF,6,'Etude statistique des temps d''a'!A:A,"18h30",INDEX('Etude statistique des temps d''a'!B:AD, 0, ROW(A26)),"&lt;&gt;"),"No data")</f>
        <v>0</v>
      </c>
      <c r="AH27">
        <f>IFERROR(COUNTIFS('Etude statistique des temps d''a'!AF:AF,6,'Etude statistique des temps d''a'!A:A,"19h30",INDEX('Etude statistique des temps d''a'!B:AD, 0, ROW(A26)),"Fermé") / COUNTIFS('Etude statistique des temps d''a'!AF:AF,6,'Etude statistique des temps d''a'!A:A,"19h30",INDEX('Etude statistique des temps d''a'!B:AD, 0, ROW(A26)),"&lt;&gt;"),"No data")</f>
        <v>0</v>
      </c>
      <c r="AI27">
        <f>IFERROR(COUNTIFS('Etude statistique des temps d''a'!AF:AF,6,'Etude statistique des temps d''a'!A:A,"20h30",INDEX('Etude statistique des temps d''a'!B:AD, 0, ROW(A26)),"Fermé") / COUNTIFS('Etude statistique des temps d''a'!AF:AF,6,'Etude statistique des temps d''a'!A:A,"20h30",INDEX('Etude statistique des temps d''a'!B:AD, 0, ROW(A26)),"&lt;&gt;"),"No data")</f>
        <v>0</v>
      </c>
      <c r="AJ27">
        <f>IFERROR(COUNTIFS('Etude statistique des temps d''a'!AF:AF,6,'Etude statistique des temps d''a'!A:A,"21h30",INDEX('Etude statistique des temps d''a'!B:AD, 0, ROW(A26)),"Fermé") / COUNTIFS('Etude statistique des temps d''a'!AF:AF,6,'Etude statistique des temps d''a'!A:A,"21h30",INDEX('Etude statistique des temps d''a'!B:AD, 0, ROW(A26)),"&lt;&gt;"),"No data")</f>
        <v>1</v>
      </c>
      <c r="AK27">
        <f>IFERROR(COUNTIFS('Etude statistique des temps d''a'!AF:AF,6,'Etude statistique des temps d''a'!A:A,"22h",INDEX('Etude statistique des temps d''a'!B:AD, 0, ROW(A26)),"Fermé") / COUNTIFS('Etude statistique des temps d''a'!AF:AF,6,'Etude statistique des temps d''a'!A:A,"22h",INDEX('Etude statistique des temps d''a'!B:AD, 0, ROW(A26)),"&lt;&gt;"),"No data")</f>
        <v>1</v>
      </c>
      <c r="AL27">
        <f>IFERROR(COUNTIFS('Etude statistique des temps d''a'!AF:AF,6,'Etude statistique des temps d''a'!A:A,"22h30",INDEX('Etude statistique des temps d''a'!B:AD, 0, ROW(A26)),"Fermé") / COUNTIFS('Etude statistique des temps d''a'!AF:AF,6,'Etude statistique des temps d''a'!A:A,"22h30",INDEX('Etude statistique des temps d''a'!B:AD, 0, ROW(A26)),"&lt;&gt;"),"No data")</f>
        <v>1</v>
      </c>
    </row>
    <row r="28" spans="1:38" x14ac:dyDescent="0.3">
      <c r="A28" t="s">
        <v>34</v>
      </c>
      <c r="B28" t="s">
        <v>38</v>
      </c>
      <c r="C28" t="s">
        <v>95</v>
      </c>
      <c r="D28" t="s">
        <v>96</v>
      </c>
      <c r="E28">
        <f t="shared" si="0"/>
        <v>35.625</v>
      </c>
      <c r="F28" t="str">
        <f>IFERROR(AVERAGEIFS(INDEX('Etude statistique des temps d''a'!B:AD,0,ROW(A27)),'Etude statistique des temps d''a'!A:A,"8h30",'Etude statistique des temps d''a'!AF:AF,6),"Closed")</f>
        <v>Closed</v>
      </c>
      <c r="G28">
        <f>IFERROR(AVERAGEIFS(INDEX('Etude statistique des temps d''a'!B:AD,0,ROW(A27)),'Etude statistique des temps d''a'!A:A,"9h30",'Etude statistique des temps d''a'!AF:AF,6),"Closed")</f>
        <v>5</v>
      </c>
      <c r="H28">
        <f>IFERROR(AVERAGEIFS(INDEX('Etude statistique des temps d''a'!B:AD,0,ROW(A27)),'Etude statistique des temps d''a'!A:A,"10h30",'Etude statistique des temps d''a'!AF:AF,6),"Closed")</f>
        <v>35</v>
      </c>
      <c r="I28">
        <f>IFERROR(AVERAGEIFS(INDEX('Etude statistique des temps d''a'!B:AD,0,ROW(A27)),'Etude statistique des temps d''a'!A:A,"11h30 (Parade!)",'Etude statistique des temps d''a'!AF:AF,6),"Closed")</f>
        <v>40</v>
      </c>
      <c r="J28">
        <f>IFERROR(AVERAGEIFS(INDEX('Etude statistique des temps d''a'!B:AD,0,ROW(A27)),'Etude statistique des temps d''a'!A:A,"12h30",'Etude statistique des temps d''a'!AF:AF,6),"Closed")</f>
        <v>55</v>
      </c>
      <c r="K28">
        <f>IFERROR(AVERAGEIFS(INDEX('Etude statistique des temps d''a'!B:AD,0,ROW(A27)),'Etude statistique des temps d''a'!A:A,"13h30",'Etude statistique des temps d''a'!AF:AF,6),"Closed")</f>
        <v>55</v>
      </c>
      <c r="L28">
        <f>IFERROR(AVERAGEIFS(INDEX('Etude statistique des temps d''a'!B:AD,0,ROW(A27)),'Etude statistique des temps d''a'!A:A,"14h30",'Etude statistique des temps d''a'!AF:AF,6),"Closed")</f>
        <v>45</v>
      </c>
      <c r="M28">
        <f>IFERROR(AVERAGEIFS(INDEX('Etude statistique des temps d''a'!B:AD,0,ROW(A27)),'Etude statistique des temps d''a'!A:A,"15h30",'Etude statistique des temps d''a'!AF:AF,6),"Closed")</f>
        <v>37.5</v>
      </c>
      <c r="N28">
        <f>IFERROR(AVERAGEIFS(INDEX('Etude statistique des temps d''a'!B:AD,0,ROW(A27)),'Etude statistique des temps d''a'!A:A,"16h30",'Etude statistique des temps d''a'!AF:AF,6),"Closed")</f>
        <v>42.5</v>
      </c>
      <c r="O28">
        <f>IFERROR(AVERAGEIFS(INDEX('Etude statistique des temps d''a'!B:AD,0,ROW(A27)),'Etude statistique des temps d''a'!A:A,"17h30",'Etude statistique des temps d''a'!AF:AF,6),"Closed")</f>
        <v>37.5</v>
      </c>
      <c r="P28">
        <f>IFERROR(AVERAGEIFS(INDEX('Etude statistique des temps d''a'!B:AD,0,ROW(A27)),'Etude statistique des temps d''a'!A:A,"18h30",'Etude statistique des temps d''a'!AF:AF,6),"Closed")</f>
        <v>20</v>
      </c>
      <c r="Q28">
        <f>IFERROR(AVERAGEIFS(INDEX('Etude statistique des temps d''a'!B:AD,0,ROW(A27)),'Etude statistique des temps d''a'!A:A,"19h30",'Etude statistique des temps d''a'!AF:AF,6),"Closed")</f>
        <v>15</v>
      </c>
      <c r="R28">
        <f>IFERROR(AVERAGEIFS(INDEX('Etude statistique des temps d''a'!B:AD,0,ROW(A27)),'Etude statistique des temps d''a'!A:A,"20h30",'Etude statistique des temps d''a'!AF:AF,6),"Closed")</f>
        <v>40</v>
      </c>
      <c r="S28" t="str">
        <f>IFERROR(AVERAGEIFS(INDEX('Etude statistique des temps d''a'!B:AD,0,ROW(A27)),'Etude statistique des temps d''a'!A:A,"21h30",'Etude statistique des temps d''a'!AF:AF,6),"Closed")</f>
        <v>Closed</v>
      </c>
      <c r="T28" t="str">
        <f>IFERROR(AVERAGEIFS(INDEX('Etude statistique des temps d''a'!B:AD,0,ROW(A27)),'Etude statistique des temps d''a'!A:A,"22h",'Etude statistique des temps d''a'!AF:AF,6),"Closed")</f>
        <v>Closed</v>
      </c>
      <c r="U28" t="str">
        <f>IFERROR(AVERAGEIFS(INDEX('Etude statistique des temps d''a'!B:AD,0,ROW(A27)),'Etude statistique des temps d''a'!A:A,"22h30",'Etude statistique des temps d''a'!AF:AF,6),"Closed")</f>
        <v>Closed</v>
      </c>
      <c r="V28">
        <f>COUNTIFS('Etude statistique des temps d''a'!AF:AF,6,INDEX('Etude statistique des temps d''a'!B:AD, 0, ROW(A27)),"Fermé") / COUNTIFS('Etude statistique des temps d''a'!AF:AF,6,INDEX('Etude statistique des temps d''a'!B:AD, 0, ROW(A27)),"&lt;&gt;")</f>
        <v>0.24</v>
      </c>
      <c r="W28">
        <f>IFERROR(COUNTIFS('Etude statistique des temps d''a'!AF:AF,6,'Etude statistique des temps d''a'!A:A,"8h30",INDEX('Etude statistique des temps d''a'!B:AD, 0, ROW(A27)),"Fermé") / COUNTIFS('Etude statistique des temps d''a'!AF:AF,6,'Etude statistique des temps d''a'!A:A,"8h30",INDEX('Etude statistique des temps d''a'!B:AD, 0, ROW(A27)),"&lt;&gt;"),"No data")</f>
        <v>1</v>
      </c>
      <c r="X28">
        <f>IFERROR(COUNTIFS('Etude statistique des temps d''a'!AF:AF,6,'Etude statistique des temps d''a'!A:A,"9h30",INDEX('Etude statistique des temps d''a'!B:AD, 0, ROW(A27)),"Fermé") / COUNTIFS('Etude statistique des temps d''a'!AF:AF,6,'Etude statistique des temps d''a'!A:A,"9h30",INDEX('Etude statistique des temps d''a'!B:AD, 0, ROW(A27)),"&lt;&gt;"),"No data")</f>
        <v>0</v>
      </c>
      <c r="Y28">
        <f>IFERROR(COUNTIFS('Etude statistique des temps d''a'!AF:AF,6,'Etude statistique des temps d''a'!A:A,"10h30",INDEX('Etude statistique des temps d''a'!B:AD, 0, ROW(A27)),"Fermé") / COUNTIFS('Etude statistique des temps d''a'!AF:AF,6,'Etude statistique des temps d''a'!A:A,"10h30",INDEX('Etude statistique des temps d''a'!B:AD, 0, ROW(A27)),"&lt;&gt;"),"No data")</f>
        <v>0</v>
      </c>
      <c r="Z28">
        <f>IFERROR(COUNTIFS('Etude statistique des temps d''a'!AF:AF,6,'Etude statistique des temps d''a'!A:A,"11h30 (Parade!)",INDEX('Etude statistique des temps d''a'!B:AD, 0, ROW(A27)),"Fermé") / COUNTIFS('Etude statistique des temps d''a'!AF:AF,6,'Etude statistique des temps d''a'!A:A,"11h30 (Parade!)",INDEX('Etude statistique des temps d''a'!B:AD, 0, ROW(A27)),"&lt;&gt;"),"No data")</f>
        <v>0</v>
      </c>
      <c r="AA28">
        <f>IFERROR(COUNTIFS('Etude statistique des temps d''a'!AF:AF,6,'Etude statistique des temps d''a'!A:A,"12h30",INDEX('Etude statistique des temps d''a'!B:AD, 0, ROW(A27)),"Fermé") / COUNTIFS('Etude statistique des temps d''a'!AF:AF,6,'Etude statistique des temps d''a'!A:A,"12h30",INDEX('Etude statistique des temps d''a'!B:AD, 0, ROW(A27)),"&lt;&gt;"),"No data")</f>
        <v>0.5</v>
      </c>
      <c r="AB28">
        <f>IFERROR(COUNTIFS('Etude statistique des temps d''a'!AF:AF,6,'Etude statistique des temps d''a'!A:A,"13h30",INDEX('Etude statistique des temps d''a'!B:AD, 0, ROW(A27)),"Fermé") / COUNTIFS('Etude statistique des temps d''a'!AF:AF,6,'Etude statistique des temps d''a'!A:A,"13h30",INDEX('Etude statistique des temps d''a'!B:AD, 0, ROW(A27)),"&lt;&gt;"),"No data")</f>
        <v>0</v>
      </c>
      <c r="AC28">
        <f>IFERROR(COUNTIFS('Etude statistique des temps d''a'!AF:AF,6,'Etude statistique des temps d''a'!A:A,"14h30",INDEX('Etude statistique des temps d''a'!B:AD, 0, ROW(A27)),"Fermé") / COUNTIFS('Etude statistique des temps d''a'!AF:AF,6,'Etude statistique des temps d''a'!A:A,"14h30",INDEX('Etude statistique des temps d''a'!B:AD, 0, ROW(A27)),"&lt;&gt;"),"No data")</f>
        <v>0</v>
      </c>
      <c r="AD28">
        <f>IFERROR(COUNTIFS('Etude statistique des temps d''a'!AF:AF,6,'Etude statistique des temps d''a'!A:A,"15h30",INDEX('Etude statistique des temps d''a'!B:AD, 0, ROW(A27)),"Fermé") / COUNTIFS('Etude statistique des temps d''a'!AF:AF,6,'Etude statistique des temps d''a'!A:A,"15h30",INDEX('Etude statistique des temps d''a'!B:AD, 0, ROW(A27)),"&lt;&gt;"),"No data")</f>
        <v>0</v>
      </c>
      <c r="AE28">
        <f>IFERROR(COUNTIFS('Etude statistique des temps d''a'!AF:AF,6,'Etude statistique des temps d''a'!A:A,"16h30",INDEX('Etude statistique des temps d''a'!B:AD, 0, ROW(A27)),"Fermé") / COUNTIFS('Etude statistique des temps d''a'!AF:AF,6,'Etude statistique des temps d''a'!A:A,"16h30",INDEX('Etude statistique des temps d''a'!B:AD, 0, ROW(A27)),"&lt;&gt;"),"No data")</f>
        <v>0</v>
      </c>
      <c r="AF28">
        <f>IFERROR(COUNTIFS('Etude statistique des temps d''a'!AF:AF,6,'Etude statistique des temps d''a'!A:A,"17h30",INDEX('Etude statistique des temps d''a'!B:AD, 0, ROW(A27)),"Fermé") / COUNTIFS('Etude statistique des temps d''a'!AF:AF,6,'Etude statistique des temps d''a'!A:A,"17h30",INDEX('Etude statistique des temps d''a'!B:AD, 0, ROW(A27)),"&lt;&gt;"),"No data")</f>
        <v>0</v>
      </c>
      <c r="AG28">
        <f>IFERROR(COUNTIFS('Etude statistique des temps d''a'!AF:AF,6,'Etude statistique des temps d''a'!A:A,"18h30",INDEX('Etude statistique des temps d''a'!B:AD, 0, ROW(A27)),"Fermé") / COUNTIFS('Etude statistique des temps d''a'!AF:AF,6,'Etude statistique des temps d''a'!A:A,"18h30",INDEX('Etude statistique des temps d''a'!B:AD, 0, ROW(A27)),"&lt;&gt;"),"No data")</f>
        <v>0</v>
      </c>
      <c r="AH28">
        <f>IFERROR(COUNTIFS('Etude statistique des temps d''a'!AF:AF,6,'Etude statistique des temps d''a'!A:A,"19h30",INDEX('Etude statistique des temps d''a'!B:AD, 0, ROW(A27)),"Fermé") / COUNTIFS('Etude statistique des temps d''a'!AF:AF,6,'Etude statistique des temps d''a'!A:A,"19h30",INDEX('Etude statistique des temps d''a'!B:AD, 0, ROW(A27)),"&lt;&gt;"),"No data")</f>
        <v>0</v>
      </c>
      <c r="AI28">
        <f>IFERROR(COUNTIFS('Etude statistique des temps d''a'!AF:AF,6,'Etude statistique des temps d''a'!A:A,"20h30",INDEX('Etude statistique des temps d''a'!B:AD, 0, ROW(A27)),"Fermé") / COUNTIFS('Etude statistique des temps d''a'!AF:AF,6,'Etude statistique des temps d''a'!A:A,"20h30",INDEX('Etude statistique des temps d''a'!B:AD, 0, ROW(A27)),"&lt;&gt;"),"No data")</f>
        <v>0</v>
      </c>
      <c r="AJ28">
        <f>IFERROR(COUNTIFS('Etude statistique des temps d''a'!AF:AF,6,'Etude statistique des temps d''a'!A:A,"21h30",INDEX('Etude statistique des temps d''a'!B:AD, 0, ROW(A27)),"Fermé") / COUNTIFS('Etude statistique des temps d''a'!AF:AF,6,'Etude statistique des temps d''a'!A:A,"21h30",INDEX('Etude statistique des temps d''a'!B:AD, 0, ROW(A27)),"&lt;&gt;"),"No data")</f>
        <v>1</v>
      </c>
      <c r="AK28">
        <f>IFERROR(COUNTIFS('Etude statistique des temps d''a'!AF:AF,6,'Etude statistique des temps d''a'!A:A,"22h",INDEX('Etude statistique des temps d''a'!B:AD, 0, ROW(A27)),"Fermé") / COUNTIFS('Etude statistique des temps d''a'!AF:AF,6,'Etude statistique des temps d''a'!A:A,"22h",INDEX('Etude statistique des temps d''a'!B:AD, 0, ROW(A27)),"&lt;&gt;"),"No data")</f>
        <v>1</v>
      </c>
      <c r="AL28">
        <f>IFERROR(COUNTIFS('Etude statistique des temps d''a'!AF:AF,6,'Etude statistique des temps d''a'!A:A,"22h30",INDEX('Etude statistique des temps d''a'!B:AD, 0, ROW(A27)),"Fermé") / COUNTIFS('Etude statistique des temps d''a'!AF:AF,6,'Etude statistique des temps d''a'!A:A,"22h30",INDEX('Etude statistique des temps d''a'!B:AD, 0, ROW(A27)),"&lt;&gt;"),"No data")</f>
        <v>1</v>
      </c>
    </row>
    <row r="29" spans="1:38" x14ac:dyDescent="0.3">
      <c r="A29" t="s">
        <v>35</v>
      </c>
      <c r="B29" t="s">
        <v>38</v>
      </c>
      <c r="C29" t="s">
        <v>97</v>
      </c>
      <c r="D29" t="s">
        <v>98</v>
      </c>
      <c r="E29">
        <f t="shared" si="0"/>
        <v>10.208333333333334</v>
      </c>
      <c r="F29" t="str">
        <f>IFERROR(AVERAGEIFS(INDEX('Etude statistique des temps d''a'!B:AD,0,ROW(A28)),'Etude statistique des temps d''a'!A:A,"8h30",'Etude statistique des temps d''a'!AF:AF,6),"Closed")</f>
        <v>Closed</v>
      </c>
      <c r="G29">
        <f>IFERROR(AVERAGEIFS(INDEX('Etude statistique des temps d''a'!B:AD,0,ROW(A28)),'Etude statistique des temps d''a'!A:A,"9h30",'Etude statistique des temps d''a'!AF:AF,6),"Closed")</f>
        <v>5</v>
      </c>
      <c r="H29">
        <f>IFERROR(AVERAGEIFS(INDEX('Etude statistique des temps d''a'!B:AD,0,ROW(A28)),'Etude statistique des temps d''a'!A:A,"10h30",'Etude statistique des temps d''a'!AF:AF,6),"Closed")</f>
        <v>7.5</v>
      </c>
      <c r="I29">
        <f>IFERROR(AVERAGEIFS(INDEX('Etude statistique des temps d''a'!B:AD,0,ROW(A28)),'Etude statistique des temps d''a'!A:A,"11h30 (Parade!)",'Etude statistique des temps d''a'!AF:AF,6),"Closed")</f>
        <v>22.5</v>
      </c>
      <c r="J29">
        <f>IFERROR(AVERAGEIFS(INDEX('Etude statistique des temps d''a'!B:AD,0,ROW(A28)),'Etude statistique des temps d''a'!A:A,"12h30",'Etude statistique des temps d''a'!AF:AF,6),"Closed")</f>
        <v>15</v>
      </c>
      <c r="K29">
        <f>IFERROR(AVERAGEIFS(INDEX('Etude statistique des temps d''a'!B:AD,0,ROW(A28)),'Etude statistique des temps d''a'!A:A,"13h30",'Etude statistique des temps d''a'!AF:AF,6),"Closed")</f>
        <v>20</v>
      </c>
      <c r="L29">
        <f>IFERROR(AVERAGEIFS(INDEX('Etude statistique des temps d''a'!B:AD,0,ROW(A28)),'Etude statistique des temps d''a'!A:A,"14h30",'Etude statistique des temps d''a'!AF:AF,6),"Closed")</f>
        <v>7.5</v>
      </c>
      <c r="M29">
        <f>IFERROR(AVERAGEIFS(INDEX('Etude statistique des temps d''a'!B:AD,0,ROW(A28)),'Etude statistique des temps d''a'!A:A,"15h30",'Etude statistique des temps d''a'!AF:AF,6),"Closed")</f>
        <v>10</v>
      </c>
      <c r="N29">
        <f>IFERROR(AVERAGEIFS(INDEX('Etude statistique des temps d''a'!B:AD,0,ROW(A28)),'Etude statistique des temps d''a'!A:A,"16h30",'Etude statistique des temps d''a'!AF:AF,6),"Closed")</f>
        <v>7.5</v>
      </c>
      <c r="O29">
        <f>IFERROR(AVERAGEIFS(INDEX('Etude statistique des temps d''a'!B:AD,0,ROW(A28)),'Etude statistique des temps d''a'!A:A,"17h30",'Etude statistique des temps d''a'!AF:AF,6),"Closed")</f>
        <v>12.5</v>
      </c>
      <c r="P29">
        <f>IFERROR(AVERAGEIFS(INDEX('Etude statistique des temps d''a'!B:AD,0,ROW(A28)),'Etude statistique des temps d''a'!A:A,"18h30",'Etude statistique des temps d''a'!AF:AF,6),"Closed")</f>
        <v>5</v>
      </c>
      <c r="Q29">
        <f>IFERROR(AVERAGEIFS(INDEX('Etude statistique des temps d''a'!B:AD,0,ROW(A28)),'Etude statistique des temps d''a'!A:A,"19h30",'Etude statistique des temps d''a'!AF:AF,6),"Closed")</f>
        <v>5</v>
      </c>
      <c r="R29">
        <f>IFERROR(AVERAGEIFS(INDEX('Etude statistique des temps d''a'!B:AD,0,ROW(A28)),'Etude statistique des temps d''a'!A:A,"20h30",'Etude statistique des temps d''a'!AF:AF,6),"Closed")</f>
        <v>5</v>
      </c>
      <c r="S29" t="str">
        <f>IFERROR(AVERAGEIFS(INDEX('Etude statistique des temps d''a'!B:AD,0,ROW(A28)),'Etude statistique des temps d''a'!A:A,"21h30",'Etude statistique des temps d''a'!AF:AF,6),"Closed")</f>
        <v>Closed</v>
      </c>
      <c r="T29" t="str">
        <f>IFERROR(AVERAGEIFS(INDEX('Etude statistique des temps d''a'!B:AD,0,ROW(A28)),'Etude statistique des temps d''a'!A:A,"22h",'Etude statistique des temps d''a'!AF:AF,6),"Closed")</f>
        <v>Closed</v>
      </c>
      <c r="U29" t="str">
        <f>IFERROR(AVERAGEIFS(INDEX('Etude statistique des temps d''a'!B:AD,0,ROW(A28)),'Etude statistique des temps d''a'!A:A,"22h30",'Etude statistique des temps d''a'!AF:AF,6),"Closed")</f>
        <v>Closed</v>
      </c>
      <c r="V29">
        <f>COUNTIFS('Etude statistique des temps d''a'!AF:AF,6,INDEX('Etude statistique des temps d''a'!B:AD, 0, ROW(A28)),"Fermé") / COUNTIFS('Etude statistique des temps d''a'!AF:AF,6,INDEX('Etude statistique des temps d''a'!B:AD, 0, ROW(A28)),"&lt;&gt;")</f>
        <v>0.2</v>
      </c>
      <c r="W29">
        <f>IFERROR(COUNTIFS('Etude statistique des temps d''a'!AF:AF,6,'Etude statistique des temps d''a'!A:A,"8h30",INDEX('Etude statistique des temps d''a'!B:AD, 0, ROW(A28)),"Fermé") / COUNTIFS('Etude statistique des temps d''a'!AF:AF,6,'Etude statistique des temps d''a'!A:A,"8h30",INDEX('Etude statistique des temps d''a'!B:AD, 0, ROW(A28)),"&lt;&gt;"),"No data")</f>
        <v>1</v>
      </c>
      <c r="X29">
        <f>IFERROR(COUNTIFS('Etude statistique des temps d''a'!AF:AF,6,'Etude statistique des temps d''a'!A:A,"9h30",INDEX('Etude statistique des temps d''a'!B:AD, 0, ROW(A28)),"Fermé") / COUNTIFS('Etude statistique des temps d''a'!AF:AF,6,'Etude statistique des temps d''a'!A:A,"9h30",INDEX('Etude statistique des temps d''a'!B:AD, 0, ROW(A28)),"&lt;&gt;"),"No data")</f>
        <v>0</v>
      </c>
      <c r="Y29">
        <f>IFERROR(COUNTIFS('Etude statistique des temps d''a'!AF:AF,6,'Etude statistique des temps d''a'!A:A,"10h30",INDEX('Etude statistique des temps d''a'!B:AD, 0, ROW(A28)),"Fermé") / COUNTIFS('Etude statistique des temps d''a'!AF:AF,6,'Etude statistique des temps d''a'!A:A,"10h30",INDEX('Etude statistique des temps d''a'!B:AD, 0, ROW(A28)),"&lt;&gt;"),"No data")</f>
        <v>0</v>
      </c>
      <c r="Z29">
        <f>IFERROR(COUNTIFS('Etude statistique des temps d''a'!AF:AF,6,'Etude statistique des temps d''a'!A:A,"11h30 (Parade!)",INDEX('Etude statistique des temps d''a'!B:AD, 0, ROW(A28)),"Fermé") / COUNTIFS('Etude statistique des temps d''a'!AF:AF,6,'Etude statistique des temps d''a'!A:A,"11h30 (Parade!)",INDEX('Etude statistique des temps d''a'!B:AD, 0, ROW(A28)),"&lt;&gt;"),"No data")</f>
        <v>0</v>
      </c>
      <c r="AA29">
        <f>IFERROR(COUNTIFS('Etude statistique des temps d''a'!AF:AF,6,'Etude statistique des temps d''a'!A:A,"12h30",INDEX('Etude statistique des temps d''a'!B:AD, 0, ROW(A28)),"Fermé") / COUNTIFS('Etude statistique des temps d''a'!AF:AF,6,'Etude statistique des temps d''a'!A:A,"12h30",INDEX('Etude statistique des temps d''a'!B:AD, 0, ROW(A28)),"&lt;&gt;"),"No data")</f>
        <v>0</v>
      </c>
      <c r="AB29">
        <f>IFERROR(COUNTIFS('Etude statistique des temps d''a'!AF:AF,6,'Etude statistique des temps d''a'!A:A,"13h30",INDEX('Etude statistique des temps d''a'!B:AD, 0, ROW(A28)),"Fermé") / COUNTIFS('Etude statistique des temps d''a'!AF:AF,6,'Etude statistique des temps d''a'!A:A,"13h30",INDEX('Etude statistique des temps d''a'!B:AD, 0, ROW(A28)),"&lt;&gt;"),"No data")</f>
        <v>0</v>
      </c>
      <c r="AC29">
        <f>IFERROR(COUNTIFS('Etude statistique des temps d''a'!AF:AF,6,'Etude statistique des temps d''a'!A:A,"14h30",INDEX('Etude statistique des temps d''a'!B:AD, 0, ROW(A28)),"Fermé") / COUNTIFS('Etude statistique des temps d''a'!AF:AF,6,'Etude statistique des temps d''a'!A:A,"14h30",INDEX('Etude statistique des temps d''a'!B:AD, 0, ROW(A28)),"&lt;&gt;"),"No data")</f>
        <v>0</v>
      </c>
      <c r="AD29">
        <f>IFERROR(COUNTIFS('Etude statistique des temps d''a'!AF:AF,6,'Etude statistique des temps d''a'!A:A,"15h30",INDEX('Etude statistique des temps d''a'!B:AD, 0, ROW(A28)),"Fermé") / COUNTIFS('Etude statistique des temps d''a'!AF:AF,6,'Etude statistique des temps d''a'!A:A,"15h30",INDEX('Etude statistique des temps d''a'!B:AD, 0, ROW(A28)),"&lt;&gt;"),"No data")</f>
        <v>0</v>
      </c>
      <c r="AE29">
        <f>IFERROR(COUNTIFS('Etude statistique des temps d''a'!AF:AF,6,'Etude statistique des temps d''a'!A:A,"16h30",INDEX('Etude statistique des temps d''a'!B:AD, 0, ROW(A28)),"Fermé") / COUNTIFS('Etude statistique des temps d''a'!AF:AF,6,'Etude statistique des temps d''a'!A:A,"16h30",INDEX('Etude statistique des temps d''a'!B:AD, 0, ROW(A28)),"&lt;&gt;"),"No data")</f>
        <v>0</v>
      </c>
      <c r="AF29">
        <f>IFERROR(COUNTIFS('Etude statistique des temps d''a'!AF:AF,6,'Etude statistique des temps d''a'!A:A,"17h30",INDEX('Etude statistique des temps d''a'!B:AD, 0, ROW(A28)),"Fermé") / COUNTIFS('Etude statistique des temps d''a'!AF:AF,6,'Etude statistique des temps d''a'!A:A,"17h30",INDEX('Etude statistique des temps d''a'!B:AD, 0, ROW(A28)),"&lt;&gt;"),"No data")</f>
        <v>0</v>
      </c>
      <c r="AG29">
        <f>IFERROR(COUNTIFS('Etude statistique des temps d''a'!AF:AF,6,'Etude statistique des temps d''a'!A:A,"18h30",INDEX('Etude statistique des temps d''a'!B:AD, 0, ROW(A28)),"Fermé") / COUNTIFS('Etude statistique des temps d''a'!AF:AF,6,'Etude statistique des temps d''a'!A:A,"18h30",INDEX('Etude statistique des temps d''a'!B:AD, 0, ROW(A28)),"&lt;&gt;"),"No data")</f>
        <v>0</v>
      </c>
      <c r="AH29">
        <f>IFERROR(COUNTIFS('Etude statistique des temps d''a'!AF:AF,6,'Etude statistique des temps d''a'!A:A,"19h30",INDEX('Etude statistique des temps d''a'!B:AD, 0, ROW(A28)),"Fermé") / COUNTIFS('Etude statistique des temps d''a'!AF:AF,6,'Etude statistique des temps d''a'!A:A,"19h30",INDEX('Etude statistique des temps d''a'!B:AD, 0, ROW(A28)),"&lt;&gt;"),"No data")</f>
        <v>0</v>
      </c>
      <c r="AI29">
        <f>IFERROR(COUNTIFS('Etude statistique des temps d''a'!AF:AF,6,'Etude statistique des temps d''a'!A:A,"20h30",INDEX('Etude statistique des temps d''a'!B:AD, 0, ROW(A28)),"Fermé") / COUNTIFS('Etude statistique des temps d''a'!AF:AF,6,'Etude statistique des temps d''a'!A:A,"20h30",INDEX('Etude statistique des temps d''a'!B:AD, 0, ROW(A28)),"&lt;&gt;"),"No data")</f>
        <v>0</v>
      </c>
      <c r="AJ29">
        <f>IFERROR(COUNTIFS('Etude statistique des temps d''a'!AF:AF,6,'Etude statistique des temps d''a'!A:A,"21h30",INDEX('Etude statistique des temps d''a'!B:AD, 0, ROW(A28)),"Fermé") / COUNTIFS('Etude statistique des temps d''a'!AF:AF,6,'Etude statistique des temps d''a'!A:A,"21h30",INDEX('Etude statistique des temps d''a'!B:AD, 0, ROW(A28)),"&lt;&gt;"),"No data")</f>
        <v>1</v>
      </c>
      <c r="AK29">
        <f>IFERROR(COUNTIFS('Etude statistique des temps d''a'!AF:AF,6,'Etude statistique des temps d''a'!A:A,"22h",INDEX('Etude statistique des temps d''a'!B:AD, 0, ROW(A28)),"Fermé") / COUNTIFS('Etude statistique des temps d''a'!AF:AF,6,'Etude statistique des temps d''a'!A:A,"22h",INDEX('Etude statistique des temps d''a'!B:AD, 0, ROW(A28)),"&lt;&gt;"),"No data")</f>
        <v>1</v>
      </c>
      <c r="AL29">
        <f>IFERROR(COUNTIFS('Etude statistique des temps d''a'!AF:AF,6,'Etude statistique des temps d''a'!A:A,"22h30",INDEX('Etude statistique des temps d''a'!B:AD, 0, ROW(A28)),"Fermé") / COUNTIFS('Etude statistique des temps d''a'!AF:AF,6,'Etude statistique des temps d''a'!A:A,"22h30",INDEX('Etude statistique des temps d''a'!B:AD, 0, ROW(A28)),"&lt;&gt;"),"No data")</f>
        <v>1</v>
      </c>
    </row>
    <row r="30" spans="1:38" x14ac:dyDescent="0.3">
      <c r="A30" t="s">
        <v>36</v>
      </c>
      <c r="B30" t="s">
        <v>38</v>
      </c>
      <c r="C30" t="s">
        <v>99</v>
      </c>
      <c r="D30" t="s">
        <v>100</v>
      </c>
      <c r="E30">
        <f t="shared" si="0"/>
        <v>36.875</v>
      </c>
      <c r="F30" t="str">
        <f>IFERROR(AVERAGEIFS(INDEX('Etude statistique des temps d''a'!B:AD,0,ROW(A29)),'Etude statistique des temps d''a'!A:A,"8h30",'Etude statistique des temps d''a'!AF:AF,6),"Closed")</f>
        <v>Closed</v>
      </c>
      <c r="G30">
        <f>IFERROR(AVERAGEIFS(INDEX('Etude statistique des temps d''a'!B:AD,0,ROW(A29)),'Etude statistique des temps d''a'!A:A,"9h30",'Etude statistique des temps d''a'!AF:AF,6),"Closed")</f>
        <v>30</v>
      </c>
      <c r="H30">
        <f>IFERROR(AVERAGEIFS(INDEX('Etude statistique des temps d''a'!B:AD,0,ROW(A29)),'Etude statistique des temps d''a'!A:A,"10h30",'Etude statistique des temps d''a'!AF:AF,6),"Closed")</f>
        <v>37.5</v>
      </c>
      <c r="I30">
        <f>IFERROR(AVERAGEIFS(INDEX('Etude statistique des temps d''a'!B:AD,0,ROW(A29)),'Etude statistique des temps d''a'!A:A,"11h30 (Parade!)",'Etude statistique des temps d''a'!AF:AF,6),"Closed")</f>
        <v>47.5</v>
      </c>
      <c r="J30">
        <f>IFERROR(AVERAGEIFS(INDEX('Etude statistique des temps d''a'!B:AD,0,ROW(A29)),'Etude statistique des temps d''a'!A:A,"12h30",'Etude statistique des temps d''a'!AF:AF,6),"Closed")</f>
        <v>50</v>
      </c>
      <c r="K30">
        <f>IFERROR(AVERAGEIFS(INDEX('Etude statistique des temps d''a'!B:AD,0,ROW(A29)),'Etude statistique des temps d''a'!A:A,"13h30",'Etude statistique des temps d''a'!AF:AF,6),"Closed")</f>
        <v>40</v>
      </c>
      <c r="L30">
        <f>IFERROR(AVERAGEIFS(INDEX('Etude statistique des temps d''a'!B:AD,0,ROW(A29)),'Etude statistique des temps d''a'!A:A,"14h30",'Etude statistique des temps d''a'!AF:AF,6),"Closed")</f>
        <v>40</v>
      </c>
      <c r="M30">
        <f>IFERROR(AVERAGEIFS(INDEX('Etude statistique des temps d''a'!B:AD,0,ROW(A29)),'Etude statistique des temps d''a'!A:A,"15h30",'Etude statistique des temps d''a'!AF:AF,6),"Closed")</f>
        <v>35</v>
      </c>
      <c r="N30">
        <f>IFERROR(AVERAGEIFS(INDEX('Etude statistique des temps d''a'!B:AD,0,ROW(A29)),'Etude statistique des temps d''a'!A:A,"16h30",'Etude statistique des temps d''a'!AF:AF,6),"Closed")</f>
        <v>30</v>
      </c>
      <c r="O30">
        <f>IFERROR(AVERAGEIFS(INDEX('Etude statistique des temps d''a'!B:AD,0,ROW(A29)),'Etude statistique des temps d''a'!A:A,"17h30",'Etude statistique des temps d''a'!AF:AF,6),"Closed")</f>
        <v>42.5</v>
      </c>
      <c r="P30">
        <f>IFERROR(AVERAGEIFS(INDEX('Etude statistique des temps d''a'!B:AD,0,ROW(A29)),'Etude statistique des temps d''a'!A:A,"18h30",'Etude statistique des temps d''a'!AF:AF,6),"Closed")</f>
        <v>40</v>
      </c>
      <c r="Q30">
        <f>IFERROR(AVERAGEIFS(INDEX('Etude statistique des temps d''a'!B:AD,0,ROW(A29)),'Etude statistique des temps d''a'!A:A,"19h30",'Etude statistique des temps d''a'!AF:AF,6),"Closed")</f>
        <v>25</v>
      </c>
      <c r="R30">
        <f>IFERROR(AVERAGEIFS(INDEX('Etude statistique des temps d''a'!B:AD,0,ROW(A29)),'Etude statistique des temps d''a'!A:A,"20h30",'Etude statistique des temps d''a'!AF:AF,6),"Closed")</f>
        <v>25</v>
      </c>
      <c r="S30" t="str">
        <f>IFERROR(AVERAGEIFS(INDEX('Etude statistique des temps d''a'!B:AD,0,ROW(A29)),'Etude statistique des temps d''a'!A:A,"21h30",'Etude statistique des temps d''a'!AF:AF,6),"Closed")</f>
        <v>Closed</v>
      </c>
      <c r="T30" t="str">
        <f>IFERROR(AVERAGEIFS(INDEX('Etude statistique des temps d''a'!B:AD,0,ROW(A29)),'Etude statistique des temps d''a'!A:A,"22h",'Etude statistique des temps d''a'!AF:AF,6),"Closed")</f>
        <v>Closed</v>
      </c>
      <c r="U30" t="str">
        <f>IFERROR(AVERAGEIFS(INDEX('Etude statistique des temps d''a'!B:AD,0,ROW(A29)),'Etude statistique des temps d''a'!A:A,"22h30",'Etude statistique des temps d''a'!AF:AF,6),"Closed")</f>
        <v>Closed</v>
      </c>
      <c r="V30">
        <f>COUNTIFS('Etude statistique des temps d''a'!AF:AF,6,INDEX('Etude statistique des temps d''a'!B:AD, 0, ROW(A29)),"Fermé") / COUNTIFS('Etude statistique des temps d''a'!AF:AF,6,INDEX('Etude statistique des temps d''a'!B:AD, 0, ROW(A29)),"&lt;&gt;")</f>
        <v>0.2</v>
      </c>
      <c r="W30">
        <f>IFERROR(COUNTIFS('Etude statistique des temps d''a'!AF:AF,6,'Etude statistique des temps d''a'!A:A,"8h30",INDEX('Etude statistique des temps d''a'!B:AD, 0, ROW(A29)),"Fermé") / COUNTIFS('Etude statistique des temps d''a'!AF:AF,6,'Etude statistique des temps d''a'!A:A,"8h30",INDEX('Etude statistique des temps d''a'!B:AD, 0, ROW(A29)),"&lt;&gt;"),"No data")</f>
        <v>1</v>
      </c>
      <c r="X30">
        <f>IFERROR(COUNTIFS('Etude statistique des temps d''a'!AF:AF,6,'Etude statistique des temps d''a'!A:A,"9h30",INDEX('Etude statistique des temps d''a'!B:AD, 0, ROW(A29)),"Fermé") / COUNTIFS('Etude statistique des temps d''a'!AF:AF,6,'Etude statistique des temps d''a'!A:A,"9h30",INDEX('Etude statistique des temps d''a'!B:AD, 0, ROW(A29)),"&lt;&gt;"),"No data")</f>
        <v>0</v>
      </c>
      <c r="Y30">
        <f>IFERROR(COUNTIFS('Etude statistique des temps d''a'!AF:AF,6,'Etude statistique des temps d''a'!A:A,"10h30",INDEX('Etude statistique des temps d''a'!B:AD, 0, ROW(A29)),"Fermé") / COUNTIFS('Etude statistique des temps d''a'!AF:AF,6,'Etude statistique des temps d''a'!A:A,"10h30",INDEX('Etude statistique des temps d''a'!B:AD, 0, ROW(A29)),"&lt;&gt;"),"No data")</f>
        <v>0</v>
      </c>
      <c r="Z30">
        <f>IFERROR(COUNTIFS('Etude statistique des temps d''a'!AF:AF,6,'Etude statistique des temps d''a'!A:A,"11h30 (Parade!)",INDEX('Etude statistique des temps d''a'!B:AD, 0, ROW(A29)),"Fermé") / COUNTIFS('Etude statistique des temps d''a'!AF:AF,6,'Etude statistique des temps d''a'!A:A,"11h30 (Parade!)",INDEX('Etude statistique des temps d''a'!B:AD, 0, ROW(A29)),"&lt;&gt;"),"No data")</f>
        <v>0</v>
      </c>
      <c r="AA30">
        <f>IFERROR(COUNTIFS('Etude statistique des temps d''a'!AF:AF,6,'Etude statistique des temps d''a'!A:A,"12h30",INDEX('Etude statistique des temps d''a'!B:AD, 0, ROW(A29)),"Fermé") / COUNTIFS('Etude statistique des temps d''a'!AF:AF,6,'Etude statistique des temps d''a'!A:A,"12h30",INDEX('Etude statistique des temps d''a'!B:AD, 0, ROW(A29)),"&lt;&gt;"),"No data")</f>
        <v>0</v>
      </c>
      <c r="AB30">
        <f>IFERROR(COUNTIFS('Etude statistique des temps d''a'!AF:AF,6,'Etude statistique des temps d''a'!A:A,"13h30",INDEX('Etude statistique des temps d''a'!B:AD, 0, ROW(A29)),"Fermé") / COUNTIFS('Etude statistique des temps d''a'!AF:AF,6,'Etude statistique des temps d''a'!A:A,"13h30",INDEX('Etude statistique des temps d''a'!B:AD, 0, ROW(A29)),"&lt;&gt;"),"No data")</f>
        <v>0</v>
      </c>
      <c r="AC30">
        <f>IFERROR(COUNTIFS('Etude statistique des temps d''a'!AF:AF,6,'Etude statistique des temps d''a'!A:A,"14h30",INDEX('Etude statistique des temps d''a'!B:AD, 0, ROW(A29)),"Fermé") / COUNTIFS('Etude statistique des temps d''a'!AF:AF,6,'Etude statistique des temps d''a'!A:A,"14h30",INDEX('Etude statistique des temps d''a'!B:AD, 0, ROW(A29)),"&lt;&gt;"),"No data")</f>
        <v>0</v>
      </c>
      <c r="AD30">
        <f>IFERROR(COUNTIFS('Etude statistique des temps d''a'!AF:AF,6,'Etude statistique des temps d''a'!A:A,"15h30",INDEX('Etude statistique des temps d''a'!B:AD, 0, ROW(A29)),"Fermé") / COUNTIFS('Etude statistique des temps d''a'!AF:AF,6,'Etude statistique des temps d''a'!A:A,"15h30",INDEX('Etude statistique des temps d''a'!B:AD, 0, ROW(A29)),"&lt;&gt;"),"No data")</f>
        <v>0</v>
      </c>
      <c r="AE30">
        <f>IFERROR(COUNTIFS('Etude statistique des temps d''a'!AF:AF,6,'Etude statistique des temps d''a'!A:A,"16h30",INDEX('Etude statistique des temps d''a'!B:AD, 0, ROW(A29)),"Fermé") / COUNTIFS('Etude statistique des temps d''a'!AF:AF,6,'Etude statistique des temps d''a'!A:A,"16h30",INDEX('Etude statistique des temps d''a'!B:AD, 0, ROW(A29)),"&lt;&gt;"),"No data")</f>
        <v>0</v>
      </c>
      <c r="AF30">
        <f>IFERROR(COUNTIFS('Etude statistique des temps d''a'!AF:AF,6,'Etude statistique des temps d''a'!A:A,"17h30",INDEX('Etude statistique des temps d''a'!B:AD, 0, ROW(A29)),"Fermé") / COUNTIFS('Etude statistique des temps d''a'!AF:AF,6,'Etude statistique des temps d''a'!A:A,"17h30",INDEX('Etude statistique des temps d''a'!B:AD, 0, ROW(A29)),"&lt;&gt;"),"No data")</f>
        <v>0</v>
      </c>
      <c r="AG30">
        <f>IFERROR(COUNTIFS('Etude statistique des temps d''a'!AF:AF,6,'Etude statistique des temps d''a'!A:A,"18h30",INDEX('Etude statistique des temps d''a'!B:AD, 0, ROW(A29)),"Fermé") / COUNTIFS('Etude statistique des temps d''a'!AF:AF,6,'Etude statistique des temps d''a'!A:A,"18h30",INDEX('Etude statistique des temps d''a'!B:AD, 0, ROW(A29)),"&lt;&gt;"),"No data")</f>
        <v>0</v>
      </c>
      <c r="AH30">
        <f>IFERROR(COUNTIFS('Etude statistique des temps d''a'!AF:AF,6,'Etude statistique des temps d''a'!A:A,"19h30",INDEX('Etude statistique des temps d''a'!B:AD, 0, ROW(A29)),"Fermé") / COUNTIFS('Etude statistique des temps d''a'!AF:AF,6,'Etude statistique des temps d''a'!A:A,"19h30",INDEX('Etude statistique des temps d''a'!B:AD, 0, ROW(A29)),"&lt;&gt;"),"No data")</f>
        <v>0</v>
      </c>
      <c r="AI30">
        <f>IFERROR(COUNTIFS('Etude statistique des temps d''a'!AF:AF,6,'Etude statistique des temps d''a'!A:A,"20h30",INDEX('Etude statistique des temps d''a'!B:AD, 0, ROW(A29)),"Fermé") / COUNTIFS('Etude statistique des temps d''a'!AF:AF,6,'Etude statistique des temps d''a'!A:A,"20h30",INDEX('Etude statistique des temps d''a'!B:AD, 0, ROW(A29)),"&lt;&gt;"),"No data")</f>
        <v>0</v>
      </c>
      <c r="AJ30">
        <f>IFERROR(COUNTIFS('Etude statistique des temps d''a'!AF:AF,6,'Etude statistique des temps d''a'!A:A,"21h30",INDEX('Etude statistique des temps d''a'!B:AD, 0, ROW(A29)),"Fermé") / COUNTIFS('Etude statistique des temps d''a'!AF:AF,6,'Etude statistique des temps d''a'!A:A,"21h30",INDEX('Etude statistique des temps d''a'!B:AD, 0, ROW(A29)),"&lt;&gt;"),"No data")</f>
        <v>1</v>
      </c>
      <c r="AK30">
        <f>IFERROR(COUNTIFS('Etude statistique des temps d''a'!AF:AF,6,'Etude statistique des temps d''a'!A:A,"22h",INDEX('Etude statistique des temps d''a'!B:AD, 0, ROW(A29)),"Fermé") / COUNTIFS('Etude statistique des temps d''a'!AF:AF,6,'Etude statistique des temps d''a'!A:A,"22h",INDEX('Etude statistique des temps d''a'!B:AD, 0, ROW(A29)),"&lt;&gt;"),"No data")</f>
        <v>1</v>
      </c>
      <c r="AL30">
        <f>IFERROR(COUNTIFS('Etude statistique des temps d''a'!AF:AF,6,'Etude statistique des temps d''a'!A:A,"22h30",INDEX('Etude statistique des temps d''a'!B:AD, 0, ROW(A29)),"Fermé") / COUNTIFS('Etude statistique des temps d''a'!AF:AF,6,'Etude statistique des temps d''a'!A:A,"22h30",INDEX('Etude statistique des temps d''a'!B:AD, 0, ROW(A29)),"&lt;&gt;"),"No data")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30"/>
  <sheetViews>
    <sheetView tabSelected="1" workbookViewId="0">
      <selection activeCell="E1" sqref="E1:E30"/>
    </sheetView>
  </sheetViews>
  <sheetFormatPr defaultRowHeight="14.4" x14ac:dyDescent="0.3"/>
  <cols>
    <col min="4" max="4" width="18.44140625" customWidth="1"/>
  </cols>
  <sheetData>
    <row r="1" spans="1:38" x14ac:dyDescent="0.3">
      <c r="A1" t="s">
        <v>37</v>
      </c>
      <c r="B1" t="s">
        <v>39</v>
      </c>
      <c r="C1" t="s">
        <v>41</v>
      </c>
      <c r="D1" t="s">
        <v>42</v>
      </c>
      <c r="E1" t="s">
        <v>165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132</v>
      </c>
      <c r="W1" t="s">
        <v>150</v>
      </c>
      <c r="X1" t="s">
        <v>133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164</v>
      </c>
      <c r="AL1" t="s">
        <v>163</v>
      </c>
    </row>
    <row r="2" spans="1:38" x14ac:dyDescent="0.3">
      <c r="A2" t="s">
        <v>0</v>
      </c>
      <c r="B2" t="s">
        <v>40</v>
      </c>
      <c r="C2" t="s">
        <v>43</v>
      </c>
      <c r="D2" t="s">
        <v>44</v>
      </c>
      <c r="E2">
        <f>AVERAGE(F2:U2)</f>
        <v>22.916666666666664</v>
      </c>
      <c r="F2" t="str">
        <f>IFERROR(AVERAGEIFS(INDEX('Etude statistique des temps d''a'!B:AD,0,ROW(A1)),'Etude statistique des temps d''a'!A:A,"8h30",'Etude statistique des temps d''a'!AF:AF,7),"Closed")</f>
        <v>Closed</v>
      </c>
      <c r="G2">
        <f>IFERROR(AVERAGEIFS(INDEX('Etude statistique des temps d''a'!B:AD,0,ROW(A1)),'Etude statistique des temps d''a'!A:A,"9h30",'Etude statistique des temps d''a'!AF:AF,7),"Closed")</f>
        <v>5</v>
      </c>
      <c r="H2">
        <f>IFERROR(AVERAGEIFS(INDEX('Etude statistique des temps d''a'!B:AD,0,ROW(A1)),'Etude statistique des temps d''a'!A:A,"10h30",'Etude statistique des temps d''a'!AF:AF,7),"Closed")</f>
        <v>20</v>
      </c>
      <c r="I2">
        <f>IFERROR(AVERAGEIFS(INDEX('Etude statistique des temps d''a'!B:AD,0,ROW(A1)),'Etude statistique des temps d''a'!A:A,"11h30 (Parade!)",'Etude statistique des temps d''a'!AF:AF,7),"Closed")</f>
        <v>18.333333333333332</v>
      </c>
      <c r="J2">
        <f>IFERROR(AVERAGEIFS(INDEX('Etude statistique des temps d''a'!B:AD,0,ROW(A1)),'Etude statistique des temps d''a'!A:A,"12h30",'Etude statistique des temps d''a'!AF:AF,7),"Closed")</f>
        <v>37.5</v>
      </c>
      <c r="K2">
        <f>IFERROR(AVERAGEIFS(INDEX('Etude statistique des temps d''a'!B:AD,0,ROW(A1)),'Etude statistique des temps d''a'!A:A,"13h30",'Etude statistique des temps d''a'!AF:AF,7),"Closed")</f>
        <v>40</v>
      </c>
      <c r="L2">
        <f>IFERROR(AVERAGEIFS(INDEX('Etude statistique des temps d''a'!B:AD,0,ROW(A1)),'Etude statistique des temps d''a'!A:A,"14h30",'Etude statistique des temps d''a'!AF:AF,7),"Closed")</f>
        <v>40</v>
      </c>
      <c r="M2">
        <f>IFERROR(AVERAGEIFS(INDEX('Etude statistique des temps d''a'!B:AD,0,ROW(A1)),'Etude statistique des temps d''a'!A:A,"15h30",'Etude statistique des temps d''a'!AF:AF,7),"Closed")</f>
        <v>38.333333333333336</v>
      </c>
      <c r="N2">
        <f>IFERROR(AVERAGEIFS(INDEX('Etude statistique des temps d''a'!B:AD,0,ROW(A1)),'Etude statistique des temps d''a'!A:A,"16h30",'Etude statistique des temps d''a'!AF:AF,7),"Closed")</f>
        <v>31.666666666666668</v>
      </c>
      <c r="O2">
        <f>IFERROR(AVERAGEIFS(INDEX('Etude statistique des temps d''a'!B:AD,0,ROW(A1)),'Etude statistique des temps d''a'!A:A,"17h30",'Etude statistique des temps d''a'!AF:AF,7),"Closed")</f>
        <v>25</v>
      </c>
      <c r="P2">
        <f>IFERROR(AVERAGEIFS(INDEX('Etude statistique des temps d''a'!B:AD,0,ROW(A1)),'Etude statistique des temps d''a'!A:A,"18h30",'Etude statistique des temps d''a'!AF:AF,7),"Closed")</f>
        <v>20</v>
      </c>
      <c r="Q2">
        <f>IFERROR(AVERAGEIFS(INDEX('Etude statistique des temps d''a'!B:AD,0,ROW(A1)),'Etude statistique des temps d''a'!A:A,"19h30",'Etude statistique des temps d''a'!AF:AF,7),"Closed")</f>
        <v>15</v>
      </c>
      <c r="R2">
        <f>IFERROR(AVERAGEIFS(INDEX('Etude statistique des temps d''a'!B:AD,0,ROW(A1)),'Etude statistique des temps d''a'!A:A,"20h30",'Etude statistique des temps d''a'!AF:AF,7),"Closed")</f>
        <v>15</v>
      </c>
      <c r="S2">
        <f>IFERROR(AVERAGEIFS(INDEX('Etude statistique des temps d''a'!B:AD,0,ROW(A1)),'Etude statistique des temps d''a'!A:A,"21h30",'Etude statistique des temps d''a'!AF:AF,7),"Closed")</f>
        <v>10</v>
      </c>
      <c r="T2">
        <f>IFERROR(AVERAGEIFS(INDEX('Etude statistique des temps d''a'!B:AD,0,ROW(A1)),'Etude statistique des temps d''a'!A:A,"22h",'Etude statistique des temps d''a'!AF:AF,7),"Closed")</f>
        <v>5</v>
      </c>
      <c r="U2" t="str">
        <f>IFERROR(AVERAGEIFS(INDEX('Etude statistique des temps d''a'!B:AD,0,ROW(A1)),'Etude statistique des temps d''a'!A:A,"22h30",'Etude statistique des temps d''a'!AF:AF,7),"Closed")</f>
        <v>Closed</v>
      </c>
      <c r="V2">
        <f>COUNTIFS('Etude statistique des temps d''a'!AF:AF,7,INDEX('Etude statistique des temps d''a'!B:AD, 0, ROW(A1)),"Fermé") / COUNTIFS('Etude statistique des temps d''a'!AF:AF,7,INDEX('Etude statistique des temps d''a'!B:AD, 0, ROW(A1)),"&lt;&gt;")</f>
        <v>6.25E-2</v>
      </c>
      <c r="W2">
        <f>IFERROR(COUNTIFS('Etude statistique des temps d''a'!AF:AF,7,'Etude statistique des temps d''a'!A:A,"8h30",INDEX('Etude statistique des temps d''a'!B:AD, 0, ROW(A1)),"Fermé") / COUNTIFS('Etude statistique des temps d''a'!AF:AF,7,'Etude statistique des temps d''a'!A:A,"8h30",INDEX('Etude statistique des temps d''a'!B:AD, 0, ROW(A1)),"&lt;&gt;"),"No data")</f>
        <v>1</v>
      </c>
      <c r="X2">
        <f>IFERROR(COUNTIFS('Etude statistique des temps d''a'!AF:AF,7,'Etude statistique des temps d''a'!A:A,"9h30",INDEX('Etude statistique des temps d''a'!B:AD, 0, ROW(A1)),"Fermé") / COUNTIFS('Etude statistique des temps d''a'!AF:AF,7,'Etude statistique des temps d''a'!A:A,"9h30",INDEX('Etude statistique des temps d''a'!B:AD, 0, ROW(A1)),"&lt;&gt;"),"No data")</f>
        <v>0</v>
      </c>
      <c r="Y2">
        <f>IFERROR(COUNTIFS('Etude statistique des temps d''a'!AF:AF,7,'Etude statistique des temps d''a'!A:A,"10h30",INDEX('Etude statistique des temps d''a'!B:AD, 0, ROW(A1)),"Fermé") / COUNTIFS('Etude statistique des temps d''a'!AF:AF,7,'Etude statistique des temps d''a'!A:A,"10h30",INDEX('Etude statistique des temps d''a'!B:AD, 0, ROW(A1)),"&lt;&gt;"),"No data")</f>
        <v>0</v>
      </c>
      <c r="Z2">
        <f>IFERROR(COUNTIFS('Etude statistique des temps d''a'!AF:AF,7,'Etude statistique des temps d''a'!A:A,"11h30 (Parade!)",INDEX('Etude statistique des temps d''a'!B:AD, 0, ROW(A1)),"Fermé") / COUNTIFS('Etude statistique des temps d''a'!AF:AF,7,'Etude statistique des temps d''a'!A:A,"11h30 (Parade!)",INDEX('Etude statistique des temps d''a'!B:AD, 0, ROW(A1)),"&lt;&gt;"),"No data")</f>
        <v>0</v>
      </c>
      <c r="AA2">
        <f>IFERROR(COUNTIFS('Etude statistique des temps d''a'!AF:AF,7,'Etude statistique des temps d''a'!A:A,"12h30",INDEX('Etude statistique des temps d''a'!B:AD, 0, ROW(A1)),"Fermé") / COUNTIFS('Etude statistique des temps d''a'!AF:AF,7,'Etude statistique des temps d''a'!A:A,"12h30",INDEX('Etude statistique des temps d''a'!B:AD, 0, ROW(A1)),"&lt;&gt;"),"No data")</f>
        <v>0.33333333333333331</v>
      </c>
      <c r="AB2">
        <f>IFERROR(COUNTIFS('Etude statistique des temps d''a'!AF:AF,7,'Etude statistique des temps d''a'!A:A,"13h30",INDEX('Etude statistique des temps d''a'!B:AD, 0, ROW(A1)),"Fermé") / COUNTIFS('Etude statistique des temps d''a'!AF:AF,7,'Etude statistique des temps d''a'!A:A,"13h30",INDEX('Etude statistique des temps d''a'!B:AD, 0, ROW(A1)),"&lt;&gt;"),"No data")</f>
        <v>0</v>
      </c>
      <c r="AC2">
        <f>IFERROR(COUNTIFS('Etude statistique des temps d''a'!AF:AF,7,'Etude statistique des temps d''a'!A:A,"14h30",INDEX('Etude statistique des temps d''a'!B:AD, 0, ROW(A1)),"Fermé") / COUNTIFS('Etude statistique des temps d''a'!AF:AF,7,'Etude statistique des temps d''a'!A:A,"14h30",INDEX('Etude statistique des temps d''a'!B:AD, 0, ROW(A1)),"&lt;&gt;"),"No data")</f>
        <v>0</v>
      </c>
      <c r="AD2">
        <f>IFERROR(COUNTIFS('Etude statistique des temps d''a'!AF:AF,7,'Etude statistique des temps d''a'!A:A,"15h30",INDEX('Etude statistique des temps d''a'!B:AD, 0, ROW(A1)),"Fermé") / COUNTIFS('Etude statistique des temps d''a'!AF:AF,7,'Etude statistique des temps d''a'!A:A,"15h30",INDEX('Etude statistique des temps d''a'!B:AD, 0, ROW(A1)),"&lt;&gt;"),"No data")</f>
        <v>0</v>
      </c>
      <c r="AE2">
        <f>IFERROR(COUNTIFS('Etude statistique des temps d''a'!AF:AF,7,'Etude statistique des temps d''a'!A:A,"16h30",INDEX('Etude statistique des temps d''a'!B:AD, 0, ROW(A1)),"Fermé") / COUNTIFS('Etude statistique des temps d''a'!AF:AF,7,'Etude statistique des temps d''a'!A:A,"16h30",INDEX('Etude statistique des temps d''a'!B:AD, 0, ROW(A1)),"&lt;&gt;"),"No data")</f>
        <v>0</v>
      </c>
      <c r="AF2">
        <f>IFERROR(COUNTIFS('Etude statistique des temps d''a'!AF:AF,7,'Etude statistique des temps d''a'!A:A,"17h30",INDEX('Etude statistique des temps d''a'!B:AD, 0, ROW(A1)),"Fermé") / COUNTIFS('Etude statistique des temps d''a'!AF:AF,7,'Etude statistique des temps d''a'!A:A,"17h30",INDEX('Etude statistique des temps d''a'!B:AD, 0, ROW(A1)),"&lt;&gt;"),"No data")</f>
        <v>0</v>
      </c>
      <c r="AG2">
        <f>IFERROR(COUNTIFS('Etude statistique des temps d''a'!AF:AF,7,'Etude statistique des temps d''a'!A:A,"18h30",INDEX('Etude statistique des temps d''a'!B:AD, 0, ROW(A1)),"Fermé") / COUNTIFS('Etude statistique des temps d''a'!AF:AF,7,'Etude statistique des temps d''a'!A:A,"18h30",INDEX('Etude statistique des temps d''a'!B:AD, 0, ROW(A1)),"&lt;&gt;"),"No data")</f>
        <v>0</v>
      </c>
      <c r="AH2">
        <f>IFERROR(COUNTIFS('Etude statistique des temps d''a'!AF:AF,7,'Etude statistique des temps d''a'!A:A,"19h30",INDEX('Etude statistique des temps d''a'!B:AD, 0, ROW(A1)),"Fermé") / COUNTIFS('Etude statistique des temps d''a'!AF:AF,7,'Etude statistique des temps d''a'!A:A,"19h30",INDEX('Etude statistique des temps d''a'!B:AD, 0, ROW(A1)),"&lt;&gt;"),"No data")</f>
        <v>0</v>
      </c>
      <c r="AI2">
        <f>IFERROR(COUNTIFS('Etude statistique des temps d''a'!AF:AF,7,'Etude statistique des temps d''a'!A:A,"20h30",INDEX('Etude statistique des temps d''a'!B:AD, 0, ROW(A1)),"Fermé") / COUNTIFS('Etude statistique des temps d''a'!AF:AF,7,'Etude statistique des temps d''a'!A:A,"20h30",INDEX('Etude statistique des temps d''a'!B:AD, 0, ROW(A1)),"&lt;&gt;"),"No data")</f>
        <v>0</v>
      </c>
      <c r="AJ2">
        <f>IFERROR(COUNTIFS('Etude statistique des temps d''a'!AF:AF,7,'Etude statistique des temps d''a'!A:A,"21h30",INDEX('Etude statistique des temps d''a'!B:AD, 0, ROW(A1)),"Fermé") / COUNTIFS('Etude statistique des temps d''a'!AF:AF,7,'Etude statistique des temps d''a'!A:A,"21h30",INDEX('Etude statistique des temps d''a'!B:AD, 0, ROW(A1)),"&lt;&gt;"),"No data")</f>
        <v>0</v>
      </c>
      <c r="AK2">
        <f>IFERROR(COUNTIFS('Etude statistique des temps d''a'!AF:AF,7,'Etude statistique des temps d''a'!A:A,"22h",INDEX('Etude statistique des temps d''a'!B:AD, 0, ROW(A1)),"Fermé") / COUNTIFS('Etude statistique des temps d''a'!AF:AF,7,'Etude statistique des temps d''a'!A:A,"22h",INDEX('Etude statistique des temps d''a'!B:AD, 0, ROW(A1)),"&lt;&gt;"),"No data")</f>
        <v>0</v>
      </c>
      <c r="AL2" t="str">
        <f>IFERROR(COUNTIFS('Etude statistique des temps d''a'!AF:AF,7,'Etude statistique des temps d''a'!A:A,"22h30",INDEX('Etude statistique des temps d''a'!B:AD, 0, ROW(A1)),"Fermé") / COUNTIFS('Etude statistique des temps d''a'!AF:AF,7,'Etude statistique des temps d''a'!A:A,"22h30",INDEX('Etude statistique des temps d''a'!B:AD, 0, ROW(A1)),"&lt;&gt;"),"No data")</f>
        <v>No data</v>
      </c>
    </row>
    <row r="3" spans="1:38" x14ac:dyDescent="0.3">
      <c r="A3" t="s">
        <v>19</v>
      </c>
      <c r="B3" t="s">
        <v>40</v>
      </c>
      <c r="C3" t="s">
        <v>45</v>
      </c>
      <c r="D3" t="s">
        <v>46</v>
      </c>
      <c r="E3">
        <f t="shared" ref="E3:E30" si="0">AVERAGE(F3:U3)</f>
        <v>15.476190476190476</v>
      </c>
      <c r="F3" t="str">
        <f>IFERROR(AVERAGEIFS(INDEX('Etude statistique des temps d''a'!B:AD,0,ROW(A2)),'Etude statistique des temps d''a'!A:A,"8h30",'Etude statistique des temps d''a'!AF:AF,7),"Closed")</f>
        <v>Closed</v>
      </c>
      <c r="G3">
        <f>IFERROR(AVERAGEIFS(INDEX('Etude statistique des temps d''a'!B:AD,0,ROW(A2)),'Etude statistique des temps d''a'!A:A,"9h30",'Etude statistique des temps d''a'!AF:AF,7),"Closed")</f>
        <v>5</v>
      </c>
      <c r="H3">
        <f>IFERROR(AVERAGEIFS(INDEX('Etude statistique des temps d''a'!B:AD,0,ROW(A2)),'Etude statistique des temps d''a'!A:A,"10h30",'Etude statistique des temps d''a'!AF:AF,7),"Closed")</f>
        <v>30</v>
      </c>
      <c r="I3">
        <f>IFERROR(AVERAGEIFS(INDEX('Etude statistique des temps d''a'!B:AD,0,ROW(A2)),'Etude statistique des temps d''a'!A:A,"11h30 (Parade!)",'Etude statistique des temps d''a'!AF:AF,7),"Closed")</f>
        <v>16.666666666666668</v>
      </c>
      <c r="J3">
        <f>IFERROR(AVERAGEIFS(INDEX('Etude statistique des temps d''a'!B:AD,0,ROW(A2)),'Etude statistique des temps d''a'!A:A,"12h30",'Etude statistique des temps d''a'!AF:AF,7),"Closed")</f>
        <v>28.333333333333332</v>
      </c>
      <c r="K3">
        <f>IFERROR(AVERAGEIFS(INDEX('Etude statistique des temps d''a'!B:AD,0,ROW(A2)),'Etude statistique des temps d''a'!A:A,"13h30",'Etude statistique des temps d''a'!AF:AF,7),"Closed")</f>
        <v>20</v>
      </c>
      <c r="L3">
        <f>IFERROR(AVERAGEIFS(INDEX('Etude statistique des temps d''a'!B:AD,0,ROW(A2)),'Etude statistique des temps d''a'!A:A,"14h30",'Etude statistique des temps d''a'!AF:AF,7),"Closed")</f>
        <v>25</v>
      </c>
      <c r="M3">
        <f>IFERROR(AVERAGEIFS(INDEX('Etude statistique des temps d''a'!B:AD,0,ROW(A2)),'Etude statistique des temps d''a'!A:A,"15h30",'Etude statistique des temps d''a'!AF:AF,7),"Closed")</f>
        <v>21.666666666666668</v>
      </c>
      <c r="N3">
        <f>IFERROR(AVERAGEIFS(INDEX('Etude statistique des temps d''a'!B:AD,0,ROW(A2)),'Etude statistique des temps d''a'!A:A,"16h30",'Etude statistique des temps d''a'!AF:AF,7),"Closed")</f>
        <v>20</v>
      </c>
      <c r="O3">
        <f>IFERROR(AVERAGEIFS(INDEX('Etude statistique des temps d''a'!B:AD,0,ROW(A2)),'Etude statistique des temps d''a'!A:A,"17h30",'Etude statistique des temps d''a'!AF:AF,7),"Closed")</f>
        <v>15</v>
      </c>
      <c r="P3">
        <f>IFERROR(AVERAGEIFS(INDEX('Etude statistique des temps d''a'!B:AD,0,ROW(A2)),'Etude statistique des temps d''a'!A:A,"18h30",'Etude statistique des temps d''a'!AF:AF,7),"Closed")</f>
        <v>10</v>
      </c>
      <c r="Q3">
        <f>IFERROR(AVERAGEIFS(INDEX('Etude statistique des temps d''a'!B:AD,0,ROW(A2)),'Etude statistique des temps d''a'!A:A,"19h30",'Etude statistique des temps d''a'!AF:AF,7),"Closed")</f>
        <v>5</v>
      </c>
      <c r="R3">
        <f>IFERROR(AVERAGEIFS(INDEX('Etude statistique des temps d''a'!B:AD,0,ROW(A2)),'Etude statistique des temps d''a'!A:A,"20h30",'Etude statistique des temps d''a'!AF:AF,7),"Closed")</f>
        <v>5</v>
      </c>
      <c r="S3">
        <f>IFERROR(AVERAGEIFS(INDEX('Etude statistique des temps d''a'!B:AD,0,ROW(A2)),'Etude statistique des temps d''a'!A:A,"21h30",'Etude statistique des temps d''a'!AF:AF,7),"Closed")</f>
        <v>5</v>
      </c>
      <c r="T3">
        <f>IFERROR(AVERAGEIFS(INDEX('Etude statistique des temps d''a'!B:AD,0,ROW(A2)),'Etude statistique des temps d''a'!A:A,"22h",'Etude statistique des temps d''a'!AF:AF,7),"Closed")</f>
        <v>10</v>
      </c>
      <c r="U3" t="str">
        <f>IFERROR(AVERAGEIFS(INDEX('Etude statistique des temps d''a'!B:AD,0,ROW(A2)),'Etude statistique des temps d''a'!A:A,"22h30",'Etude statistique des temps d''a'!AF:AF,7),"Closed")</f>
        <v>Closed</v>
      </c>
      <c r="V3">
        <f>COUNTIFS('Etude statistique des temps d''a'!AF:AF,7,INDEX('Etude statistique des temps d''a'!B:AD, 0, ROW(A2)),"Fermé") / COUNTIFS('Etude statistique des temps d''a'!AF:AF,7,INDEX('Etude statistique des temps d''a'!B:AD, 0, ROW(A2)),"&lt;&gt;")</f>
        <v>3.125E-2</v>
      </c>
      <c r="W3">
        <f>IFERROR(COUNTIFS('Etude statistique des temps d''a'!AF:AF,7,'Etude statistique des temps d''a'!A:A,"8h30",INDEX('Etude statistique des temps d''a'!B:AD, 0, ROW(A2)),"Fermé") / COUNTIFS('Etude statistique des temps d''a'!AF:AF,7,'Etude statistique des temps d''a'!A:A,"8h30",INDEX('Etude statistique des temps d''a'!B:AD, 0, ROW(A2)),"&lt;&gt;"),"No data")</f>
        <v>1</v>
      </c>
      <c r="X3">
        <f>IFERROR(COUNTIFS('Etude statistique des temps d''a'!AF:AF,7,'Etude statistique des temps d''a'!A:A,"9h30",INDEX('Etude statistique des temps d''a'!B:AD, 0, ROW(A2)),"Fermé") / COUNTIFS('Etude statistique des temps d''a'!AF:AF,7,'Etude statistique des temps d''a'!A:A,"9h30",INDEX('Etude statistique des temps d''a'!B:AD, 0, ROW(A2)),"&lt;&gt;"),"No data")</f>
        <v>0</v>
      </c>
      <c r="Y3">
        <f>IFERROR(COUNTIFS('Etude statistique des temps d''a'!AF:AF,7,'Etude statistique des temps d''a'!A:A,"10h30",INDEX('Etude statistique des temps d''a'!B:AD, 0, ROW(A2)),"Fermé") / COUNTIFS('Etude statistique des temps d''a'!AF:AF,7,'Etude statistique des temps d''a'!A:A,"10h30",INDEX('Etude statistique des temps d''a'!B:AD, 0, ROW(A2)),"&lt;&gt;"),"No data")</f>
        <v>0</v>
      </c>
      <c r="Z3">
        <f>IFERROR(COUNTIFS('Etude statistique des temps d''a'!AF:AF,7,'Etude statistique des temps d''a'!A:A,"11h30 (Parade!)",INDEX('Etude statistique des temps d''a'!B:AD, 0, ROW(A2)),"Fermé") / COUNTIFS('Etude statistique des temps d''a'!AF:AF,7,'Etude statistique des temps d''a'!A:A,"11h30 (Parade!)",INDEX('Etude statistique des temps d''a'!B:AD, 0, ROW(A2)),"&lt;&gt;"),"No data")</f>
        <v>0</v>
      </c>
      <c r="AA3">
        <f>IFERROR(COUNTIFS('Etude statistique des temps d''a'!AF:AF,7,'Etude statistique des temps d''a'!A:A,"12h30",INDEX('Etude statistique des temps d''a'!B:AD, 0, ROW(A2)),"Fermé") / COUNTIFS('Etude statistique des temps d''a'!AF:AF,7,'Etude statistique des temps d''a'!A:A,"12h30",INDEX('Etude statistique des temps d''a'!B:AD, 0, ROW(A2)),"&lt;&gt;"),"No data")</f>
        <v>0</v>
      </c>
      <c r="AB3">
        <f>IFERROR(COUNTIFS('Etude statistique des temps d''a'!AF:AF,7,'Etude statistique des temps d''a'!A:A,"13h30",INDEX('Etude statistique des temps d''a'!B:AD, 0, ROW(A2)),"Fermé") / COUNTIFS('Etude statistique des temps d''a'!AF:AF,7,'Etude statistique des temps d''a'!A:A,"13h30",INDEX('Etude statistique des temps d''a'!B:AD, 0, ROW(A2)),"&lt;&gt;"),"No data")</f>
        <v>0</v>
      </c>
      <c r="AC3">
        <f>IFERROR(COUNTIFS('Etude statistique des temps d''a'!AF:AF,7,'Etude statistique des temps d''a'!A:A,"14h30",INDEX('Etude statistique des temps d''a'!B:AD, 0, ROW(A2)),"Fermé") / COUNTIFS('Etude statistique des temps d''a'!AF:AF,7,'Etude statistique des temps d''a'!A:A,"14h30",INDEX('Etude statistique des temps d''a'!B:AD, 0, ROW(A2)),"&lt;&gt;"),"No data")</f>
        <v>0</v>
      </c>
      <c r="AD3">
        <f>IFERROR(COUNTIFS('Etude statistique des temps d''a'!AF:AF,7,'Etude statistique des temps d''a'!A:A,"15h30",INDEX('Etude statistique des temps d''a'!B:AD, 0, ROW(A2)),"Fermé") / COUNTIFS('Etude statistique des temps d''a'!AF:AF,7,'Etude statistique des temps d''a'!A:A,"15h30",INDEX('Etude statistique des temps d''a'!B:AD, 0, ROW(A2)),"&lt;&gt;"),"No data")</f>
        <v>0</v>
      </c>
      <c r="AE3">
        <f>IFERROR(COUNTIFS('Etude statistique des temps d''a'!AF:AF,7,'Etude statistique des temps d''a'!A:A,"16h30",INDEX('Etude statistique des temps d''a'!B:AD, 0, ROW(A2)),"Fermé") / COUNTIFS('Etude statistique des temps d''a'!AF:AF,7,'Etude statistique des temps d''a'!A:A,"16h30",INDEX('Etude statistique des temps d''a'!B:AD, 0, ROW(A2)),"&lt;&gt;"),"No data")</f>
        <v>0</v>
      </c>
      <c r="AF3">
        <f>IFERROR(COUNTIFS('Etude statistique des temps d''a'!AF:AF,7,'Etude statistique des temps d''a'!A:A,"17h30",INDEX('Etude statistique des temps d''a'!B:AD, 0, ROW(A2)),"Fermé") / COUNTIFS('Etude statistique des temps d''a'!AF:AF,7,'Etude statistique des temps d''a'!A:A,"17h30",INDEX('Etude statistique des temps d''a'!B:AD, 0, ROW(A2)),"&lt;&gt;"),"No data")</f>
        <v>0</v>
      </c>
      <c r="AG3">
        <f>IFERROR(COUNTIFS('Etude statistique des temps d''a'!AF:AF,7,'Etude statistique des temps d''a'!A:A,"18h30",INDEX('Etude statistique des temps d''a'!B:AD, 0, ROW(A2)),"Fermé") / COUNTIFS('Etude statistique des temps d''a'!AF:AF,7,'Etude statistique des temps d''a'!A:A,"18h30",INDEX('Etude statistique des temps d''a'!B:AD, 0, ROW(A2)),"&lt;&gt;"),"No data")</f>
        <v>0</v>
      </c>
      <c r="AH3">
        <f>IFERROR(COUNTIFS('Etude statistique des temps d''a'!AF:AF,7,'Etude statistique des temps d''a'!A:A,"19h30",INDEX('Etude statistique des temps d''a'!B:AD, 0, ROW(A2)),"Fermé") / COUNTIFS('Etude statistique des temps d''a'!AF:AF,7,'Etude statistique des temps d''a'!A:A,"19h30",INDEX('Etude statistique des temps d''a'!B:AD, 0, ROW(A2)),"&lt;&gt;"),"No data")</f>
        <v>0</v>
      </c>
      <c r="AI3">
        <f>IFERROR(COUNTIFS('Etude statistique des temps d''a'!AF:AF,7,'Etude statistique des temps d''a'!A:A,"20h30",INDEX('Etude statistique des temps d''a'!B:AD, 0, ROW(A2)),"Fermé") / COUNTIFS('Etude statistique des temps d''a'!AF:AF,7,'Etude statistique des temps d''a'!A:A,"20h30",INDEX('Etude statistique des temps d''a'!B:AD, 0, ROW(A2)),"&lt;&gt;"),"No data")</f>
        <v>0</v>
      </c>
      <c r="AJ3">
        <f>IFERROR(COUNTIFS('Etude statistique des temps d''a'!AF:AF,7,'Etude statistique des temps d''a'!A:A,"21h30",INDEX('Etude statistique des temps d''a'!B:AD, 0, ROW(A2)),"Fermé") / COUNTIFS('Etude statistique des temps d''a'!AF:AF,7,'Etude statistique des temps d''a'!A:A,"21h30",INDEX('Etude statistique des temps d''a'!B:AD, 0, ROW(A2)),"&lt;&gt;"),"No data")</f>
        <v>0</v>
      </c>
      <c r="AK3">
        <f>IFERROR(COUNTIFS('Etude statistique des temps d''a'!AF:AF,7,'Etude statistique des temps d''a'!A:A,"22h",INDEX('Etude statistique des temps d''a'!B:AD, 0, ROW(A2)),"Fermé") / COUNTIFS('Etude statistique des temps d''a'!AF:AF,7,'Etude statistique des temps d''a'!A:A,"22h",INDEX('Etude statistique des temps d''a'!B:AD, 0, ROW(A2)),"&lt;&gt;"),"No data")</f>
        <v>0</v>
      </c>
      <c r="AL3" t="str">
        <f>IFERROR(COUNTIFS('Etude statistique des temps d''a'!AF:AF,7,'Etude statistique des temps d''a'!A:A,"22h30",INDEX('Etude statistique des temps d''a'!B:AD, 0, ROW(A2)),"Fermé") / COUNTIFS('Etude statistique des temps d''a'!AF:AF,7,'Etude statistique des temps d''a'!A:A,"22h30",INDEX('Etude statistique des temps d''a'!B:AD, 0, ROW(A2)),"&lt;&gt;"),"No data")</f>
        <v>No data</v>
      </c>
    </row>
    <row r="4" spans="1:38" x14ac:dyDescent="0.3">
      <c r="A4" t="s">
        <v>2</v>
      </c>
      <c r="B4" t="s">
        <v>40</v>
      </c>
      <c r="C4" t="s">
        <v>47</v>
      </c>
      <c r="D4" t="s">
        <v>48</v>
      </c>
      <c r="E4">
        <f t="shared" si="0"/>
        <v>14.294871794871796</v>
      </c>
      <c r="F4" t="str">
        <f>IFERROR(AVERAGEIFS(INDEX('Etude statistique des temps d''a'!B:AD,0,ROW(A3)),'Etude statistique des temps d''a'!A:A,"8h30",'Etude statistique des temps d''a'!AF:AF,7),"Closed")</f>
        <v>Closed</v>
      </c>
      <c r="G4">
        <f>IFERROR(AVERAGEIFS(INDEX('Etude statistique des temps d''a'!B:AD,0,ROW(A3)),'Etude statistique des temps d''a'!A:A,"9h30",'Etude statistique des temps d''a'!AF:AF,7),"Closed")</f>
        <v>5</v>
      </c>
      <c r="H4">
        <f>IFERROR(AVERAGEIFS(INDEX('Etude statistique des temps d''a'!B:AD,0,ROW(A3)),'Etude statistique des temps d''a'!A:A,"10h30",'Etude statistique des temps d''a'!AF:AF,7),"Closed")</f>
        <v>12.5</v>
      </c>
      <c r="I4">
        <f>IFERROR(AVERAGEIFS(INDEX('Etude statistique des temps d''a'!B:AD,0,ROW(A3)),'Etude statistique des temps d''a'!A:A,"11h30 (Parade!)",'Etude statistique des temps d''a'!AF:AF,7),"Closed")</f>
        <v>13.333333333333334</v>
      </c>
      <c r="J4">
        <f>IFERROR(AVERAGEIFS(INDEX('Etude statistique des temps d''a'!B:AD,0,ROW(A3)),'Etude statistique des temps d''a'!A:A,"12h30",'Etude statistique des temps d''a'!AF:AF,7),"Closed")</f>
        <v>31.666666666666668</v>
      </c>
      <c r="K4">
        <f>IFERROR(AVERAGEIFS(INDEX('Etude statistique des temps d''a'!B:AD,0,ROW(A3)),'Etude statistique des temps d''a'!A:A,"13h30",'Etude statistique des temps d''a'!AF:AF,7),"Closed")</f>
        <v>26.666666666666668</v>
      </c>
      <c r="L4">
        <f>IFERROR(AVERAGEIFS(INDEX('Etude statistique des temps d''a'!B:AD,0,ROW(A3)),'Etude statistique des temps d''a'!A:A,"14h30",'Etude statistique des temps d''a'!AF:AF,7),"Closed")</f>
        <v>21.666666666666668</v>
      </c>
      <c r="M4">
        <f>IFERROR(AVERAGEIFS(INDEX('Etude statistique des temps d''a'!B:AD,0,ROW(A3)),'Etude statistique des temps d''a'!A:A,"15h30",'Etude statistique des temps d''a'!AF:AF,7),"Closed")</f>
        <v>21.666666666666668</v>
      </c>
      <c r="N4">
        <f>IFERROR(AVERAGEIFS(INDEX('Etude statistique des temps d''a'!B:AD,0,ROW(A3)),'Etude statistique des temps d''a'!A:A,"16h30",'Etude statistique des temps d''a'!AF:AF,7),"Closed")</f>
        <v>18.333333333333332</v>
      </c>
      <c r="O4">
        <f>IFERROR(AVERAGEIFS(INDEX('Etude statistique des temps d''a'!B:AD,0,ROW(A3)),'Etude statistique des temps d''a'!A:A,"17h30",'Etude statistique des temps d''a'!AF:AF,7),"Closed")</f>
        <v>15</v>
      </c>
      <c r="P4">
        <f>IFERROR(AVERAGEIFS(INDEX('Etude statistique des temps d''a'!B:AD,0,ROW(A3)),'Etude statistique des temps d''a'!A:A,"18h30",'Etude statistique des temps d''a'!AF:AF,7),"Closed")</f>
        <v>5</v>
      </c>
      <c r="Q4">
        <f>IFERROR(AVERAGEIFS(INDEX('Etude statistique des temps d''a'!B:AD,0,ROW(A3)),'Etude statistique des temps d''a'!A:A,"19h30",'Etude statistique des temps d''a'!AF:AF,7),"Closed")</f>
        <v>5</v>
      </c>
      <c r="R4">
        <f>IFERROR(AVERAGEIFS(INDEX('Etude statistique des temps d''a'!B:AD,0,ROW(A3)),'Etude statistique des temps d''a'!A:A,"20h30",'Etude statistique des temps d''a'!AF:AF,7),"Closed")</f>
        <v>5</v>
      </c>
      <c r="S4">
        <f>IFERROR(AVERAGEIFS(INDEX('Etude statistique des temps d''a'!B:AD,0,ROW(A3)),'Etude statistique des temps d''a'!A:A,"21h30",'Etude statistique des temps d''a'!AF:AF,7),"Closed")</f>
        <v>5</v>
      </c>
      <c r="T4" t="str">
        <f>IFERROR(AVERAGEIFS(INDEX('Etude statistique des temps d''a'!B:AD,0,ROW(A3)),'Etude statistique des temps d''a'!A:A,"22h",'Etude statistique des temps d''a'!AF:AF,7),"Closed")</f>
        <v>Closed</v>
      </c>
      <c r="U4" t="str">
        <f>IFERROR(AVERAGEIFS(INDEX('Etude statistique des temps d''a'!B:AD,0,ROW(A3)),'Etude statistique des temps d''a'!A:A,"22h30",'Etude statistique des temps d''a'!AF:AF,7),"Closed")</f>
        <v>Closed</v>
      </c>
      <c r="V4">
        <f>COUNTIFS('Etude statistique des temps d''a'!AF:AF,7,INDEX('Etude statistique des temps d''a'!B:AD, 0, ROW(A3)),"Fermé") / COUNTIFS('Etude statistique des temps d''a'!AF:AF,7,INDEX('Etude statistique des temps d''a'!B:AD, 0, ROW(A3)),"&lt;&gt;")</f>
        <v>0.125</v>
      </c>
      <c r="W4">
        <f>IFERROR(COUNTIFS('Etude statistique des temps d''a'!AF:AF,7,'Etude statistique des temps d''a'!A:A,"8h30",INDEX('Etude statistique des temps d''a'!B:AD, 0, ROW(A3)),"Fermé") / COUNTIFS('Etude statistique des temps d''a'!AF:AF,7,'Etude statistique des temps d''a'!A:A,"8h30",INDEX('Etude statistique des temps d''a'!B:AD, 0, ROW(A3)),"&lt;&gt;"),"No data")</f>
        <v>1</v>
      </c>
      <c r="X4">
        <f>IFERROR(COUNTIFS('Etude statistique des temps d''a'!AF:AF,7,'Etude statistique des temps d''a'!A:A,"9h30",INDEX('Etude statistique des temps d''a'!B:AD, 0, ROW(A3)),"Fermé") / COUNTIFS('Etude statistique des temps d''a'!AF:AF,7,'Etude statistique des temps d''a'!A:A,"9h30",INDEX('Etude statistique des temps d''a'!B:AD, 0, ROW(A3)),"&lt;&gt;"),"No data")</f>
        <v>0</v>
      </c>
      <c r="Y4">
        <f>IFERROR(COUNTIFS('Etude statistique des temps d''a'!AF:AF,7,'Etude statistique des temps d''a'!A:A,"10h30",INDEX('Etude statistique des temps d''a'!B:AD, 0, ROW(A3)),"Fermé") / COUNTIFS('Etude statistique des temps d''a'!AF:AF,7,'Etude statistique des temps d''a'!A:A,"10h30",INDEX('Etude statistique des temps d''a'!B:AD, 0, ROW(A3)),"&lt;&gt;"),"No data")</f>
        <v>0</v>
      </c>
      <c r="Z4">
        <f>IFERROR(COUNTIFS('Etude statistique des temps d''a'!AF:AF,7,'Etude statistique des temps d''a'!A:A,"11h30 (Parade!)",INDEX('Etude statistique des temps d''a'!B:AD, 0, ROW(A3)),"Fermé") / COUNTIFS('Etude statistique des temps d''a'!AF:AF,7,'Etude statistique des temps d''a'!A:A,"11h30 (Parade!)",INDEX('Etude statistique des temps d''a'!B:AD, 0, ROW(A3)),"&lt;&gt;"),"No data")</f>
        <v>0</v>
      </c>
      <c r="AA4">
        <f>IFERROR(COUNTIFS('Etude statistique des temps d''a'!AF:AF,7,'Etude statistique des temps d''a'!A:A,"12h30",INDEX('Etude statistique des temps d''a'!B:AD, 0, ROW(A3)),"Fermé") / COUNTIFS('Etude statistique des temps d''a'!AF:AF,7,'Etude statistique des temps d''a'!A:A,"12h30",INDEX('Etude statistique des temps d''a'!B:AD, 0, ROW(A3)),"&lt;&gt;"),"No data")</f>
        <v>0</v>
      </c>
      <c r="AB4">
        <f>IFERROR(COUNTIFS('Etude statistique des temps d''a'!AF:AF,7,'Etude statistique des temps d''a'!A:A,"13h30",INDEX('Etude statistique des temps d''a'!B:AD, 0, ROW(A3)),"Fermé") / COUNTIFS('Etude statistique des temps d''a'!AF:AF,7,'Etude statistique des temps d''a'!A:A,"13h30",INDEX('Etude statistique des temps d''a'!B:AD, 0, ROW(A3)),"&lt;&gt;"),"No data")</f>
        <v>0</v>
      </c>
      <c r="AC4">
        <f>IFERROR(COUNTIFS('Etude statistique des temps d''a'!AF:AF,7,'Etude statistique des temps d''a'!A:A,"14h30",INDEX('Etude statistique des temps d''a'!B:AD, 0, ROW(A3)),"Fermé") / COUNTIFS('Etude statistique des temps d''a'!AF:AF,7,'Etude statistique des temps d''a'!A:A,"14h30",INDEX('Etude statistique des temps d''a'!B:AD, 0, ROW(A3)),"&lt;&gt;"),"No data")</f>
        <v>0</v>
      </c>
      <c r="AD4">
        <f>IFERROR(COUNTIFS('Etude statistique des temps d''a'!AF:AF,7,'Etude statistique des temps d''a'!A:A,"15h30",INDEX('Etude statistique des temps d''a'!B:AD, 0, ROW(A3)),"Fermé") / COUNTIFS('Etude statistique des temps d''a'!AF:AF,7,'Etude statistique des temps d''a'!A:A,"15h30",INDEX('Etude statistique des temps d''a'!B:AD, 0, ROW(A3)),"&lt;&gt;"),"No data")</f>
        <v>0</v>
      </c>
      <c r="AE4">
        <f>IFERROR(COUNTIFS('Etude statistique des temps d''a'!AF:AF,7,'Etude statistique des temps d''a'!A:A,"16h30",INDEX('Etude statistique des temps d''a'!B:AD, 0, ROW(A3)),"Fermé") / COUNTIFS('Etude statistique des temps d''a'!AF:AF,7,'Etude statistique des temps d''a'!A:A,"16h30",INDEX('Etude statistique des temps d''a'!B:AD, 0, ROW(A3)),"&lt;&gt;"),"No data")</f>
        <v>0</v>
      </c>
      <c r="AF4">
        <f>IFERROR(COUNTIFS('Etude statistique des temps d''a'!AF:AF,7,'Etude statistique des temps d''a'!A:A,"17h30",INDEX('Etude statistique des temps d''a'!B:AD, 0, ROW(A3)),"Fermé") / COUNTIFS('Etude statistique des temps d''a'!AF:AF,7,'Etude statistique des temps d''a'!A:A,"17h30",INDEX('Etude statistique des temps d''a'!B:AD, 0, ROW(A3)),"&lt;&gt;"),"No data")</f>
        <v>0.5</v>
      </c>
      <c r="AG4">
        <f>IFERROR(COUNTIFS('Etude statistique des temps d''a'!AF:AF,7,'Etude statistique des temps d''a'!A:A,"18h30",INDEX('Etude statistique des temps d''a'!B:AD, 0, ROW(A3)),"Fermé") / COUNTIFS('Etude statistique des temps d''a'!AF:AF,7,'Etude statistique des temps d''a'!A:A,"18h30",INDEX('Etude statistique des temps d''a'!B:AD, 0, ROW(A3)),"&lt;&gt;"),"No data")</f>
        <v>0</v>
      </c>
      <c r="AH4">
        <f>IFERROR(COUNTIFS('Etude statistique des temps d''a'!AF:AF,7,'Etude statistique des temps d''a'!A:A,"19h30",INDEX('Etude statistique des temps d''a'!B:AD, 0, ROW(A3)),"Fermé") / COUNTIFS('Etude statistique des temps d''a'!AF:AF,7,'Etude statistique des temps d''a'!A:A,"19h30",INDEX('Etude statistique des temps d''a'!B:AD, 0, ROW(A3)),"&lt;&gt;"),"No data")</f>
        <v>0</v>
      </c>
      <c r="AI4">
        <f>IFERROR(COUNTIFS('Etude statistique des temps d''a'!AF:AF,7,'Etude statistique des temps d''a'!A:A,"20h30",INDEX('Etude statistique des temps d''a'!B:AD, 0, ROW(A3)),"Fermé") / COUNTIFS('Etude statistique des temps d''a'!AF:AF,7,'Etude statistique des temps d''a'!A:A,"20h30",INDEX('Etude statistique des temps d''a'!B:AD, 0, ROW(A3)),"&lt;&gt;"),"No data")</f>
        <v>0</v>
      </c>
      <c r="AJ4">
        <f>IFERROR(COUNTIFS('Etude statistique des temps d''a'!AF:AF,7,'Etude statistique des temps d''a'!A:A,"21h30",INDEX('Etude statistique des temps d''a'!B:AD, 0, ROW(A3)),"Fermé") / COUNTIFS('Etude statistique des temps d''a'!AF:AF,7,'Etude statistique des temps d''a'!A:A,"21h30",INDEX('Etude statistique des temps d''a'!B:AD, 0, ROW(A3)),"&lt;&gt;"),"No data")</f>
        <v>0.5</v>
      </c>
      <c r="AK4">
        <f>IFERROR(COUNTIFS('Etude statistique des temps d''a'!AF:AF,7,'Etude statistique des temps d''a'!A:A,"22h",INDEX('Etude statistique des temps d''a'!B:AD, 0, ROW(A3)),"Fermé") / COUNTIFS('Etude statistique des temps d''a'!AF:AF,7,'Etude statistique des temps d''a'!A:A,"22h",INDEX('Etude statistique des temps d''a'!B:AD, 0, ROW(A3)),"&lt;&gt;"),"No data")</f>
        <v>1</v>
      </c>
      <c r="AL4" t="str">
        <f>IFERROR(COUNTIFS('Etude statistique des temps d''a'!AF:AF,7,'Etude statistique des temps d''a'!A:A,"22h30",INDEX('Etude statistique des temps d''a'!B:AD, 0, ROW(A3)),"Fermé") / COUNTIFS('Etude statistique des temps d''a'!AF:AF,7,'Etude statistique des temps d''a'!A:A,"22h30",INDEX('Etude statistique des temps d''a'!B:AD, 0, ROW(A3)),"&lt;&gt;"),"No data")</f>
        <v>No data</v>
      </c>
    </row>
    <row r="5" spans="1:38" x14ac:dyDescent="0.3">
      <c r="A5" t="s">
        <v>20</v>
      </c>
      <c r="B5" t="s">
        <v>40</v>
      </c>
      <c r="C5" t="s">
        <v>49</v>
      </c>
      <c r="D5" t="s">
        <v>50</v>
      </c>
      <c r="E5">
        <f t="shared" si="0"/>
        <v>26.888888888888889</v>
      </c>
      <c r="F5">
        <f>IFERROR(AVERAGEIFS(INDEX('Etude statistique des temps d''a'!B:AD,0,ROW(A4)),'Etude statistique des temps d''a'!A:A,"8h30",'Etude statistique des temps d''a'!AF:AF,7),"Closed")</f>
        <v>5</v>
      </c>
      <c r="G5">
        <f>IFERROR(AVERAGEIFS(INDEX('Etude statistique des temps d''a'!B:AD,0,ROW(A4)),'Etude statistique des temps d''a'!A:A,"9h30",'Etude statistique des temps d''a'!AF:AF,7),"Closed")</f>
        <v>15</v>
      </c>
      <c r="H5">
        <f>IFERROR(AVERAGEIFS(INDEX('Etude statistique des temps d''a'!B:AD,0,ROW(A4)),'Etude statistique des temps d''a'!A:A,"10h30",'Etude statistique des temps d''a'!AF:AF,7),"Closed")</f>
        <v>27.5</v>
      </c>
      <c r="I5">
        <f>IFERROR(AVERAGEIFS(INDEX('Etude statistique des temps d''a'!B:AD,0,ROW(A4)),'Etude statistique des temps d''a'!A:A,"11h30 (Parade!)",'Etude statistique des temps d''a'!AF:AF,7),"Closed")</f>
        <v>30</v>
      </c>
      <c r="J5">
        <f>IFERROR(AVERAGEIFS(INDEX('Etude statistique des temps d''a'!B:AD,0,ROW(A4)),'Etude statistique des temps d''a'!A:A,"12h30",'Etude statistique des temps d''a'!AF:AF,7),"Closed")</f>
        <v>43.333333333333336</v>
      </c>
      <c r="K5">
        <f>IFERROR(AVERAGEIFS(INDEX('Etude statistique des temps d''a'!B:AD,0,ROW(A4)),'Etude statistique des temps d''a'!A:A,"13h30",'Etude statistique des temps d''a'!AF:AF,7),"Closed")</f>
        <v>45</v>
      </c>
      <c r="L5">
        <f>IFERROR(AVERAGEIFS(INDEX('Etude statistique des temps d''a'!B:AD,0,ROW(A4)),'Etude statistique des temps d''a'!A:A,"14h30",'Etude statistique des temps d''a'!AF:AF,7),"Closed")</f>
        <v>36.666666666666664</v>
      </c>
      <c r="M5">
        <f>IFERROR(AVERAGEIFS(INDEX('Etude statistique des temps d''a'!B:AD,0,ROW(A4)),'Etude statistique des temps d''a'!A:A,"15h30",'Etude statistique des temps d''a'!AF:AF,7),"Closed")</f>
        <v>35</v>
      </c>
      <c r="N5">
        <f>IFERROR(AVERAGEIFS(INDEX('Etude statistique des temps d''a'!B:AD,0,ROW(A4)),'Etude statistique des temps d''a'!A:A,"16h30",'Etude statistique des temps d''a'!AF:AF,7),"Closed")</f>
        <v>30</v>
      </c>
      <c r="O5">
        <f>IFERROR(AVERAGEIFS(INDEX('Etude statistique des temps d''a'!B:AD,0,ROW(A4)),'Etude statistique des temps d''a'!A:A,"17h30",'Etude statistique des temps d''a'!AF:AF,7),"Closed")</f>
        <v>27.5</v>
      </c>
      <c r="P5">
        <f>IFERROR(AVERAGEIFS(INDEX('Etude statistique des temps d''a'!B:AD,0,ROW(A4)),'Etude statistique des temps d''a'!A:A,"18h30",'Etude statistique des temps d''a'!AF:AF,7),"Closed")</f>
        <v>28.333333333333332</v>
      </c>
      <c r="Q5">
        <f>IFERROR(AVERAGEIFS(INDEX('Etude statistique des temps d''a'!B:AD,0,ROW(A4)),'Etude statistique des temps d''a'!A:A,"19h30",'Etude statistique des temps d''a'!AF:AF,7),"Closed")</f>
        <v>15</v>
      </c>
      <c r="R5">
        <f>IFERROR(AVERAGEIFS(INDEX('Etude statistique des temps d''a'!B:AD,0,ROW(A4)),'Etude statistique des temps d''a'!A:A,"20h30",'Etude statistique des temps d''a'!AF:AF,7),"Closed")</f>
        <v>25</v>
      </c>
      <c r="S5">
        <f>IFERROR(AVERAGEIFS(INDEX('Etude statistique des temps d''a'!B:AD,0,ROW(A4)),'Etude statistique des temps d''a'!A:A,"21h30",'Etude statistique des temps d''a'!AF:AF,7),"Closed")</f>
        <v>20</v>
      </c>
      <c r="T5">
        <f>IFERROR(AVERAGEIFS(INDEX('Etude statistique des temps d''a'!B:AD,0,ROW(A4)),'Etude statistique des temps d''a'!A:A,"22h",'Etude statistique des temps d''a'!AF:AF,7),"Closed")</f>
        <v>20</v>
      </c>
      <c r="U5" t="str">
        <f>IFERROR(AVERAGEIFS(INDEX('Etude statistique des temps d''a'!B:AD,0,ROW(A4)),'Etude statistique des temps d''a'!A:A,"22h30",'Etude statistique des temps d''a'!AF:AF,7),"Closed")</f>
        <v>Closed</v>
      </c>
      <c r="V5">
        <f>COUNTIFS('Etude statistique des temps d''a'!AF:AF,7,INDEX('Etude statistique des temps d''a'!B:AD, 0, ROW(A4)),"Fermé") / COUNTIFS('Etude statistique des temps d''a'!AF:AF,7,INDEX('Etude statistique des temps d''a'!B:AD, 0, ROW(A4)),"&lt;&gt;")</f>
        <v>0</v>
      </c>
      <c r="W5">
        <f>IFERROR(COUNTIFS('Etude statistique des temps d''a'!AF:AF,7,'Etude statistique des temps d''a'!A:A,"8h30",INDEX('Etude statistique des temps d''a'!B:AD, 0, ROW(A4)),"Fermé") / COUNTIFS('Etude statistique des temps d''a'!AF:AF,7,'Etude statistique des temps d''a'!A:A,"8h30",INDEX('Etude statistique des temps d''a'!B:AD, 0, ROW(A4)),"&lt;&gt;"),"No data")</f>
        <v>0</v>
      </c>
      <c r="X5">
        <f>IFERROR(COUNTIFS('Etude statistique des temps d''a'!AF:AF,7,'Etude statistique des temps d''a'!A:A,"9h30",INDEX('Etude statistique des temps d''a'!B:AD, 0, ROW(A4)),"Fermé") / COUNTIFS('Etude statistique des temps d''a'!AF:AF,7,'Etude statistique des temps d''a'!A:A,"9h30",INDEX('Etude statistique des temps d''a'!B:AD, 0, ROW(A4)),"&lt;&gt;"),"No data")</f>
        <v>0</v>
      </c>
      <c r="Y5">
        <f>IFERROR(COUNTIFS('Etude statistique des temps d''a'!AF:AF,7,'Etude statistique des temps d''a'!A:A,"10h30",INDEX('Etude statistique des temps d''a'!B:AD, 0, ROW(A4)),"Fermé") / COUNTIFS('Etude statistique des temps d''a'!AF:AF,7,'Etude statistique des temps d''a'!A:A,"10h30",INDEX('Etude statistique des temps d''a'!B:AD, 0, ROW(A4)),"&lt;&gt;"),"No data")</f>
        <v>0</v>
      </c>
      <c r="Z5">
        <f>IFERROR(COUNTIFS('Etude statistique des temps d''a'!AF:AF,7,'Etude statistique des temps d''a'!A:A,"11h30 (Parade!)",INDEX('Etude statistique des temps d''a'!B:AD, 0, ROW(A4)),"Fermé") / COUNTIFS('Etude statistique des temps d''a'!AF:AF,7,'Etude statistique des temps d''a'!A:A,"11h30 (Parade!)",INDEX('Etude statistique des temps d''a'!B:AD, 0, ROW(A4)),"&lt;&gt;"),"No data")</f>
        <v>0</v>
      </c>
      <c r="AA5">
        <f>IFERROR(COUNTIFS('Etude statistique des temps d''a'!AF:AF,7,'Etude statistique des temps d''a'!A:A,"12h30",INDEX('Etude statistique des temps d''a'!B:AD, 0, ROW(A4)),"Fermé") / COUNTIFS('Etude statistique des temps d''a'!AF:AF,7,'Etude statistique des temps d''a'!A:A,"12h30",INDEX('Etude statistique des temps d''a'!B:AD, 0, ROW(A4)),"&lt;&gt;"),"No data")</f>
        <v>0</v>
      </c>
      <c r="AB5">
        <f>IFERROR(COUNTIFS('Etude statistique des temps d''a'!AF:AF,7,'Etude statistique des temps d''a'!A:A,"13h30",INDEX('Etude statistique des temps d''a'!B:AD, 0, ROW(A4)),"Fermé") / COUNTIFS('Etude statistique des temps d''a'!AF:AF,7,'Etude statistique des temps d''a'!A:A,"13h30",INDEX('Etude statistique des temps d''a'!B:AD, 0, ROW(A4)),"&lt;&gt;"),"No data")</f>
        <v>0</v>
      </c>
      <c r="AC5">
        <f>IFERROR(COUNTIFS('Etude statistique des temps d''a'!AF:AF,7,'Etude statistique des temps d''a'!A:A,"14h30",INDEX('Etude statistique des temps d''a'!B:AD, 0, ROW(A4)),"Fermé") / COUNTIFS('Etude statistique des temps d''a'!AF:AF,7,'Etude statistique des temps d''a'!A:A,"14h30",INDEX('Etude statistique des temps d''a'!B:AD, 0, ROW(A4)),"&lt;&gt;"),"No data")</f>
        <v>0</v>
      </c>
      <c r="AD5">
        <f>IFERROR(COUNTIFS('Etude statistique des temps d''a'!AF:AF,7,'Etude statistique des temps d''a'!A:A,"15h30",INDEX('Etude statistique des temps d''a'!B:AD, 0, ROW(A4)),"Fermé") / COUNTIFS('Etude statistique des temps d''a'!AF:AF,7,'Etude statistique des temps d''a'!A:A,"15h30",INDEX('Etude statistique des temps d''a'!B:AD, 0, ROW(A4)),"&lt;&gt;"),"No data")</f>
        <v>0</v>
      </c>
      <c r="AE5">
        <f>IFERROR(COUNTIFS('Etude statistique des temps d''a'!AF:AF,7,'Etude statistique des temps d''a'!A:A,"16h30",INDEX('Etude statistique des temps d''a'!B:AD, 0, ROW(A4)),"Fermé") / COUNTIFS('Etude statistique des temps d''a'!AF:AF,7,'Etude statistique des temps d''a'!A:A,"16h30",INDEX('Etude statistique des temps d''a'!B:AD, 0, ROW(A4)),"&lt;&gt;"),"No data")</f>
        <v>0</v>
      </c>
      <c r="AF5">
        <f>IFERROR(COUNTIFS('Etude statistique des temps d''a'!AF:AF,7,'Etude statistique des temps d''a'!A:A,"17h30",INDEX('Etude statistique des temps d''a'!B:AD, 0, ROW(A4)),"Fermé") / COUNTIFS('Etude statistique des temps d''a'!AF:AF,7,'Etude statistique des temps d''a'!A:A,"17h30",INDEX('Etude statistique des temps d''a'!B:AD, 0, ROW(A4)),"&lt;&gt;"),"No data")</f>
        <v>0</v>
      </c>
      <c r="AG5">
        <f>IFERROR(COUNTIFS('Etude statistique des temps d''a'!AF:AF,7,'Etude statistique des temps d''a'!A:A,"18h30",INDEX('Etude statistique des temps d''a'!B:AD, 0, ROW(A4)),"Fermé") / COUNTIFS('Etude statistique des temps d''a'!AF:AF,7,'Etude statistique des temps d''a'!A:A,"18h30",INDEX('Etude statistique des temps d''a'!B:AD, 0, ROW(A4)),"&lt;&gt;"),"No data")</f>
        <v>0</v>
      </c>
      <c r="AH5">
        <f>IFERROR(COUNTIFS('Etude statistique des temps d''a'!AF:AF,7,'Etude statistique des temps d''a'!A:A,"19h30",INDEX('Etude statistique des temps d''a'!B:AD, 0, ROW(A4)),"Fermé") / COUNTIFS('Etude statistique des temps d''a'!AF:AF,7,'Etude statistique des temps d''a'!A:A,"19h30",INDEX('Etude statistique des temps d''a'!B:AD, 0, ROW(A4)),"&lt;&gt;"),"No data")</f>
        <v>0</v>
      </c>
      <c r="AI5">
        <f>IFERROR(COUNTIFS('Etude statistique des temps d''a'!AF:AF,7,'Etude statistique des temps d''a'!A:A,"20h30",INDEX('Etude statistique des temps d''a'!B:AD, 0, ROW(A4)),"Fermé") / COUNTIFS('Etude statistique des temps d''a'!AF:AF,7,'Etude statistique des temps d''a'!A:A,"20h30",INDEX('Etude statistique des temps d''a'!B:AD, 0, ROW(A4)),"&lt;&gt;"),"No data")</f>
        <v>0</v>
      </c>
      <c r="AJ5">
        <f>IFERROR(COUNTIFS('Etude statistique des temps d''a'!AF:AF,7,'Etude statistique des temps d''a'!A:A,"21h30",INDEX('Etude statistique des temps d''a'!B:AD, 0, ROW(A4)),"Fermé") / COUNTIFS('Etude statistique des temps d''a'!AF:AF,7,'Etude statistique des temps d''a'!A:A,"21h30",INDEX('Etude statistique des temps d''a'!B:AD, 0, ROW(A4)),"&lt;&gt;"),"No data")</f>
        <v>0</v>
      </c>
      <c r="AK5">
        <f>IFERROR(COUNTIFS('Etude statistique des temps d''a'!AF:AF,7,'Etude statistique des temps d''a'!A:A,"22h",INDEX('Etude statistique des temps d''a'!B:AD, 0, ROW(A4)),"Fermé") / COUNTIFS('Etude statistique des temps d''a'!AF:AF,7,'Etude statistique des temps d''a'!A:A,"22h",INDEX('Etude statistique des temps d''a'!B:AD, 0, ROW(A4)),"&lt;&gt;"),"No data")</f>
        <v>0</v>
      </c>
      <c r="AL5" t="str">
        <f>IFERROR(COUNTIFS('Etude statistique des temps d''a'!AF:AF,7,'Etude statistique des temps d''a'!A:A,"22h30",INDEX('Etude statistique des temps d''a'!B:AD, 0, ROW(A4)),"Fermé") / COUNTIFS('Etude statistique des temps d''a'!AF:AF,7,'Etude statistique des temps d''a'!A:A,"22h30",INDEX('Etude statistique des temps d''a'!B:AD, 0, ROW(A4)),"&lt;&gt;"),"No data")</f>
        <v>No data</v>
      </c>
    </row>
    <row r="6" spans="1:38" x14ac:dyDescent="0.3">
      <c r="A6" t="s">
        <v>4</v>
      </c>
      <c r="B6" t="s">
        <v>40</v>
      </c>
      <c r="C6" t="s">
        <v>51</v>
      </c>
      <c r="D6" t="s">
        <v>52</v>
      </c>
      <c r="E6">
        <f t="shared" si="0"/>
        <v>5.1388888888888893</v>
      </c>
      <c r="F6" t="str">
        <f>IFERROR(AVERAGEIFS(INDEX('Etude statistique des temps d''a'!B:AD,0,ROW(A5)),'Etude statistique des temps d''a'!A:A,"8h30",'Etude statistique des temps d''a'!AF:AF,7),"Closed")</f>
        <v>Closed</v>
      </c>
      <c r="G6">
        <f>IFERROR(AVERAGEIFS(INDEX('Etude statistique des temps d''a'!B:AD,0,ROW(A5)),'Etude statistique des temps d''a'!A:A,"9h30",'Etude statistique des temps d''a'!AF:AF,7),"Closed")</f>
        <v>5</v>
      </c>
      <c r="H6">
        <f>IFERROR(AVERAGEIFS(INDEX('Etude statistique des temps d''a'!B:AD,0,ROW(A5)),'Etude statistique des temps d''a'!A:A,"10h30",'Etude statistique des temps d''a'!AF:AF,7),"Closed")</f>
        <v>5</v>
      </c>
      <c r="I6">
        <f>IFERROR(AVERAGEIFS(INDEX('Etude statistique des temps d''a'!B:AD,0,ROW(A5)),'Etude statistique des temps d''a'!A:A,"11h30 (Parade!)",'Etude statistique des temps d''a'!AF:AF,7),"Closed")</f>
        <v>5</v>
      </c>
      <c r="J6">
        <f>IFERROR(AVERAGEIFS(INDEX('Etude statistique des temps d''a'!B:AD,0,ROW(A5)),'Etude statistique des temps d''a'!A:A,"12h30",'Etude statistique des temps d''a'!AF:AF,7),"Closed")</f>
        <v>5</v>
      </c>
      <c r="K6">
        <f>IFERROR(AVERAGEIFS(INDEX('Etude statistique des temps d''a'!B:AD,0,ROW(A5)),'Etude statistique des temps d''a'!A:A,"13h30",'Etude statistique des temps d''a'!AF:AF,7),"Closed")</f>
        <v>6.666666666666667</v>
      </c>
      <c r="L6">
        <f>IFERROR(AVERAGEIFS(INDEX('Etude statistique des temps d''a'!B:AD,0,ROW(A5)),'Etude statistique des temps d''a'!A:A,"14h30",'Etude statistique des temps d''a'!AF:AF,7),"Closed")</f>
        <v>5</v>
      </c>
      <c r="M6">
        <f>IFERROR(AVERAGEIFS(INDEX('Etude statistique des temps d''a'!B:AD,0,ROW(A5)),'Etude statistique des temps d''a'!A:A,"15h30",'Etude statistique des temps d''a'!AF:AF,7),"Closed")</f>
        <v>5</v>
      </c>
      <c r="N6">
        <f>IFERROR(AVERAGEIFS(INDEX('Etude statistique des temps d''a'!B:AD,0,ROW(A5)),'Etude statistique des temps d''a'!A:A,"16h30",'Etude statistique des temps d''a'!AF:AF,7),"Closed")</f>
        <v>5</v>
      </c>
      <c r="O6">
        <f>IFERROR(AVERAGEIFS(INDEX('Etude statistique des temps d''a'!B:AD,0,ROW(A5)),'Etude statistique des temps d''a'!A:A,"17h30",'Etude statistique des temps d''a'!AF:AF,7),"Closed")</f>
        <v>5</v>
      </c>
      <c r="P6">
        <f>IFERROR(AVERAGEIFS(INDEX('Etude statistique des temps d''a'!B:AD,0,ROW(A5)),'Etude statistique des temps d''a'!A:A,"18h30",'Etude statistique des temps d''a'!AF:AF,7),"Closed")</f>
        <v>5</v>
      </c>
      <c r="Q6">
        <f>IFERROR(AVERAGEIFS(INDEX('Etude statistique des temps d''a'!B:AD,0,ROW(A5)),'Etude statistique des temps d''a'!A:A,"19h30",'Etude statistique des temps d''a'!AF:AF,7),"Closed")</f>
        <v>5</v>
      </c>
      <c r="R6">
        <f>IFERROR(AVERAGEIFS(INDEX('Etude statistique des temps d''a'!B:AD,0,ROW(A5)),'Etude statistique des temps d''a'!A:A,"20h30",'Etude statistique des temps d''a'!AF:AF,7),"Closed")</f>
        <v>5</v>
      </c>
      <c r="S6" t="str">
        <f>IFERROR(AVERAGEIFS(INDEX('Etude statistique des temps d''a'!B:AD,0,ROW(A5)),'Etude statistique des temps d''a'!A:A,"21h30",'Etude statistique des temps d''a'!AF:AF,7),"Closed")</f>
        <v>Closed</v>
      </c>
      <c r="T6" t="str">
        <f>IFERROR(AVERAGEIFS(INDEX('Etude statistique des temps d''a'!B:AD,0,ROW(A5)),'Etude statistique des temps d''a'!A:A,"22h",'Etude statistique des temps d''a'!AF:AF,7),"Closed")</f>
        <v>Closed</v>
      </c>
      <c r="U6" t="str">
        <f>IFERROR(AVERAGEIFS(INDEX('Etude statistique des temps d''a'!B:AD,0,ROW(A5)),'Etude statistique des temps d''a'!A:A,"22h30",'Etude statistique des temps d''a'!AF:AF,7),"Closed")</f>
        <v>Closed</v>
      </c>
      <c r="V6">
        <f>COUNTIFS('Etude statistique des temps d''a'!AF:AF,7,INDEX('Etude statistique des temps d''a'!B:AD, 0, ROW(A5)),"Fermé") / COUNTIFS('Etude statistique des temps d''a'!AF:AF,7,INDEX('Etude statistique des temps d''a'!B:AD, 0, ROW(A5)),"&lt;&gt;")</f>
        <v>0.125</v>
      </c>
      <c r="W6">
        <f>IFERROR(COUNTIFS('Etude statistique des temps d''a'!AF:AF,7,'Etude statistique des temps d''a'!A:A,"8h30",INDEX('Etude statistique des temps d''a'!B:AD, 0, ROW(A5)),"Fermé") / COUNTIFS('Etude statistique des temps d''a'!AF:AF,7,'Etude statistique des temps d''a'!A:A,"8h30",INDEX('Etude statistique des temps d''a'!B:AD, 0, ROW(A5)),"&lt;&gt;"),"No data")</f>
        <v>1</v>
      </c>
      <c r="X6">
        <f>IFERROR(COUNTIFS('Etude statistique des temps d''a'!AF:AF,7,'Etude statistique des temps d''a'!A:A,"9h30",INDEX('Etude statistique des temps d''a'!B:AD, 0, ROW(A5)),"Fermé") / COUNTIFS('Etude statistique des temps d''a'!AF:AF,7,'Etude statistique des temps d''a'!A:A,"9h30",INDEX('Etude statistique des temps d''a'!B:AD, 0, ROW(A5)),"&lt;&gt;"),"No data")</f>
        <v>0</v>
      </c>
      <c r="Y6">
        <f>IFERROR(COUNTIFS('Etude statistique des temps d''a'!AF:AF,7,'Etude statistique des temps d''a'!A:A,"10h30",INDEX('Etude statistique des temps d''a'!B:AD, 0, ROW(A5)),"Fermé") / COUNTIFS('Etude statistique des temps d''a'!AF:AF,7,'Etude statistique des temps d''a'!A:A,"10h30",INDEX('Etude statistique des temps d''a'!B:AD, 0, ROW(A5)),"&lt;&gt;"),"No data")</f>
        <v>0</v>
      </c>
      <c r="Z6">
        <f>IFERROR(COUNTIFS('Etude statistique des temps d''a'!AF:AF,7,'Etude statistique des temps d''a'!A:A,"11h30 (Parade!)",INDEX('Etude statistique des temps d''a'!B:AD, 0, ROW(A5)),"Fermé") / COUNTIFS('Etude statistique des temps d''a'!AF:AF,7,'Etude statistique des temps d''a'!A:A,"11h30 (Parade!)",INDEX('Etude statistique des temps d''a'!B:AD, 0, ROW(A5)),"&lt;&gt;"),"No data")</f>
        <v>0</v>
      </c>
      <c r="AA6">
        <f>IFERROR(COUNTIFS('Etude statistique des temps d''a'!AF:AF,7,'Etude statistique des temps d''a'!A:A,"12h30",INDEX('Etude statistique des temps d''a'!B:AD, 0, ROW(A5)),"Fermé") / COUNTIFS('Etude statistique des temps d''a'!AF:AF,7,'Etude statistique des temps d''a'!A:A,"12h30",INDEX('Etude statistique des temps d''a'!B:AD, 0, ROW(A5)),"&lt;&gt;"),"No data")</f>
        <v>0</v>
      </c>
      <c r="AB6">
        <f>IFERROR(COUNTIFS('Etude statistique des temps d''a'!AF:AF,7,'Etude statistique des temps d''a'!A:A,"13h30",INDEX('Etude statistique des temps d''a'!B:AD, 0, ROW(A5)),"Fermé") / COUNTIFS('Etude statistique des temps d''a'!AF:AF,7,'Etude statistique des temps d''a'!A:A,"13h30",INDEX('Etude statistique des temps d''a'!B:AD, 0, ROW(A5)),"&lt;&gt;"),"No data")</f>
        <v>0</v>
      </c>
      <c r="AC6">
        <f>IFERROR(COUNTIFS('Etude statistique des temps d''a'!AF:AF,7,'Etude statistique des temps d''a'!A:A,"14h30",INDEX('Etude statistique des temps d''a'!B:AD, 0, ROW(A5)),"Fermé") / COUNTIFS('Etude statistique des temps d''a'!AF:AF,7,'Etude statistique des temps d''a'!A:A,"14h30",INDEX('Etude statistique des temps d''a'!B:AD, 0, ROW(A5)),"&lt;&gt;"),"No data")</f>
        <v>0</v>
      </c>
      <c r="AD6">
        <f>IFERROR(COUNTIFS('Etude statistique des temps d''a'!AF:AF,7,'Etude statistique des temps d''a'!A:A,"15h30",INDEX('Etude statistique des temps d''a'!B:AD, 0, ROW(A5)),"Fermé") / COUNTIFS('Etude statistique des temps d''a'!AF:AF,7,'Etude statistique des temps d''a'!A:A,"15h30",INDEX('Etude statistique des temps d''a'!B:AD, 0, ROW(A5)),"&lt;&gt;"),"No data")</f>
        <v>0</v>
      </c>
      <c r="AE6">
        <f>IFERROR(COUNTIFS('Etude statistique des temps d''a'!AF:AF,7,'Etude statistique des temps d''a'!A:A,"16h30",INDEX('Etude statistique des temps d''a'!B:AD, 0, ROW(A5)),"Fermé") / COUNTIFS('Etude statistique des temps d''a'!AF:AF,7,'Etude statistique des temps d''a'!A:A,"16h30",INDEX('Etude statistique des temps d''a'!B:AD, 0, ROW(A5)),"&lt;&gt;"),"No data")</f>
        <v>0</v>
      </c>
      <c r="AF6">
        <f>IFERROR(COUNTIFS('Etude statistique des temps d''a'!AF:AF,7,'Etude statistique des temps d''a'!A:A,"17h30",INDEX('Etude statistique des temps d''a'!B:AD, 0, ROW(A5)),"Fermé") / COUNTIFS('Etude statistique des temps d''a'!AF:AF,7,'Etude statistique des temps d''a'!A:A,"17h30",INDEX('Etude statistique des temps d''a'!B:AD, 0, ROW(A5)),"&lt;&gt;"),"No data")</f>
        <v>0</v>
      </c>
      <c r="AG6">
        <f>IFERROR(COUNTIFS('Etude statistique des temps d''a'!AF:AF,7,'Etude statistique des temps d''a'!A:A,"18h30",INDEX('Etude statistique des temps d''a'!B:AD, 0, ROW(A5)),"Fermé") / COUNTIFS('Etude statistique des temps d''a'!AF:AF,7,'Etude statistique des temps d''a'!A:A,"18h30",INDEX('Etude statistique des temps d''a'!B:AD, 0, ROW(A5)),"&lt;&gt;"),"No data")</f>
        <v>0</v>
      </c>
      <c r="AH6">
        <f>IFERROR(COUNTIFS('Etude statistique des temps d''a'!AF:AF,7,'Etude statistique des temps d''a'!A:A,"19h30",INDEX('Etude statistique des temps d''a'!B:AD, 0, ROW(A5)),"Fermé") / COUNTIFS('Etude statistique des temps d''a'!AF:AF,7,'Etude statistique des temps d''a'!A:A,"19h30",INDEX('Etude statistique des temps d''a'!B:AD, 0, ROW(A5)),"&lt;&gt;"),"No data")</f>
        <v>0</v>
      </c>
      <c r="AI6">
        <f>IFERROR(COUNTIFS('Etude statistique des temps d''a'!AF:AF,7,'Etude statistique des temps d''a'!A:A,"20h30",INDEX('Etude statistique des temps d''a'!B:AD, 0, ROW(A5)),"Fermé") / COUNTIFS('Etude statistique des temps d''a'!AF:AF,7,'Etude statistique des temps d''a'!A:A,"20h30",INDEX('Etude statistique des temps d''a'!B:AD, 0, ROW(A5)),"&lt;&gt;"),"No data")</f>
        <v>0</v>
      </c>
      <c r="AJ6">
        <f>IFERROR(COUNTIFS('Etude statistique des temps d''a'!AF:AF,7,'Etude statistique des temps d''a'!A:A,"21h30",INDEX('Etude statistique des temps d''a'!B:AD, 0, ROW(A5)),"Fermé") / COUNTIFS('Etude statistique des temps d''a'!AF:AF,7,'Etude statistique des temps d''a'!A:A,"21h30",INDEX('Etude statistique des temps d''a'!B:AD, 0, ROW(A5)),"&lt;&gt;"),"No data")</f>
        <v>1</v>
      </c>
      <c r="AK6">
        <f>IFERROR(COUNTIFS('Etude statistique des temps d''a'!AF:AF,7,'Etude statistique des temps d''a'!A:A,"22h",INDEX('Etude statistique des temps d''a'!B:AD, 0, ROW(A5)),"Fermé") / COUNTIFS('Etude statistique des temps d''a'!AF:AF,7,'Etude statistique des temps d''a'!A:A,"22h",INDEX('Etude statistique des temps d''a'!B:AD, 0, ROW(A5)),"&lt;&gt;"),"No data")</f>
        <v>1</v>
      </c>
      <c r="AL6" t="str">
        <f>IFERROR(COUNTIFS('Etude statistique des temps d''a'!AF:AF,7,'Etude statistique des temps d''a'!A:A,"22h30",INDEX('Etude statistique des temps d''a'!B:AD, 0, ROW(A5)),"Fermé") / COUNTIFS('Etude statistique des temps d''a'!AF:AF,7,'Etude statistique des temps d''a'!A:A,"22h30",INDEX('Etude statistique des temps d''a'!B:AD, 0, ROW(A5)),"&lt;&gt;"),"No data")</f>
        <v>No data</v>
      </c>
    </row>
    <row r="7" spans="1:38" x14ac:dyDescent="0.3">
      <c r="A7" t="s">
        <v>5</v>
      </c>
      <c r="B7" t="s">
        <v>40</v>
      </c>
      <c r="C7" t="s">
        <v>53</v>
      </c>
      <c r="D7" t="s">
        <v>54</v>
      </c>
      <c r="E7">
        <f t="shared" si="0"/>
        <v>54.226190476190474</v>
      </c>
      <c r="F7">
        <f>IFERROR(AVERAGEIFS(INDEX('Etude statistique des temps d''a'!B:AD,0,ROW(A6)),'Etude statistique des temps d''a'!A:A,"8h30",'Etude statistique des temps d''a'!AF:AF,7),"Closed")</f>
        <v>5</v>
      </c>
      <c r="G7">
        <f>IFERROR(AVERAGEIFS(INDEX('Etude statistique des temps d''a'!B:AD,0,ROW(A6)),'Etude statistique des temps d''a'!A:A,"9h30",'Etude statistique des temps d''a'!AF:AF,7),"Closed")</f>
        <v>50</v>
      </c>
      <c r="H7">
        <f>IFERROR(AVERAGEIFS(INDEX('Etude statistique des temps d''a'!B:AD,0,ROW(A6)),'Etude statistique des temps d''a'!A:A,"10h30",'Etude statistique des temps d''a'!AF:AF,7),"Closed")</f>
        <v>57.5</v>
      </c>
      <c r="I7">
        <f>IFERROR(AVERAGEIFS(INDEX('Etude statistique des temps d''a'!B:AD,0,ROW(A6)),'Etude statistique des temps d''a'!A:A,"11h30 (Parade!)",'Etude statistique des temps d''a'!AF:AF,7),"Closed")</f>
        <v>58.333333333333336</v>
      </c>
      <c r="J7">
        <f>IFERROR(AVERAGEIFS(INDEX('Etude statistique des temps d''a'!B:AD,0,ROW(A6)),'Etude statistique des temps d''a'!A:A,"12h30",'Etude statistique des temps d''a'!AF:AF,7),"Closed")</f>
        <v>75</v>
      </c>
      <c r="K7">
        <f>IFERROR(AVERAGEIFS(INDEX('Etude statistique des temps d''a'!B:AD,0,ROW(A6)),'Etude statistique des temps d''a'!A:A,"13h30",'Etude statistique des temps d''a'!AF:AF,7),"Closed")</f>
        <v>70</v>
      </c>
      <c r="L7">
        <f>IFERROR(AVERAGEIFS(INDEX('Etude statistique des temps d''a'!B:AD,0,ROW(A6)),'Etude statistique des temps d''a'!A:A,"14h30",'Etude statistique des temps d''a'!AF:AF,7),"Closed")</f>
        <v>56.666666666666664</v>
      </c>
      <c r="M7">
        <f>IFERROR(AVERAGEIFS(INDEX('Etude statistique des temps d''a'!B:AD,0,ROW(A6)),'Etude statistique des temps d''a'!A:A,"15h30",'Etude statistique des temps d''a'!AF:AF,7),"Closed")</f>
        <v>60</v>
      </c>
      <c r="N7">
        <f>IFERROR(AVERAGEIFS(INDEX('Etude statistique des temps d''a'!B:AD,0,ROW(A6)),'Etude statistique des temps d''a'!A:A,"16h30",'Etude statistique des temps d''a'!AF:AF,7),"Closed")</f>
        <v>65</v>
      </c>
      <c r="O7">
        <f>IFERROR(AVERAGEIFS(INDEX('Etude statistique des temps d''a'!B:AD,0,ROW(A6)),'Etude statistique des temps d''a'!A:A,"17h30",'Etude statistique des temps d''a'!AF:AF,7),"Closed")</f>
        <v>50</v>
      </c>
      <c r="P7">
        <f>IFERROR(AVERAGEIFS(INDEX('Etude statistique des temps d''a'!B:AD,0,ROW(A6)),'Etude statistique des temps d''a'!A:A,"18h30",'Etude statistique des temps d''a'!AF:AF,7),"Closed")</f>
        <v>61.666666666666664</v>
      </c>
      <c r="Q7">
        <f>IFERROR(AVERAGEIFS(INDEX('Etude statistique des temps d''a'!B:AD,0,ROW(A6)),'Etude statistique des temps d''a'!A:A,"19h30",'Etude statistique des temps d''a'!AF:AF,7),"Closed")</f>
        <v>45</v>
      </c>
      <c r="R7">
        <f>IFERROR(AVERAGEIFS(INDEX('Etude statistique des temps d''a'!B:AD,0,ROW(A6)),'Etude statistique des temps d''a'!A:A,"20h30",'Etude statistique des temps d''a'!AF:AF,7),"Closed")</f>
        <v>60</v>
      </c>
      <c r="S7">
        <f>IFERROR(AVERAGEIFS(INDEX('Etude statistique des temps d''a'!B:AD,0,ROW(A6)),'Etude statistique des temps d''a'!A:A,"21h30",'Etude statistique des temps d''a'!AF:AF,7),"Closed")</f>
        <v>45</v>
      </c>
      <c r="T7" t="str">
        <f>IFERROR(AVERAGEIFS(INDEX('Etude statistique des temps d''a'!B:AD,0,ROW(A6)),'Etude statistique des temps d''a'!A:A,"22h",'Etude statistique des temps d''a'!AF:AF,7),"Closed")</f>
        <v>Closed</v>
      </c>
      <c r="U7" t="str">
        <f>IFERROR(AVERAGEIFS(INDEX('Etude statistique des temps d''a'!B:AD,0,ROW(A6)),'Etude statistique des temps d''a'!A:A,"22h30",'Etude statistique des temps d''a'!AF:AF,7),"Closed")</f>
        <v>Closed</v>
      </c>
      <c r="V7">
        <f>COUNTIFS('Etude statistique des temps d''a'!AF:AF,7,INDEX('Etude statistique des temps d''a'!B:AD, 0, ROW(A6)),"Fermé") / COUNTIFS('Etude statistique des temps d''a'!AF:AF,7,INDEX('Etude statistique des temps d''a'!B:AD, 0, ROW(A6)),"&lt;&gt;")</f>
        <v>9.375E-2</v>
      </c>
      <c r="W7">
        <f>IFERROR(COUNTIFS('Etude statistique des temps d''a'!AF:AF,7,'Etude statistique des temps d''a'!A:A,"8h30",INDEX('Etude statistique des temps d''a'!B:AD, 0, ROW(A6)),"Fermé") / COUNTIFS('Etude statistique des temps d''a'!AF:AF,7,'Etude statistique des temps d''a'!A:A,"8h30",INDEX('Etude statistique des temps d''a'!B:AD, 0, ROW(A6)),"&lt;&gt;"),"No data")</f>
        <v>0</v>
      </c>
      <c r="X7">
        <f>IFERROR(COUNTIFS('Etude statistique des temps d''a'!AF:AF,7,'Etude statistique des temps d''a'!A:A,"9h30",INDEX('Etude statistique des temps d''a'!B:AD, 0, ROW(A6)),"Fermé") / COUNTIFS('Etude statistique des temps d''a'!AF:AF,7,'Etude statistique des temps d''a'!A:A,"9h30",INDEX('Etude statistique des temps d''a'!B:AD, 0, ROW(A6)),"&lt;&gt;"),"No data")</f>
        <v>0</v>
      </c>
      <c r="Y7">
        <f>IFERROR(COUNTIFS('Etude statistique des temps d''a'!AF:AF,7,'Etude statistique des temps d''a'!A:A,"10h30",INDEX('Etude statistique des temps d''a'!B:AD, 0, ROW(A6)),"Fermé") / COUNTIFS('Etude statistique des temps d''a'!AF:AF,7,'Etude statistique des temps d''a'!A:A,"10h30",INDEX('Etude statistique des temps d''a'!B:AD, 0, ROW(A6)),"&lt;&gt;"),"No data")</f>
        <v>0</v>
      </c>
      <c r="Z7">
        <f>IFERROR(COUNTIFS('Etude statistique des temps d''a'!AF:AF,7,'Etude statistique des temps d''a'!A:A,"11h30 (Parade!)",INDEX('Etude statistique des temps d''a'!B:AD, 0, ROW(A6)),"Fermé") / COUNTIFS('Etude statistique des temps d''a'!AF:AF,7,'Etude statistique des temps d''a'!A:A,"11h30 (Parade!)",INDEX('Etude statistique des temps d''a'!B:AD, 0, ROW(A6)),"&lt;&gt;"),"No data")</f>
        <v>0</v>
      </c>
      <c r="AA7">
        <f>IFERROR(COUNTIFS('Etude statistique des temps d''a'!AF:AF,7,'Etude statistique des temps d''a'!A:A,"12h30",INDEX('Etude statistique des temps d''a'!B:AD, 0, ROW(A6)),"Fermé") / COUNTIFS('Etude statistique des temps d''a'!AF:AF,7,'Etude statistique des temps d''a'!A:A,"12h30",INDEX('Etude statistique des temps d''a'!B:AD, 0, ROW(A6)),"&lt;&gt;"),"No data")</f>
        <v>0</v>
      </c>
      <c r="AB7">
        <f>IFERROR(COUNTIFS('Etude statistique des temps d''a'!AF:AF,7,'Etude statistique des temps d''a'!A:A,"13h30",INDEX('Etude statistique des temps d''a'!B:AD, 0, ROW(A6)),"Fermé") / COUNTIFS('Etude statistique des temps d''a'!AF:AF,7,'Etude statistique des temps d''a'!A:A,"13h30",INDEX('Etude statistique des temps d''a'!B:AD, 0, ROW(A6)),"&lt;&gt;"),"No data")</f>
        <v>0</v>
      </c>
      <c r="AC7">
        <f>IFERROR(COUNTIFS('Etude statistique des temps d''a'!AF:AF,7,'Etude statistique des temps d''a'!A:A,"14h30",INDEX('Etude statistique des temps d''a'!B:AD, 0, ROW(A6)),"Fermé") / COUNTIFS('Etude statistique des temps d''a'!AF:AF,7,'Etude statistique des temps d''a'!A:A,"14h30",INDEX('Etude statistique des temps d''a'!B:AD, 0, ROW(A6)),"&lt;&gt;"),"No data")</f>
        <v>0</v>
      </c>
      <c r="AD7">
        <f>IFERROR(COUNTIFS('Etude statistique des temps d''a'!AF:AF,7,'Etude statistique des temps d''a'!A:A,"15h30",INDEX('Etude statistique des temps d''a'!B:AD, 0, ROW(A6)),"Fermé") / COUNTIFS('Etude statistique des temps d''a'!AF:AF,7,'Etude statistique des temps d''a'!A:A,"15h30",INDEX('Etude statistique des temps d''a'!B:AD, 0, ROW(A6)),"&lt;&gt;"),"No data")</f>
        <v>0.33333333333333331</v>
      </c>
      <c r="AE7">
        <f>IFERROR(COUNTIFS('Etude statistique des temps d''a'!AF:AF,7,'Etude statistique des temps d''a'!A:A,"16h30",INDEX('Etude statistique des temps d''a'!B:AD, 0, ROW(A6)),"Fermé") / COUNTIFS('Etude statistique des temps d''a'!AF:AF,7,'Etude statistique des temps d''a'!A:A,"16h30",INDEX('Etude statistique des temps d''a'!B:AD, 0, ROW(A6)),"&lt;&gt;"),"No data")</f>
        <v>0</v>
      </c>
      <c r="AF7">
        <f>IFERROR(COUNTIFS('Etude statistique des temps d''a'!AF:AF,7,'Etude statistique des temps d''a'!A:A,"17h30",INDEX('Etude statistique des temps d''a'!B:AD, 0, ROW(A6)),"Fermé") / COUNTIFS('Etude statistique des temps d''a'!AF:AF,7,'Etude statistique des temps d''a'!A:A,"17h30",INDEX('Etude statistique des temps d''a'!B:AD, 0, ROW(A6)),"&lt;&gt;"),"No data")</f>
        <v>0</v>
      </c>
      <c r="AG7">
        <f>IFERROR(COUNTIFS('Etude statistique des temps d''a'!AF:AF,7,'Etude statistique des temps d''a'!A:A,"18h30",INDEX('Etude statistique des temps d''a'!B:AD, 0, ROW(A6)),"Fermé") / COUNTIFS('Etude statistique des temps d''a'!AF:AF,7,'Etude statistique des temps d''a'!A:A,"18h30",INDEX('Etude statistique des temps d''a'!B:AD, 0, ROW(A6)),"&lt;&gt;"),"No data")</f>
        <v>0</v>
      </c>
      <c r="AH7">
        <f>IFERROR(COUNTIFS('Etude statistique des temps d''a'!AF:AF,7,'Etude statistique des temps d''a'!A:A,"19h30",INDEX('Etude statistique des temps d''a'!B:AD, 0, ROW(A6)),"Fermé") / COUNTIFS('Etude statistique des temps d''a'!AF:AF,7,'Etude statistique des temps d''a'!A:A,"19h30",INDEX('Etude statistique des temps d''a'!B:AD, 0, ROW(A6)),"&lt;&gt;"),"No data")</f>
        <v>0</v>
      </c>
      <c r="AI7">
        <f>IFERROR(COUNTIFS('Etude statistique des temps d''a'!AF:AF,7,'Etude statistique des temps d''a'!A:A,"20h30",INDEX('Etude statistique des temps d''a'!B:AD, 0, ROW(A6)),"Fermé") / COUNTIFS('Etude statistique des temps d''a'!AF:AF,7,'Etude statistique des temps d''a'!A:A,"20h30",INDEX('Etude statistique des temps d''a'!B:AD, 0, ROW(A6)),"&lt;&gt;"),"No data")</f>
        <v>0</v>
      </c>
      <c r="AJ7">
        <f>IFERROR(COUNTIFS('Etude statistique des temps d''a'!AF:AF,7,'Etude statistique des temps d''a'!A:A,"21h30",INDEX('Etude statistique des temps d''a'!B:AD, 0, ROW(A6)),"Fermé") / COUNTIFS('Etude statistique des temps d''a'!AF:AF,7,'Etude statistique des temps d''a'!A:A,"21h30",INDEX('Etude statistique des temps d''a'!B:AD, 0, ROW(A6)),"&lt;&gt;"),"No data")</f>
        <v>0.5</v>
      </c>
      <c r="AK7">
        <f>IFERROR(COUNTIFS('Etude statistique des temps d''a'!AF:AF,7,'Etude statistique des temps d''a'!A:A,"22h",INDEX('Etude statistique des temps d''a'!B:AD, 0, ROW(A6)),"Fermé") / COUNTIFS('Etude statistique des temps d''a'!AF:AF,7,'Etude statistique des temps d''a'!A:A,"22h",INDEX('Etude statistique des temps d''a'!B:AD, 0, ROW(A6)),"&lt;&gt;"),"No data")</f>
        <v>1</v>
      </c>
      <c r="AL7" t="str">
        <f>IFERROR(COUNTIFS('Etude statistique des temps d''a'!AF:AF,7,'Etude statistique des temps d''a'!A:A,"22h30",INDEX('Etude statistique des temps d''a'!B:AD, 0, ROW(A6)),"Fermé") / COUNTIFS('Etude statistique des temps d''a'!AF:AF,7,'Etude statistique des temps d''a'!A:A,"22h30",INDEX('Etude statistique des temps d''a'!B:AD, 0, ROW(A6)),"&lt;&gt;"),"No data")</f>
        <v>No data</v>
      </c>
    </row>
    <row r="8" spans="1:38" x14ac:dyDescent="0.3">
      <c r="A8" t="s">
        <v>6</v>
      </c>
      <c r="B8" t="s">
        <v>40</v>
      </c>
      <c r="C8" t="s">
        <v>55</v>
      </c>
      <c r="D8" t="s">
        <v>56</v>
      </c>
      <c r="E8">
        <f t="shared" si="0"/>
        <v>15.178571428571431</v>
      </c>
      <c r="F8" t="str">
        <f>IFERROR(AVERAGEIFS(INDEX('Etude statistique des temps d''a'!B:AD,0,ROW(A7)),'Etude statistique des temps d''a'!A:A,"8h30",'Etude statistique des temps d''a'!AF:AF,7),"Closed")</f>
        <v>Closed</v>
      </c>
      <c r="G8">
        <f>IFERROR(AVERAGEIFS(INDEX('Etude statistique des temps d''a'!B:AD,0,ROW(A7)),'Etude statistique des temps d''a'!A:A,"9h30",'Etude statistique des temps d''a'!AF:AF,7),"Closed")</f>
        <v>5</v>
      </c>
      <c r="H8">
        <f>IFERROR(AVERAGEIFS(INDEX('Etude statistique des temps d''a'!B:AD,0,ROW(A7)),'Etude statistique des temps d''a'!A:A,"10h30",'Etude statistique des temps d''a'!AF:AF,7),"Closed")</f>
        <v>5</v>
      </c>
      <c r="I8">
        <f>IFERROR(AVERAGEIFS(INDEX('Etude statistique des temps d''a'!B:AD,0,ROW(A7)),'Etude statistique des temps d''a'!A:A,"11h30 (Parade!)",'Etude statistique des temps d''a'!AF:AF,7),"Closed")</f>
        <v>20</v>
      </c>
      <c r="J8">
        <f>IFERROR(AVERAGEIFS(INDEX('Etude statistique des temps d''a'!B:AD,0,ROW(A7)),'Etude statistique des temps d''a'!A:A,"12h30",'Etude statistique des temps d''a'!AF:AF,7),"Closed")</f>
        <v>26.666666666666668</v>
      </c>
      <c r="K8">
        <f>IFERROR(AVERAGEIFS(INDEX('Etude statistique des temps d''a'!B:AD,0,ROW(A7)),'Etude statistique des temps d''a'!A:A,"13h30",'Etude statistique des temps d''a'!AF:AF,7),"Closed")</f>
        <v>26.666666666666668</v>
      </c>
      <c r="L8">
        <f>IFERROR(AVERAGEIFS(INDEX('Etude statistique des temps d''a'!B:AD,0,ROW(A7)),'Etude statistique des temps d''a'!A:A,"14h30",'Etude statistique des temps d''a'!AF:AF,7),"Closed")</f>
        <v>26.666666666666668</v>
      </c>
      <c r="M8">
        <f>IFERROR(AVERAGEIFS(INDEX('Etude statistique des temps d''a'!B:AD,0,ROW(A7)),'Etude statistique des temps d''a'!A:A,"15h30",'Etude statistique des temps d''a'!AF:AF,7),"Closed")</f>
        <v>23.333333333333332</v>
      </c>
      <c r="N8">
        <f>IFERROR(AVERAGEIFS(INDEX('Etude statistique des temps d''a'!B:AD,0,ROW(A7)),'Etude statistique des temps d''a'!A:A,"16h30",'Etude statistique des temps d''a'!AF:AF,7),"Closed")</f>
        <v>28.333333333333332</v>
      </c>
      <c r="O8">
        <f>IFERROR(AVERAGEIFS(INDEX('Etude statistique des temps d''a'!B:AD,0,ROW(A7)),'Etude statistique des temps d''a'!A:A,"17h30",'Etude statistique des temps d''a'!AF:AF,7),"Closed")</f>
        <v>17.5</v>
      </c>
      <c r="P8">
        <f>IFERROR(AVERAGEIFS(INDEX('Etude statistique des temps d''a'!B:AD,0,ROW(A7)),'Etude statistique des temps d''a'!A:A,"18h30",'Etude statistique des temps d''a'!AF:AF,7),"Closed")</f>
        <v>13.333333333333334</v>
      </c>
      <c r="Q8">
        <f>IFERROR(AVERAGEIFS(INDEX('Etude statistique des temps d''a'!B:AD,0,ROW(A7)),'Etude statistique des temps d''a'!A:A,"19h30",'Etude statistique des temps d''a'!AF:AF,7),"Closed")</f>
        <v>5</v>
      </c>
      <c r="R8">
        <f>IFERROR(AVERAGEIFS(INDEX('Etude statistique des temps d''a'!B:AD,0,ROW(A7)),'Etude statistique des temps d''a'!A:A,"20h30",'Etude statistique des temps d''a'!AF:AF,7),"Closed")</f>
        <v>5</v>
      </c>
      <c r="S8">
        <f>IFERROR(AVERAGEIFS(INDEX('Etude statistique des temps d''a'!B:AD,0,ROW(A7)),'Etude statistique des temps d''a'!A:A,"21h30",'Etude statistique des temps d''a'!AF:AF,7),"Closed")</f>
        <v>5</v>
      </c>
      <c r="T8">
        <f>IFERROR(AVERAGEIFS(INDEX('Etude statistique des temps d''a'!B:AD,0,ROW(A7)),'Etude statistique des temps d''a'!A:A,"22h",'Etude statistique des temps d''a'!AF:AF,7),"Closed")</f>
        <v>5</v>
      </c>
      <c r="U8" t="str">
        <f>IFERROR(AVERAGEIFS(INDEX('Etude statistique des temps d''a'!B:AD,0,ROW(A7)),'Etude statistique des temps d''a'!A:A,"22h30",'Etude statistique des temps d''a'!AF:AF,7),"Closed")</f>
        <v>Closed</v>
      </c>
      <c r="V8">
        <f>COUNTIFS('Etude statistique des temps d''a'!AF:AF,7,INDEX('Etude statistique des temps d''a'!B:AD, 0, ROW(A7)),"Fermé") / COUNTIFS('Etude statistique des temps d''a'!AF:AF,7,INDEX('Etude statistique des temps d''a'!B:AD, 0, ROW(A7)),"&lt;&gt;")</f>
        <v>3.125E-2</v>
      </c>
      <c r="W8">
        <f>IFERROR(COUNTIFS('Etude statistique des temps d''a'!AF:AF,7,'Etude statistique des temps d''a'!A:A,"8h30",INDEX('Etude statistique des temps d''a'!B:AD, 0, ROW(A7)),"Fermé") / COUNTIFS('Etude statistique des temps d''a'!AF:AF,7,'Etude statistique des temps d''a'!A:A,"8h30",INDEX('Etude statistique des temps d''a'!B:AD, 0, ROW(A7)),"&lt;&gt;"),"No data")</f>
        <v>1</v>
      </c>
      <c r="X8">
        <f>IFERROR(COUNTIFS('Etude statistique des temps d''a'!AF:AF,7,'Etude statistique des temps d''a'!A:A,"9h30",INDEX('Etude statistique des temps d''a'!B:AD, 0, ROW(A7)),"Fermé") / COUNTIFS('Etude statistique des temps d''a'!AF:AF,7,'Etude statistique des temps d''a'!A:A,"9h30",INDEX('Etude statistique des temps d''a'!B:AD, 0, ROW(A7)),"&lt;&gt;"),"No data")</f>
        <v>0</v>
      </c>
      <c r="Y8">
        <f>IFERROR(COUNTIFS('Etude statistique des temps d''a'!AF:AF,7,'Etude statistique des temps d''a'!A:A,"10h30",INDEX('Etude statistique des temps d''a'!B:AD, 0, ROW(A7)),"Fermé") / COUNTIFS('Etude statistique des temps d''a'!AF:AF,7,'Etude statistique des temps d''a'!A:A,"10h30",INDEX('Etude statistique des temps d''a'!B:AD, 0, ROW(A7)),"&lt;&gt;"),"No data")</f>
        <v>0</v>
      </c>
      <c r="Z8">
        <f>IFERROR(COUNTIFS('Etude statistique des temps d''a'!AF:AF,7,'Etude statistique des temps d''a'!A:A,"11h30 (Parade!)",INDEX('Etude statistique des temps d''a'!B:AD, 0, ROW(A7)),"Fermé") / COUNTIFS('Etude statistique des temps d''a'!AF:AF,7,'Etude statistique des temps d''a'!A:A,"11h30 (Parade!)",INDEX('Etude statistique des temps d''a'!B:AD, 0, ROW(A7)),"&lt;&gt;"),"No data")</f>
        <v>0</v>
      </c>
      <c r="AA8">
        <f>IFERROR(COUNTIFS('Etude statistique des temps d''a'!AF:AF,7,'Etude statistique des temps d''a'!A:A,"12h30",INDEX('Etude statistique des temps d''a'!B:AD, 0, ROW(A7)),"Fermé") / COUNTIFS('Etude statistique des temps d''a'!AF:AF,7,'Etude statistique des temps d''a'!A:A,"12h30",INDEX('Etude statistique des temps d''a'!B:AD, 0, ROW(A7)),"&lt;&gt;"),"No data")</f>
        <v>0</v>
      </c>
      <c r="AB8">
        <f>IFERROR(COUNTIFS('Etude statistique des temps d''a'!AF:AF,7,'Etude statistique des temps d''a'!A:A,"13h30",INDEX('Etude statistique des temps d''a'!B:AD, 0, ROW(A7)),"Fermé") / COUNTIFS('Etude statistique des temps d''a'!AF:AF,7,'Etude statistique des temps d''a'!A:A,"13h30",INDEX('Etude statistique des temps d''a'!B:AD, 0, ROW(A7)),"&lt;&gt;"),"No data")</f>
        <v>0</v>
      </c>
      <c r="AC8">
        <f>IFERROR(COUNTIFS('Etude statistique des temps d''a'!AF:AF,7,'Etude statistique des temps d''a'!A:A,"14h30",INDEX('Etude statistique des temps d''a'!B:AD, 0, ROW(A7)),"Fermé") / COUNTIFS('Etude statistique des temps d''a'!AF:AF,7,'Etude statistique des temps d''a'!A:A,"14h30",INDEX('Etude statistique des temps d''a'!B:AD, 0, ROW(A7)),"&lt;&gt;"),"No data")</f>
        <v>0</v>
      </c>
      <c r="AD8">
        <f>IFERROR(COUNTIFS('Etude statistique des temps d''a'!AF:AF,7,'Etude statistique des temps d''a'!A:A,"15h30",INDEX('Etude statistique des temps d''a'!B:AD, 0, ROW(A7)),"Fermé") / COUNTIFS('Etude statistique des temps d''a'!AF:AF,7,'Etude statistique des temps d''a'!A:A,"15h30",INDEX('Etude statistique des temps d''a'!B:AD, 0, ROW(A7)),"&lt;&gt;"),"No data")</f>
        <v>0</v>
      </c>
      <c r="AE8">
        <f>IFERROR(COUNTIFS('Etude statistique des temps d''a'!AF:AF,7,'Etude statistique des temps d''a'!A:A,"16h30",INDEX('Etude statistique des temps d''a'!B:AD, 0, ROW(A7)),"Fermé") / COUNTIFS('Etude statistique des temps d''a'!AF:AF,7,'Etude statistique des temps d''a'!A:A,"16h30",INDEX('Etude statistique des temps d''a'!B:AD, 0, ROW(A7)),"&lt;&gt;"),"No data")</f>
        <v>0</v>
      </c>
      <c r="AF8">
        <f>IFERROR(COUNTIFS('Etude statistique des temps d''a'!AF:AF,7,'Etude statistique des temps d''a'!A:A,"17h30",INDEX('Etude statistique des temps d''a'!B:AD, 0, ROW(A7)),"Fermé") / COUNTIFS('Etude statistique des temps d''a'!AF:AF,7,'Etude statistique des temps d''a'!A:A,"17h30",INDEX('Etude statistique des temps d''a'!B:AD, 0, ROW(A7)),"&lt;&gt;"),"No data")</f>
        <v>0</v>
      </c>
      <c r="AG8">
        <f>IFERROR(COUNTIFS('Etude statistique des temps d''a'!AF:AF,7,'Etude statistique des temps d''a'!A:A,"18h30",INDEX('Etude statistique des temps d''a'!B:AD, 0, ROW(A7)),"Fermé") / COUNTIFS('Etude statistique des temps d''a'!AF:AF,7,'Etude statistique des temps d''a'!A:A,"18h30",INDEX('Etude statistique des temps d''a'!B:AD, 0, ROW(A7)),"&lt;&gt;"),"No data")</f>
        <v>0</v>
      </c>
      <c r="AH8">
        <f>IFERROR(COUNTIFS('Etude statistique des temps d''a'!AF:AF,7,'Etude statistique des temps d''a'!A:A,"19h30",INDEX('Etude statistique des temps d''a'!B:AD, 0, ROW(A7)),"Fermé") / COUNTIFS('Etude statistique des temps d''a'!AF:AF,7,'Etude statistique des temps d''a'!A:A,"19h30",INDEX('Etude statistique des temps d''a'!B:AD, 0, ROW(A7)),"&lt;&gt;"),"No data")</f>
        <v>0</v>
      </c>
      <c r="AI8">
        <f>IFERROR(COUNTIFS('Etude statistique des temps d''a'!AF:AF,7,'Etude statistique des temps d''a'!A:A,"20h30",INDEX('Etude statistique des temps d''a'!B:AD, 0, ROW(A7)),"Fermé") / COUNTIFS('Etude statistique des temps d''a'!AF:AF,7,'Etude statistique des temps d''a'!A:A,"20h30",INDEX('Etude statistique des temps d''a'!B:AD, 0, ROW(A7)),"&lt;&gt;"),"No data")</f>
        <v>0</v>
      </c>
      <c r="AJ8">
        <f>IFERROR(COUNTIFS('Etude statistique des temps d''a'!AF:AF,7,'Etude statistique des temps d''a'!A:A,"21h30",INDEX('Etude statistique des temps d''a'!B:AD, 0, ROW(A7)),"Fermé") / COUNTIFS('Etude statistique des temps d''a'!AF:AF,7,'Etude statistique des temps d''a'!A:A,"21h30",INDEX('Etude statistique des temps d''a'!B:AD, 0, ROW(A7)),"&lt;&gt;"),"No data")</f>
        <v>0</v>
      </c>
      <c r="AK8">
        <f>IFERROR(COUNTIFS('Etude statistique des temps d''a'!AF:AF,7,'Etude statistique des temps d''a'!A:A,"22h",INDEX('Etude statistique des temps d''a'!B:AD, 0, ROW(A7)),"Fermé") / COUNTIFS('Etude statistique des temps d''a'!AF:AF,7,'Etude statistique des temps d''a'!A:A,"22h",INDEX('Etude statistique des temps d''a'!B:AD, 0, ROW(A7)),"&lt;&gt;"),"No data")</f>
        <v>0</v>
      </c>
      <c r="AL8" t="str">
        <f>IFERROR(COUNTIFS('Etude statistique des temps d''a'!AF:AF,7,'Etude statistique des temps d''a'!A:A,"22h30",INDEX('Etude statistique des temps d''a'!B:AD, 0, ROW(A7)),"Fermé") / COUNTIFS('Etude statistique des temps d''a'!AF:AF,7,'Etude statistique des temps d''a'!A:A,"22h30",INDEX('Etude statistique des temps d''a'!B:AD, 0, ROW(A7)),"&lt;&gt;"),"No data")</f>
        <v>No data</v>
      </c>
    </row>
    <row r="9" spans="1:38" x14ac:dyDescent="0.3">
      <c r="A9" t="s">
        <v>7</v>
      </c>
      <c r="B9" t="s">
        <v>40</v>
      </c>
      <c r="C9" t="s">
        <v>57</v>
      </c>
      <c r="D9" t="s">
        <v>58</v>
      </c>
      <c r="E9">
        <f t="shared" si="0"/>
        <v>52.435897435897431</v>
      </c>
      <c r="F9">
        <f>IFERROR(AVERAGEIFS(INDEX('Etude statistique des temps d''a'!B:AD,0,ROW(A8)),'Etude statistique des temps d''a'!A:A,"8h30",'Etude statistique des temps d''a'!AF:AF,7),"Closed")</f>
        <v>5</v>
      </c>
      <c r="G9">
        <f>IFERROR(AVERAGEIFS(INDEX('Etude statistique des temps d''a'!B:AD,0,ROW(A8)),'Etude statistique des temps d''a'!A:A,"9h30",'Etude statistique des temps d''a'!AF:AF,7),"Closed")</f>
        <v>45</v>
      </c>
      <c r="H9">
        <f>IFERROR(AVERAGEIFS(INDEX('Etude statistique des temps d''a'!B:AD,0,ROW(A8)),'Etude statistique des temps d''a'!A:A,"10h30",'Etude statistique des temps d''a'!AF:AF,7),"Closed")</f>
        <v>50</v>
      </c>
      <c r="I9">
        <f>IFERROR(AVERAGEIFS(INDEX('Etude statistique des temps d''a'!B:AD,0,ROW(A8)),'Etude statistique des temps d''a'!A:A,"11h30 (Parade!)",'Etude statistique des temps d''a'!AF:AF,7),"Closed")</f>
        <v>58.333333333333336</v>
      </c>
      <c r="J9">
        <f>IFERROR(AVERAGEIFS(INDEX('Etude statistique des temps d''a'!B:AD,0,ROW(A8)),'Etude statistique des temps d''a'!A:A,"12h30",'Etude statistique des temps d''a'!AF:AF,7),"Closed")</f>
        <v>57.5</v>
      </c>
      <c r="K9">
        <f>IFERROR(AVERAGEIFS(INDEX('Etude statistique des temps d''a'!B:AD,0,ROW(A8)),'Etude statistique des temps d''a'!A:A,"13h30",'Etude statistique des temps d''a'!AF:AF,7),"Closed")</f>
        <v>66.666666666666671</v>
      </c>
      <c r="L9">
        <f>IFERROR(AVERAGEIFS(INDEX('Etude statistique des temps d''a'!B:AD,0,ROW(A8)),'Etude statistique des temps d''a'!A:A,"14h30",'Etude statistique des temps d''a'!AF:AF,7),"Closed")</f>
        <v>62.5</v>
      </c>
      <c r="M9">
        <f>IFERROR(AVERAGEIFS(INDEX('Etude statistique des temps d''a'!B:AD,0,ROW(A8)),'Etude statistique des temps d''a'!A:A,"15h30",'Etude statistique des temps d''a'!AF:AF,7),"Closed")</f>
        <v>60</v>
      </c>
      <c r="N9">
        <f>IFERROR(AVERAGEIFS(INDEX('Etude statistique des temps d''a'!B:AD,0,ROW(A8)),'Etude statistique des temps d''a'!A:A,"16h30",'Etude statistique des temps d''a'!AF:AF,7),"Closed")</f>
        <v>58.333333333333336</v>
      </c>
      <c r="O9">
        <f>IFERROR(AVERAGEIFS(INDEX('Etude statistique des temps d''a'!B:AD,0,ROW(A8)),'Etude statistique des temps d''a'!A:A,"17h30",'Etude statistique des temps d''a'!AF:AF,7),"Closed")</f>
        <v>70</v>
      </c>
      <c r="P9">
        <f>IFERROR(AVERAGEIFS(INDEX('Etude statistique des temps d''a'!B:AD,0,ROW(A8)),'Etude statistique des temps d''a'!A:A,"18h30",'Etude statistique des temps d''a'!AF:AF,7),"Closed")</f>
        <v>48.333333333333336</v>
      </c>
      <c r="Q9">
        <f>IFERROR(AVERAGEIFS(INDEX('Etude statistique des temps d''a'!B:AD,0,ROW(A8)),'Etude statistique des temps d''a'!A:A,"19h30",'Etude statistique des temps d''a'!AF:AF,7),"Closed")</f>
        <v>35</v>
      </c>
      <c r="R9">
        <f>IFERROR(AVERAGEIFS(INDEX('Etude statistique des temps d''a'!B:AD,0,ROW(A8)),'Etude statistique des temps d''a'!A:A,"20h30",'Etude statistique des temps d''a'!AF:AF,7),"Closed")</f>
        <v>65</v>
      </c>
      <c r="S9" t="str">
        <f>IFERROR(AVERAGEIFS(INDEX('Etude statistique des temps d''a'!B:AD,0,ROW(A8)),'Etude statistique des temps d''a'!A:A,"21h30",'Etude statistique des temps d''a'!AF:AF,7),"Closed")</f>
        <v>Closed</v>
      </c>
      <c r="T9" t="str">
        <f>IFERROR(AVERAGEIFS(INDEX('Etude statistique des temps d''a'!B:AD,0,ROW(A8)),'Etude statistique des temps d''a'!A:A,"22h",'Etude statistique des temps d''a'!AF:AF,7),"Closed")</f>
        <v>Closed</v>
      </c>
      <c r="U9" t="str">
        <f>IFERROR(AVERAGEIFS(INDEX('Etude statistique des temps d''a'!B:AD,0,ROW(A8)),'Etude statistique des temps d''a'!A:A,"22h30",'Etude statistique des temps d''a'!AF:AF,7),"Closed")</f>
        <v>Closed</v>
      </c>
      <c r="V9">
        <f>COUNTIFS('Etude statistique des temps d''a'!AF:AF,7,INDEX('Etude statistique des temps d''a'!B:AD, 0, ROW(A8)),"Fermé") / COUNTIFS('Etude statistique des temps d''a'!AF:AF,7,INDEX('Etude statistique des temps d''a'!B:AD, 0, ROW(A8)),"&lt;&gt;")</f>
        <v>0.15625</v>
      </c>
      <c r="W9">
        <f>IFERROR(COUNTIFS('Etude statistique des temps d''a'!AF:AF,7,'Etude statistique des temps d''a'!A:A,"8h30",INDEX('Etude statistique des temps d''a'!B:AD, 0, ROW(A8)),"Fermé") / COUNTIFS('Etude statistique des temps d''a'!AF:AF,7,'Etude statistique des temps d''a'!A:A,"8h30",INDEX('Etude statistique des temps d''a'!B:AD, 0, ROW(A8)),"&lt;&gt;"),"No data")</f>
        <v>0</v>
      </c>
      <c r="X9">
        <f>IFERROR(COUNTIFS('Etude statistique des temps d''a'!AF:AF,7,'Etude statistique des temps d''a'!A:A,"9h30",INDEX('Etude statistique des temps d''a'!B:AD, 0, ROW(A8)),"Fermé") / COUNTIFS('Etude statistique des temps d''a'!AF:AF,7,'Etude statistique des temps d''a'!A:A,"9h30",INDEX('Etude statistique des temps d''a'!B:AD, 0, ROW(A8)),"&lt;&gt;"),"No data")</f>
        <v>0</v>
      </c>
      <c r="Y9">
        <f>IFERROR(COUNTIFS('Etude statistique des temps d''a'!AF:AF,7,'Etude statistique des temps d''a'!A:A,"10h30",INDEX('Etude statistique des temps d''a'!B:AD, 0, ROW(A8)),"Fermé") / COUNTIFS('Etude statistique des temps d''a'!AF:AF,7,'Etude statistique des temps d''a'!A:A,"10h30",INDEX('Etude statistique des temps d''a'!B:AD, 0, ROW(A8)),"&lt;&gt;"),"No data")</f>
        <v>0</v>
      </c>
      <c r="Z9">
        <f>IFERROR(COUNTIFS('Etude statistique des temps d''a'!AF:AF,7,'Etude statistique des temps d''a'!A:A,"11h30 (Parade!)",INDEX('Etude statistique des temps d''a'!B:AD, 0, ROW(A8)),"Fermé") / COUNTIFS('Etude statistique des temps d''a'!AF:AF,7,'Etude statistique des temps d''a'!A:A,"11h30 (Parade!)",INDEX('Etude statistique des temps d''a'!B:AD, 0, ROW(A8)),"&lt;&gt;"),"No data")</f>
        <v>0</v>
      </c>
      <c r="AA9">
        <f>IFERROR(COUNTIFS('Etude statistique des temps d''a'!AF:AF,7,'Etude statistique des temps d''a'!A:A,"12h30",INDEX('Etude statistique des temps d''a'!B:AD, 0, ROW(A8)),"Fermé") / COUNTIFS('Etude statistique des temps d''a'!AF:AF,7,'Etude statistique des temps d''a'!A:A,"12h30",INDEX('Etude statistique des temps d''a'!B:AD, 0, ROW(A8)),"&lt;&gt;"),"No data")</f>
        <v>0.33333333333333331</v>
      </c>
      <c r="AB9">
        <f>IFERROR(COUNTIFS('Etude statistique des temps d''a'!AF:AF,7,'Etude statistique des temps d''a'!A:A,"13h30",INDEX('Etude statistique des temps d''a'!B:AD, 0, ROW(A8)),"Fermé") / COUNTIFS('Etude statistique des temps d''a'!AF:AF,7,'Etude statistique des temps d''a'!A:A,"13h30",INDEX('Etude statistique des temps d''a'!B:AD, 0, ROW(A8)),"&lt;&gt;"),"No data")</f>
        <v>0</v>
      </c>
      <c r="AC9">
        <f>IFERROR(COUNTIFS('Etude statistique des temps d''a'!AF:AF,7,'Etude statistique des temps d''a'!A:A,"14h30",INDEX('Etude statistique des temps d''a'!B:AD, 0, ROW(A8)),"Fermé") / COUNTIFS('Etude statistique des temps d''a'!AF:AF,7,'Etude statistique des temps d''a'!A:A,"14h30",INDEX('Etude statistique des temps d''a'!B:AD, 0, ROW(A8)),"&lt;&gt;"),"No data")</f>
        <v>0.33333333333333331</v>
      </c>
      <c r="AD9">
        <f>IFERROR(COUNTIFS('Etude statistique des temps d''a'!AF:AF,7,'Etude statistique des temps d''a'!A:A,"15h30",INDEX('Etude statistique des temps d''a'!B:AD, 0, ROW(A8)),"Fermé") / COUNTIFS('Etude statistique des temps d''a'!AF:AF,7,'Etude statistique des temps d''a'!A:A,"15h30",INDEX('Etude statistique des temps d''a'!B:AD, 0, ROW(A8)),"&lt;&gt;"),"No data")</f>
        <v>0</v>
      </c>
      <c r="AE9">
        <f>IFERROR(COUNTIFS('Etude statistique des temps d''a'!AF:AF,7,'Etude statistique des temps d''a'!A:A,"16h30",INDEX('Etude statistique des temps d''a'!B:AD, 0, ROW(A8)),"Fermé") / COUNTIFS('Etude statistique des temps d''a'!AF:AF,7,'Etude statistique des temps d''a'!A:A,"16h30",INDEX('Etude statistique des temps d''a'!B:AD, 0, ROW(A8)),"&lt;&gt;"),"No data")</f>
        <v>0</v>
      </c>
      <c r="AF9">
        <f>IFERROR(COUNTIFS('Etude statistique des temps d''a'!AF:AF,7,'Etude statistique des temps d''a'!A:A,"17h30",INDEX('Etude statistique des temps d''a'!B:AD, 0, ROW(A8)),"Fermé") / COUNTIFS('Etude statistique des temps d''a'!AF:AF,7,'Etude statistique des temps d''a'!A:A,"17h30",INDEX('Etude statistique des temps d''a'!B:AD, 0, ROW(A8)),"&lt;&gt;"),"No data")</f>
        <v>0</v>
      </c>
      <c r="AG9">
        <f>IFERROR(COUNTIFS('Etude statistique des temps d''a'!AF:AF,7,'Etude statistique des temps d''a'!A:A,"18h30",INDEX('Etude statistique des temps d''a'!B:AD, 0, ROW(A8)),"Fermé") / COUNTIFS('Etude statistique des temps d''a'!AF:AF,7,'Etude statistique des temps d''a'!A:A,"18h30",INDEX('Etude statistique des temps d''a'!B:AD, 0, ROW(A8)),"&lt;&gt;"),"No data")</f>
        <v>0</v>
      </c>
      <c r="AH9">
        <f>IFERROR(COUNTIFS('Etude statistique des temps d''a'!AF:AF,7,'Etude statistique des temps d''a'!A:A,"19h30",INDEX('Etude statistique des temps d''a'!B:AD, 0, ROW(A8)),"Fermé") / COUNTIFS('Etude statistique des temps d''a'!AF:AF,7,'Etude statistique des temps d''a'!A:A,"19h30",INDEX('Etude statistique des temps d''a'!B:AD, 0, ROW(A8)),"&lt;&gt;"),"No data")</f>
        <v>0</v>
      </c>
      <c r="AI9">
        <f>IFERROR(COUNTIFS('Etude statistique des temps d''a'!AF:AF,7,'Etude statistique des temps d''a'!A:A,"20h30",INDEX('Etude statistique des temps d''a'!B:AD, 0, ROW(A8)),"Fermé") / COUNTIFS('Etude statistique des temps d''a'!AF:AF,7,'Etude statistique des temps d''a'!A:A,"20h30",INDEX('Etude statistique des temps d''a'!B:AD, 0, ROW(A8)),"&lt;&gt;"),"No data")</f>
        <v>0</v>
      </c>
      <c r="AJ9">
        <f>IFERROR(COUNTIFS('Etude statistique des temps d''a'!AF:AF,7,'Etude statistique des temps d''a'!A:A,"21h30",INDEX('Etude statistique des temps d''a'!B:AD, 0, ROW(A8)),"Fermé") / COUNTIFS('Etude statistique des temps d''a'!AF:AF,7,'Etude statistique des temps d''a'!A:A,"21h30",INDEX('Etude statistique des temps d''a'!B:AD, 0, ROW(A8)),"&lt;&gt;"),"No data")</f>
        <v>1</v>
      </c>
      <c r="AK9">
        <f>IFERROR(COUNTIFS('Etude statistique des temps d''a'!AF:AF,7,'Etude statistique des temps d''a'!A:A,"22h",INDEX('Etude statistique des temps d''a'!B:AD, 0, ROW(A8)),"Fermé") / COUNTIFS('Etude statistique des temps d''a'!AF:AF,7,'Etude statistique des temps d''a'!A:A,"22h",INDEX('Etude statistique des temps d''a'!B:AD, 0, ROW(A8)),"&lt;&gt;"),"No data")</f>
        <v>1</v>
      </c>
      <c r="AL9" t="str">
        <f>IFERROR(COUNTIFS('Etude statistique des temps d''a'!AF:AF,7,'Etude statistique des temps d''a'!A:A,"22h30",INDEX('Etude statistique des temps d''a'!B:AD, 0, ROW(A8)),"Fermé") / COUNTIFS('Etude statistique des temps d''a'!AF:AF,7,'Etude statistique des temps d''a'!A:A,"22h30",INDEX('Etude statistique des temps d''a'!B:AD, 0, ROW(A8)),"&lt;&gt;"),"No data")</f>
        <v>No data</v>
      </c>
    </row>
    <row r="10" spans="1:38" x14ac:dyDescent="0.3">
      <c r="A10" t="s">
        <v>21</v>
      </c>
      <c r="B10" t="s">
        <v>40</v>
      </c>
      <c r="C10" t="s">
        <v>59</v>
      </c>
      <c r="D10" t="s">
        <v>60</v>
      </c>
      <c r="E10">
        <f t="shared" si="0"/>
        <v>22.440476190476186</v>
      </c>
      <c r="F10" t="str">
        <f>IFERROR(AVERAGEIFS(INDEX('Etude statistique des temps d''a'!B:AD,0,ROW(A9)),'Etude statistique des temps d''a'!A:A,"8h30",'Etude statistique des temps d''a'!AF:AF,7),"Closed")</f>
        <v>Closed</v>
      </c>
      <c r="G10">
        <f>IFERROR(AVERAGEIFS(INDEX('Etude statistique des temps d''a'!B:AD,0,ROW(A9)),'Etude statistique des temps d''a'!A:A,"9h30",'Etude statistique des temps d''a'!AF:AF,7),"Closed")</f>
        <v>5</v>
      </c>
      <c r="H10">
        <f>IFERROR(AVERAGEIFS(INDEX('Etude statistique des temps d''a'!B:AD,0,ROW(A9)),'Etude statistique des temps d''a'!A:A,"10h30",'Etude statistique des temps d''a'!AF:AF,7),"Closed")</f>
        <v>17.5</v>
      </c>
      <c r="I10">
        <f>IFERROR(AVERAGEIFS(INDEX('Etude statistique des temps d''a'!B:AD,0,ROW(A9)),'Etude statistique des temps d''a'!A:A,"11h30 (Parade!)",'Etude statistique des temps d''a'!AF:AF,7),"Closed")</f>
        <v>26.666666666666668</v>
      </c>
      <c r="J10">
        <f>IFERROR(AVERAGEIFS(INDEX('Etude statistique des temps d''a'!B:AD,0,ROW(A9)),'Etude statistique des temps d''a'!A:A,"12h30",'Etude statistique des temps d''a'!AF:AF,7),"Closed")</f>
        <v>36.666666666666664</v>
      </c>
      <c r="K10">
        <f>IFERROR(AVERAGEIFS(INDEX('Etude statistique des temps d''a'!B:AD,0,ROW(A9)),'Etude statistique des temps d''a'!A:A,"13h30",'Etude statistique des temps d''a'!AF:AF,7),"Closed")</f>
        <v>36.666666666666664</v>
      </c>
      <c r="L10">
        <f>IFERROR(AVERAGEIFS(INDEX('Etude statistique des temps d''a'!B:AD,0,ROW(A9)),'Etude statistique des temps d''a'!A:A,"14h30",'Etude statistique des temps d''a'!AF:AF,7),"Closed")</f>
        <v>36.666666666666664</v>
      </c>
      <c r="M10">
        <f>IFERROR(AVERAGEIFS(INDEX('Etude statistique des temps d''a'!B:AD,0,ROW(A9)),'Etude statistique des temps d''a'!A:A,"15h30",'Etude statistique des temps d''a'!AF:AF,7),"Closed")</f>
        <v>36.666666666666664</v>
      </c>
      <c r="N10">
        <f>IFERROR(AVERAGEIFS(INDEX('Etude statistique des temps d''a'!B:AD,0,ROW(A9)),'Etude statistique des temps d''a'!A:A,"16h30",'Etude statistique des temps d''a'!AF:AF,7),"Closed")</f>
        <v>25</v>
      </c>
      <c r="O10">
        <f>IFERROR(AVERAGEIFS(INDEX('Etude statistique des temps d''a'!B:AD,0,ROW(A9)),'Etude statistique des temps d''a'!A:A,"17h30",'Etude statistique des temps d''a'!AF:AF,7),"Closed")</f>
        <v>32.5</v>
      </c>
      <c r="P10">
        <f>IFERROR(AVERAGEIFS(INDEX('Etude statistique des temps d''a'!B:AD,0,ROW(A9)),'Etude statistique des temps d''a'!A:A,"18h30",'Etude statistique des temps d''a'!AF:AF,7),"Closed")</f>
        <v>23.333333333333332</v>
      </c>
      <c r="Q10">
        <f>IFERROR(AVERAGEIFS(INDEX('Etude statistique des temps d''a'!B:AD,0,ROW(A9)),'Etude statistique des temps d''a'!A:A,"19h30",'Etude statistique des temps d''a'!AF:AF,7),"Closed")</f>
        <v>5</v>
      </c>
      <c r="R10">
        <f>IFERROR(AVERAGEIFS(INDEX('Etude statistique des temps d''a'!B:AD,0,ROW(A9)),'Etude statistique des temps d''a'!A:A,"20h30",'Etude statistique des temps d''a'!AF:AF,7),"Closed")</f>
        <v>15</v>
      </c>
      <c r="S10">
        <f>IFERROR(AVERAGEIFS(INDEX('Etude statistique des temps d''a'!B:AD,0,ROW(A9)),'Etude statistique des temps d''a'!A:A,"21h30",'Etude statistique des temps d''a'!AF:AF,7),"Closed")</f>
        <v>12.5</v>
      </c>
      <c r="T10">
        <f>IFERROR(AVERAGEIFS(INDEX('Etude statistique des temps d''a'!B:AD,0,ROW(A9)),'Etude statistique des temps d''a'!A:A,"22h",'Etude statistique des temps d''a'!AF:AF,7),"Closed")</f>
        <v>5</v>
      </c>
      <c r="U10" t="str">
        <f>IFERROR(AVERAGEIFS(INDEX('Etude statistique des temps d''a'!B:AD,0,ROW(A9)),'Etude statistique des temps d''a'!A:A,"22h30",'Etude statistique des temps d''a'!AF:AF,7),"Closed")</f>
        <v>Closed</v>
      </c>
      <c r="V10">
        <f>COUNTIFS('Etude statistique des temps d''a'!AF:AF,7,INDEX('Etude statistique des temps d''a'!B:AD, 0, ROW(A9)),"Fermé") / COUNTIFS('Etude statistique des temps d''a'!AF:AF,7,INDEX('Etude statistique des temps d''a'!B:AD, 0, ROW(A9)),"&lt;&gt;")</f>
        <v>6.25E-2</v>
      </c>
      <c r="W10">
        <f>IFERROR(COUNTIFS('Etude statistique des temps d''a'!AF:AF,7,'Etude statistique des temps d''a'!A:A,"8h30",INDEX('Etude statistique des temps d''a'!B:AD, 0, ROW(A9)),"Fermé") / COUNTIFS('Etude statistique des temps d''a'!AF:AF,7,'Etude statistique des temps d''a'!A:A,"8h30",INDEX('Etude statistique des temps d''a'!B:AD, 0, ROW(A9)),"&lt;&gt;"),"No data")</f>
        <v>1</v>
      </c>
      <c r="X10">
        <f>IFERROR(COUNTIFS('Etude statistique des temps d''a'!AF:AF,7,'Etude statistique des temps d''a'!A:A,"9h30",INDEX('Etude statistique des temps d''a'!B:AD, 0, ROW(A9)),"Fermé") / COUNTIFS('Etude statistique des temps d''a'!AF:AF,7,'Etude statistique des temps d''a'!A:A,"9h30",INDEX('Etude statistique des temps d''a'!B:AD, 0, ROW(A9)),"&lt;&gt;"),"No data")</f>
        <v>0</v>
      </c>
      <c r="Y10">
        <f>IFERROR(COUNTIFS('Etude statistique des temps d''a'!AF:AF,7,'Etude statistique des temps d''a'!A:A,"10h30",INDEX('Etude statistique des temps d''a'!B:AD, 0, ROW(A9)),"Fermé") / COUNTIFS('Etude statistique des temps d''a'!AF:AF,7,'Etude statistique des temps d''a'!A:A,"10h30",INDEX('Etude statistique des temps d''a'!B:AD, 0, ROW(A9)),"&lt;&gt;"),"No data")</f>
        <v>0</v>
      </c>
      <c r="Z10">
        <f>IFERROR(COUNTIFS('Etude statistique des temps d''a'!AF:AF,7,'Etude statistique des temps d''a'!A:A,"11h30 (Parade!)",INDEX('Etude statistique des temps d''a'!B:AD, 0, ROW(A9)),"Fermé") / COUNTIFS('Etude statistique des temps d''a'!AF:AF,7,'Etude statistique des temps d''a'!A:A,"11h30 (Parade!)",INDEX('Etude statistique des temps d''a'!B:AD, 0, ROW(A9)),"&lt;&gt;"),"No data")</f>
        <v>0</v>
      </c>
      <c r="AA10">
        <f>IFERROR(COUNTIFS('Etude statistique des temps d''a'!AF:AF,7,'Etude statistique des temps d''a'!A:A,"12h30",INDEX('Etude statistique des temps d''a'!B:AD, 0, ROW(A9)),"Fermé") / COUNTIFS('Etude statistique des temps d''a'!AF:AF,7,'Etude statistique des temps d''a'!A:A,"12h30",INDEX('Etude statistique des temps d''a'!B:AD, 0, ROW(A9)),"&lt;&gt;"),"No data")</f>
        <v>0</v>
      </c>
      <c r="AB10">
        <f>IFERROR(COUNTIFS('Etude statistique des temps d''a'!AF:AF,7,'Etude statistique des temps d''a'!A:A,"13h30",INDEX('Etude statistique des temps d''a'!B:AD, 0, ROW(A9)),"Fermé") / COUNTIFS('Etude statistique des temps d''a'!AF:AF,7,'Etude statistique des temps d''a'!A:A,"13h30",INDEX('Etude statistique des temps d''a'!B:AD, 0, ROW(A9)),"&lt;&gt;"),"No data")</f>
        <v>0</v>
      </c>
      <c r="AC10">
        <f>IFERROR(COUNTIFS('Etude statistique des temps d''a'!AF:AF,7,'Etude statistique des temps d''a'!A:A,"14h30",INDEX('Etude statistique des temps d''a'!B:AD, 0, ROW(A9)),"Fermé") / COUNTIFS('Etude statistique des temps d''a'!AF:AF,7,'Etude statistique des temps d''a'!A:A,"14h30",INDEX('Etude statistique des temps d''a'!B:AD, 0, ROW(A9)),"&lt;&gt;"),"No data")</f>
        <v>0</v>
      </c>
      <c r="AD10">
        <f>IFERROR(COUNTIFS('Etude statistique des temps d''a'!AF:AF,7,'Etude statistique des temps d''a'!A:A,"15h30",INDEX('Etude statistique des temps d''a'!B:AD, 0, ROW(A9)),"Fermé") / COUNTIFS('Etude statistique des temps d''a'!AF:AF,7,'Etude statistique des temps d''a'!A:A,"15h30",INDEX('Etude statistique des temps d''a'!B:AD, 0, ROW(A9)),"&lt;&gt;"),"No data")</f>
        <v>0</v>
      </c>
      <c r="AE10">
        <f>IFERROR(COUNTIFS('Etude statistique des temps d''a'!AF:AF,7,'Etude statistique des temps d''a'!A:A,"16h30",INDEX('Etude statistique des temps d''a'!B:AD, 0, ROW(A9)),"Fermé") / COUNTIFS('Etude statistique des temps d''a'!AF:AF,7,'Etude statistique des temps d''a'!A:A,"16h30",INDEX('Etude statistique des temps d''a'!B:AD, 0, ROW(A9)),"&lt;&gt;"),"No data")</f>
        <v>0.33333333333333331</v>
      </c>
      <c r="AF10">
        <f>IFERROR(COUNTIFS('Etude statistique des temps d''a'!AF:AF,7,'Etude statistique des temps d''a'!A:A,"17h30",INDEX('Etude statistique des temps d''a'!B:AD, 0, ROW(A9)),"Fermé") / COUNTIFS('Etude statistique des temps d''a'!AF:AF,7,'Etude statistique des temps d''a'!A:A,"17h30",INDEX('Etude statistique des temps d''a'!B:AD, 0, ROW(A9)),"&lt;&gt;"),"No data")</f>
        <v>0</v>
      </c>
      <c r="AG10">
        <f>IFERROR(COUNTIFS('Etude statistique des temps d''a'!AF:AF,7,'Etude statistique des temps d''a'!A:A,"18h30",INDEX('Etude statistique des temps d''a'!B:AD, 0, ROW(A9)),"Fermé") / COUNTIFS('Etude statistique des temps d''a'!AF:AF,7,'Etude statistique des temps d''a'!A:A,"18h30",INDEX('Etude statistique des temps d''a'!B:AD, 0, ROW(A9)),"&lt;&gt;"),"No data")</f>
        <v>0</v>
      </c>
      <c r="AH10">
        <f>IFERROR(COUNTIFS('Etude statistique des temps d''a'!AF:AF,7,'Etude statistique des temps d''a'!A:A,"19h30",INDEX('Etude statistique des temps d''a'!B:AD, 0, ROW(A9)),"Fermé") / COUNTIFS('Etude statistique des temps d''a'!AF:AF,7,'Etude statistique des temps d''a'!A:A,"19h30",INDEX('Etude statistique des temps d''a'!B:AD, 0, ROW(A9)),"&lt;&gt;"),"No data")</f>
        <v>0</v>
      </c>
      <c r="AI10">
        <f>IFERROR(COUNTIFS('Etude statistique des temps d''a'!AF:AF,7,'Etude statistique des temps d''a'!A:A,"20h30",INDEX('Etude statistique des temps d''a'!B:AD, 0, ROW(A9)),"Fermé") / COUNTIFS('Etude statistique des temps d''a'!AF:AF,7,'Etude statistique des temps d''a'!A:A,"20h30",INDEX('Etude statistique des temps d''a'!B:AD, 0, ROW(A9)),"&lt;&gt;"),"No data")</f>
        <v>0</v>
      </c>
      <c r="AJ10">
        <f>IFERROR(COUNTIFS('Etude statistique des temps d''a'!AF:AF,7,'Etude statistique des temps d''a'!A:A,"21h30",INDEX('Etude statistique des temps d''a'!B:AD, 0, ROW(A9)),"Fermé") / COUNTIFS('Etude statistique des temps d''a'!AF:AF,7,'Etude statistique des temps d''a'!A:A,"21h30",INDEX('Etude statistique des temps d''a'!B:AD, 0, ROW(A9)),"&lt;&gt;"),"No data")</f>
        <v>0</v>
      </c>
      <c r="AK10">
        <f>IFERROR(COUNTIFS('Etude statistique des temps d''a'!AF:AF,7,'Etude statistique des temps d''a'!A:A,"22h",INDEX('Etude statistique des temps d''a'!B:AD, 0, ROW(A9)),"Fermé") / COUNTIFS('Etude statistique des temps d''a'!AF:AF,7,'Etude statistique des temps d''a'!A:A,"22h",INDEX('Etude statistique des temps d''a'!B:AD, 0, ROW(A9)),"&lt;&gt;"),"No data")</f>
        <v>0</v>
      </c>
      <c r="AL10" t="str">
        <f>IFERROR(COUNTIFS('Etude statistique des temps d''a'!AF:AF,7,'Etude statistique des temps d''a'!A:A,"22h30",INDEX('Etude statistique des temps d''a'!B:AD, 0, ROW(A9)),"Fermé") / COUNTIFS('Etude statistique des temps d''a'!AF:AF,7,'Etude statistique des temps d''a'!A:A,"22h30",INDEX('Etude statistique des temps d''a'!B:AD, 0, ROW(A9)),"&lt;&gt;"),"No data")</f>
        <v>No data</v>
      </c>
    </row>
    <row r="11" spans="1:38" x14ac:dyDescent="0.3">
      <c r="A11" t="s">
        <v>9</v>
      </c>
      <c r="B11" t="s">
        <v>40</v>
      </c>
      <c r="C11" t="s">
        <v>61</v>
      </c>
      <c r="D11" t="s">
        <v>62</v>
      </c>
      <c r="E11">
        <f t="shared" si="0"/>
        <v>9.3589743589743613</v>
      </c>
      <c r="F11" t="str">
        <f>IFERROR(AVERAGEIFS(INDEX('Etude statistique des temps d''a'!B:AD,0,ROW(A10)),'Etude statistique des temps d''a'!A:A,"8h30",'Etude statistique des temps d''a'!AF:AF,7),"Closed")</f>
        <v>Closed</v>
      </c>
      <c r="G11">
        <f>IFERROR(AVERAGEIFS(INDEX('Etude statistique des temps d''a'!B:AD,0,ROW(A10)),'Etude statistique des temps d''a'!A:A,"9h30",'Etude statistique des temps d''a'!AF:AF,7),"Closed")</f>
        <v>5</v>
      </c>
      <c r="H11">
        <f>IFERROR(AVERAGEIFS(INDEX('Etude statistique des temps d''a'!B:AD,0,ROW(A10)),'Etude statistique des temps d''a'!A:A,"10h30",'Etude statistique des temps d''a'!AF:AF,7),"Closed")</f>
        <v>10</v>
      </c>
      <c r="I11">
        <f>IFERROR(AVERAGEIFS(INDEX('Etude statistique des temps d''a'!B:AD,0,ROW(A10)),'Etude statistique des temps d''a'!A:A,"11h30 (Parade!)",'Etude statistique des temps d''a'!AF:AF,7),"Closed")</f>
        <v>10</v>
      </c>
      <c r="J11">
        <f>IFERROR(AVERAGEIFS(INDEX('Etude statistique des temps d''a'!B:AD,0,ROW(A10)),'Etude statistique des temps d''a'!A:A,"12h30",'Etude statistique des temps d''a'!AF:AF,7),"Closed")</f>
        <v>16.666666666666668</v>
      </c>
      <c r="K11">
        <f>IFERROR(AVERAGEIFS(INDEX('Etude statistique des temps d''a'!B:AD,0,ROW(A10)),'Etude statistique des temps d''a'!A:A,"13h30",'Etude statistique des temps d''a'!AF:AF,7),"Closed")</f>
        <v>16.666666666666668</v>
      </c>
      <c r="L11">
        <f>IFERROR(AVERAGEIFS(INDEX('Etude statistique des temps d''a'!B:AD,0,ROW(A10)),'Etude statistique des temps d''a'!A:A,"14h30",'Etude statistique des temps d''a'!AF:AF,7),"Closed")</f>
        <v>15</v>
      </c>
      <c r="M11">
        <f>IFERROR(AVERAGEIFS(INDEX('Etude statistique des temps d''a'!B:AD,0,ROW(A10)),'Etude statistique des temps d''a'!A:A,"15h30",'Etude statistique des temps d''a'!AF:AF,7),"Closed")</f>
        <v>10</v>
      </c>
      <c r="N11">
        <f>IFERROR(AVERAGEIFS(INDEX('Etude statistique des temps d''a'!B:AD,0,ROW(A10)),'Etude statistique des temps d''a'!A:A,"16h30",'Etude statistique des temps d''a'!AF:AF,7),"Closed")</f>
        <v>11.666666666666666</v>
      </c>
      <c r="O11">
        <f>IFERROR(AVERAGEIFS(INDEX('Etude statistique des temps d''a'!B:AD,0,ROW(A10)),'Etude statistique des temps d''a'!A:A,"17h30",'Etude statistique des temps d''a'!AF:AF,7),"Closed")</f>
        <v>5</v>
      </c>
      <c r="P11">
        <f>IFERROR(AVERAGEIFS(INDEX('Etude statistique des temps d''a'!B:AD,0,ROW(A10)),'Etude statistique des temps d''a'!A:A,"18h30",'Etude statistique des temps d''a'!AF:AF,7),"Closed")</f>
        <v>6.666666666666667</v>
      </c>
      <c r="Q11">
        <f>IFERROR(AVERAGEIFS(INDEX('Etude statistique des temps d''a'!B:AD,0,ROW(A10)),'Etude statistique des temps d''a'!A:A,"19h30",'Etude statistique des temps d''a'!AF:AF,7),"Closed")</f>
        <v>5</v>
      </c>
      <c r="R11">
        <f>IFERROR(AVERAGEIFS(INDEX('Etude statistique des temps d''a'!B:AD,0,ROW(A10)),'Etude statistique des temps d''a'!A:A,"20h30",'Etude statistique des temps d''a'!AF:AF,7),"Closed")</f>
        <v>5</v>
      </c>
      <c r="S11">
        <f>IFERROR(AVERAGEIFS(INDEX('Etude statistique des temps d''a'!B:AD,0,ROW(A10)),'Etude statistique des temps d''a'!A:A,"21h30",'Etude statistique des temps d''a'!AF:AF,7),"Closed")</f>
        <v>5</v>
      </c>
      <c r="T11" t="str">
        <f>IFERROR(AVERAGEIFS(INDEX('Etude statistique des temps d''a'!B:AD,0,ROW(A10)),'Etude statistique des temps d''a'!A:A,"22h",'Etude statistique des temps d''a'!AF:AF,7),"Closed")</f>
        <v>Closed</v>
      </c>
      <c r="U11" t="str">
        <f>IFERROR(AVERAGEIFS(INDEX('Etude statistique des temps d''a'!B:AD,0,ROW(A10)),'Etude statistique des temps d''a'!A:A,"22h30",'Etude statistique des temps d''a'!AF:AF,7),"Closed")</f>
        <v>Closed</v>
      </c>
      <c r="V11">
        <f>COUNTIFS('Etude statistique des temps d''a'!AF:AF,7,INDEX('Etude statistique des temps d''a'!B:AD, 0, ROW(A10)),"Fermé") / COUNTIFS('Etude statistique des temps d''a'!AF:AF,7,INDEX('Etude statistique des temps d''a'!B:AD, 0, ROW(A10)),"&lt;&gt;")</f>
        <v>9.375E-2</v>
      </c>
      <c r="W11">
        <f>IFERROR(COUNTIFS('Etude statistique des temps d''a'!AF:AF,7,'Etude statistique des temps d''a'!A:A,"8h30",INDEX('Etude statistique des temps d''a'!B:AD, 0, ROW(A10)),"Fermé") / COUNTIFS('Etude statistique des temps d''a'!AF:AF,7,'Etude statistique des temps d''a'!A:A,"8h30",INDEX('Etude statistique des temps d''a'!B:AD, 0, ROW(A10)),"&lt;&gt;"),"No data")</f>
        <v>1</v>
      </c>
      <c r="X11">
        <f>IFERROR(COUNTIFS('Etude statistique des temps d''a'!AF:AF,7,'Etude statistique des temps d''a'!A:A,"9h30",INDEX('Etude statistique des temps d''a'!B:AD, 0, ROW(A10)),"Fermé") / COUNTIFS('Etude statistique des temps d''a'!AF:AF,7,'Etude statistique des temps d''a'!A:A,"9h30",INDEX('Etude statistique des temps d''a'!B:AD, 0, ROW(A10)),"&lt;&gt;"),"No data")</f>
        <v>0</v>
      </c>
      <c r="Y11">
        <f>IFERROR(COUNTIFS('Etude statistique des temps d''a'!AF:AF,7,'Etude statistique des temps d''a'!A:A,"10h30",INDEX('Etude statistique des temps d''a'!B:AD, 0, ROW(A10)),"Fermé") / COUNTIFS('Etude statistique des temps d''a'!AF:AF,7,'Etude statistique des temps d''a'!A:A,"10h30",INDEX('Etude statistique des temps d''a'!B:AD, 0, ROW(A10)),"&lt;&gt;"),"No data")</f>
        <v>0</v>
      </c>
      <c r="Z11">
        <f>IFERROR(COUNTIFS('Etude statistique des temps d''a'!AF:AF,7,'Etude statistique des temps d''a'!A:A,"11h30 (Parade!)",INDEX('Etude statistique des temps d''a'!B:AD, 0, ROW(A10)),"Fermé") / COUNTIFS('Etude statistique des temps d''a'!AF:AF,7,'Etude statistique des temps d''a'!A:A,"11h30 (Parade!)",INDEX('Etude statistique des temps d''a'!B:AD, 0, ROW(A10)),"&lt;&gt;"),"No data")</f>
        <v>0</v>
      </c>
      <c r="AA11">
        <f>IFERROR(COUNTIFS('Etude statistique des temps d''a'!AF:AF,7,'Etude statistique des temps d''a'!A:A,"12h30",INDEX('Etude statistique des temps d''a'!B:AD, 0, ROW(A10)),"Fermé") / COUNTIFS('Etude statistique des temps d''a'!AF:AF,7,'Etude statistique des temps d''a'!A:A,"12h30",INDEX('Etude statistique des temps d''a'!B:AD, 0, ROW(A10)),"&lt;&gt;"),"No data")</f>
        <v>0</v>
      </c>
      <c r="AB11">
        <f>IFERROR(COUNTIFS('Etude statistique des temps d''a'!AF:AF,7,'Etude statistique des temps d''a'!A:A,"13h30",INDEX('Etude statistique des temps d''a'!B:AD, 0, ROW(A10)),"Fermé") / COUNTIFS('Etude statistique des temps d''a'!AF:AF,7,'Etude statistique des temps d''a'!A:A,"13h30",INDEX('Etude statistique des temps d''a'!B:AD, 0, ROW(A10)),"&lt;&gt;"),"No data")</f>
        <v>0</v>
      </c>
      <c r="AC11">
        <f>IFERROR(COUNTIFS('Etude statistique des temps d''a'!AF:AF,7,'Etude statistique des temps d''a'!A:A,"14h30",INDEX('Etude statistique des temps d''a'!B:AD, 0, ROW(A10)),"Fermé") / COUNTIFS('Etude statistique des temps d''a'!AF:AF,7,'Etude statistique des temps d''a'!A:A,"14h30",INDEX('Etude statistique des temps d''a'!B:AD, 0, ROW(A10)),"&lt;&gt;"),"No data")</f>
        <v>0</v>
      </c>
      <c r="AD11">
        <f>IFERROR(COUNTIFS('Etude statistique des temps d''a'!AF:AF,7,'Etude statistique des temps d''a'!A:A,"15h30",INDEX('Etude statistique des temps d''a'!B:AD, 0, ROW(A10)),"Fermé") / COUNTIFS('Etude statistique des temps d''a'!AF:AF,7,'Etude statistique des temps d''a'!A:A,"15h30",INDEX('Etude statistique des temps d''a'!B:AD, 0, ROW(A10)),"&lt;&gt;"),"No data")</f>
        <v>0</v>
      </c>
      <c r="AE11">
        <f>IFERROR(COUNTIFS('Etude statistique des temps d''a'!AF:AF,7,'Etude statistique des temps d''a'!A:A,"16h30",INDEX('Etude statistique des temps d''a'!B:AD, 0, ROW(A10)),"Fermé") / COUNTIFS('Etude statistique des temps d''a'!AF:AF,7,'Etude statistique des temps d''a'!A:A,"16h30",INDEX('Etude statistique des temps d''a'!B:AD, 0, ROW(A10)),"&lt;&gt;"),"No data")</f>
        <v>0</v>
      </c>
      <c r="AF11">
        <f>IFERROR(COUNTIFS('Etude statistique des temps d''a'!AF:AF,7,'Etude statistique des temps d''a'!A:A,"17h30",INDEX('Etude statistique des temps d''a'!B:AD, 0, ROW(A10)),"Fermé") / COUNTIFS('Etude statistique des temps d''a'!AF:AF,7,'Etude statistique des temps d''a'!A:A,"17h30",INDEX('Etude statistique des temps d''a'!B:AD, 0, ROW(A10)),"&lt;&gt;"),"No data")</f>
        <v>0</v>
      </c>
      <c r="AG11">
        <f>IFERROR(COUNTIFS('Etude statistique des temps d''a'!AF:AF,7,'Etude statistique des temps d''a'!A:A,"18h30",INDEX('Etude statistique des temps d''a'!B:AD, 0, ROW(A10)),"Fermé") / COUNTIFS('Etude statistique des temps d''a'!AF:AF,7,'Etude statistique des temps d''a'!A:A,"18h30",INDEX('Etude statistique des temps d''a'!B:AD, 0, ROW(A10)),"&lt;&gt;"),"No data")</f>
        <v>0</v>
      </c>
      <c r="AH11">
        <f>IFERROR(COUNTIFS('Etude statistique des temps d''a'!AF:AF,7,'Etude statistique des temps d''a'!A:A,"19h30",INDEX('Etude statistique des temps d''a'!B:AD, 0, ROW(A10)),"Fermé") / COUNTIFS('Etude statistique des temps d''a'!AF:AF,7,'Etude statistique des temps d''a'!A:A,"19h30",INDEX('Etude statistique des temps d''a'!B:AD, 0, ROW(A10)),"&lt;&gt;"),"No data")</f>
        <v>0</v>
      </c>
      <c r="AI11">
        <f>IFERROR(COUNTIFS('Etude statistique des temps d''a'!AF:AF,7,'Etude statistique des temps d''a'!A:A,"20h30",INDEX('Etude statistique des temps d''a'!B:AD, 0, ROW(A10)),"Fermé") / COUNTIFS('Etude statistique des temps d''a'!AF:AF,7,'Etude statistique des temps d''a'!A:A,"20h30",INDEX('Etude statistique des temps d''a'!B:AD, 0, ROW(A10)),"&lt;&gt;"),"No data")</f>
        <v>0</v>
      </c>
      <c r="AJ11">
        <f>IFERROR(COUNTIFS('Etude statistique des temps d''a'!AF:AF,7,'Etude statistique des temps d''a'!A:A,"21h30",INDEX('Etude statistique des temps d''a'!B:AD, 0, ROW(A10)),"Fermé") / COUNTIFS('Etude statistique des temps d''a'!AF:AF,7,'Etude statistique des temps d''a'!A:A,"21h30",INDEX('Etude statistique des temps d''a'!B:AD, 0, ROW(A10)),"&lt;&gt;"),"No data")</f>
        <v>0.5</v>
      </c>
      <c r="AK11">
        <f>IFERROR(COUNTIFS('Etude statistique des temps d''a'!AF:AF,7,'Etude statistique des temps d''a'!A:A,"22h",INDEX('Etude statistique des temps d''a'!B:AD, 0, ROW(A10)),"Fermé") / COUNTIFS('Etude statistique des temps d''a'!AF:AF,7,'Etude statistique des temps d''a'!A:A,"22h",INDEX('Etude statistique des temps d''a'!B:AD, 0, ROW(A10)),"&lt;&gt;"),"No data")</f>
        <v>1</v>
      </c>
      <c r="AL11" t="str">
        <f>IFERROR(COUNTIFS('Etude statistique des temps d''a'!AF:AF,7,'Etude statistique des temps d''a'!A:A,"22h30",INDEX('Etude statistique des temps d''a'!B:AD, 0, ROW(A10)),"Fermé") / COUNTIFS('Etude statistique des temps d''a'!AF:AF,7,'Etude statistique des temps d''a'!A:A,"22h30",INDEX('Etude statistique des temps d''a'!B:AD, 0, ROW(A10)),"&lt;&gt;"),"No data")</f>
        <v>No data</v>
      </c>
    </row>
    <row r="12" spans="1:38" x14ac:dyDescent="0.3">
      <c r="A12" t="s">
        <v>10</v>
      </c>
      <c r="B12" t="s">
        <v>40</v>
      </c>
      <c r="C12" t="s">
        <v>63</v>
      </c>
      <c r="D12" t="s">
        <v>64</v>
      </c>
      <c r="E12">
        <f t="shared" si="0"/>
        <v>9.1666666666666661</v>
      </c>
      <c r="F12" t="str">
        <f>IFERROR(AVERAGEIFS(INDEX('Etude statistique des temps d''a'!B:AD,0,ROW(A11)),'Etude statistique des temps d''a'!A:A,"8h30",'Etude statistique des temps d''a'!AF:AF,7),"Closed")</f>
        <v>Closed</v>
      </c>
      <c r="G12">
        <f>IFERROR(AVERAGEIFS(INDEX('Etude statistique des temps d''a'!B:AD,0,ROW(A11)),'Etude statistique des temps d''a'!A:A,"9h30",'Etude statistique des temps d''a'!AF:AF,7),"Closed")</f>
        <v>5</v>
      </c>
      <c r="H12">
        <f>IFERROR(AVERAGEIFS(INDEX('Etude statistique des temps d''a'!B:AD,0,ROW(A11)),'Etude statistique des temps d''a'!A:A,"10h30",'Etude statistique des temps d''a'!AF:AF,7),"Closed")</f>
        <v>5</v>
      </c>
      <c r="I12">
        <f>IFERROR(AVERAGEIFS(INDEX('Etude statistique des temps d''a'!B:AD,0,ROW(A11)),'Etude statistique des temps d''a'!A:A,"11h30 (Parade!)",'Etude statistique des temps d''a'!AF:AF,7),"Closed")</f>
        <v>8.3333333333333339</v>
      </c>
      <c r="J12">
        <f>IFERROR(AVERAGEIFS(INDEX('Etude statistique des temps d''a'!B:AD,0,ROW(A11)),'Etude statistique des temps d''a'!A:A,"12h30",'Etude statistique des temps d''a'!AF:AF,7),"Closed")</f>
        <v>13.333333333333334</v>
      </c>
      <c r="K12">
        <f>IFERROR(AVERAGEIFS(INDEX('Etude statistique des temps d''a'!B:AD,0,ROW(A11)),'Etude statistique des temps d''a'!A:A,"13h30",'Etude statistique des temps d''a'!AF:AF,7),"Closed")</f>
        <v>20</v>
      </c>
      <c r="L12">
        <f>IFERROR(AVERAGEIFS(INDEX('Etude statistique des temps d''a'!B:AD,0,ROW(A11)),'Etude statistique des temps d''a'!A:A,"14h30",'Etude statistique des temps d''a'!AF:AF,7),"Closed")</f>
        <v>13.333333333333334</v>
      </c>
      <c r="M12">
        <f>IFERROR(AVERAGEIFS(INDEX('Etude statistique des temps d''a'!B:AD,0,ROW(A11)),'Etude statistique des temps d''a'!A:A,"15h30",'Etude statistique des temps d''a'!AF:AF,7),"Closed")</f>
        <v>8.3333333333333339</v>
      </c>
      <c r="N12">
        <f>IFERROR(AVERAGEIFS(INDEX('Etude statistique des temps d''a'!B:AD,0,ROW(A11)),'Etude statistique des temps d''a'!A:A,"16h30",'Etude statistique des temps d''a'!AF:AF,7),"Closed")</f>
        <v>10</v>
      </c>
      <c r="O12">
        <f>IFERROR(AVERAGEIFS(INDEX('Etude statistique des temps d''a'!B:AD,0,ROW(A11)),'Etude statistique des temps d''a'!A:A,"17h30",'Etude statistique des temps d''a'!AF:AF,7),"Closed")</f>
        <v>10</v>
      </c>
      <c r="P12">
        <f>IFERROR(AVERAGEIFS(INDEX('Etude statistique des temps d''a'!B:AD,0,ROW(A11)),'Etude statistique des temps d''a'!A:A,"18h30",'Etude statistique des temps d''a'!AF:AF,7),"Closed")</f>
        <v>6.666666666666667</v>
      </c>
      <c r="Q12">
        <f>IFERROR(AVERAGEIFS(INDEX('Etude statistique des temps d''a'!B:AD,0,ROW(A11)),'Etude statistique des temps d''a'!A:A,"19h30",'Etude statistique des temps d''a'!AF:AF,7),"Closed")</f>
        <v>5</v>
      </c>
      <c r="R12">
        <f>IFERROR(AVERAGEIFS(INDEX('Etude statistique des temps d''a'!B:AD,0,ROW(A11)),'Etude statistique des temps d''a'!A:A,"20h30",'Etude statistique des temps d''a'!AF:AF,7),"Closed")</f>
        <v>5</v>
      </c>
      <c r="S12" t="str">
        <f>IFERROR(AVERAGEIFS(INDEX('Etude statistique des temps d''a'!B:AD,0,ROW(A11)),'Etude statistique des temps d''a'!A:A,"21h30",'Etude statistique des temps d''a'!AF:AF,7),"Closed")</f>
        <v>Closed</v>
      </c>
      <c r="T12" t="str">
        <f>IFERROR(AVERAGEIFS(INDEX('Etude statistique des temps d''a'!B:AD,0,ROW(A11)),'Etude statistique des temps d''a'!A:A,"22h",'Etude statistique des temps d''a'!AF:AF,7),"Closed")</f>
        <v>Closed</v>
      </c>
      <c r="U12" t="str">
        <f>IFERROR(AVERAGEIFS(INDEX('Etude statistique des temps d''a'!B:AD,0,ROW(A11)),'Etude statistique des temps d''a'!A:A,"22h30",'Etude statistique des temps d''a'!AF:AF,7),"Closed")</f>
        <v>Closed</v>
      </c>
      <c r="V12">
        <f>COUNTIFS('Etude statistique des temps d''a'!AF:AF,7,INDEX('Etude statistique des temps d''a'!B:AD, 0, ROW(A11)),"Fermé") / COUNTIFS('Etude statistique des temps d''a'!AF:AF,7,INDEX('Etude statistique des temps d''a'!B:AD, 0, ROW(A11)),"&lt;&gt;")</f>
        <v>0.125</v>
      </c>
      <c r="W12">
        <f>IFERROR(COUNTIFS('Etude statistique des temps d''a'!AF:AF,7,'Etude statistique des temps d''a'!A:A,"8h30",INDEX('Etude statistique des temps d''a'!B:AD, 0, ROW(A11)),"Fermé") / COUNTIFS('Etude statistique des temps d''a'!AF:AF,7,'Etude statistique des temps d''a'!A:A,"8h30",INDEX('Etude statistique des temps d''a'!B:AD, 0, ROW(A11)),"&lt;&gt;"),"No data")</f>
        <v>1</v>
      </c>
      <c r="X12">
        <f>IFERROR(COUNTIFS('Etude statistique des temps d''a'!AF:AF,7,'Etude statistique des temps d''a'!A:A,"9h30",INDEX('Etude statistique des temps d''a'!B:AD, 0, ROW(A11)),"Fermé") / COUNTIFS('Etude statistique des temps d''a'!AF:AF,7,'Etude statistique des temps d''a'!A:A,"9h30",INDEX('Etude statistique des temps d''a'!B:AD, 0, ROW(A11)),"&lt;&gt;"),"No data")</f>
        <v>0</v>
      </c>
      <c r="Y12">
        <f>IFERROR(COUNTIFS('Etude statistique des temps d''a'!AF:AF,7,'Etude statistique des temps d''a'!A:A,"10h30",INDEX('Etude statistique des temps d''a'!B:AD, 0, ROW(A11)),"Fermé") / COUNTIFS('Etude statistique des temps d''a'!AF:AF,7,'Etude statistique des temps d''a'!A:A,"10h30",INDEX('Etude statistique des temps d''a'!B:AD, 0, ROW(A11)),"&lt;&gt;"),"No data")</f>
        <v>0</v>
      </c>
      <c r="Z12">
        <f>IFERROR(COUNTIFS('Etude statistique des temps d''a'!AF:AF,7,'Etude statistique des temps d''a'!A:A,"11h30 (Parade!)",INDEX('Etude statistique des temps d''a'!B:AD, 0, ROW(A11)),"Fermé") / COUNTIFS('Etude statistique des temps d''a'!AF:AF,7,'Etude statistique des temps d''a'!A:A,"11h30 (Parade!)",INDEX('Etude statistique des temps d''a'!B:AD, 0, ROW(A11)),"&lt;&gt;"),"No data")</f>
        <v>0</v>
      </c>
      <c r="AA12">
        <f>IFERROR(COUNTIFS('Etude statistique des temps d''a'!AF:AF,7,'Etude statistique des temps d''a'!A:A,"12h30",INDEX('Etude statistique des temps d''a'!B:AD, 0, ROW(A11)),"Fermé") / COUNTIFS('Etude statistique des temps d''a'!AF:AF,7,'Etude statistique des temps d''a'!A:A,"12h30",INDEX('Etude statistique des temps d''a'!B:AD, 0, ROW(A11)),"&lt;&gt;"),"No data")</f>
        <v>0</v>
      </c>
      <c r="AB12">
        <f>IFERROR(COUNTIFS('Etude statistique des temps d''a'!AF:AF,7,'Etude statistique des temps d''a'!A:A,"13h30",INDEX('Etude statistique des temps d''a'!B:AD, 0, ROW(A11)),"Fermé") / COUNTIFS('Etude statistique des temps d''a'!AF:AF,7,'Etude statistique des temps d''a'!A:A,"13h30",INDEX('Etude statistique des temps d''a'!B:AD, 0, ROW(A11)),"&lt;&gt;"),"No data")</f>
        <v>0</v>
      </c>
      <c r="AC12">
        <f>IFERROR(COUNTIFS('Etude statistique des temps d''a'!AF:AF,7,'Etude statistique des temps d''a'!A:A,"14h30",INDEX('Etude statistique des temps d''a'!B:AD, 0, ROW(A11)),"Fermé") / COUNTIFS('Etude statistique des temps d''a'!AF:AF,7,'Etude statistique des temps d''a'!A:A,"14h30",INDEX('Etude statistique des temps d''a'!B:AD, 0, ROW(A11)),"&lt;&gt;"),"No data")</f>
        <v>0</v>
      </c>
      <c r="AD12">
        <f>IFERROR(COUNTIFS('Etude statistique des temps d''a'!AF:AF,7,'Etude statistique des temps d''a'!A:A,"15h30",INDEX('Etude statistique des temps d''a'!B:AD, 0, ROW(A11)),"Fermé") / COUNTIFS('Etude statistique des temps d''a'!AF:AF,7,'Etude statistique des temps d''a'!A:A,"15h30",INDEX('Etude statistique des temps d''a'!B:AD, 0, ROW(A11)),"&lt;&gt;"),"No data")</f>
        <v>0</v>
      </c>
      <c r="AE12">
        <f>IFERROR(COUNTIFS('Etude statistique des temps d''a'!AF:AF,7,'Etude statistique des temps d''a'!A:A,"16h30",INDEX('Etude statistique des temps d''a'!B:AD, 0, ROW(A11)),"Fermé") / COUNTIFS('Etude statistique des temps d''a'!AF:AF,7,'Etude statistique des temps d''a'!A:A,"16h30",INDEX('Etude statistique des temps d''a'!B:AD, 0, ROW(A11)),"&lt;&gt;"),"No data")</f>
        <v>0</v>
      </c>
      <c r="AF12">
        <f>IFERROR(COUNTIFS('Etude statistique des temps d''a'!AF:AF,7,'Etude statistique des temps d''a'!A:A,"17h30",INDEX('Etude statistique des temps d''a'!B:AD, 0, ROW(A11)),"Fermé") / COUNTIFS('Etude statistique des temps d''a'!AF:AF,7,'Etude statistique des temps d''a'!A:A,"17h30",INDEX('Etude statistique des temps d''a'!B:AD, 0, ROW(A11)),"&lt;&gt;"),"No data")</f>
        <v>0</v>
      </c>
      <c r="AG12">
        <f>IFERROR(COUNTIFS('Etude statistique des temps d''a'!AF:AF,7,'Etude statistique des temps d''a'!A:A,"18h30",INDEX('Etude statistique des temps d''a'!B:AD, 0, ROW(A11)),"Fermé") / COUNTIFS('Etude statistique des temps d''a'!AF:AF,7,'Etude statistique des temps d''a'!A:A,"18h30",INDEX('Etude statistique des temps d''a'!B:AD, 0, ROW(A11)),"&lt;&gt;"),"No data")</f>
        <v>0</v>
      </c>
      <c r="AH12">
        <f>IFERROR(COUNTIFS('Etude statistique des temps d''a'!AF:AF,7,'Etude statistique des temps d''a'!A:A,"19h30",INDEX('Etude statistique des temps d''a'!B:AD, 0, ROW(A11)),"Fermé") / COUNTIFS('Etude statistique des temps d''a'!AF:AF,7,'Etude statistique des temps d''a'!A:A,"19h30",INDEX('Etude statistique des temps d''a'!B:AD, 0, ROW(A11)),"&lt;&gt;"),"No data")</f>
        <v>0</v>
      </c>
      <c r="AI12">
        <f>IFERROR(COUNTIFS('Etude statistique des temps d''a'!AF:AF,7,'Etude statistique des temps d''a'!A:A,"20h30",INDEX('Etude statistique des temps d''a'!B:AD, 0, ROW(A11)),"Fermé") / COUNTIFS('Etude statistique des temps d''a'!AF:AF,7,'Etude statistique des temps d''a'!A:A,"20h30",INDEX('Etude statistique des temps d''a'!B:AD, 0, ROW(A11)),"&lt;&gt;"),"No data")</f>
        <v>0</v>
      </c>
      <c r="AJ12">
        <f>IFERROR(COUNTIFS('Etude statistique des temps d''a'!AF:AF,7,'Etude statistique des temps d''a'!A:A,"21h30",INDEX('Etude statistique des temps d''a'!B:AD, 0, ROW(A11)),"Fermé") / COUNTIFS('Etude statistique des temps d''a'!AF:AF,7,'Etude statistique des temps d''a'!A:A,"21h30",INDEX('Etude statistique des temps d''a'!B:AD, 0, ROW(A11)),"&lt;&gt;"),"No data")</f>
        <v>1</v>
      </c>
      <c r="AK12">
        <f>IFERROR(COUNTIFS('Etude statistique des temps d''a'!AF:AF,7,'Etude statistique des temps d''a'!A:A,"22h",INDEX('Etude statistique des temps d''a'!B:AD, 0, ROW(A11)),"Fermé") / COUNTIFS('Etude statistique des temps d''a'!AF:AF,7,'Etude statistique des temps d''a'!A:A,"22h",INDEX('Etude statistique des temps d''a'!B:AD, 0, ROW(A11)),"&lt;&gt;"),"No data")</f>
        <v>1</v>
      </c>
      <c r="AL12" t="str">
        <f>IFERROR(COUNTIFS('Etude statistique des temps d''a'!AF:AF,7,'Etude statistique des temps d''a'!A:A,"22h30",INDEX('Etude statistique des temps d''a'!B:AD, 0, ROW(A11)),"Fermé") / COUNTIFS('Etude statistique des temps d''a'!AF:AF,7,'Etude statistique des temps d''a'!A:A,"22h30",INDEX('Etude statistique des temps d''a'!B:AD, 0, ROW(A11)),"&lt;&gt;"),"No data")</f>
        <v>No data</v>
      </c>
    </row>
    <row r="13" spans="1:38" x14ac:dyDescent="0.3">
      <c r="A13" t="s">
        <v>11</v>
      </c>
      <c r="B13" t="s">
        <v>40</v>
      </c>
      <c r="C13" t="s">
        <v>65</v>
      </c>
      <c r="D13" t="s">
        <v>66</v>
      </c>
      <c r="E13">
        <f t="shared" si="0"/>
        <v>17.708333333333332</v>
      </c>
      <c r="F13" t="str">
        <f>IFERROR(AVERAGEIFS(INDEX('Etude statistique des temps d''a'!B:AD,0,ROW(A12)),'Etude statistique des temps d''a'!A:A,"8h30",'Etude statistique des temps d''a'!AF:AF,7),"Closed")</f>
        <v>Closed</v>
      </c>
      <c r="G13">
        <f>IFERROR(AVERAGEIFS(INDEX('Etude statistique des temps d''a'!B:AD,0,ROW(A12)),'Etude statistique des temps d''a'!A:A,"9h30",'Etude statistique des temps d''a'!AF:AF,7),"Closed")</f>
        <v>5</v>
      </c>
      <c r="H13">
        <f>IFERROR(AVERAGEIFS(INDEX('Etude statistique des temps d''a'!B:AD,0,ROW(A12)),'Etude statistique des temps d''a'!A:A,"10h30",'Etude statistique des temps d''a'!AF:AF,7),"Closed")</f>
        <v>5</v>
      </c>
      <c r="I13">
        <f>IFERROR(AVERAGEIFS(INDEX('Etude statistique des temps d''a'!B:AD,0,ROW(A12)),'Etude statistique des temps d''a'!A:A,"11h30 (Parade!)",'Etude statistique des temps d''a'!AF:AF,7),"Closed")</f>
        <v>23.333333333333332</v>
      </c>
      <c r="J13">
        <f>IFERROR(AVERAGEIFS(INDEX('Etude statistique des temps d''a'!B:AD,0,ROW(A12)),'Etude statistique des temps d''a'!A:A,"12h30",'Etude statistique des temps d''a'!AF:AF,7),"Closed")</f>
        <v>28.333333333333332</v>
      </c>
      <c r="K13">
        <f>IFERROR(AVERAGEIFS(INDEX('Etude statistique des temps d''a'!B:AD,0,ROW(A12)),'Etude statistique des temps d''a'!A:A,"13h30",'Etude statistique des temps d''a'!AF:AF,7),"Closed")</f>
        <v>23.333333333333332</v>
      </c>
      <c r="L13">
        <f>IFERROR(AVERAGEIFS(INDEX('Etude statistique des temps d''a'!B:AD,0,ROW(A12)),'Etude statistique des temps d''a'!A:A,"14h30",'Etude statistique des temps d''a'!AF:AF,7),"Closed")</f>
        <v>30</v>
      </c>
      <c r="M13">
        <f>IFERROR(AVERAGEIFS(INDEX('Etude statistique des temps d''a'!B:AD,0,ROW(A12)),'Etude statistique des temps d''a'!A:A,"15h30",'Etude statistique des temps d''a'!AF:AF,7),"Closed")</f>
        <v>23.333333333333332</v>
      </c>
      <c r="N13">
        <f>IFERROR(AVERAGEIFS(INDEX('Etude statistique des temps d''a'!B:AD,0,ROW(A12)),'Etude statistique des temps d''a'!A:A,"16h30",'Etude statistique des temps d''a'!AF:AF,7),"Closed")</f>
        <v>21.666666666666668</v>
      </c>
      <c r="O13">
        <f>IFERROR(AVERAGEIFS(INDEX('Etude statistique des temps d''a'!B:AD,0,ROW(A12)),'Etude statistique des temps d''a'!A:A,"17h30",'Etude statistique des temps d''a'!AF:AF,7),"Closed")</f>
        <v>17.5</v>
      </c>
      <c r="P13">
        <f>IFERROR(AVERAGEIFS(INDEX('Etude statistique des temps d''a'!B:AD,0,ROW(A12)),'Etude statistique des temps d''a'!A:A,"18h30",'Etude statistique des temps d''a'!AF:AF,7),"Closed")</f>
        <v>20</v>
      </c>
      <c r="Q13">
        <f>IFERROR(AVERAGEIFS(INDEX('Etude statistique des temps d''a'!B:AD,0,ROW(A12)),'Etude statistique des temps d''a'!A:A,"19h30",'Etude statistique des temps d''a'!AF:AF,7),"Closed")</f>
        <v>10</v>
      </c>
      <c r="R13">
        <f>IFERROR(AVERAGEIFS(INDEX('Etude statistique des temps d''a'!B:AD,0,ROW(A12)),'Etude statistique des temps d''a'!A:A,"20h30",'Etude statistique des temps d''a'!AF:AF,7),"Closed")</f>
        <v>5</v>
      </c>
      <c r="S13" t="str">
        <f>IFERROR(AVERAGEIFS(INDEX('Etude statistique des temps d''a'!B:AD,0,ROW(A12)),'Etude statistique des temps d''a'!A:A,"21h30",'Etude statistique des temps d''a'!AF:AF,7),"Closed")</f>
        <v>Closed</v>
      </c>
      <c r="T13" t="str">
        <f>IFERROR(AVERAGEIFS(INDEX('Etude statistique des temps d''a'!B:AD,0,ROW(A12)),'Etude statistique des temps d''a'!A:A,"22h",'Etude statistique des temps d''a'!AF:AF,7),"Closed")</f>
        <v>Closed</v>
      </c>
      <c r="U13" t="str">
        <f>IFERROR(AVERAGEIFS(INDEX('Etude statistique des temps d''a'!B:AD,0,ROW(A12)),'Etude statistique des temps d''a'!A:A,"22h30",'Etude statistique des temps d''a'!AF:AF,7),"Closed")</f>
        <v>Closed</v>
      </c>
      <c r="V13">
        <f>COUNTIFS('Etude statistique des temps d''a'!AF:AF,7,INDEX('Etude statistique des temps d''a'!B:AD, 0, ROW(A12)),"Fermé") / COUNTIFS('Etude statistique des temps d''a'!AF:AF,7,INDEX('Etude statistique des temps d''a'!B:AD, 0, ROW(A12)),"&lt;&gt;")</f>
        <v>0.15625</v>
      </c>
      <c r="W13">
        <f>IFERROR(COUNTIFS('Etude statistique des temps d''a'!AF:AF,7,'Etude statistique des temps d''a'!A:A,"8h30",INDEX('Etude statistique des temps d''a'!B:AD, 0, ROW(A12)),"Fermé") / COUNTIFS('Etude statistique des temps d''a'!AF:AF,7,'Etude statistique des temps d''a'!A:A,"8h30",INDEX('Etude statistique des temps d''a'!B:AD, 0, ROW(A12)),"&lt;&gt;"),"No data")</f>
        <v>1</v>
      </c>
      <c r="X13">
        <f>IFERROR(COUNTIFS('Etude statistique des temps d''a'!AF:AF,7,'Etude statistique des temps d''a'!A:A,"9h30",INDEX('Etude statistique des temps d''a'!B:AD, 0, ROW(A12)),"Fermé") / COUNTIFS('Etude statistique des temps d''a'!AF:AF,7,'Etude statistique des temps d''a'!A:A,"9h30",INDEX('Etude statistique des temps d''a'!B:AD, 0, ROW(A12)),"&lt;&gt;"),"No data")</f>
        <v>0</v>
      </c>
      <c r="Y13">
        <f>IFERROR(COUNTIFS('Etude statistique des temps d''a'!AF:AF,7,'Etude statistique des temps d''a'!A:A,"10h30",INDEX('Etude statistique des temps d''a'!B:AD, 0, ROW(A12)),"Fermé") / COUNTIFS('Etude statistique des temps d''a'!AF:AF,7,'Etude statistique des temps d''a'!A:A,"10h30",INDEX('Etude statistique des temps d''a'!B:AD, 0, ROW(A12)),"&lt;&gt;"),"No data")</f>
        <v>0.5</v>
      </c>
      <c r="Z13">
        <f>IFERROR(COUNTIFS('Etude statistique des temps d''a'!AF:AF,7,'Etude statistique des temps d''a'!A:A,"11h30 (Parade!)",INDEX('Etude statistique des temps d''a'!B:AD, 0, ROW(A12)),"Fermé") / COUNTIFS('Etude statistique des temps d''a'!AF:AF,7,'Etude statistique des temps d''a'!A:A,"11h30 (Parade!)",INDEX('Etude statistique des temps d''a'!B:AD, 0, ROW(A12)),"&lt;&gt;"),"No data")</f>
        <v>0</v>
      </c>
      <c r="AA13">
        <f>IFERROR(COUNTIFS('Etude statistique des temps d''a'!AF:AF,7,'Etude statistique des temps d''a'!A:A,"12h30",INDEX('Etude statistique des temps d''a'!B:AD, 0, ROW(A12)),"Fermé") / COUNTIFS('Etude statistique des temps d''a'!AF:AF,7,'Etude statistique des temps d''a'!A:A,"12h30",INDEX('Etude statistique des temps d''a'!B:AD, 0, ROW(A12)),"&lt;&gt;"),"No data")</f>
        <v>0</v>
      </c>
      <c r="AB13">
        <f>IFERROR(COUNTIFS('Etude statistique des temps d''a'!AF:AF,7,'Etude statistique des temps d''a'!A:A,"13h30",INDEX('Etude statistique des temps d''a'!B:AD, 0, ROW(A12)),"Fermé") / COUNTIFS('Etude statistique des temps d''a'!AF:AF,7,'Etude statistique des temps d''a'!A:A,"13h30",INDEX('Etude statistique des temps d''a'!B:AD, 0, ROW(A12)),"&lt;&gt;"),"No data")</f>
        <v>0</v>
      </c>
      <c r="AC13">
        <f>IFERROR(COUNTIFS('Etude statistique des temps d''a'!AF:AF,7,'Etude statistique des temps d''a'!A:A,"14h30",INDEX('Etude statistique des temps d''a'!B:AD, 0, ROW(A12)),"Fermé") / COUNTIFS('Etude statistique des temps d''a'!AF:AF,7,'Etude statistique des temps d''a'!A:A,"14h30",INDEX('Etude statistique des temps d''a'!B:AD, 0, ROW(A12)),"&lt;&gt;"),"No data")</f>
        <v>0</v>
      </c>
      <c r="AD13">
        <f>IFERROR(COUNTIFS('Etude statistique des temps d''a'!AF:AF,7,'Etude statistique des temps d''a'!A:A,"15h30",INDEX('Etude statistique des temps d''a'!B:AD, 0, ROW(A12)),"Fermé") / COUNTIFS('Etude statistique des temps d''a'!AF:AF,7,'Etude statistique des temps d''a'!A:A,"15h30",INDEX('Etude statistique des temps d''a'!B:AD, 0, ROW(A12)),"&lt;&gt;"),"No data")</f>
        <v>0</v>
      </c>
      <c r="AE13">
        <f>IFERROR(COUNTIFS('Etude statistique des temps d''a'!AF:AF,7,'Etude statistique des temps d''a'!A:A,"16h30",INDEX('Etude statistique des temps d''a'!B:AD, 0, ROW(A12)),"Fermé") / COUNTIFS('Etude statistique des temps d''a'!AF:AF,7,'Etude statistique des temps d''a'!A:A,"16h30",INDEX('Etude statistique des temps d''a'!B:AD, 0, ROW(A12)),"&lt;&gt;"),"No data")</f>
        <v>0</v>
      </c>
      <c r="AF13">
        <f>IFERROR(COUNTIFS('Etude statistique des temps d''a'!AF:AF,7,'Etude statistique des temps d''a'!A:A,"17h30",INDEX('Etude statistique des temps d''a'!B:AD, 0, ROW(A12)),"Fermé") / COUNTIFS('Etude statistique des temps d''a'!AF:AF,7,'Etude statistique des temps d''a'!A:A,"17h30",INDEX('Etude statistique des temps d''a'!B:AD, 0, ROW(A12)),"&lt;&gt;"),"No data")</f>
        <v>0</v>
      </c>
      <c r="AG13">
        <f>IFERROR(COUNTIFS('Etude statistique des temps d''a'!AF:AF,7,'Etude statistique des temps d''a'!A:A,"18h30",INDEX('Etude statistique des temps d''a'!B:AD, 0, ROW(A12)),"Fermé") / COUNTIFS('Etude statistique des temps d''a'!AF:AF,7,'Etude statistique des temps d''a'!A:A,"18h30",INDEX('Etude statistique des temps d''a'!B:AD, 0, ROW(A12)),"&lt;&gt;"),"No data")</f>
        <v>0</v>
      </c>
      <c r="AH13">
        <f>IFERROR(COUNTIFS('Etude statistique des temps d''a'!AF:AF,7,'Etude statistique des temps d''a'!A:A,"19h30",INDEX('Etude statistique des temps d''a'!B:AD, 0, ROW(A12)),"Fermé") / COUNTIFS('Etude statistique des temps d''a'!AF:AF,7,'Etude statistique des temps d''a'!A:A,"19h30",INDEX('Etude statistique des temps d''a'!B:AD, 0, ROW(A12)),"&lt;&gt;"),"No data")</f>
        <v>0</v>
      </c>
      <c r="AI13">
        <f>IFERROR(COUNTIFS('Etude statistique des temps d''a'!AF:AF,7,'Etude statistique des temps d''a'!A:A,"20h30",INDEX('Etude statistique des temps d''a'!B:AD, 0, ROW(A12)),"Fermé") / COUNTIFS('Etude statistique des temps d''a'!AF:AF,7,'Etude statistique des temps d''a'!A:A,"20h30",INDEX('Etude statistique des temps d''a'!B:AD, 0, ROW(A12)),"&lt;&gt;"),"No data")</f>
        <v>0</v>
      </c>
      <c r="AJ13">
        <f>IFERROR(COUNTIFS('Etude statistique des temps d''a'!AF:AF,7,'Etude statistique des temps d''a'!A:A,"21h30",INDEX('Etude statistique des temps d''a'!B:AD, 0, ROW(A12)),"Fermé") / COUNTIFS('Etude statistique des temps d''a'!AF:AF,7,'Etude statistique des temps d''a'!A:A,"21h30",INDEX('Etude statistique des temps d''a'!B:AD, 0, ROW(A12)),"&lt;&gt;"),"No data")</f>
        <v>1</v>
      </c>
      <c r="AK13">
        <f>IFERROR(COUNTIFS('Etude statistique des temps d''a'!AF:AF,7,'Etude statistique des temps d''a'!A:A,"22h",INDEX('Etude statistique des temps d''a'!B:AD, 0, ROW(A12)),"Fermé") / COUNTIFS('Etude statistique des temps d''a'!AF:AF,7,'Etude statistique des temps d''a'!A:A,"22h",INDEX('Etude statistique des temps d''a'!B:AD, 0, ROW(A12)),"&lt;&gt;"),"No data")</f>
        <v>1</v>
      </c>
      <c r="AL13" t="str">
        <f>IFERROR(COUNTIFS('Etude statistique des temps d''a'!AF:AF,7,'Etude statistique des temps d''a'!A:A,"22h30",INDEX('Etude statistique des temps d''a'!B:AD, 0, ROW(A12)),"Fermé") / COUNTIFS('Etude statistique des temps d''a'!AF:AF,7,'Etude statistique des temps d''a'!A:A,"22h30",INDEX('Etude statistique des temps d''a'!B:AD, 0, ROW(A12)),"&lt;&gt;"),"No data")</f>
        <v>No data</v>
      </c>
    </row>
    <row r="14" spans="1:38" x14ac:dyDescent="0.3">
      <c r="A14" t="s">
        <v>22</v>
      </c>
      <c r="B14" t="s">
        <v>40</v>
      </c>
      <c r="C14" t="s">
        <v>67</v>
      </c>
      <c r="D14" t="s">
        <v>68</v>
      </c>
      <c r="E14">
        <f t="shared" si="0"/>
        <v>5</v>
      </c>
      <c r="F14" t="str">
        <f>IFERROR(AVERAGEIFS(INDEX('Etude statistique des temps d''a'!B:AD,0,ROW(A13)),'Etude statistique des temps d''a'!A:A,"8h30",'Etude statistique des temps d''a'!AF:AF,7),"Closed")</f>
        <v>Closed</v>
      </c>
      <c r="G14">
        <f>IFERROR(AVERAGEIFS(INDEX('Etude statistique des temps d''a'!B:AD,0,ROW(A13)),'Etude statistique des temps d''a'!A:A,"9h30",'Etude statistique des temps d''a'!AF:AF,7),"Closed")</f>
        <v>5</v>
      </c>
      <c r="H14">
        <f>IFERROR(AVERAGEIFS(INDEX('Etude statistique des temps d''a'!B:AD,0,ROW(A13)),'Etude statistique des temps d''a'!A:A,"10h30",'Etude statistique des temps d''a'!AF:AF,7),"Closed")</f>
        <v>5</v>
      </c>
      <c r="I14">
        <f>IFERROR(AVERAGEIFS(INDEX('Etude statistique des temps d''a'!B:AD,0,ROW(A13)),'Etude statistique des temps d''a'!A:A,"11h30 (Parade!)",'Etude statistique des temps d''a'!AF:AF,7),"Closed")</f>
        <v>5</v>
      </c>
      <c r="J14">
        <f>IFERROR(AVERAGEIFS(INDEX('Etude statistique des temps d''a'!B:AD,0,ROW(A13)),'Etude statistique des temps d''a'!A:A,"12h30",'Etude statistique des temps d''a'!AF:AF,7),"Closed")</f>
        <v>5</v>
      </c>
      <c r="K14">
        <f>IFERROR(AVERAGEIFS(INDEX('Etude statistique des temps d''a'!B:AD,0,ROW(A13)),'Etude statistique des temps d''a'!A:A,"13h30",'Etude statistique des temps d''a'!AF:AF,7),"Closed")</f>
        <v>5</v>
      </c>
      <c r="L14">
        <f>IFERROR(AVERAGEIFS(INDEX('Etude statistique des temps d''a'!B:AD,0,ROW(A13)),'Etude statistique des temps d''a'!A:A,"14h30",'Etude statistique des temps d''a'!AF:AF,7),"Closed")</f>
        <v>5</v>
      </c>
      <c r="M14">
        <f>IFERROR(AVERAGEIFS(INDEX('Etude statistique des temps d''a'!B:AD,0,ROW(A13)),'Etude statistique des temps d''a'!A:A,"15h30",'Etude statistique des temps d''a'!AF:AF,7),"Closed")</f>
        <v>5</v>
      </c>
      <c r="N14">
        <f>IFERROR(AVERAGEIFS(INDEX('Etude statistique des temps d''a'!B:AD,0,ROW(A13)),'Etude statistique des temps d''a'!A:A,"16h30",'Etude statistique des temps d''a'!AF:AF,7),"Closed")</f>
        <v>5</v>
      </c>
      <c r="O14">
        <f>IFERROR(AVERAGEIFS(INDEX('Etude statistique des temps d''a'!B:AD,0,ROW(A13)),'Etude statistique des temps d''a'!A:A,"17h30",'Etude statistique des temps d''a'!AF:AF,7),"Closed")</f>
        <v>5</v>
      </c>
      <c r="P14">
        <f>IFERROR(AVERAGEIFS(INDEX('Etude statistique des temps d''a'!B:AD,0,ROW(A13)),'Etude statistique des temps d''a'!A:A,"18h30",'Etude statistique des temps d''a'!AF:AF,7),"Closed")</f>
        <v>5</v>
      </c>
      <c r="Q14">
        <f>IFERROR(AVERAGEIFS(INDEX('Etude statistique des temps d''a'!B:AD,0,ROW(A13)),'Etude statistique des temps d''a'!A:A,"19h30",'Etude statistique des temps d''a'!AF:AF,7),"Closed")</f>
        <v>5</v>
      </c>
      <c r="R14">
        <f>IFERROR(AVERAGEIFS(INDEX('Etude statistique des temps d''a'!B:AD,0,ROW(A13)),'Etude statistique des temps d''a'!A:A,"20h30",'Etude statistique des temps d''a'!AF:AF,7),"Closed")</f>
        <v>5</v>
      </c>
      <c r="S14">
        <f>IFERROR(AVERAGEIFS(INDEX('Etude statistique des temps d''a'!B:AD,0,ROW(A13)),'Etude statistique des temps d''a'!A:A,"21h30",'Etude statistique des temps d''a'!AF:AF,7),"Closed")</f>
        <v>5</v>
      </c>
      <c r="T14">
        <f>IFERROR(AVERAGEIFS(INDEX('Etude statistique des temps d''a'!B:AD,0,ROW(A13)),'Etude statistique des temps d''a'!A:A,"22h",'Etude statistique des temps d''a'!AF:AF,7),"Closed")</f>
        <v>5</v>
      </c>
      <c r="U14" t="str">
        <f>IFERROR(AVERAGEIFS(INDEX('Etude statistique des temps d''a'!B:AD,0,ROW(A13)),'Etude statistique des temps d''a'!A:A,"22h30",'Etude statistique des temps d''a'!AF:AF,7),"Closed")</f>
        <v>Closed</v>
      </c>
      <c r="V14">
        <f>COUNTIFS('Etude statistique des temps d''a'!AF:AF,7,INDEX('Etude statistique des temps d''a'!B:AD, 0, ROW(A13)),"Fermé") / COUNTIFS('Etude statistique des temps d''a'!AF:AF,7,INDEX('Etude statistique des temps d''a'!B:AD, 0, ROW(A13)),"&lt;&gt;")</f>
        <v>3.125E-2</v>
      </c>
      <c r="W14">
        <f>IFERROR(COUNTIFS('Etude statistique des temps d''a'!AF:AF,7,'Etude statistique des temps d''a'!A:A,"8h30",INDEX('Etude statistique des temps d''a'!B:AD, 0, ROW(A13)),"Fermé") / COUNTIFS('Etude statistique des temps d''a'!AF:AF,7,'Etude statistique des temps d''a'!A:A,"8h30",INDEX('Etude statistique des temps d''a'!B:AD, 0, ROW(A13)),"&lt;&gt;"),"No data")</f>
        <v>1</v>
      </c>
      <c r="X14">
        <f>IFERROR(COUNTIFS('Etude statistique des temps d''a'!AF:AF,7,'Etude statistique des temps d''a'!A:A,"9h30",INDEX('Etude statistique des temps d''a'!B:AD, 0, ROW(A13)),"Fermé") / COUNTIFS('Etude statistique des temps d''a'!AF:AF,7,'Etude statistique des temps d''a'!A:A,"9h30",INDEX('Etude statistique des temps d''a'!B:AD, 0, ROW(A13)),"&lt;&gt;"),"No data")</f>
        <v>0</v>
      </c>
      <c r="Y14">
        <f>IFERROR(COUNTIFS('Etude statistique des temps d''a'!AF:AF,7,'Etude statistique des temps d''a'!A:A,"10h30",INDEX('Etude statistique des temps d''a'!B:AD, 0, ROW(A13)),"Fermé") / COUNTIFS('Etude statistique des temps d''a'!AF:AF,7,'Etude statistique des temps d''a'!A:A,"10h30",INDEX('Etude statistique des temps d''a'!B:AD, 0, ROW(A13)),"&lt;&gt;"),"No data")</f>
        <v>0</v>
      </c>
      <c r="Z14">
        <f>IFERROR(COUNTIFS('Etude statistique des temps d''a'!AF:AF,7,'Etude statistique des temps d''a'!A:A,"11h30 (Parade!)",INDEX('Etude statistique des temps d''a'!B:AD, 0, ROW(A13)),"Fermé") / COUNTIFS('Etude statistique des temps d''a'!AF:AF,7,'Etude statistique des temps d''a'!A:A,"11h30 (Parade!)",INDEX('Etude statistique des temps d''a'!B:AD, 0, ROW(A13)),"&lt;&gt;"),"No data")</f>
        <v>0</v>
      </c>
      <c r="AA14">
        <f>IFERROR(COUNTIFS('Etude statistique des temps d''a'!AF:AF,7,'Etude statistique des temps d''a'!A:A,"12h30",INDEX('Etude statistique des temps d''a'!B:AD, 0, ROW(A13)),"Fermé") / COUNTIFS('Etude statistique des temps d''a'!AF:AF,7,'Etude statistique des temps d''a'!A:A,"12h30",INDEX('Etude statistique des temps d''a'!B:AD, 0, ROW(A13)),"&lt;&gt;"),"No data")</f>
        <v>0</v>
      </c>
      <c r="AB14">
        <f>IFERROR(COUNTIFS('Etude statistique des temps d''a'!AF:AF,7,'Etude statistique des temps d''a'!A:A,"13h30",INDEX('Etude statistique des temps d''a'!B:AD, 0, ROW(A13)),"Fermé") / COUNTIFS('Etude statistique des temps d''a'!AF:AF,7,'Etude statistique des temps d''a'!A:A,"13h30",INDEX('Etude statistique des temps d''a'!B:AD, 0, ROW(A13)),"&lt;&gt;"),"No data")</f>
        <v>0</v>
      </c>
      <c r="AC14">
        <f>IFERROR(COUNTIFS('Etude statistique des temps d''a'!AF:AF,7,'Etude statistique des temps d''a'!A:A,"14h30",INDEX('Etude statistique des temps d''a'!B:AD, 0, ROW(A13)),"Fermé") / COUNTIFS('Etude statistique des temps d''a'!AF:AF,7,'Etude statistique des temps d''a'!A:A,"14h30",INDEX('Etude statistique des temps d''a'!B:AD, 0, ROW(A13)),"&lt;&gt;"),"No data")</f>
        <v>0</v>
      </c>
      <c r="AD14">
        <f>IFERROR(COUNTIFS('Etude statistique des temps d''a'!AF:AF,7,'Etude statistique des temps d''a'!A:A,"15h30",INDEX('Etude statistique des temps d''a'!B:AD, 0, ROW(A13)),"Fermé") / COUNTIFS('Etude statistique des temps d''a'!AF:AF,7,'Etude statistique des temps d''a'!A:A,"15h30",INDEX('Etude statistique des temps d''a'!B:AD, 0, ROW(A13)),"&lt;&gt;"),"No data")</f>
        <v>0</v>
      </c>
      <c r="AE14">
        <f>IFERROR(COUNTIFS('Etude statistique des temps d''a'!AF:AF,7,'Etude statistique des temps d''a'!A:A,"16h30",INDEX('Etude statistique des temps d''a'!B:AD, 0, ROW(A13)),"Fermé") / COUNTIFS('Etude statistique des temps d''a'!AF:AF,7,'Etude statistique des temps d''a'!A:A,"16h30",INDEX('Etude statistique des temps d''a'!B:AD, 0, ROW(A13)),"&lt;&gt;"),"No data")</f>
        <v>0</v>
      </c>
      <c r="AF14">
        <f>IFERROR(COUNTIFS('Etude statistique des temps d''a'!AF:AF,7,'Etude statistique des temps d''a'!A:A,"17h30",INDEX('Etude statistique des temps d''a'!B:AD, 0, ROW(A13)),"Fermé") / COUNTIFS('Etude statistique des temps d''a'!AF:AF,7,'Etude statistique des temps d''a'!A:A,"17h30",INDEX('Etude statistique des temps d''a'!B:AD, 0, ROW(A13)),"&lt;&gt;"),"No data")</f>
        <v>0</v>
      </c>
      <c r="AG14">
        <f>IFERROR(COUNTIFS('Etude statistique des temps d''a'!AF:AF,7,'Etude statistique des temps d''a'!A:A,"18h30",INDEX('Etude statistique des temps d''a'!B:AD, 0, ROW(A13)),"Fermé") / COUNTIFS('Etude statistique des temps d''a'!AF:AF,7,'Etude statistique des temps d''a'!A:A,"18h30",INDEX('Etude statistique des temps d''a'!B:AD, 0, ROW(A13)),"&lt;&gt;"),"No data")</f>
        <v>0</v>
      </c>
      <c r="AH14">
        <f>IFERROR(COUNTIFS('Etude statistique des temps d''a'!AF:AF,7,'Etude statistique des temps d''a'!A:A,"19h30",INDEX('Etude statistique des temps d''a'!B:AD, 0, ROW(A13)),"Fermé") / COUNTIFS('Etude statistique des temps d''a'!AF:AF,7,'Etude statistique des temps d''a'!A:A,"19h30",INDEX('Etude statistique des temps d''a'!B:AD, 0, ROW(A13)),"&lt;&gt;"),"No data")</f>
        <v>0</v>
      </c>
      <c r="AI14">
        <f>IFERROR(COUNTIFS('Etude statistique des temps d''a'!AF:AF,7,'Etude statistique des temps d''a'!A:A,"20h30",INDEX('Etude statistique des temps d''a'!B:AD, 0, ROW(A13)),"Fermé") / COUNTIFS('Etude statistique des temps d''a'!AF:AF,7,'Etude statistique des temps d''a'!A:A,"20h30",INDEX('Etude statistique des temps d''a'!B:AD, 0, ROW(A13)),"&lt;&gt;"),"No data")</f>
        <v>0</v>
      </c>
      <c r="AJ14">
        <f>IFERROR(COUNTIFS('Etude statistique des temps d''a'!AF:AF,7,'Etude statistique des temps d''a'!A:A,"21h30",INDEX('Etude statistique des temps d''a'!B:AD, 0, ROW(A13)),"Fermé") / COUNTIFS('Etude statistique des temps d''a'!AF:AF,7,'Etude statistique des temps d''a'!A:A,"21h30",INDEX('Etude statistique des temps d''a'!B:AD, 0, ROW(A13)),"&lt;&gt;"),"No data")</f>
        <v>0</v>
      </c>
      <c r="AK14">
        <f>IFERROR(COUNTIFS('Etude statistique des temps d''a'!AF:AF,7,'Etude statistique des temps d''a'!A:A,"22h",INDEX('Etude statistique des temps d''a'!B:AD, 0, ROW(A13)),"Fermé") / COUNTIFS('Etude statistique des temps d''a'!AF:AF,7,'Etude statistique des temps d''a'!A:A,"22h",INDEX('Etude statistique des temps d''a'!B:AD, 0, ROW(A13)),"&lt;&gt;"),"No data")</f>
        <v>0</v>
      </c>
      <c r="AL14" t="str">
        <f>IFERROR(COUNTIFS('Etude statistique des temps d''a'!AF:AF,7,'Etude statistique des temps d''a'!A:A,"22h30",INDEX('Etude statistique des temps d''a'!B:AD, 0, ROW(A13)),"Fermé") / COUNTIFS('Etude statistique des temps d''a'!AF:AF,7,'Etude statistique des temps d''a'!A:A,"22h30",INDEX('Etude statistique des temps d''a'!B:AD, 0, ROW(A13)),"&lt;&gt;"),"No data")</f>
        <v>No data</v>
      </c>
    </row>
    <row r="15" spans="1:38" x14ac:dyDescent="0.3">
      <c r="A15" t="s">
        <v>13</v>
      </c>
      <c r="B15" t="s">
        <v>40</v>
      </c>
      <c r="C15" t="s">
        <v>69</v>
      </c>
      <c r="D15" t="s">
        <v>70</v>
      </c>
      <c r="E15">
        <f t="shared" si="0"/>
        <v>15.512820512820513</v>
      </c>
      <c r="F15" t="str">
        <f>IFERROR(AVERAGEIFS(INDEX('Etude statistique des temps d''a'!B:AD,0,ROW(A14)),'Etude statistique des temps d''a'!A:A,"8h30",'Etude statistique des temps d''a'!AF:AF,7),"Closed")</f>
        <v>Closed</v>
      </c>
      <c r="G15">
        <f>IFERROR(AVERAGEIFS(INDEX('Etude statistique des temps d''a'!B:AD,0,ROW(A14)),'Etude statistique des temps d''a'!A:A,"9h30",'Etude statistique des temps d''a'!AF:AF,7),"Closed")</f>
        <v>5</v>
      </c>
      <c r="H15">
        <f>IFERROR(AVERAGEIFS(INDEX('Etude statistique des temps d''a'!B:AD,0,ROW(A14)),'Etude statistique des temps d''a'!A:A,"10h30",'Etude statistique des temps d''a'!AF:AF,7),"Closed")</f>
        <v>20</v>
      </c>
      <c r="I15">
        <f>IFERROR(AVERAGEIFS(INDEX('Etude statistique des temps d''a'!B:AD,0,ROW(A14)),'Etude statistique des temps d''a'!A:A,"11h30 (Parade!)",'Etude statistique des temps d''a'!AF:AF,7),"Closed")</f>
        <v>20</v>
      </c>
      <c r="J15">
        <f>IFERROR(AVERAGEIFS(INDEX('Etude statistique des temps d''a'!B:AD,0,ROW(A14)),'Etude statistique des temps d''a'!A:A,"12h30",'Etude statistique des temps d''a'!AF:AF,7),"Closed")</f>
        <v>28.333333333333332</v>
      </c>
      <c r="K15">
        <f>IFERROR(AVERAGEIFS(INDEX('Etude statistique des temps d''a'!B:AD,0,ROW(A14)),'Etude statistique des temps d''a'!A:A,"13h30",'Etude statistique des temps d''a'!AF:AF,7),"Closed")</f>
        <v>23.333333333333332</v>
      </c>
      <c r="L15">
        <f>IFERROR(AVERAGEIFS(INDEX('Etude statistique des temps d''a'!B:AD,0,ROW(A14)),'Etude statistique des temps d''a'!A:A,"14h30",'Etude statistique des temps d''a'!AF:AF,7),"Closed")</f>
        <v>16.666666666666668</v>
      </c>
      <c r="M15">
        <f>IFERROR(AVERAGEIFS(INDEX('Etude statistique des temps d''a'!B:AD,0,ROW(A14)),'Etude statistique des temps d''a'!A:A,"15h30",'Etude statistique des temps d''a'!AF:AF,7),"Closed")</f>
        <v>16.666666666666668</v>
      </c>
      <c r="N15">
        <f>IFERROR(AVERAGEIFS(INDEX('Etude statistique des temps d''a'!B:AD,0,ROW(A14)),'Etude statistique des temps d''a'!A:A,"16h30",'Etude statistique des temps d''a'!AF:AF,7),"Closed")</f>
        <v>16.666666666666668</v>
      </c>
      <c r="O15">
        <f>IFERROR(AVERAGEIFS(INDEX('Etude statistique des temps d''a'!B:AD,0,ROW(A14)),'Etude statistique des temps d''a'!A:A,"17h30",'Etude statistique des temps d''a'!AF:AF,7),"Closed")</f>
        <v>15</v>
      </c>
      <c r="P15">
        <f>IFERROR(AVERAGEIFS(INDEX('Etude statistique des temps d''a'!B:AD,0,ROW(A14)),'Etude statistique des temps d''a'!A:A,"18h30",'Etude statistique des temps d''a'!AF:AF,7),"Closed")</f>
        <v>10</v>
      </c>
      <c r="Q15">
        <f>IFERROR(AVERAGEIFS(INDEX('Etude statistique des temps d''a'!B:AD,0,ROW(A14)),'Etude statistique des temps d''a'!A:A,"19h30",'Etude statistique des temps d''a'!AF:AF,7),"Closed")</f>
        <v>5</v>
      </c>
      <c r="R15">
        <f>IFERROR(AVERAGEIFS(INDEX('Etude statistique des temps d''a'!B:AD,0,ROW(A14)),'Etude statistique des temps d''a'!A:A,"20h30",'Etude statistique des temps d''a'!AF:AF,7),"Closed")</f>
        <v>10</v>
      </c>
      <c r="S15">
        <f>IFERROR(AVERAGEIFS(INDEX('Etude statistique des temps d''a'!B:AD,0,ROW(A14)),'Etude statistique des temps d''a'!A:A,"21h30",'Etude statistique des temps d''a'!AF:AF,7),"Closed")</f>
        <v>15</v>
      </c>
      <c r="T15" t="str">
        <f>IFERROR(AVERAGEIFS(INDEX('Etude statistique des temps d''a'!B:AD,0,ROW(A14)),'Etude statistique des temps d''a'!A:A,"22h",'Etude statistique des temps d''a'!AF:AF,7),"Closed")</f>
        <v>Closed</v>
      </c>
      <c r="U15" t="str">
        <f>IFERROR(AVERAGEIFS(INDEX('Etude statistique des temps d''a'!B:AD,0,ROW(A14)),'Etude statistique des temps d''a'!A:A,"22h30",'Etude statistique des temps d''a'!AF:AF,7),"Closed")</f>
        <v>Closed</v>
      </c>
      <c r="V15">
        <f>COUNTIFS('Etude statistique des temps d''a'!AF:AF,7,INDEX('Etude statistique des temps d''a'!B:AD, 0, ROW(A14)),"Fermé") / COUNTIFS('Etude statistique des temps d''a'!AF:AF,7,INDEX('Etude statistique des temps d''a'!B:AD, 0, ROW(A14)),"&lt;&gt;")</f>
        <v>0.125</v>
      </c>
      <c r="W15">
        <f>IFERROR(COUNTIFS('Etude statistique des temps d''a'!AF:AF,7,'Etude statistique des temps d''a'!A:A,"8h30",INDEX('Etude statistique des temps d''a'!B:AD, 0, ROW(A14)),"Fermé") / COUNTIFS('Etude statistique des temps d''a'!AF:AF,7,'Etude statistique des temps d''a'!A:A,"8h30",INDEX('Etude statistique des temps d''a'!B:AD, 0, ROW(A14)),"&lt;&gt;"),"No data")</f>
        <v>1</v>
      </c>
      <c r="X15">
        <f>IFERROR(COUNTIFS('Etude statistique des temps d''a'!AF:AF,7,'Etude statistique des temps d''a'!A:A,"9h30",INDEX('Etude statistique des temps d''a'!B:AD, 0, ROW(A14)),"Fermé") / COUNTIFS('Etude statistique des temps d''a'!AF:AF,7,'Etude statistique des temps d''a'!A:A,"9h30",INDEX('Etude statistique des temps d''a'!B:AD, 0, ROW(A14)),"&lt;&gt;"),"No data")</f>
        <v>0</v>
      </c>
      <c r="Y15">
        <f>IFERROR(COUNTIFS('Etude statistique des temps d''a'!AF:AF,7,'Etude statistique des temps d''a'!A:A,"10h30",INDEX('Etude statistique des temps d''a'!B:AD, 0, ROW(A14)),"Fermé") / COUNTIFS('Etude statistique des temps d''a'!AF:AF,7,'Etude statistique des temps d''a'!A:A,"10h30",INDEX('Etude statistique des temps d''a'!B:AD, 0, ROW(A14)),"&lt;&gt;"),"No data")</f>
        <v>0</v>
      </c>
      <c r="Z15">
        <f>IFERROR(COUNTIFS('Etude statistique des temps d''a'!AF:AF,7,'Etude statistique des temps d''a'!A:A,"11h30 (Parade!)",INDEX('Etude statistique des temps d''a'!B:AD, 0, ROW(A14)),"Fermé") / COUNTIFS('Etude statistique des temps d''a'!AF:AF,7,'Etude statistique des temps d''a'!A:A,"11h30 (Parade!)",INDEX('Etude statistique des temps d''a'!B:AD, 0, ROW(A14)),"&lt;&gt;"),"No data")</f>
        <v>0</v>
      </c>
      <c r="AA15">
        <f>IFERROR(COUNTIFS('Etude statistique des temps d''a'!AF:AF,7,'Etude statistique des temps d''a'!A:A,"12h30",INDEX('Etude statistique des temps d''a'!B:AD, 0, ROW(A14)),"Fermé") / COUNTIFS('Etude statistique des temps d''a'!AF:AF,7,'Etude statistique des temps d''a'!A:A,"12h30",INDEX('Etude statistique des temps d''a'!B:AD, 0, ROW(A14)),"&lt;&gt;"),"No data")</f>
        <v>0</v>
      </c>
      <c r="AB15">
        <f>IFERROR(COUNTIFS('Etude statistique des temps d''a'!AF:AF,7,'Etude statistique des temps d''a'!A:A,"13h30",INDEX('Etude statistique des temps d''a'!B:AD, 0, ROW(A14)),"Fermé") / COUNTIFS('Etude statistique des temps d''a'!AF:AF,7,'Etude statistique des temps d''a'!A:A,"13h30",INDEX('Etude statistique des temps d''a'!B:AD, 0, ROW(A14)),"&lt;&gt;"),"No data")</f>
        <v>0</v>
      </c>
      <c r="AC15">
        <f>IFERROR(COUNTIFS('Etude statistique des temps d''a'!AF:AF,7,'Etude statistique des temps d''a'!A:A,"14h30",INDEX('Etude statistique des temps d''a'!B:AD, 0, ROW(A14)),"Fermé") / COUNTIFS('Etude statistique des temps d''a'!AF:AF,7,'Etude statistique des temps d''a'!A:A,"14h30",INDEX('Etude statistique des temps d''a'!B:AD, 0, ROW(A14)),"&lt;&gt;"),"No data")</f>
        <v>0</v>
      </c>
      <c r="AD15">
        <f>IFERROR(COUNTIFS('Etude statistique des temps d''a'!AF:AF,7,'Etude statistique des temps d''a'!A:A,"15h30",INDEX('Etude statistique des temps d''a'!B:AD, 0, ROW(A14)),"Fermé") / COUNTIFS('Etude statistique des temps d''a'!AF:AF,7,'Etude statistique des temps d''a'!A:A,"15h30",INDEX('Etude statistique des temps d''a'!B:AD, 0, ROW(A14)),"&lt;&gt;"),"No data")</f>
        <v>0</v>
      </c>
      <c r="AE15">
        <f>IFERROR(COUNTIFS('Etude statistique des temps d''a'!AF:AF,7,'Etude statistique des temps d''a'!A:A,"16h30",INDEX('Etude statistique des temps d''a'!B:AD, 0, ROW(A14)),"Fermé") / COUNTIFS('Etude statistique des temps d''a'!AF:AF,7,'Etude statistique des temps d''a'!A:A,"16h30",INDEX('Etude statistique des temps d''a'!B:AD, 0, ROW(A14)),"&lt;&gt;"),"No data")</f>
        <v>0</v>
      </c>
      <c r="AF15">
        <f>IFERROR(COUNTIFS('Etude statistique des temps d''a'!AF:AF,7,'Etude statistique des temps d''a'!A:A,"17h30",INDEX('Etude statistique des temps d''a'!B:AD, 0, ROW(A14)),"Fermé") / COUNTIFS('Etude statistique des temps d''a'!AF:AF,7,'Etude statistique des temps d''a'!A:A,"17h30",INDEX('Etude statistique des temps d''a'!B:AD, 0, ROW(A14)),"&lt;&gt;"),"No data")</f>
        <v>0</v>
      </c>
      <c r="AG15">
        <f>IFERROR(COUNTIFS('Etude statistique des temps d''a'!AF:AF,7,'Etude statistique des temps d''a'!A:A,"18h30",INDEX('Etude statistique des temps d''a'!B:AD, 0, ROW(A14)),"Fermé") / COUNTIFS('Etude statistique des temps d''a'!AF:AF,7,'Etude statistique des temps d''a'!A:A,"18h30",INDEX('Etude statistique des temps d''a'!B:AD, 0, ROW(A14)),"&lt;&gt;"),"No data")</f>
        <v>0.33333333333333331</v>
      </c>
      <c r="AH15">
        <f>IFERROR(COUNTIFS('Etude statistique des temps d''a'!AF:AF,7,'Etude statistique des temps d''a'!A:A,"19h30",INDEX('Etude statistique des temps d''a'!B:AD, 0, ROW(A14)),"Fermé") / COUNTIFS('Etude statistique des temps d''a'!AF:AF,7,'Etude statistique des temps d''a'!A:A,"19h30",INDEX('Etude statistique des temps d''a'!B:AD, 0, ROW(A14)),"&lt;&gt;"),"No data")</f>
        <v>0</v>
      </c>
      <c r="AI15">
        <f>IFERROR(COUNTIFS('Etude statistique des temps d''a'!AF:AF,7,'Etude statistique des temps d''a'!A:A,"20h30",INDEX('Etude statistique des temps d''a'!B:AD, 0, ROW(A14)),"Fermé") / COUNTIFS('Etude statistique des temps d''a'!AF:AF,7,'Etude statistique des temps d''a'!A:A,"20h30",INDEX('Etude statistique des temps d''a'!B:AD, 0, ROW(A14)),"&lt;&gt;"),"No data")</f>
        <v>0</v>
      </c>
      <c r="AJ15">
        <f>IFERROR(COUNTIFS('Etude statistique des temps d''a'!AF:AF,7,'Etude statistique des temps d''a'!A:A,"21h30",INDEX('Etude statistique des temps d''a'!B:AD, 0, ROW(A14)),"Fermé") / COUNTIFS('Etude statistique des temps d''a'!AF:AF,7,'Etude statistique des temps d''a'!A:A,"21h30",INDEX('Etude statistique des temps d''a'!B:AD, 0, ROW(A14)),"&lt;&gt;"),"No data")</f>
        <v>0.5</v>
      </c>
      <c r="AK15">
        <f>IFERROR(COUNTIFS('Etude statistique des temps d''a'!AF:AF,7,'Etude statistique des temps d''a'!A:A,"22h",INDEX('Etude statistique des temps d''a'!B:AD, 0, ROW(A14)),"Fermé") / COUNTIFS('Etude statistique des temps d''a'!AF:AF,7,'Etude statistique des temps d''a'!A:A,"22h",INDEX('Etude statistique des temps d''a'!B:AD, 0, ROW(A14)),"&lt;&gt;"),"No data")</f>
        <v>1</v>
      </c>
      <c r="AL15" t="str">
        <f>IFERROR(COUNTIFS('Etude statistique des temps d''a'!AF:AF,7,'Etude statistique des temps d''a'!A:A,"22h30",INDEX('Etude statistique des temps d''a'!B:AD, 0, ROW(A14)),"Fermé") / COUNTIFS('Etude statistique des temps d''a'!AF:AF,7,'Etude statistique des temps d''a'!A:A,"22h30",INDEX('Etude statistique des temps d''a'!B:AD, 0, ROW(A14)),"&lt;&gt;"),"No data")</f>
        <v>No data</v>
      </c>
    </row>
    <row r="16" spans="1:38" x14ac:dyDescent="0.3">
      <c r="A16" t="s">
        <v>14</v>
      </c>
      <c r="B16" t="s">
        <v>40</v>
      </c>
      <c r="C16" t="s">
        <v>71</v>
      </c>
      <c r="D16" t="s">
        <v>72</v>
      </c>
      <c r="E16">
        <f t="shared" si="0"/>
        <v>42.083333333333329</v>
      </c>
      <c r="F16" t="str">
        <f>IFERROR(AVERAGEIFS(INDEX('Etude statistique des temps d''a'!B:AD,0,ROW(A15)),'Etude statistique des temps d''a'!A:A,"8h30",'Etude statistique des temps d''a'!AF:AF,7),"Closed")</f>
        <v>Closed</v>
      </c>
      <c r="G16">
        <f>IFERROR(AVERAGEIFS(INDEX('Etude statistique des temps d''a'!B:AD,0,ROW(A15)),'Etude statistique des temps d''a'!A:A,"9h30",'Etude statistique des temps d''a'!AF:AF,7),"Closed")</f>
        <v>35</v>
      </c>
      <c r="H16">
        <f>IFERROR(AVERAGEIFS(INDEX('Etude statistique des temps d''a'!B:AD,0,ROW(A15)),'Etude statistique des temps d''a'!A:A,"10h30",'Etude statistique des temps d''a'!AF:AF,7),"Closed")</f>
        <v>35</v>
      </c>
      <c r="I16">
        <f>IFERROR(AVERAGEIFS(INDEX('Etude statistique des temps d''a'!B:AD,0,ROW(A15)),'Etude statistique des temps d''a'!A:A,"11h30 (Parade!)",'Etude statistique des temps d''a'!AF:AF,7),"Closed")</f>
        <v>36.666666666666664</v>
      </c>
      <c r="J16">
        <f>IFERROR(AVERAGEIFS(INDEX('Etude statistique des temps d''a'!B:AD,0,ROW(A15)),'Etude statistique des temps d''a'!A:A,"12h30",'Etude statistique des temps d''a'!AF:AF,7),"Closed")</f>
        <v>53.333333333333336</v>
      </c>
      <c r="K16">
        <f>IFERROR(AVERAGEIFS(INDEX('Etude statistique des temps d''a'!B:AD,0,ROW(A15)),'Etude statistique des temps d''a'!A:A,"13h30",'Etude statistique des temps d''a'!AF:AF,7),"Closed")</f>
        <v>45</v>
      </c>
      <c r="L16">
        <f>IFERROR(AVERAGEIFS(INDEX('Etude statistique des temps d''a'!B:AD,0,ROW(A15)),'Etude statistique des temps d''a'!A:A,"14h30",'Etude statistique des temps d''a'!AF:AF,7),"Closed")</f>
        <v>41.666666666666664</v>
      </c>
      <c r="M16">
        <f>IFERROR(AVERAGEIFS(INDEX('Etude statistique des temps d''a'!B:AD,0,ROW(A15)),'Etude statistique des temps d''a'!A:A,"15h30",'Etude statistique des temps d''a'!AF:AF,7),"Closed")</f>
        <v>45</v>
      </c>
      <c r="N16">
        <f>IFERROR(AVERAGEIFS(INDEX('Etude statistique des temps d''a'!B:AD,0,ROW(A15)),'Etude statistique des temps d''a'!A:A,"16h30",'Etude statistique des temps d''a'!AF:AF,7),"Closed")</f>
        <v>56.666666666666664</v>
      </c>
      <c r="O16">
        <f>IFERROR(AVERAGEIFS(INDEX('Etude statistique des temps d''a'!B:AD,0,ROW(A15)),'Etude statistique des temps d''a'!A:A,"17h30",'Etude statistique des temps d''a'!AF:AF,7),"Closed")</f>
        <v>40</v>
      </c>
      <c r="P16">
        <f>IFERROR(AVERAGEIFS(INDEX('Etude statistique des temps d''a'!B:AD,0,ROW(A15)),'Etude statistique des temps d''a'!A:A,"18h30",'Etude statistique des temps d''a'!AF:AF,7),"Closed")</f>
        <v>43.333333333333336</v>
      </c>
      <c r="Q16">
        <f>IFERROR(AVERAGEIFS(INDEX('Etude statistique des temps d''a'!B:AD,0,ROW(A15)),'Etude statistique des temps d''a'!A:A,"19h30",'Etude statistique des temps d''a'!AF:AF,7),"Closed")</f>
        <v>25</v>
      </c>
      <c r="R16">
        <f>IFERROR(AVERAGEIFS(INDEX('Etude statistique des temps d''a'!B:AD,0,ROW(A15)),'Etude statistique des temps d''a'!A:A,"20h30",'Etude statistique des temps d''a'!AF:AF,7),"Closed")</f>
        <v>35</v>
      </c>
      <c r="S16">
        <f>IFERROR(AVERAGEIFS(INDEX('Etude statistique des temps d''a'!B:AD,0,ROW(A15)),'Etude statistique des temps d''a'!A:A,"21h30",'Etude statistique des temps d''a'!AF:AF,7),"Closed")</f>
        <v>42.5</v>
      </c>
      <c r="T16">
        <f>IFERROR(AVERAGEIFS(INDEX('Etude statistique des temps d''a'!B:AD,0,ROW(A15)),'Etude statistique des temps d''a'!A:A,"22h",'Etude statistique des temps d''a'!AF:AF,7),"Closed")</f>
        <v>55</v>
      </c>
      <c r="U16" t="str">
        <f>IFERROR(AVERAGEIFS(INDEX('Etude statistique des temps d''a'!B:AD,0,ROW(A15)),'Etude statistique des temps d''a'!A:A,"22h30",'Etude statistique des temps d''a'!AF:AF,7),"Closed")</f>
        <v>Closed</v>
      </c>
      <c r="V16">
        <f>COUNTIFS('Etude statistique des temps d''a'!AF:AF,7,INDEX('Etude statistique des temps d''a'!B:AD, 0, ROW(A15)),"Fermé") / COUNTIFS('Etude statistique des temps d''a'!AF:AF,7,INDEX('Etude statistique des temps d''a'!B:AD, 0, ROW(A15)),"&lt;&gt;")</f>
        <v>3.125E-2</v>
      </c>
      <c r="W16">
        <f>IFERROR(COUNTIFS('Etude statistique des temps d''a'!AF:AF,7,'Etude statistique des temps d''a'!A:A,"8h30",INDEX('Etude statistique des temps d''a'!B:AD, 0, ROW(A15)),"Fermé") / COUNTIFS('Etude statistique des temps d''a'!AF:AF,7,'Etude statistique des temps d''a'!A:A,"8h30",INDEX('Etude statistique des temps d''a'!B:AD, 0, ROW(A15)),"&lt;&gt;"),"No data")</f>
        <v>1</v>
      </c>
      <c r="X16">
        <f>IFERROR(COUNTIFS('Etude statistique des temps d''a'!AF:AF,7,'Etude statistique des temps d''a'!A:A,"9h30",INDEX('Etude statistique des temps d''a'!B:AD, 0, ROW(A15)),"Fermé") / COUNTIFS('Etude statistique des temps d''a'!AF:AF,7,'Etude statistique des temps d''a'!A:A,"9h30",INDEX('Etude statistique des temps d''a'!B:AD, 0, ROW(A15)),"&lt;&gt;"),"No data")</f>
        <v>0</v>
      </c>
      <c r="Y16">
        <f>IFERROR(COUNTIFS('Etude statistique des temps d''a'!AF:AF,7,'Etude statistique des temps d''a'!A:A,"10h30",INDEX('Etude statistique des temps d''a'!B:AD, 0, ROW(A15)),"Fermé") / COUNTIFS('Etude statistique des temps d''a'!AF:AF,7,'Etude statistique des temps d''a'!A:A,"10h30",INDEX('Etude statistique des temps d''a'!B:AD, 0, ROW(A15)),"&lt;&gt;"),"No data")</f>
        <v>0</v>
      </c>
      <c r="Z16">
        <f>IFERROR(COUNTIFS('Etude statistique des temps d''a'!AF:AF,7,'Etude statistique des temps d''a'!A:A,"11h30 (Parade!)",INDEX('Etude statistique des temps d''a'!B:AD, 0, ROW(A15)),"Fermé") / COUNTIFS('Etude statistique des temps d''a'!AF:AF,7,'Etude statistique des temps d''a'!A:A,"11h30 (Parade!)",INDEX('Etude statistique des temps d''a'!B:AD, 0, ROW(A15)),"&lt;&gt;"),"No data")</f>
        <v>0</v>
      </c>
      <c r="AA16">
        <f>IFERROR(COUNTIFS('Etude statistique des temps d''a'!AF:AF,7,'Etude statistique des temps d''a'!A:A,"12h30",INDEX('Etude statistique des temps d''a'!B:AD, 0, ROW(A15)),"Fermé") / COUNTIFS('Etude statistique des temps d''a'!AF:AF,7,'Etude statistique des temps d''a'!A:A,"12h30",INDEX('Etude statistique des temps d''a'!B:AD, 0, ROW(A15)),"&lt;&gt;"),"No data")</f>
        <v>0</v>
      </c>
      <c r="AB16">
        <f>IFERROR(COUNTIFS('Etude statistique des temps d''a'!AF:AF,7,'Etude statistique des temps d''a'!A:A,"13h30",INDEX('Etude statistique des temps d''a'!B:AD, 0, ROW(A15)),"Fermé") / COUNTIFS('Etude statistique des temps d''a'!AF:AF,7,'Etude statistique des temps d''a'!A:A,"13h30",INDEX('Etude statistique des temps d''a'!B:AD, 0, ROW(A15)),"&lt;&gt;"),"No data")</f>
        <v>0</v>
      </c>
      <c r="AC16">
        <f>IFERROR(COUNTIFS('Etude statistique des temps d''a'!AF:AF,7,'Etude statistique des temps d''a'!A:A,"14h30",INDEX('Etude statistique des temps d''a'!B:AD, 0, ROW(A15)),"Fermé") / COUNTIFS('Etude statistique des temps d''a'!AF:AF,7,'Etude statistique des temps d''a'!A:A,"14h30",INDEX('Etude statistique des temps d''a'!B:AD, 0, ROW(A15)),"&lt;&gt;"),"No data")</f>
        <v>0</v>
      </c>
      <c r="AD16">
        <f>IFERROR(COUNTIFS('Etude statistique des temps d''a'!AF:AF,7,'Etude statistique des temps d''a'!A:A,"15h30",INDEX('Etude statistique des temps d''a'!B:AD, 0, ROW(A15)),"Fermé") / COUNTIFS('Etude statistique des temps d''a'!AF:AF,7,'Etude statistique des temps d''a'!A:A,"15h30",INDEX('Etude statistique des temps d''a'!B:AD, 0, ROW(A15)),"&lt;&gt;"),"No data")</f>
        <v>0</v>
      </c>
      <c r="AE16">
        <f>IFERROR(COUNTIFS('Etude statistique des temps d''a'!AF:AF,7,'Etude statistique des temps d''a'!A:A,"16h30",INDEX('Etude statistique des temps d''a'!B:AD, 0, ROW(A15)),"Fermé") / COUNTIFS('Etude statistique des temps d''a'!AF:AF,7,'Etude statistique des temps d''a'!A:A,"16h30",INDEX('Etude statistique des temps d''a'!B:AD, 0, ROW(A15)),"&lt;&gt;"),"No data")</f>
        <v>0</v>
      </c>
      <c r="AF16">
        <f>IFERROR(COUNTIFS('Etude statistique des temps d''a'!AF:AF,7,'Etude statistique des temps d''a'!A:A,"17h30",INDEX('Etude statistique des temps d''a'!B:AD, 0, ROW(A15)),"Fermé") / COUNTIFS('Etude statistique des temps d''a'!AF:AF,7,'Etude statistique des temps d''a'!A:A,"17h30",INDEX('Etude statistique des temps d''a'!B:AD, 0, ROW(A15)),"&lt;&gt;"),"No data")</f>
        <v>0</v>
      </c>
      <c r="AG16">
        <f>IFERROR(COUNTIFS('Etude statistique des temps d''a'!AF:AF,7,'Etude statistique des temps d''a'!A:A,"18h30",INDEX('Etude statistique des temps d''a'!B:AD, 0, ROW(A15)),"Fermé") / COUNTIFS('Etude statistique des temps d''a'!AF:AF,7,'Etude statistique des temps d''a'!A:A,"18h30",INDEX('Etude statistique des temps d''a'!B:AD, 0, ROW(A15)),"&lt;&gt;"),"No data")</f>
        <v>0</v>
      </c>
      <c r="AH16">
        <f>IFERROR(COUNTIFS('Etude statistique des temps d''a'!AF:AF,7,'Etude statistique des temps d''a'!A:A,"19h30",INDEX('Etude statistique des temps d''a'!B:AD, 0, ROW(A15)),"Fermé") / COUNTIFS('Etude statistique des temps d''a'!AF:AF,7,'Etude statistique des temps d''a'!A:A,"19h30",INDEX('Etude statistique des temps d''a'!B:AD, 0, ROW(A15)),"&lt;&gt;"),"No data")</f>
        <v>0</v>
      </c>
      <c r="AI16">
        <f>IFERROR(COUNTIFS('Etude statistique des temps d''a'!AF:AF,7,'Etude statistique des temps d''a'!A:A,"20h30",INDEX('Etude statistique des temps d''a'!B:AD, 0, ROW(A15)),"Fermé") / COUNTIFS('Etude statistique des temps d''a'!AF:AF,7,'Etude statistique des temps d''a'!A:A,"20h30",INDEX('Etude statistique des temps d''a'!B:AD, 0, ROW(A15)),"&lt;&gt;"),"No data")</f>
        <v>0</v>
      </c>
      <c r="AJ16">
        <f>IFERROR(COUNTIFS('Etude statistique des temps d''a'!AF:AF,7,'Etude statistique des temps d''a'!A:A,"21h30",INDEX('Etude statistique des temps d''a'!B:AD, 0, ROW(A15)),"Fermé") / COUNTIFS('Etude statistique des temps d''a'!AF:AF,7,'Etude statistique des temps d''a'!A:A,"21h30",INDEX('Etude statistique des temps d''a'!B:AD, 0, ROW(A15)),"&lt;&gt;"),"No data")</f>
        <v>0</v>
      </c>
      <c r="AK16">
        <f>IFERROR(COUNTIFS('Etude statistique des temps d''a'!AF:AF,7,'Etude statistique des temps d''a'!A:A,"22h",INDEX('Etude statistique des temps d''a'!B:AD, 0, ROW(A15)),"Fermé") / COUNTIFS('Etude statistique des temps d''a'!AF:AF,7,'Etude statistique des temps d''a'!A:A,"22h",INDEX('Etude statistique des temps d''a'!B:AD, 0, ROW(A15)),"&lt;&gt;"),"No data")</f>
        <v>0</v>
      </c>
      <c r="AL16" t="str">
        <f>IFERROR(COUNTIFS('Etude statistique des temps d''a'!AF:AF,7,'Etude statistique des temps d''a'!A:A,"22h30",INDEX('Etude statistique des temps d''a'!B:AD, 0, ROW(A15)),"Fermé") / COUNTIFS('Etude statistique des temps d''a'!AF:AF,7,'Etude statistique des temps d''a'!A:A,"22h30",INDEX('Etude statistique des temps d''a'!B:AD, 0, ROW(A15)),"&lt;&gt;"),"No data")</f>
        <v>No data</v>
      </c>
    </row>
    <row r="17" spans="1:38" x14ac:dyDescent="0.3">
      <c r="A17" t="s">
        <v>23</v>
      </c>
      <c r="B17" t="s">
        <v>40</v>
      </c>
      <c r="C17" t="s">
        <v>73</v>
      </c>
      <c r="D17" t="s">
        <v>74</v>
      </c>
      <c r="E17">
        <f t="shared" si="0"/>
        <v>19.930555555555557</v>
      </c>
      <c r="F17" t="str">
        <f>IFERROR(AVERAGEIFS(INDEX('Etude statistique des temps d''a'!B:AD,0,ROW(A16)),'Etude statistique des temps d''a'!A:A,"8h30",'Etude statistique des temps d''a'!AF:AF,7),"Closed")</f>
        <v>Closed</v>
      </c>
      <c r="G17">
        <f>IFERROR(AVERAGEIFS(INDEX('Etude statistique des temps d''a'!B:AD,0,ROW(A16)),'Etude statistique des temps d''a'!A:A,"9h30",'Etude statistique des temps d''a'!AF:AF,7),"Closed")</f>
        <v>5</v>
      </c>
      <c r="H17">
        <f>IFERROR(AVERAGEIFS(INDEX('Etude statistique des temps d''a'!B:AD,0,ROW(A16)),'Etude statistique des temps d''a'!A:A,"10h30",'Etude statistique des temps d''a'!AF:AF,7),"Closed")</f>
        <v>12.5</v>
      </c>
      <c r="I17">
        <f>IFERROR(AVERAGEIFS(INDEX('Etude statistique des temps d''a'!B:AD,0,ROW(A16)),'Etude statistique des temps d''a'!A:A,"11h30 (Parade!)",'Etude statistique des temps d''a'!AF:AF,7),"Closed")</f>
        <v>20</v>
      </c>
      <c r="J17">
        <f>IFERROR(AVERAGEIFS(INDEX('Etude statistique des temps d''a'!B:AD,0,ROW(A16)),'Etude statistique des temps d''a'!A:A,"12h30",'Etude statistique des temps d''a'!AF:AF,7),"Closed")</f>
        <v>30</v>
      </c>
      <c r="K17">
        <f>IFERROR(AVERAGEIFS(INDEX('Etude statistique des temps d''a'!B:AD,0,ROW(A16)),'Etude statistique des temps d''a'!A:A,"13h30",'Etude statistique des temps d''a'!AF:AF,7),"Closed")</f>
        <v>26.666666666666668</v>
      </c>
      <c r="L17">
        <f>IFERROR(AVERAGEIFS(INDEX('Etude statistique des temps d''a'!B:AD,0,ROW(A16)),'Etude statistique des temps d''a'!A:A,"14h30",'Etude statistique des temps d''a'!AF:AF,7),"Closed")</f>
        <v>25</v>
      </c>
      <c r="M17">
        <f>IFERROR(AVERAGEIFS(INDEX('Etude statistique des temps d''a'!B:AD,0,ROW(A16)),'Etude statistique des temps d''a'!A:A,"15h30",'Etude statistique des temps d''a'!AF:AF,7),"Closed")</f>
        <v>25</v>
      </c>
      <c r="N17">
        <f>IFERROR(AVERAGEIFS(INDEX('Etude statistique des temps d''a'!B:AD,0,ROW(A16)),'Etude statistique des temps d''a'!A:A,"16h30",'Etude statistique des temps d''a'!AF:AF,7),"Closed")</f>
        <v>26.666666666666668</v>
      </c>
      <c r="O17">
        <f>IFERROR(AVERAGEIFS(INDEX('Etude statistique des temps d''a'!B:AD,0,ROW(A16)),'Etude statistique des temps d''a'!A:A,"17h30",'Etude statistique des temps d''a'!AF:AF,7),"Closed")</f>
        <v>15</v>
      </c>
      <c r="P17">
        <f>IFERROR(AVERAGEIFS(INDEX('Etude statistique des temps d''a'!B:AD,0,ROW(A16)),'Etude statistique des temps d''a'!A:A,"18h30",'Etude statistique des temps d''a'!AF:AF,7),"Closed")</f>
        <v>18.333333333333332</v>
      </c>
      <c r="Q17">
        <f>IFERROR(AVERAGEIFS(INDEX('Etude statistique des temps d''a'!B:AD,0,ROW(A16)),'Etude statistique des temps d''a'!A:A,"19h30",'Etude statistique des temps d''a'!AF:AF,7),"Closed")</f>
        <v>15</v>
      </c>
      <c r="R17">
        <f>IFERROR(AVERAGEIFS(INDEX('Etude statistique des temps d''a'!B:AD,0,ROW(A16)),'Etude statistique des temps d''a'!A:A,"20h30",'Etude statistique des temps d''a'!AF:AF,7),"Closed")</f>
        <v>20</v>
      </c>
      <c r="S17" t="str">
        <f>IFERROR(AVERAGEIFS(INDEX('Etude statistique des temps d''a'!B:AD,0,ROW(A16)),'Etude statistique des temps d''a'!A:A,"21h30",'Etude statistique des temps d''a'!AF:AF,7),"Closed")</f>
        <v>Closed</v>
      </c>
      <c r="T17" t="str">
        <f>IFERROR(AVERAGEIFS(INDEX('Etude statistique des temps d''a'!B:AD,0,ROW(A16)),'Etude statistique des temps d''a'!A:A,"22h",'Etude statistique des temps d''a'!AF:AF,7),"Closed")</f>
        <v>Closed</v>
      </c>
      <c r="U17" t="str">
        <f>IFERROR(AVERAGEIFS(INDEX('Etude statistique des temps d''a'!B:AD,0,ROW(A16)),'Etude statistique des temps d''a'!A:A,"22h30",'Etude statistique des temps d''a'!AF:AF,7),"Closed")</f>
        <v>Closed</v>
      </c>
      <c r="V17">
        <f>COUNTIFS('Etude statistique des temps d''a'!AF:AF,7,INDEX('Etude statistique des temps d''a'!B:AD, 0, ROW(A16)),"Fermé") / COUNTIFS('Etude statistique des temps d''a'!AF:AF,7,INDEX('Etude statistique des temps d''a'!B:AD, 0, ROW(A16)),"&lt;&gt;")</f>
        <v>0.125</v>
      </c>
      <c r="W17">
        <f>IFERROR(COUNTIFS('Etude statistique des temps d''a'!AF:AF,7,'Etude statistique des temps d''a'!A:A,"8h30",INDEX('Etude statistique des temps d''a'!B:AD, 0, ROW(A16)),"Fermé") / COUNTIFS('Etude statistique des temps d''a'!AF:AF,7,'Etude statistique des temps d''a'!A:A,"8h30",INDEX('Etude statistique des temps d''a'!B:AD, 0, ROW(A16)),"&lt;&gt;"),"No data")</f>
        <v>1</v>
      </c>
      <c r="X17">
        <f>IFERROR(COUNTIFS('Etude statistique des temps d''a'!AF:AF,7,'Etude statistique des temps d''a'!A:A,"9h30",INDEX('Etude statistique des temps d''a'!B:AD, 0, ROW(A16)),"Fermé") / COUNTIFS('Etude statistique des temps d''a'!AF:AF,7,'Etude statistique des temps d''a'!A:A,"9h30",INDEX('Etude statistique des temps d''a'!B:AD, 0, ROW(A16)),"&lt;&gt;"),"No data")</f>
        <v>0</v>
      </c>
      <c r="Y17">
        <f>IFERROR(COUNTIFS('Etude statistique des temps d''a'!AF:AF,7,'Etude statistique des temps d''a'!A:A,"10h30",INDEX('Etude statistique des temps d''a'!B:AD, 0, ROW(A16)),"Fermé") / COUNTIFS('Etude statistique des temps d''a'!AF:AF,7,'Etude statistique des temps d''a'!A:A,"10h30",INDEX('Etude statistique des temps d''a'!B:AD, 0, ROW(A16)),"&lt;&gt;"),"No data")</f>
        <v>0</v>
      </c>
      <c r="Z17">
        <f>IFERROR(COUNTIFS('Etude statistique des temps d''a'!AF:AF,7,'Etude statistique des temps d''a'!A:A,"11h30 (Parade!)",INDEX('Etude statistique des temps d''a'!B:AD, 0, ROW(A16)),"Fermé") / COUNTIFS('Etude statistique des temps d''a'!AF:AF,7,'Etude statistique des temps d''a'!A:A,"11h30 (Parade!)",INDEX('Etude statistique des temps d''a'!B:AD, 0, ROW(A16)),"&lt;&gt;"),"No data")</f>
        <v>0</v>
      </c>
      <c r="AA17">
        <f>IFERROR(COUNTIFS('Etude statistique des temps d''a'!AF:AF,7,'Etude statistique des temps d''a'!A:A,"12h30",INDEX('Etude statistique des temps d''a'!B:AD, 0, ROW(A16)),"Fermé") / COUNTIFS('Etude statistique des temps d''a'!AF:AF,7,'Etude statistique des temps d''a'!A:A,"12h30",INDEX('Etude statistique des temps d''a'!B:AD, 0, ROW(A16)),"&lt;&gt;"),"No data")</f>
        <v>0</v>
      </c>
      <c r="AB17">
        <f>IFERROR(COUNTIFS('Etude statistique des temps d''a'!AF:AF,7,'Etude statistique des temps d''a'!A:A,"13h30",INDEX('Etude statistique des temps d''a'!B:AD, 0, ROW(A16)),"Fermé") / COUNTIFS('Etude statistique des temps d''a'!AF:AF,7,'Etude statistique des temps d''a'!A:A,"13h30",INDEX('Etude statistique des temps d''a'!B:AD, 0, ROW(A16)),"&lt;&gt;"),"No data")</f>
        <v>0</v>
      </c>
      <c r="AC17">
        <f>IFERROR(COUNTIFS('Etude statistique des temps d''a'!AF:AF,7,'Etude statistique des temps d''a'!A:A,"14h30",INDEX('Etude statistique des temps d''a'!B:AD, 0, ROW(A16)),"Fermé") / COUNTIFS('Etude statistique des temps d''a'!AF:AF,7,'Etude statistique des temps d''a'!A:A,"14h30",INDEX('Etude statistique des temps d''a'!B:AD, 0, ROW(A16)),"&lt;&gt;"),"No data")</f>
        <v>0</v>
      </c>
      <c r="AD17">
        <f>IFERROR(COUNTIFS('Etude statistique des temps d''a'!AF:AF,7,'Etude statistique des temps d''a'!A:A,"15h30",INDEX('Etude statistique des temps d''a'!B:AD, 0, ROW(A16)),"Fermé") / COUNTIFS('Etude statistique des temps d''a'!AF:AF,7,'Etude statistique des temps d''a'!A:A,"15h30",INDEX('Etude statistique des temps d''a'!B:AD, 0, ROW(A16)),"&lt;&gt;"),"No data")</f>
        <v>0</v>
      </c>
      <c r="AE17">
        <f>IFERROR(COUNTIFS('Etude statistique des temps d''a'!AF:AF,7,'Etude statistique des temps d''a'!A:A,"16h30",INDEX('Etude statistique des temps d''a'!B:AD, 0, ROW(A16)),"Fermé") / COUNTIFS('Etude statistique des temps d''a'!AF:AF,7,'Etude statistique des temps d''a'!A:A,"16h30",INDEX('Etude statistique des temps d''a'!B:AD, 0, ROW(A16)),"&lt;&gt;"),"No data")</f>
        <v>0</v>
      </c>
      <c r="AF17">
        <f>IFERROR(COUNTIFS('Etude statistique des temps d''a'!AF:AF,7,'Etude statistique des temps d''a'!A:A,"17h30",INDEX('Etude statistique des temps d''a'!B:AD, 0, ROW(A16)),"Fermé") / COUNTIFS('Etude statistique des temps d''a'!AF:AF,7,'Etude statistique des temps d''a'!A:A,"17h30",INDEX('Etude statistique des temps d''a'!B:AD, 0, ROW(A16)),"&lt;&gt;"),"No data")</f>
        <v>0</v>
      </c>
      <c r="AG17">
        <f>IFERROR(COUNTIFS('Etude statistique des temps d''a'!AF:AF,7,'Etude statistique des temps d''a'!A:A,"18h30",INDEX('Etude statistique des temps d''a'!B:AD, 0, ROW(A16)),"Fermé") / COUNTIFS('Etude statistique des temps d''a'!AF:AF,7,'Etude statistique des temps d''a'!A:A,"18h30",INDEX('Etude statistique des temps d''a'!B:AD, 0, ROW(A16)),"&lt;&gt;"),"No data")</f>
        <v>0</v>
      </c>
      <c r="AH17">
        <f>IFERROR(COUNTIFS('Etude statistique des temps d''a'!AF:AF,7,'Etude statistique des temps d''a'!A:A,"19h30",INDEX('Etude statistique des temps d''a'!B:AD, 0, ROW(A16)),"Fermé") / COUNTIFS('Etude statistique des temps d''a'!AF:AF,7,'Etude statistique des temps d''a'!A:A,"19h30",INDEX('Etude statistique des temps d''a'!B:AD, 0, ROW(A16)),"&lt;&gt;"),"No data")</f>
        <v>0</v>
      </c>
      <c r="AI17">
        <f>IFERROR(COUNTIFS('Etude statistique des temps d''a'!AF:AF,7,'Etude statistique des temps d''a'!A:A,"20h30",INDEX('Etude statistique des temps d''a'!B:AD, 0, ROW(A16)),"Fermé") / COUNTIFS('Etude statistique des temps d''a'!AF:AF,7,'Etude statistique des temps d''a'!A:A,"20h30",INDEX('Etude statistique des temps d''a'!B:AD, 0, ROW(A16)),"&lt;&gt;"),"No data")</f>
        <v>0</v>
      </c>
      <c r="AJ17">
        <f>IFERROR(COUNTIFS('Etude statistique des temps d''a'!AF:AF,7,'Etude statistique des temps d''a'!A:A,"21h30",INDEX('Etude statistique des temps d''a'!B:AD, 0, ROW(A16)),"Fermé") / COUNTIFS('Etude statistique des temps d''a'!AF:AF,7,'Etude statistique des temps d''a'!A:A,"21h30",INDEX('Etude statistique des temps d''a'!B:AD, 0, ROW(A16)),"&lt;&gt;"),"No data")</f>
        <v>1</v>
      </c>
      <c r="AK17">
        <f>IFERROR(COUNTIFS('Etude statistique des temps d''a'!AF:AF,7,'Etude statistique des temps d''a'!A:A,"22h",INDEX('Etude statistique des temps d''a'!B:AD, 0, ROW(A16)),"Fermé") / COUNTIFS('Etude statistique des temps d''a'!AF:AF,7,'Etude statistique des temps d''a'!A:A,"22h",INDEX('Etude statistique des temps d''a'!B:AD, 0, ROW(A16)),"&lt;&gt;"),"No data")</f>
        <v>1</v>
      </c>
      <c r="AL17" t="str">
        <f>IFERROR(COUNTIFS('Etude statistique des temps d''a'!AF:AF,7,'Etude statistique des temps d''a'!A:A,"22h30",INDEX('Etude statistique des temps d''a'!B:AD, 0, ROW(A16)),"Fermé") / COUNTIFS('Etude statistique des temps d''a'!AF:AF,7,'Etude statistique des temps d''a'!A:A,"22h30",INDEX('Etude statistique des temps d''a'!B:AD, 0, ROW(A16)),"&lt;&gt;"),"No data")</f>
        <v>No data</v>
      </c>
    </row>
    <row r="18" spans="1:38" x14ac:dyDescent="0.3">
      <c r="A18" t="s">
        <v>24</v>
      </c>
      <c r="B18" t="s">
        <v>40</v>
      </c>
      <c r="C18" t="s">
        <v>75</v>
      </c>
      <c r="D18" t="s">
        <v>76</v>
      </c>
      <c r="E18">
        <f t="shared" si="0"/>
        <v>38.809523809523803</v>
      </c>
      <c r="F18">
        <f>IFERROR(AVERAGEIFS(INDEX('Etude statistique des temps d''a'!B:AD,0,ROW(A17)),'Etude statistique des temps d''a'!A:A,"8h30",'Etude statistique des temps d''a'!AF:AF,7),"Closed")</f>
        <v>5</v>
      </c>
      <c r="G18">
        <f>IFERROR(AVERAGEIFS(INDEX('Etude statistique des temps d''a'!B:AD,0,ROW(A17)),'Etude statistique des temps d''a'!A:A,"9h30",'Etude statistique des temps d''a'!AF:AF,7),"Closed")</f>
        <v>40</v>
      </c>
      <c r="H18">
        <f>IFERROR(AVERAGEIFS(INDEX('Etude statistique des temps d''a'!B:AD,0,ROW(A17)),'Etude statistique des temps d''a'!A:A,"10h30",'Etude statistique des temps d''a'!AF:AF,7),"Closed")</f>
        <v>37.5</v>
      </c>
      <c r="I18">
        <f>IFERROR(AVERAGEIFS(INDEX('Etude statistique des temps d''a'!B:AD,0,ROW(A17)),'Etude statistique des temps d''a'!A:A,"11h30 (Parade!)",'Etude statistique des temps d''a'!AF:AF,7),"Closed")</f>
        <v>46.666666666666664</v>
      </c>
      <c r="J18">
        <f>IFERROR(AVERAGEIFS(INDEX('Etude statistique des temps d''a'!B:AD,0,ROW(A17)),'Etude statistique des temps d''a'!A:A,"12h30",'Etude statistique des temps d''a'!AF:AF,7),"Closed")</f>
        <v>50</v>
      </c>
      <c r="K18">
        <f>IFERROR(AVERAGEIFS(INDEX('Etude statistique des temps d''a'!B:AD,0,ROW(A17)),'Etude statistique des temps d''a'!A:A,"13h30",'Etude statistique des temps d''a'!AF:AF,7),"Closed")</f>
        <v>61.666666666666664</v>
      </c>
      <c r="L18">
        <f>IFERROR(AVERAGEIFS(INDEX('Etude statistique des temps d''a'!B:AD,0,ROW(A17)),'Etude statistique des temps d''a'!A:A,"14h30",'Etude statistique des temps d''a'!AF:AF,7),"Closed")</f>
        <v>58.333333333333336</v>
      </c>
      <c r="M18">
        <f>IFERROR(AVERAGEIFS(INDEX('Etude statistique des temps d''a'!B:AD,0,ROW(A17)),'Etude statistique des temps d''a'!A:A,"15h30",'Etude statistique des temps d''a'!AF:AF,7),"Closed")</f>
        <v>56.666666666666664</v>
      </c>
      <c r="N18">
        <f>IFERROR(AVERAGEIFS(INDEX('Etude statistique des temps d''a'!B:AD,0,ROW(A17)),'Etude statistique des temps d''a'!A:A,"16h30",'Etude statistique des temps d''a'!AF:AF,7),"Closed")</f>
        <v>36.666666666666664</v>
      </c>
      <c r="O18">
        <f>IFERROR(AVERAGEIFS(INDEX('Etude statistique des temps d''a'!B:AD,0,ROW(A17)),'Etude statistique des temps d''a'!A:A,"17h30",'Etude statistique des temps d''a'!AF:AF,7),"Closed")</f>
        <v>32.5</v>
      </c>
      <c r="P18">
        <f>IFERROR(AVERAGEIFS(INDEX('Etude statistique des temps d''a'!B:AD,0,ROW(A17)),'Etude statistique des temps d''a'!A:A,"18h30",'Etude statistique des temps d''a'!AF:AF,7),"Closed")</f>
        <v>28.333333333333332</v>
      </c>
      <c r="Q18">
        <f>IFERROR(AVERAGEIFS(INDEX('Etude statistique des temps d''a'!B:AD,0,ROW(A17)),'Etude statistique des temps d''a'!A:A,"19h30",'Etude statistique des temps d''a'!AF:AF,7),"Closed")</f>
        <v>30</v>
      </c>
      <c r="R18">
        <f>IFERROR(AVERAGEIFS(INDEX('Etude statistique des temps d''a'!B:AD,0,ROW(A17)),'Etude statistique des temps d''a'!A:A,"20h30",'Etude statistique des temps d''a'!AF:AF,7),"Closed")</f>
        <v>30</v>
      </c>
      <c r="S18">
        <f>IFERROR(AVERAGEIFS(INDEX('Etude statistique des temps d''a'!B:AD,0,ROW(A17)),'Etude statistique des temps d''a'!A:A,"21h30",'Etude statistique des temps d''a'!AF:AF,7),"Closed")</f>
        <v>30</v>
      </c>
      <c r="T18" t="str">
        <f>IFERROR(AVERAGEIFS(INDEX('Etude statistique des temps d''a'!B:AD,0,ROW(A17)),'Etude statistique des temps d''a'!A:A,"22h",'Etude statistique des temps d''a'!AF:AF,7),"Closed")</f>
        <v>Closed</v>
      </c>
      <c r="U18" t="str">
        <f>IFERROR(AVERAGEIFS(INDEX('Etude statistique des temps d''a'!B:AD,0,ROW(A17)),'Etude statistique des temps d''a'!A:A,"22h30",'Etude statistique des temps d''a'!AF:AF,7),"Closed")</f>
        <v>Closed</v>
      </c>
      <c r="V18">
        <f>COUNTIFS('Etude statistique des temps d''a'!AF:AF,7,INDEX('Etude statistique des temps d''a'!B:AD, 0, ROW(A17)),"Fermé") / COUNTIFS('Etude statistique des temps d''a'!AF:AF,7,INDEX('Etude statistique des temps d''a'!B:AD, 0, ROW(A17)),"&lt;&gt;")</f>
        <v>6.25E-2</v>
      </c>
      <c r="W18">
        <f>IFERROR(COUNTIFS('Etude statistique des temps d''a'!AF:AF,7,'Etude statistique des temps d''a'!A:A,"8h30",INDEX('Etude statistique des temps d''a'!B:AD, 0, ROW(A17)),"Fermé") / COUNTIFS('Etude statistique des temps d''a'!AF:AF,7,'Etude statistique des temps d''a'!A:A,"8h30",INDEX('Etude statistique des temps d''a'!B:AD, 0, ROW(A17)),"&lt;&gt;"),"No data")</f>
        <v>0</v>
      </c>
      <c r="X18">
        <f>IFERROR(COUNTIFS('Etude statistique des temps d''a'!AF:AF,7,'Etude statistique des temps d''a'!A:A,"9h30",INDEX('Etude statistique des temps d''a'!B:AD, 0, ROW(A17)),"Fermé") / COUNTIFS('Etude statistique des temps d''a'!AF:AF,7,'Etude statistique des temps d''a'!A:A,"9h30",INDEX('Etude statistique des temps d''a'!B:AD, 0, ROW(A17)),"&lt;&gt;"),"No data")</f>
        <v>0</v>
      </c>
      <c r="Y18">
        <f>IFERROR(COUNTIFS('Etude statistique des temps d''a'!AF:AF,7,'Etude statistique des temps d''a'!A:A,"10h30",INDEX('Etude statistique des temps d''a'!B:AD, 0, ROW(A17)),"Fermé") / COUNTIFS('Etude statistique des temps d''a'!AF:AF,7,'Etude statistique des temps d''a'!A:A,"10h30",INDEX('Etude statistique des temps d''a'!B:AD, 0, ROW(A17)),"&lt;&gt;"),"No data")</f>
        <v>0</v>
      </c>
      <c r="Z18">
        <f>IFERROR(COUNTIFS('Etude statistique des temps d''a'!AF:AF,7,'Etude statistique des temps d''a'!A:A,"11h30 (Parade!)",INDEX('Etude statistique des temps d''a'!B:AD, 0, ROW(A17)),"Fermé") / COUNTIFS('Etude statistique des temps d''a'!AF:AF,7,'Etude statistique des temps d''a'!A:A,"11h30 (Parade!)",INDEX('Etude statistique des temps d''a'!B:AD, 0, ROW(A17)),"&lt;&gt;"),"No data")</f>
        <v>0</v>
      </c>
      <c r="AA18">
        <f>IFERROR(COUNTIFS('Etude statistique des temps d''a'!AF:AF,7,'Etude statistique des temps d''a'!A:A,"12h30",INDEX('Etude statistique des temps d''a'!B:AD, 0, ROW(A17)),"Fermé") / COUNTIFS('Etude statistique des temps d''a'!AF:AF,7,'Etude statistique des temps d''a'!A:A,"12h30",INDEX('Etude statistique des temps d''a'!B:AD, 0, ROW(A17)),"&lt;&gt;"),"No data")</f>
        <v>0</v>
      </c>
      <c r="AB18">
        <f>IFERROR(COUNTIFS('Etude statistique des temps d''a'!AF:AF,7,'Etude statistique des temps d''a'!A:A,"13h30",INDEX('Etude statistique des temps d''a'!B:AD, 0, ROW(A17)),"Fermé") / COUNTIFS('Etude statistique des temps d''a'!AF:AF,7,'Etude statistique des temps d''a'!A:A,"13h30",INDEX('Etude statistique des temps d''a'!B:AD, 0, ROW(A17)),"&lt;&gt;"),"No data")</f>
        <v>0</v>
      </c>
      <c r="AC18">
        <f>IFERROR(COUNTIFS('Etude statistique des temps d''a'!AF:AF,7,'Etude statistique des temps d''a'!A:A,"14h30",INDEX('Etude statistique des temps d''a'!B:AD, 0, ROW(A17)),"Fermé") / COUNTIFS('Etude statistique des temps d''a'!AF:AF,7,'Etude statistique des temps d''a'!A:A,"14h30",INDEX('Etude statistique des temps d''a'!B:AD, 0, ROW(A17)),"&lt;&gt;"),"No data")</f>
        <v>0</v>
      </c>
      <c r="AD18">
        <f>IFERROR(COUNTIFS('Etude statistique des temps d''a'!AF:AF,7,'Etude statistique des temps d''a'!A:A,"15h30",INDEX('Etude statistique des temps d''a'!B:AD, 0, ROW(A17)),"Fermé") / COUNTIFS('Etude statistique des temps d''a'!AF:AF,7,'Etude statistique des temps d''a'!A:A,"15h30",INDEX('Etude statistique des temps d''a'!B:AD, 0, ROW(A17)),"&lt;&gt;"),"No data")</f>
        <v>0</v>
      </c>
      <c r="AE18">
        <f>IFERROR(COUNTIFS('Etude statistique des temps d''a'!AF:AF,7,'Etude statistique des temps d''a'!A:A,"16h30",INDEX('Etude statistique des temps d''a'!B:AD, 0, ROW(A17)),"Fermé") / COUNTIFS('Etude statistique des temps d''a'!AF:AF,7,'Etude statistique des temps d''a'!A:A,"16h30",INDEX('Etude statistique des temps d''a'!B:AD, 0, ROW(A17)),"&lt;&gt;"),"No data")</f>
        <v>0</v>
      </c>
      <c r="AF18">
        <f>IFERROR(COUNTIFS('Etude statistique des temps d''a'!AF:AF,7,'Etude statistique des temps d''a'!A:A,"17h30",INDEX('Etude statistique des temps d''a'!B:AD, 0, ROW(A17)),"Fermé") / COUNTIFS('Etude statistique des temps d''a'!AF:AF,7,'Etude statistique des temps d''a'!A:A,"17h30",INDEX('Etude statistique des temps d''a'!B:AD, 0, ROW(A17)),"&lt;&gt;"),"No data")</f>
        <v>0</v>
      </c>
      <c r="AG18">
        <f>IFERROR(COUNTIFS('Etude statistique des temps d''a'!AF:AF,7,'Etude statistique des temps d''a'!A:A,"18h30",INDEX('Etude statistique des temps d''a'!B:AD, 0, ROW(A17)),"Fermé") / COUNTIFS('Etude statistique des temps d''a'!AF:AF,7,'Etude statistique des temps d''a'!A:A,"18h30",INDEX('Etude statistique des temps d''a'!B:AD, 0, ROW(A17)),"&lt;&gt;"),"No data")</f>
        <v>0</v>
      </c>
      <c r="AH18">
        <f>IFERROR(COUNTIFS('Etude statistique des temps d''a'!AF:AF,7,'Etude statistique des temps d''a'!A:A,"19h30",INDEX('Etude statistique des temps d''a'!B:AD, 0, ROW(A17)),"Fermé") / COUNTIFS('Etude statistique des temps d''a'!AF:AF,7,'Etude statistique des temps d''a'!A:A,"19h30",INDEX('Etude statistique des temps d''a'!B:AD, 0, ROW(A17)),"&lt;&gt;"),"No data")</f>
        <v>0</v>
      </c>
      <c r="AI18">
        <f>IFERROR(COUNTIFS('Etude statistique des temps d''a'!AF:AF,7,'Etude statistique des temps d''a'!A:A,"20h30",INDEX('Etude statistique des temps d''a'!B:AD, 0, ROW(A17)),"Fermé") / COUNTIFS('Etude statistique des temps d''a'!AF:AF,7,'Etude statistique des temps d''a'!A:A,"20h30",INDEX('Etude statistique des temps d''a'!B:AD, 0, ROW(A17)),"&lt;&gt;"),"No data")</f>
        <v>0</v>
      </c>
      <c r="AJ18">
        <f>IFERROR(COUNTIFS('Etude statistique des temps d''a'!AF:AF,7,'Etude statistique des temps d''a'!A:A,"21h30",INDEX('Etude statistique des temps d''a'!B:AD, 0, ROW(A17)),"Fermé") / COUNTIFS('Etude statistique des temps d''a'!AF:AF,7,'Etude statistique des temps d''a'!A:A,"21h30",INDEX('Etude statistique des temps d''a'!B:AD, 0, ROW(A17)),"&lt;&gt;"),"No data")</f>
        <v>0.5</v>
      </c>
      <c r="AK18">
        <f>IFERROR(COUNTIFS('Etude statistique des temps d''a'!AF:AF,7,'Etude statistique des temps d''a'!A:A,"22h",INDEX('Etude statistique des temps d''a'!B:AD, 0, ROW(A17)),"Fermé") / COUNTIFS('Etude statistique des temps d''a'!AF:AF,7,'Etude statistique des temps d''a'!A:A,"22h",INDEX('Etude statistique des temps d''a'!B:AD, 0, ROW(A17)),"&lt;&gt;"),"No data")</f>
        <v>1</v>
      </c>
      <c r="AL18" t="str">
        <f>IFERROR(COUNTIFS('Etude statistique des temps d''a'!AF:AF,7,'Etude statistique des temps d''a'!A:A,"22h30",INDEX('Etude statistique des temps d''a'!B:AD, 0, ROW(A17)),"Fermé") / COUNTIFS('Etude statistique des temps d''a'!AF:AF,7,'Etude statistique des temps d''a'!A:A,"22h30",INDEX('Etude statistique des temps d''a'!B:AD, 0, ROW(A17)),"&lt;&gt;"),"No data")</f>
        <v>No data</v>
      </c>
    </row>
    <row r="19" spans="1:38" x14ac:dyDescent="0.3">
      <c r="A19" t="s">
        <v>25</v>
      </c>
      <c r="B19" t="s">
        <v>40</v>
      </c>
      <c r="C19" t="s">
        <v>77</v>
      </c>
      <c r="D19" t="s">
        <v>78</v>
      </c>
      <c r="E19">
        <f t="shared" si="0"/>
        <v>22.371794871794876</v>
      </c>
      <c r="F19" t="str">
        <f>IFERROR(AVERAGEIFS(INDEX('Etude statistique des temps d''a'!B:AD,0,ROW(A18)),'Etude statistique des temps d''a'!A:A,"8h30",'Etude statistique des temps d''a'!AF:AF,7),"Closed")</f>
        <v>Closed</v>
      </c>
      <c r="G19">
        <f>IFERROR(AVERAGEIFS(INDEX('Etude statistique des temps d''a'!B:AD,0,ROW(A18)),'Etude statistique des temps d''a'!A:A,"9h30",'Etude statistique des temps d''a'!AF:AF,7),"Closed")</f>
        <v>5</v>
      </c>
      <c r="H19">
        <f>IFERROR(AVERAGEIFS(INDEX('Etude statistique des temps d''a'!B:AD,0,ROW(A18)),'Etude statistique des temps d''a'!A:A,"10h30",'Etude statistique des temps d''a'!AF:AF,7),"Closed")</f>
        <v>35</v>
      </c>
      <c r="I19">
        <f>IFERROR(AVERAGEIFS(INDEX('Etude statistique des temps d''a'!B:AD,0,ROW(A18)),'Etude statistique des temps d''a'!A:A,"11h30 (Parade!)",'Etude statistique des temps d''a'!AF:AF,7),"Closed")</f>
        <v>21.666666666666668</v>
      </c>
      <c r="J19">
        <f>IFERROR(AVERAGEIFS(INDEX('Etude statistique des temps d''a'!B:AD,0,ROW(A18)),'Etude statistique des temps d''a'!A:A,"12h30",'Etude statistique des temps d''a'!AF:AF,7),"Closed")</f>
        <v>26.666666666666668</v>
      </c>
      <c r="K19">
        <f>IFERROR(AVERAGEIFS(INDEX('Etude statistique des temps d''a'!B:AD,0,ROW(A18)),'Etude statistique des temps d''a'!A:A,"13h30",'Etude statistique des temps d''a'!AF:AF,7),"Closed")</f>
        <v>33.333333333333336</v>
      </c>
      <c r="L19">
        <f>IFERROR(AVERAGEIFS(INDEX('Etude statistique des temps d''a'!B:AD,0,ROW(A18)),'Etude statistique des temps d''a'!A:A,"14h30",'Etude statistique des temps d''a'!AF:AF,7),"Closed")</f>
        <v>30</v>
      </c>
      <c r="M19">
        <f>IFERROR(AVERAGEIFS(INDEX('Etude statistique des temps d''a'!B:AD,0,ROW(A18)),'Etude statistique des temps d''a'!A:A,"15h30",'Etude statistique des temps d''a'!AF:AF,7),"Closed")</f>
        <v>25</v>
      </c>
      <c r="N19">
        <f>IFERROR(AVERAGEIFS(INDEX('Etude statistique des temps d''a'!B:AD,0,ROW(A18)),'Etude statistique des temps d''a'!A:A,"16h30",'Etude statistique des temps d''a'!AF:AF,7),"Closed")</f>
        <v>21.666666666666668</v>
      </c>
      <c r="O19">
        <f>IFERROR(AVERAGEIFS(INDEX('Etude statistique des temps d''a'!B:AD,0,ROW(A18)),'Etude statistique des temps d''a'!A:A,"17h30",'Etude statistique des temps d''a'!AF:AF,7),"Closed")</f>
        <v>22.5</v>
      </c>
      <c r="P19">
        <f>IFERROR(AVERAGEIFS(INDEX('Etude statistique des temps d''a'!B:AD,0,ROW(A18)),'Etude statistique des temps d''a'!A:A,"18h30",'Etude statistique des temps d''a'!AF:AF,7),"Closed")</f>
        <v>25</v>
      </c>
      <c r="Q19">
        <f>IFERROR(AVERAGEIFS(INDEX('Etude statistique des temps d''a'!B:AD,0,ROW(A18)),'Etude statistique des temps d''a'!A:A,"19h30",'Etude statistique des temps d''a'!AF:AF,7),"Closed")</f>
        <v>20</v>
      </c>
      <c r="R19">
        <f>IFERROR(AVERAGEIFS(INDEX('Etude statistique des temps d''a'!B:AD,0,ROW(A18)),'Etude statistique des temps d''a'!A:A,"20h30",'Etude statistique des temps d''a'!AF:AF,7),"Closed")</f>
        <v>15</v>
      </c>
      <c r="S19">
        <f>IFERROR(AVERAGEIFS(INDEX('Etude statistique des temps d''a'!B:AD,0,ROW(A18)),'Etude statistique des temps d''a'!A:A,"21h30",'Etude statistique des temps d''a'!AF:AF,7),"Closed")</f>
        <v>10</v>
      </c>
      <c r="T19" t="str">
        <f>IFERROR(AVERAGEIFS(INDEX('Etude statistique des temps d''a'!B:AD,0,ROW(A18)),'Etude statistique des temps d''a'!A:A,"22h",'Etude statistique des temps d''a'!AF:AF,7),"Closed")</f>
        <v>Closed</v>
      </c>
      <c r="U19" t="str">
        <f>IFERROR(AVERAGEIFS(INDEX('Etude statistique des temps d''a'!B:AD,0,ROW(A18)),'Etude statistique des temps d''a'!A:A,"22h30",'Etude statistique des temps d''a'!AF:AF,7),"Closed")</f>
        <v>Closed</v>
      </c>
      <c r="V19">
        <f>COUNTIFS('Etude statistique des temps d''a'!AF:AF,7,INDEX('Etude statistique des temps d''a'!B:AD, 0, ROW(A18)),"Fermé") / COUNTIFS('Etude statistique des temps d''a'!AF:AF,7,INDEX('Etude statistique des temps d''a'!B:AD, 0, ROW(A18)),"&lt;&gt;")</f>
        <v>9.375E-2</v>
      </c>
      <c r="W19">
        <f>IFERROR(COUNTIFS('Etude statistique des temps d''a'!AF:AF,7,'Etude statistique des temps d''a'!A:A,"8h30",INDEX('Etude statistique des temps d''a'!B:AD, 0, ROW(A18)),"Fermé") / COUNTIFS('Etude statistique des temps d''a'!AF:AF,7,'Etude statistique des temps d''a'!A:A,"8h30",INDEX('Etude statistique des temps d''a'!B:AD, 0, ROW(A18)),"&lt;&gt;"),"No data")</f>
        <v>1</v>
      </c>
      <c r="X19">
        <f>IFERROR(COUNTIFS('Etude statistique des temps d''a'!AF:AF,7,'Etude statistique des temps d''a'!A:A,"9h30",INDEX('Etude statistique des temps d''a'!B:AD, 0, ROW(A18)),"Fermé") / COUNTIFS('Etude statistique des temps d''a'!AF:AF,7,'Etude statistique des temps d''a'!A:A,"9h30",INDEX('Etude statistique des temps d''a'!B:AD, 0, ROW(A18)),"&lt;&gt;"),"No data")</f>
        <v>0</v>
      </c>
      <c r="Y19">
        <f>IFERROR(COUNTIFS('Etude statistique des temps d''a'!AF:AF,7,'Etude statistique des temps d''a'!A:A,"10h30",INDEX('Etude statistique des temps d''a'!B:AD, 0, ROW(A18)),"Fermé") / COUNTIFS('Etude statistique des temps d''a'!AF:AF,7,'Etude statistique des temps d''a'!A:A,"10h30",INDEX('Etude statistique des temps d''a'!B:AD, 0, ROW(A18)),"&lt;&gt;"),"No data")</f>
        <v>0</v>
      </c>
      <c r="Z19">
        <f>IFERROR(COUNTIFS('Etude statistique des temps d''a'!AF:AF,7,'Etude statistique des temps d''a'!A:A,"11h30 (Parade!)",INDEX('Etude statistique des temps d''a'!B:AD, 0, ROW(A18)),"Fermé") / COUNTIFS('Etude statistique des temps d''a'!AF:AF,7,'Etude statistique des temps d''a'!A:A,"11h30 (Parade!)",INDEX('Etude statistique des temps d''a'!B:AD, 0, ROW(A18)),"&lt;&gt;"),"No data")</f>
        <v>0</v>
      </c>
      <c r="AA19">
        <f>IFERROR(COUNTIFS('Etude statistique des temps d''a'!AF:AF,7,'Etude statistique des temps d''a'!A:A,"12h30",INDEX('Etude statistique des temps d''a'!B:AD, 0, ROW(A18)),"Fermé") / COUNTIFS('Etude statistique des temps d''a'!AF:AF,7,'Etude statistique des temps d''a'!A:A,"12h30",INDEX('Etude statistique des temps d''a'!B:AD, 0, ROW(A18)),"&lt;&gt;"),"No data")</f>
        <v>0</v>
      </c>
      <c r="AB19">
        <f>IFERROR(COUNTIFS('Etude statistique des temps d''a'!AF:AF,7,'Etude statistique des temps d''a'!A:A,"13h30",INDEX('Etude statistique des temps d''a'!B:AD, 0, ROW(A18)),"Fermé") / COUNTIFS('Etude statistique des temps d''a'!AF:AF,7,'Etude statistique des temps d''a'!A:A,"13h30",INDEX('Etude statistique des temps d''a'!B:AD, 0, ROW(A18)),"&lt;&gt;"),"No data")</f>
        <v>0</v>
      </c>
      <c r="AC19">
        <f>IFERROR(COUNTIFS('Etude statistique des temps d''a'!AF:AF,7,'Etude statistique des temps d''a'!A:A,"14h30",INDEX('Etude statistique des temps d''a'!B:AD, 0, ROW(A18)),"Fermé") / COUNTIFS('Etude statistique des temps d''a'!AF:AF,7,'Etude statistique des temps d''a'!A:A,"14h30",INDEX('Etude statistique des temps d''a'!B:AD, 0, ROW(A18)),"&lt;&gt;"),"No data")</f>
        <v>0</v>
      </c>
      <c r="AD19">
        <f>IFERROR(COUNTIFS('Etude statistique des temps d''a'!AF:AF,7,'Etude statistique des temps d''a'!A:A,"15h30",INDEX('Etude statistique des temps d''a'!B:AD, 0, ROW(A18)),"Fermé") / COUNTIFS('Etude statistique des temps d''a'!AF:AF,7,'Etude statistique des temps d''a'!A:A,"15h30",INDEX('Etude statistique des temps d''a'!B:AD, 0, ROW(A18)),"&lt;&gt;"),"No data")</f>
        <v>0</v>
      </c>
      <c r="AE19">
        <f>IFERROR(COUNTIFS('Etude statistique des temps d''a'!AF:AF,7,'Etude statistique des temps d''a'!A:A,"16h30",INDEX('Etude statistique des temps d''a'!B:AD, 0, ROW(A18)),"Fermé") / COUNTIFS('Etude statistique des temps d''a'!AF:AF,7,'Etude statistique des temps d''a'!A:A,"16h30",INDEX('Etude statistique des temps d''a'!B:AD, 0, ROW(A18)),"&lt;&gt;"),"No data")</f>
        <v>0</v>
      </c>
      <c r="AF19">
        <f>IFERROR(COUNTIFS('Etude statistique des temps d''a'!AF:AF,7,'Etude statistique des temps d''a'!A:A,"17h30",INDEX('Etude statistique des temps d''a'!B:AD, 0, ROW(A18)),"Fermé") / COUNTIFS('Etude statistique des temps d''a'!AF:AF,7,'Etude statistique des temps d''a'!A:A,"17h30",INDEX('Etude statistique des temps d''a'!B:AD, 0, ROW(A18)),"&lt;&gt;"),"No data")</f>
        <v>0</v>
      </c>
      <c r="AG19">
        <f>IFERROR(COUNTIFS('Etude statistique des temps d''a'!AF:AF,7,'Etude statistique des temps d''a'!A:A,"18h30",INDEX('Etude statistique des temps d''a'!B:AD, 0, ROW(A18)),"Fermé") / COUNTIFS('Etude statistique des temps d''a'!AF:AF,7,'Etude statistique des temps d''a'!A:A,"18h30",INDEX('Etude statistique des temps d''a'!B:AD, 0, ROW(A18)),"&lt;&gt;"),"No data")</f>
        <v>0</v>
      </c>
      <c r="AH19">
        <f>IFERROR(COUNTIFS('Etude statistique des temps d''a'!AF:AF,7,'Etude statistique des temps d''a'!A:A,"19h30",INDEX('Etude statistique des temps d''a'!B:AD, 0, ROW(A18)),"Fermé") / COUNTIFS('Etude statistique des temps d''a'!AF:AF,7,'Etude statistique des temps d''a'!A:A,"19h30",INDEX('Etude statistique des temps d''a'!B:AD, 0, ROW(A18)),"&lt;&gt;"),"No data")</f>
        <v>0</v>
      </c>
      <c r="AI19">
        <f>IFERROR(COUNTIFS('Etude statistique des temps d''a'!AF:AF,7,'Etude statistique des temps d''a'!A:A,"20h30",INDEX('Etude statistique des temps d''a'!B:AD, 0, ROW(A18)),"Fermé") / COUNTIFS('Etude statistique des temps d''a'!AF:AF,7,'Etude statistique des temps d''a'!A:A,"20h30",INDEX('Etude statistique des temps d''a'!B:AD, 0, ROW(A18)),"&lt;&gt;"),"No data")</f>
        <v>0</v>
      </c>
      <c r="AJ19">
        <f>IFERROR(COUNTIFS('Etude statistique des temps d''a'!AF:AF,7,'Etude statistique des temps d''a'!A:A,"21h30",INDEX('Etude statistique des temps d''a'!B:AD, 0, ROW(A18)),"Fermé") / COUNTIFS('Etude statistique des temps d''a'!AF:AF,7,'Etude statistique des temps d''a'!A:A,"21h30",INDEX('Etude statistique des temps d''a'!B:AD, 0, ROW(A18)),"&lt;&gt;"),"No data")</f>
        <v>0.5</v>
      </c>
      <c r="AK19">
        <f>IFERROR(COUNTIFS('Etude statistique des temps d''a'!AF:AF,7,'Etude statistique des temps d''a'!A:A,"22h",INDEX('Etude statistique des temps d''a'!B:AD, 0, ROW(A18)),"Fermé") / COUNTIFS('Etude statistique des temps d''a'!AF:AF,7,'Etude statistique des temps d''a'!A:A,"22h",INDEX('Etude statistique des temps d''a'!B:AD, 0, ROW(A18)),"&lt;&gt;"),"No data")</f>
        <v>1</v>
      </c>
      <c r="AL19" t="str">
        <f>IFERROR(COUNTIFS('Etude statistique des temps d''a'!AF:AF,7,'Etude statistique des temps d''a'!A:A,"22h30",INDEX('Etude statistique des temps d''a'!B:AD, 0, ROW(A18)),"Fermé") / COUNTIFS('Etude statistique des temps d''a'!AF:AF,7,'Etude statistique des temps d''a'!A:A,"22h30",INDEX('Etude statistique des temps d''a'!B:AD, 0, ROW(A18)),"&lt;&gt;"),"No data")</f>
        <v>No data</v>
      </c>
    </row>
    <row r="20" spans="1:38" x14ac:dyDescent="0.3">
      <c r="A20" t="s">
        <v>26</v>
      </c>
      <c r="B20" t="s">
        <v>40</v>
      </c>
      <c r="C20" t="s">
        <v>79</v>
      </c>
      <c r="D20" t="s">
        <v>80</v>
      </c>
      <c r="E20">
        <f t="shared" si="0"/>
        <v>43.80952380952381</v>
      </c>
      <c r="F20" t="str">
        <f>IFERROR(AVERAGEIFS(INDEX('Etude statistique des temps d''a'!B:AD,0,ROW(A19)),'Etude statistique des temps d''a'!A:A,"8h30",'Etude statistique des temps d''a'!AF:AF,7),"Closed")</f>
        <v>Closed</v>
      </c>
      <c r="G20">
        <f>IFERROR(AVERAGEIFS(INDEX('Etude statistique des temps d''a'!B:AD,0,ROW(A19)),'Etude statistique des temps d''a'!A:A,"9h30",'Etude statistique des temps d''a'!AF:AF,7),"Closed")</f>
        <v>5</v>
      </c>
      <c r="H20">
        <f>IFERROR(AVERAGEIFS(INDEX('Etude statistique des temps d''a'!B:AD,0,ROW(A19)),'Etude statistique des temps d''a'!A:A,"10h30",'Etude statistique des temps d''a'!AF:AF,7),"Closed")</f>
        <v>57.5</v>
      </c>
      <c r="I20">
        <f>IFERROR(AVERAGEIFS(INDEX('Etude statistique des temps d''a'!B:AD,0,ROW(A19)),'Etude statistique des temps d''a'!A:A,"11h30 (Parade!)",'Etude statistique des temps d''a'!AF:AF,7),"Closed")</f>
        <v>50</v>
      </c>
      <c r="J20">
        <f>IFERROR(AVERAGEIFS(INDEX('Etude statistique des temps d''a'!B:AD,0,ROW(A19)),'Etude statistique des temps d''a'!A:A,"12h30",'Etude statistique des temps d''a'!AF:AF,7),"Closed")</f>
        <v>65</v>
      </c>
      <c r="K20">
        <f>IFERROR(AVERAGEIFS(INDEX('Etude statistique des temps d''a'!B:AD,0,ROW(A19)),'Etude statistique des temps d''a'!A:A,"13h30",'Etude statistique des temps d''a'!AF:AF,7),"Closed")</f>
        <v>53.333333333333336</v>
      </c>
      <c r="L20">
        <f>IFERROR(AVERAGEIFS(INDEX('Etude statistique des temps d''a'!B:AD,0,ROW(A19)),'Etude statistique des temps d''a'!A:A,"14h30",'Etude statistique des temps d''a'!AF:AF,7),"Closed")</f>
        <v>48.333333333333336</v>
      </c>
      <c r="M20">
        <f>IFERROR(AVERAGEIFS(INDEX('Etude statistique des temps d''a'!B:AD,0,ROW(A19)),'Etude statistique des temps d''a'!A:A,"15h30",'Etude statistique des temps d''a'!AF:AF,7),"Closed")</f>
        <v>45</v>
      </c>
      <c r="N20">
        <f>IFERROR(AVERAGEIFS(INDEX('Etude statistique des temps d''a'!B:AD,0,ROW(A19)),'Etude statistique des temps d''a'!A:A,"16h30",'Etude statistique des temps d''a'!AF:AF,7),"Closed")</f>
        <v>46.666666666666664</v>
      </c>
      <c r="O20">
        <f>IFERROR(AVERAGEIFS(INDEX('Etude statistique des temps d''a'!B:AD,0,ROW(A19)),'Etude statistique des temps d''a'!A:A,"17h30",'Etude statistique des temps d''a'!AF:AF,7),"Closed")</f>
        <v>40</v>
      </c>
      <c r="P20">
        <f>IFERROR(AVERAGEIFS(INDEX('Etude statistique des temps d''a'!B:AD,0,ROW(A19)),'Etude statistique des temps d''a'!A:A,"18h30",'Etude statistique des temps d''a'!AF:AF,7),"Closed")</f>
        <v>50</v>
      </c>
      <c r="Q20">
        <f>IFERROR(AVERAGEIFS(INDEX('Etude statistique des temps d''a'!B:AD,0,ROW(A19)),'Etude statistique des temps d''a'!A:A,"19h30",'Etude statistique des temps d''a'!AF:AF,7),"Closed")</f>
        <v>35</v>
      </c>
      <c r="R20">
        <f>IFERROR(AVERAGEIFS(INDEX('Etude statistique des temps d''a'!B:AD,0,ROW(A19)),'Etude statistique des temps d''a'!A:A,"20h30",'Etude statistique des temps d''a'!AF:AF,7),"Closed")</f>
        <v>45</v>
      </c>
      <c r="S20">
        <f>IFERROR(AVERAGEIFS(INDEX('Etude statistique des temps d''a'!B:AD,0,ROW(A19)),'Etude statistique des temps d''a'!A:A,"21h30",'Etude statistique des temps d''a'!AF:AF,7),"Closed")</f>
        <v>37.5</v>
      </c>
      <c r="T20">
        <f>IFERROR(AVERAGEIFS(INDEX('Etude statistique des temps d''a'!B:AD,0,ROW(A19)),'Etude statistique des temps d''a'!A:A,"22h",'Etude statistique des temps d''a'!AF:AF,7),"Closed")</f>
        <v>35</v>
      </c>
      <c r="U20" t="str">
        <f>IFERROR(AVERAGEIFS(INDEX('Etude statistique des temps d''a'!B:AD,0,ROW(A19)),'Etude statistique des temps d''a'!A:A,"22h30",'Etude statistique des temps d''a'!AF:AF,7),"Closed")</f>
        <v>Closed</v>
      </c>
      <c r="V20">
        <f>COUNTIFS('Etude statistique des temps d''a'!AF:AF,7,INDEX('Etude statistique des temps d''a'!B:AD, 0, ROW(A19)),"Fermé") / COUNTIFS('Etude statistique des temps d''a'!AF:AF,7,INDEX('Etude statistique des temps d''a'!B:AD, 0, ROW(A19)),"&lt;&gt;")</f>
        <v>3.125E-2</v>
      </c>
      <c r="W20">
        <f>IFERROR(COUNTIFS('Etude statistique des temps d''a'!AF:AF,7,'Etude statistique des temps d''a'!A:A,"8h30",INDEX('Etude statistique des temps d''a'!B:AD, 0, ROW(A19)),"Fermé") / COUNTIFS('Etude statistique des temps d''a'!AF:AF,7,'Etude statistique des temps d''a'!A:A,"8h30",INDEX('Etude statistique des temps d''a'!B:AD, 0, ROW(A19)),"&lt;&gt;"),"No data")</f>
        <v>1</v>
      </c>
      <c r="X20">
        <f>IFERROR(COUNTIFS('Etude statistique des temps d''a'!AF:AF,7,'Etude statistique des temps d''a'!A:A,"9h30",INDEX('Etude statistique des temps d''a'!B:AD, 0, ROW(A19)),"Fermé") / COUNTIFS('Etude statistique des temps d''a'!AF:AF,7,'Etude statistique des temps d''a'!A:A,"9h30",INDEX('Etude statistique des temps d''a'!B:AD, 0, ROW(A19)),"&lt;&gt;"),"No data")</f>
        <v>0</v>
      </c>
      <c r="Y20">
        <f>IFERROR(COUNTIFS('Etude statistique des temps d''a'!AF:AF,7,'Etude statistique des temps d''a'!A:A,"10h30",INDEX('Etude statistique des temps d''a'!B:AD, 0, ROW(A19)),"Fermé") / COUNTIFS('Etude statistique des temps d''a'!AF:AF,7,'Etude statistique des temps d''a'!A:A,"10h30",INDEX('Etude statistique des temps d''a'!B:AD, 0, ROW(A19)),"&lt;&gt;"),"No data")</f>
        <v>0</v>
      </c>
      <c r="Z20">
        <f>IFERROR(COUNTIFS('Etude statistique des temps d''a'!AF:AF,7,'Etude statistique des temps d''a'!A:A,"11h30 (Parade!)",INDEX('Etude statistique des temps d''a'!B:AD, 0, ROW(A19)),"Fermé") / COUNTIFS('Etude statistique des temps d''a'!AF:AF,7,'Etude statistique des temps d''a'!A:A,"11h30 (Parade!)",INDEX('Etude statistique des temps d''a'!B:AD, 0, ROW(A19)),"&lt;&gt;"),"No data")</f>
        <v>0</v>
      </c>
      <c r="AA20">
        <f>IFERROR(COUNTIFS('Etude statistique des temps d''a'!AF:AF,7,'Etude statistique des temps d''a'!A:A,"12h30",INDEX('Etude statistique des temps d''a'!B:AD, 0, ROW(A19)),"Fermé") / COUNTIFS('Etude statistique des temps d''a'!AF:AF,7,'Etude statistique des temps d''a'!A:A,"12h30",INDEX('Etude statistique des temps d''a'!B:AD, 0, ROW(A19)),"&lt;&gt;"),"No data")</f>
        <v>0</v>
      </c>
      <c r="AB20">
        <f>IFERROR(COUNTIFS('Etude statistique des temps d''a'!AF:AF,7,'Etude statistique des temps d''a'!A:A,"13h30",INDEX('Etude statistique des temps d''a'!B:AD, 0, ROW(A19)),"Fermé") / COUNTIFS('Etude statistique des temps d''a'!AF:AF,7,'Etude statistique des temps d''a'!A:A,"13h30",INDEX('Etude statistique des temps d''a'!B:AD, 0, ROW(A19)),"&lt;&gt;"),"No data")</f>
        <v>0</v>
      </c>
      <c r="AC20">
        <f>IFERROR(COUNTIFS('Etude statistique des temps d''a'!AF:AF,7,'Etude statistique des temps d''a'!A:A,"14h30",INDEX('Etude statistique des temps d''a'!B:AD, 0, ROW(A19)),"Fermé") / COUNTIFS('Etude statistique des temps d''a'!AF:AF,7,'Etude statistique des temps d''a'!A:A,"14h30",INDEX('Etude statistique des temps d''a'!B:AD, 0, ROW(A19)),"&lt;&gt;"),"No data")</f>
        <v>0</v>
      </c>
      <c r="AD20">
        <f>IFERROR(COUNTIFS('Etude statistique des temps d''a'!AF:AF,7,'Etude statistique des temps d''a'!A:A,"15h30",INDEX('Etude statistique des temps d''a'!B:AD, 0, ROW(A19)),"Fermé") / COUNTIFS('Etude statistique des temps d''a'!AF:AF,7,'Etude statistique des temps d''a'!A:A,"15h30",INDEX('Etude statistique des temps d''a'!B:AD, 0, ROW(A19)),"&lt;&gt;"),"No data")</f>
        <v>0</v>
      </c>
      <c r="AE20">
        <f>IFERROR(COUNTIFS('Etude statistique des temps d''a'!AF:AF,7,'Etude statistique des temps d''a'!A:A,"16h30",INDEX('Etude statistique des temps d''a'!B:AD, 0, ROW(A19)),"Fermé") / COUNTIFS('Etude statistique des temps d''a'!AF:AF,7,'Etude statistique des temps d''a'!A:A,"16h30",INDEX('Etude statistique des temps d''a'!B:AD, 0, ROW(A19)),"&lt;&gt;"),"No data")</f>
        <v>0</v>
      </c>
      <c r="AF20">
        <f>IFERROR(COUNTIFS('Etude statistique des temps d''a'!AF:AF,7,'Etude statistique des temps d''a'!A:A,"17h30",INDEX('Etude statistique des temps d''a'!B:AD, 0, ROW(A19)),"Fermé") / COUNTIFS('Etude statistique des temps d''a'!AF:AF,7,'Etude statistique des temps d''a'!A:A,"17h30",INDEX('Etude statistique des temps d''a'!B:AD, 0, ROW(A19)),"&lt;&gt;"),"No data")</f>
        <v>0</v>
      </c>
      <c r="AG20">
        <f>IFERROR(COUNTIFS('Etude statistique des temps d''a'!AF:AF,7,'Etude statistique des temps d''a'!A:A,"18h30",INDEX('Etude statistique des temps d''a'!B:AD, 0, ROW(A19)),"Fermé") / COUNTIFS('Etude statistique des temps d''a'!AF:AF,7,'Etude statistique des temps d''a'!A:A,"18h30",INDEX('Etude statistique des temps d''a'!B:AD, 0, ROW(A19)),"&lt;&gt;"),"No data")</f>
        <v>0</v>
      </c>
      <c r="AH20">
        <f>IFERROR(COUNTIFS('Etude statistique des temps d''a'!AF:AF,7,'Etude statistique des temps d''a'!A:A,"19h30",INDEX('Etude statistique des temps d''a'!B:AD, 0, ROW(A19)),"Fermé") / COUNTIFS('Etude statistique des temps d''a'!AF:AF,7,'Etude statistique des temps d''a'!A:A,"19h30",INDEX('Etude statistique des temps d''a'!B:AD, 0, ROW(A19)),"&lt;&gt;"),"No data")</f>
        <v>0</v>
      </c>
      <c r="AI20">
        <f>IFERROR(COUNTIFS('Etude statistique des temps d''a'!AF:AF,7,'Etude statistique des temps d''a'!A:A,"20h30",INDEX('Etude statistique des temps d''a'!B:AD, 0, ROW(A19)),"Fermé") / COUNTIFS('Etude statistique des temps d''a'!AF:AF,7,'Etude statistique des temps d''a'!A:A,"20h30",INDEX('Etude statistique des temps d''a'!B:AD, 0, ROW(A19)),"&lt;&gt;"),"No data")</f>
        <v>0</v>
      </c>
      <c r="AJ20">
        <f>IFERROR(COUNTIFS('Etude statistique des temps d''a'!AF:AF,7,'Etude statistique des temps d''a'!A:A,"21h30",INDEX('Etude statistique des temps d''a'!B:AD, 0, ROW(A19)),"Fermé") / COUNTIFS('Etude statistique des temps d''a'!AF:AF,7,'Etude statistique des temps d''a'!A:A,"21h30",INDEX('Etude statistique des temps d''a'!B:AD, 0, ROW(A19)),"&lt;&gt;"),"No data")</f>
        <v>0</v>
      </c>
      <c r="AK20">
        <f>IFERROR(COUNTIFS('Etude statistique des temps d''a'!AF:AF,7,'Etude statistique des temps d''a'!A:A,"22h",INDEX('Etude statistique des temps d''a'!B:AD, 0, ROW(A19)),"Fermé") / COUNTIFS('Etude statistique des temps d''a'!AF:AF,7,'Etude statistique des temps d''a'!A:A,"22h",INDEX('Etude statistique des temps d''a'!B:AD, 0, ROW(A19)),"&lt;&gt;"),"No data")</f>
        <v>0</v>
      </c>
      <c r="AL20" t="str">
        <f>IFERROR(COUNTIFS('Etude statistique des temps d''a'!AF:AF,7,'Etude statistique des temps d''a'!A:A,"22h30",INDEX('Etude statistique des temps d''a'!B:AD, 0, ROW(A19)),"Fermé") / COUNTIFS('Etude statistique des temps d''a'!AF:AF,7,'Etude statistique des temps d''a'!A:A,"22h30",INDEX('Etude statistique des temps d''a'!B:AD, 0, ROW(A19)),"&lt;&gt;"),"No data")</f>
        <v>No data</v>
      </c>
    </row>
    <row r="21" spans="1:38" x14ac:dyDescent="0.3">
      <c r="A21" t="s">
        <v>27</v>
      </c>
      <c r="B21" t="s">
        <v>38</v>
      </c>
      <c r="C21" t="s">
        <v>81</v>
      </c>
      <c r="D21" t="s">
        <v>82</v>
      </c>
      <c r="E21">
        <f t="shared" si="0"/>
        <v>17.371794871794872</v>
      </c>
      <c r="F21">
        <f>IFERROR(AVERAGEIFS(INDEX('Etude statistique des temps d''a'!B:AD,0,ROW(A20)),'Etude statistique des temps d''a'!A:A,"8h30",'Etude statistique des temps d''a'!AF:AF,7),"Closed")</f>
        <v>5</v>
      </c>
      <c r="G21">
        <f>IFERROR(AVERAGEIFS(INDEX('Etude statistique des temps d''a'!B:AD,0,ROW(A20)),'Etude statistique des temps d''a'!A:A,"9h30",'Etude statistique des temps d''a'!AF:AF,7),"Closed")</f>
        <v>5</v>
      </c>
      <c r="H21">
        <f>IFERROR(AVERAGEIFS(INDEX('Etude statistique des temps d''a'!B:AD,0,ROW(A20)),'Etude statistique des temps d''a'!A:A,"10h30",'Etude statistique des temps d''a'!AF:AF,7),"Closed")</f>
        <v>22.5</v>
      </c>
      <c r="I21">
        <f>IFERROR(AVERAGEIFS(INDEX('Etude statistique des temps d''a'!B:AD,0,ROW(A20)),'Etude statistique des temps d''a'!A:A,"11h30 (Parade!)",'Etude statistique des temps d''a'!AF:AF,7),"Closed")</f>
        <v>25</v>
      </c>
      <c r="J21">
        <f>IFERROR(AVERAGEIFS(INDEX('Etude statistique des temps d''a'!B:AD,0,ROW(A20)),'Etude statistique des temps d''a'!A:A,"12h30",'Etude statistique des temps d''a'!AF:AF,7),"Closed")</f>
        <v>30</v>
      </c>
      <c r="K21">
        <f>IFERROR(AVERAGEIFS(INDEX('Etude statistique des temps d''a'!B:AD,0,ROW(A20)),'Etude statistique des temps d''a'!A:A,"13h30",'Etude statistique des temps d''a'!AF:AF,7),"Closed")</f>
        <v>16.666666666666668</v>
      </c>
      <c r="L21">
        <f>IFERROR(AVERAGEIFS(INDEX('Etude statistique des temps d''a'!B:AD,0,ROW(A20)),'Etude statistique des temps d''a'!A:A,"14h30",'Etude statistique des temps d''a'!AF:AF,7),"Closed")</f>
        <v>25</v>
      </c>
      <c r="M21">
        <f>IFERROR(AVERAGEIFS(INDEX('Etude statistique des temps d''a'!B:AD,0,ROW(A20)),'Etude statistique des temps d''a'!A:A,"15h30",'Etude statistique des temps d''a'!AF:AF,7),"Closed")</f>
        <v>15</v>
      </c>
      <c r="N21">
        <f>IFERROR(AVERAGEIFS(INDEX('Etude statistique des temps d''a'!B:AD,0,ROW(A20)),'Etude statistique des temps d''a'!A:A,"16h30",'Etude statistique des temps d''a'!AF:AF,7),"Closed")</f>
        <v>21.666666666666668</v>
      </c>
      <c r="O21">
        <f>IFERROR(AVERAGEIFS(INDEX('Etude statistique des temps d''a'!B:AD,0,ROW(A20)),'Etude statistique des temps d''a'!A:A,"17h30",'Etude statistique des temps d''a'!AF:AF,7),"Closed")</f>
        <v>15</v>
      </c>
      <c r="P21">
        <f>IFERROR(AVERAGEIFS(INDEX('Etude statistique des temps d''a'!B:AD,0,ROW(A20)),'Etude statistique des temps d''a'!A:A,"18h30",'Etude statistique des temps d''a'!AF:AF,7),"Closed")</f>
        <v>15</v>
      </c>
      <c r="Q21">
        <f>IFERROR(AVERAGEIFS(INDEX('Etude statistique des temps d''a'!B:AD,0,ROW(A20)),'Etude statistique des temps d''a'!A:A,"19h30",'Etude statistique des temps d''a'!AF:AF,7),"Closed")</f>
        <v>5</v>
      </c>
      <c r="R21">
        <f>IFERROR(AVERAGEIFS(INDEX('Etude statistique des temps d''a'!B:AD,0,ROW(A20)),'Etude statistique des temps d''a'!A:A,"20h30",'Etude statistique des temps d''a'!AF:AF,7),"Closed")</f>
        <v>25</v>
      </c>
      <c r="S21" t="str">
        <f>IFERROR(AVERAGEIFS(INDEX('Etude statistique des temps d''a'!B:AD,0,ROW(A20)),'Etude statistique des temps d''a'!A:A,"21h30",'Etude statistique des temps d''a'!AF:AF,7),"Closed")</f>
        <v>Closed</v>
      </c>
      <c r="T21" t="str">
        <f>IFERROR(AVERAGEIFS(INDEX('Etude statistique des temps d''a'!B:AD,0,ROW(A20)),'Etude statistique des temps d''a'!A:A,"22h",'Etude statistique des temps d''a'!AF:AF,7),"Closed")</f>
        <v>Closed</v>
      </c>
      <c r="U21" t="str">
        <f>IFERROR(AVERAGEIFS(INDEX('Etude statistique des temps d''a'!B:AD,0,ROW(A20)),'Etude statistique des temps d''a'!A:A,"22h30",'Etude statistique des temps d''a'!AF:AF,7),"Closed")</f>
        <v>Closed</v>
      </c>
      <c r="V21">
        <f>COUNTIFS('Etude statistique des temps d''a'!AF:AF,7,INDEX('Etude statistique des temps d''a'!B:AD, 0, ROW(A20)),"Fermé") / COUNTIFS('Etude statistique des temps d''a'!AF:AF,7,INDEX('Etude statistique des temps d''a'!B:AD, 0, ROW(A20)),"&lt;&gt;")</f>
        <v>9.375E-2</v>
      </c>
      <c r="W21">
        <f>IFERROR(COUNTIFS('Etude statistique des temps d''a'!AF:AF,7,'Etude statistique des temps d''a'!A:A,"8h30",INDEX('Etude statistique des temps d''a'!B:AD, 0, ROW(A20)),"Fermé") / COUNTIFS('Etude statistique des temps d''a'!AF:AF,7,'Etude statistique des temps d''a'!A:A,"8h30",INDEX('Etude statistique des temps d''a'!B:AD, 0, ROW(A20)),"&lt;&gt;"),"No data")</f>
        <v>0</v>
      </c>
      <c r="X21">
        <f>IFERROR(COUNTIFS('Etude statistique des temps d''a'!AF:AF,7,'Etude statistique des temps d''a'!A:A,"9h30",INDEX('Etude statistique des temps d''a'!B:AD, 0, ROW(A20)),"Fermé") / COUNTIFS('Etude statistique des temps d''a'!AF:AF,7,'Etude statistique des temps d''a'!A:A,"9h30",INDEX('Etude statistique des temps d''a'!B:AD, 0, ROW(A20)),"&lt;&gt;"),"No data")</f>
        <v>0</v>
      </c>
      <c r="Y21">
        <f>IFERROR(COUNTIFS('Etude statistique des temps d''a'!AF:AF,7,'Etude statistique des temps d''a'!A:A,"10h30",INDEX('Etude statistique des temps d''a'!B:AD, 0, ROW(A20)),"Fermé") / COUNTIFS('Etude statistique des temps d''a'!AF:AF,7,'Etude statistique des temps d''a'!A:A,"10h30",INDEX('Etude statistique des temps d''a'!B:AD, 0, ROW(A20)),"&lt;&gt;"),"No data")</f>
        <v>0</v>
      </c>
      <c r="Z21">
        <f>IFERROR(COUNTIFS('Etude statistique des temps d''a'!AF:AF,7,'Etude statistique des temps d''a'!A:A,"11h30 (Parade!)",INDEX('Etude statistique des temps d''a'!B:AD, 0, ROW(A20)),"Fermé") / COUNTIFS('Etude statistique des temps d''a'!AF:AF,7,'Etude statistique des temps d''a'!A:A,"11h30 (Parade!)",INDEX('Etude statistique des temps d''a'!B:AD, 0, ROW(A20)),"&lt;&gt;"),"No data")</f>
        <v>0</v>
      </c>
      <c r="AA21">
        <f>IFERROR(COUNTIFS('Etude statistique des temps d''a'!AF:AF,7,'Etude statistique des temps d''a'!A:A,"12h30",INDEX('Etude statistique des temps d''a'!B:AD, 0, ROW(A20)),"Fermé") / COUNTIFS('Etude statistique des temps d''a'!AF:AF,7,'Etude statistique des temps d''a'!A:A,"12h30",INDEX('Etude statistique des temps d''a'!B:AD, 0, ROW(A20)),"&lt;&gt;"),"No data")</f>
        <v>0</v>
      </c>
      <c r="AB21">
        <f>IFERROR(COUNTIFS('Etude statistique des temps d''a'!AF:AF,7,'Etude statistique des temps d''a'!A:A,"13h30",INDEX('Etude statistique des temps d''a'!B:AD, 0, ROW(A20)),"Fermé") / COUNTIFS('Etude statistique des temps d''a'!AF:AF,7,'Etude statistique des temps d''a'!A:A,"13h30",INDEX('Etude statistique des temps d''a'!B:AD, 0, ROW(A20)),"&lt;&gt;"),"No data")</f>
        <v>0</v>
      </c>
      <c r="AC21">
        <f>IFERROR(COUNTIFS('Etude statistique des temps d''a'!AF:AF,7,'Etude statistique des temps d''a'!A:A,"14h30",INDEX('Etude statistique des temps d''a'!B:AD, 0, ROW(A20)),"Fermé") / COUNTIFS('Etude statistique des temps d''a'!AF:AF,7,'Etude statistique des temps d''a'!A:A,"14h30",INDEX('Etude statistique des temps d''a'!B:AD, 0, ROW(A20)),"&lt;&gt;"),"No data")</f>
        <v>0</v>
      </c>
      <c r="AD21">
        <f>IFERROR(COUNTIFS('Etude statistique des temps d''a'!AF:AF,7,'Etude statistique des temps d''a'!A:A,"15h30",INDEX('Etude statistique des temps d''a'!B:AD, 0, ROW(A20)),"Fermé") / COUNTIFS('Etude statistique des temps d''a'!AF:AF,7,'Etude statistique des temps d''a'!A:A,"15h30",INDEX('Etude statistique des temps d''a'!B:AD, 0, ROW(A20)),"&lt;&gt;"),"No data")</f>
        <v>0</v>
      </c>
      <c r="AE21">
        <f>IFERROR(COUNTIFS('Etude statistique des temps d''a'!AF:AF,7,'Etude statistique des temps d''a'!A:A,"16h30",INDEX('Etude statistique des temps d''a'!B:AD, 0, ROW(A20)),"Fermé") / COUNTIFS('Etude statistique des temps d''a'!AF:AF,7,'Etude statistique des temps d''a'!A:A,"16h30",INDEX('Etude statistique des temps d''a'!B:AD, 0, ROW(A20)),"&lt;&gt;"),"No data")</f>
        <v>0</v>
      </c>
      <c r="AF21">
        <f>IFERROR(COUNTIFS('Etude statistique des temps d''a'!AF:AF,7,'Etude statistique des temps d''a'!A:A,"17h30",INDEX('Etude statistique des temps d''a'!B:AD, 0, ROW(A20)),"Fermé") / COUNTIFS('Etude statistique des temps d''a'!AF:AF,7,'Etude statistique des temps d''a'!A:A,"17h30",INDEX('Etude statistique des temps d''a'!B:AD, 0, ROW(A20)),"&lt;&gt;"),"No data")</f>
        <v>0</v>
      </c>
      <c r="AG21">
        <f>IFERROR(COUNTIFS('Etude statistique des temps d''a'!AF:AF,7,'Etude statistique des temps d''a'!A:A,"18h30",INDEX('Etude statistique des temps d''a'!B:AD, 0, ROW(A20)),"Fermé") / COUNTIFS('Etude statistique des temps d''a'!AF:AF,7,'Etude statistique des temps d''a'!A:A,"18h30",INDEX('Etude statistique des temps d''a'!B:AD, 0, ROW(A20)),"&lt;&gt;"),"No data")</f>
        <v>0</v>
      </c>
      <c r="AH21">
        <f>IFERROR(COUNTIFS('Etude statistique des temps d''a'!AF:AF,7,'Etude statistique des temps d''a'!A:A,"19h30",INDEX('Etude statistique des temps d''a'!B:AD, 0, ROW(A20)),"Fermé") / COUNTIFS('Etude statistique des temps d''a'!AF:AF,7,'Etude statistique des temps d''a'!A:A,"19h30",INDEX('Etude statistique des temps d''a'!B:AD, 0, ROW(A20)),"&lt;&gt;"),"No data")</f>
        <v>0</v>
      </c>
      <c r="AI21">
        <f>IFERROR(COUNTIFS('Etude statistique des temps d''a'!AF:AF,7,'Etude statistique des temps d''a'!A:A,"20h30",INDEX('Etude statistique des temps d''a'!B:AD, 0, ROW(A20)),"Fermé") / COUNTIFS('Etude statistique des temps d''a'!AF:AF,7,'Etude statistique des temps d''a'!A:A,"20h30",INDEX('Etude statistique des temps d''a'!B:AD, 0, ROW(A20)),"&lt;&gt;"),"No data")</f>
        <v>0</v>
      </c>
      <c r="AJ21">
        <f>IFERROR(COUNTIFS('Etude statistique des temps d''a'!AF:AF,7,'Etude statistique des temps d''a'!A:A,"21h30",INDEX('Etude statistique des temps d''a'!B:AD, 0, ROW(A20)),"Fermé") / COUNTIFS('Etude statistique des temps d''a'!AF:AF,7,'Etude statistique des temps d''a'!A:A,"21h30",INDEX('Etude statistique des temps d''a'!B:AD, 0, ROW(A20)),"&lt;&gt;"),"No data")</f>
        <v>1</v>
      </c>
      <c r="AK21">
        <f>IFERROR(COUNTIFS('Etude statistique des temps d''a'!AF:AF,7,'Etude statistique des temps d''a'!A:A,"22h",INDEX('Etude statistique des temps d''a'!B:AD, 0, ROW(A20)),"Fermé") / COUNTIFS('Etude statistique des temps d''a'!AF:AF,7,'Etude statistique des temps d''a'!A:A,"22h",INDEX('Etude statistique des temps d''a'!B:AD, 0, ROW(A20)),"&lt;&gt;"),"No data")</f>
        <v>1</v>
      </c>
      <c r="AL21" t="str">
        <f>IFERROR(COUNTIFS('Etude statistique des temps d''a'!AF:AF,7,'Etude statistique des temps d''a'!A:A,"22h30",INDEX('Etude statistique des temps d''a'!B:AD, 0, ROW(A20)),"Fermé") / COUNTIFS('Etude statistique des temps d''a'!AF:AF,7,'Etude statistique des temps d''a'!A:A,"22h30",INDEX('Etude statistique des temps d''a'!B:AD, 0, ROW(A20)),"&lt;&gt;"),"No data")</f>
        <v>No data</v>
      </c>
    </row>
    <row r="22" spans="1:38" x14ac:dyDescent="0.3">
      <c r="A22" t="s">
        <v>28</v>
      </c>
      <c r="B22" t="s">
        <v>38</v>
      </c>
      <c r="C22" t="s">
        <v>83</v>
      </c>
      <c r="D22" t="s">
        <v>84</v>
      </c>
      <c r="E22">
        <f t="shared" si="0"/>
        <v>33.397435897435898</v>
      </c>
      <c r="F22">
        <f>IFERROR(AVERAGEIFS(INDEX('Etude statistique des temps d''a'!B:AD,0,ROW(A21)),'Etude statistique des temps d''a'!A:A,"8h30",'Etude statistique des temps d''a'!AF:AF,7),"Closed")</f>
        <v>5</v>
      </c>
      <c r="G22">
        <f>IFERROR(AVERAGEIFS(INDEX('Etude statistique des temps d''a'!B:AD,0,ROW(A21)),'Etude statistique des temps d''a'!A:A,"9h30",'Etude statistique des temps d''a'!AF:AF,7),"Closed")</f>
        <v>20</v>
      </c>
      <c r="H22">
        <f>IFERROR(AVERAGEIFS(INDEX('Etude statistique des temps d''a'!B:AD,0,ROW(A21)),'Etude statistique des temps d''a'!A:A,"10h30",'Etude statistique des temps d''a'!AF:AF,7),"Closed")</f>
        <v>45</v>
      </c>
      <c r="I22">
        <f>IFERROR(AVERAGEIFS(INDEX('Etude statistique des temps d''a'!B:AD,0,ROW(A21)),'Etude statistique des temps d''a'!A:A,"11h30 (Parade!)",'Etude statistique des temps d''a'!AF:AF,7),"Closed")</f>
        <v>45</v>
      </c>
      <c r="J22">
        <f>IFERROR(AVERAGEIFS(INDEX('Etude statistique des temps d''a'!B:AD,0,ROW(A21)),'Etude statistique des temps d''a'!A:A,"12h30",'Etude statistique des temps d''a'!AF:AF,7),"Closed")</f>
        <v>45</v>
      </c>
      <c r="K22">
        <f>IFERROR(AVERAGEIFS(INDEX('Etude statistique des temps d''a'!B:AD,0,ROW(A21)),'Etude statistique des temps d''a'!A:A,"13h30",'Etude statistique des temps d''a'!AF:AF,7),"Closed")</f>
        <v>45</v>
      </c>
      <c r="L22">
        <f>IFERROR(AVERAGEIFS(INDEX('Etude statistique des temps d''a'!B:AD,0,ROW(A21)),'Etude statistique des temps d''a'!A:A,"14h30",'Etude statistique des temps d''a'!AF:AF,7),"Closed")</f>
        <v>41.666666666666664</v>
      </c>
      <c r="M22">
        <f>IFERROR(AVERAGEIFS(INDEX('Etude statistique des temps d''a'!B:AD,0,ROW(A21)),'Etude statistique des temps d''a'!A:A,"15h30",'Etude statistique des temps d''a'!AF:AF,7),"Closed")</f>
        <v>38.333333333333336</v>
      </c>
      <c r="N22">
        <f>IFERROR(AVERAGEIFS(INDEX('Etude statistique des temps d''a'!B:AD,0,ROW(A21)),'Etude statistique des temps d''a'!A:A,"16h30",'Etude statistique des temps d''a'!AF:AF,7),"Closed")</f>
        <v>31.666666666666668</v>
      </c>
      <c r="O22">
        <f>IFERROR(AVERAGEIFS(INDEX('Etude statistique des temps d''a'!B:AD,0,ROW(A21)),'Etude statistique des temps d''a'!A:A,"17h30",'Etude statistique des temps d''a'!AF:AF,7),"Closed")</f>
        <v>32.5</v>
      </c>
      <c r="P22">
        <f>IFERROR(AVERAGEIFS(INDEX('Etude statistique des temps d''a'!B:AD,0,ROW(A21)),'Etude statistique des temps d''a'!A:A,"18h30",'Etude statistique des temps d''a'!AF:AF,7),"Closed")</f>
        <v>35</v>
      </c>
      <c r="Q22">
        <f>IFERROR(AVERAGEIFS(INDEX('Etude statistique des temps d''a'!B:AD,0,ROW(A21)),'Etude statistique des temps d''a'!A:A,"19h30",'Etude statistique des temps d''a'!AF:AF,7),"Closed")</f>
        <v>25</v>
      </c>
      <c r="R22">
        <f>IFERROR(AVERAGEIFS(INDEX('Etude statistique des temps d''a'!B:AD,0,ROW(A21)),'Etude statistique des temps d''a'!A:A,"20h30",'Etude statistique des temps d''a'!AF:AF,7),"Closed")</f>
        <v>25</v>
      </c>
      <c r="S22" t="str">
        <f>IFERROR(AVERAGEIFS(INDEX('Etude statistique des temps d''a'!B:AD,0,ROW(A21)),'Etude statistique des temps d''a'!A:A,"21h30",'Etude statistique des temps d''a'!AF:AF,7),"Closed")</f>
        <v>Closed</v>
      </c>
      <c r="T22" t="str">
        <f>IFERROR(AVERAGEIFS(INDEX('Etude statistique des temps d''a'!B:AD,0,ROW(A21)),'Etude statistique des temps d''a'!A:A,"22h",'Etude statistique des temps d''a'!AF:AF,7),"Closed")</f>
        <v>Closed</v>
      </c>
      <c r="U22" t="str">
        <f>IFERROR(AVERAGEIFS(INDEX('Etude statistique des temps d''a'!B:AD,0,ROW(A21)),'Etude statistique des temps d''a'!A:A,"22h30",'Etude statistique des temps d''a'!AF:AF,7),"Closed")</f>
        <v>Closed</v>
      </c>
      <c r="V22">
        <f>COUNTIFS('Etude statistique des temps d''a'!AF:AF,7,INDEX('Etude statistique des temps d''a'!B:AD, 0, ROW(A21)),"Fermé") / COUNTIFS('Etude statistique des temps d''a'!AF:AF,7,INDEX('Etude statistique des temps d''a'!B:AD, 0, ROW(A21)),"&lt;&gt;")</f>
        <v>9.375E-2</v>
      </c>
      <c r="W22">
        <f>IFERROR(COUNTIFS('Etude statistique des temps d''a'!AF:AF,7,'Etude statistique des temps d''a'!A:A,"8h30",INDEX('Etude statistique des temps d''a'!B:AD, 0, ROW(A21)),"Fermé") / COUNTIFS('Etude statistique des temps d''a'!AF:AF,7,'Etude statistique des temps d''a'!A:A,"8h30",INDEX('Etude statistique des temps d''a'!B:AD, 0, ROW(A21)),"&lt;&gt;"),"No data")</f>
        <v>0</v>
      </c>
      <c r="X22">
        <f>IFERROR(COUNTIFS('Etude statistique des temps d''a'!AF:AF,7,'Etude statistique des temps d''a'!A:A,"9h30",INDEX('Etude statistique des temps d''a'!B:AD, 0, ROW(A21)),"Fermé") / COUNTIFS('Etude statistique des temps d''a'!AF:AF,7,'Etude statistique des temps d''a'!A:A,"9h30",INDEX('Etude statistique des temps d''a'!B:AD, 0, ROW(A21)),"&lt;&gt;"),"No data")</f>
        <v>0</v>
      </c>
      <c r="Y22">
        <f>IFERROR(COUNTIFS('Etude statistique des temps d''a'!AF:AF,7,'Etude statistique des temps d''a'!A:A,"10h30",INDEX('Etude statistique des temps d''a'!B:AD, 0, ROW(A21)),"Fermé") / COUNTIFS('Etude statistique des temps d''a'!AF:AF,7,'Etude statistique des temps d''a'!A:A,"10h30",INDEX('Etude statistique des temps d''a'!B:AD, 0, ROW(A21)),"&lt;&gt;"),"No data")</f>
        <v>0</v>
      </c>
      <c r="Z22">
        <f>IFERROR(COUNTIFS('Etude statistique des temps d''a'!AF:AF,7,'Etude statistique des temps d''a'!A:A,"11h30 (Parade!)",INDEX('Etude statistique des temps d''a'!B:AD, 0, ROW(A21)),"Fermé") / COUNTIFS('Etude statistique des temps d''a'!AF:AF,7,'Etude statistique des temps d''a'!A:A,"11h30 (Parade!)",INDEX('Etude statistique des temps d''a'!B:AD, 0, ROW(A21)),"&lt;&gt;"),"No data")</f>
        <v>0</v>
      </c>
      <c r="AA22">
        <f>IFERROR(COUNTIFS('Etude statistique des temps d''a'!AF:AF,7,'Etude statistique des temps d''a'!A:A,"12h30",INDEX('Etude statistique des temps d''a'!B:AD, 0, ROW(A21)),"Fermé") / COUNTIFS('Etude statistique des temps d''a'!AF:AF,7,'Etude statistique des temps d''a'!A:A,"12h30",INDEX('Etude statistique des temps d''a'!B:AD, 0, ROW(A21)),"&lt;&gt;"),"No data")</f>
        <v>0</v>
      </c>
      <c r="AB22">
        <f>IFERROR(COUNTIFS('Etude statistique des temps d''a'!AF:AF,7,'Etude statistique des temps d''a'!A:A,"13h30",INDEX('Etude statistique des temps d''a'!B:AD, 0, ROW(A21)),"Fermé") / COUNTIFS('Etude statistique des temps d''a'!AF:AF,7,'Etude statistique des temps d''a'!A:A,"13h30",INDEX('Etude statistique des temps d''a'!B:AD, 0, ROW(A21)),"&lt;&gt;"),"No data")</f>
        <v>0</v>
      </c>
      <c r="AC22">
        <f>IFERROR(COUNTIFS('Etude statistique des temps d''a'!AF:AF,7,'Etude statistique des temps d''a'!A:A,"14h30",INDEX('Etude statistique des temps d''a'!B:AD, 0, ROW(A21)),"Fermé") / COUNTIFS('Etude statistique des temps d''a'!AF:AF,7,'Etude statistique des temps d''a'!A:A,"14h30",INDEX('Etude statistique des temps d''a'!B:AD, 0, ROW(A21)),"&lt;&gt;"),"No data")</f>
        <v>0</v>
      </c>
      <c r="AD22">
        <f>IFERROR(COUNTIFS('Etude statistique des temps d''a'!AF:AF,7,'Etude statistique des temps d''a'!A:A,"15h30",INDEX('Etude statistique des temps d''a'!B:AD, 0, ROW(A21)),"Fermé") / COUNTIFS('Etude statistique des temps d''a'!AF:AF,7,'Etude statistique des temps d''a'!A:A,"15h30",INDEX('Etude statistique des temps d''a'!B:AD, 0, ROW(A21)),"&lt;&gt;"),"No data")</f>
        <v>0</v>
      </c>
      <c r="AE22">
        <f>IFERROR(COUNTIFS('Etude statistique des temps d''a'!AF:AF,7,'Etude statistique des temps d''a'!A:A,"16h30",INDEX('Etude statistique des temps d''a'!B:AD, 0, ROW(A21)),"Fermé") / COUNTIFS('Etude statistique des temps d''a'!AF:AF,7,'Etude statistique des temps d''a'!A:A,"16h30",INDEX('Etude statistique des temps d''a'!B:AD, 0, ROW(A21)),"&lt;&gt;"),"No data")</f>
        <v>0</v>
      </c>
      <c r="AF22">
        <f>IFERROR(COUNTIFS('Etude statistique des temps d''a'!AF:AF,7,'Etude statistique des temps d''a'!A:A,"17h30",INDEX('Etude statistique des temps d''a'!B:AD, 0, ROW(A21)),"Fermé") / COUNTIFS('Etude statistique des temps d''a'!AF:AF,7,'Etude statistique des temps d''a'!A:A,"17h30",INDEX('Etude statistique des temps d''a'!B:AD, 0, ROW(A21)),"&lt;&gt;"),"No data")</f>
        <v>0</v>
      </c>
      <c r="AG22">
        <f>IFERROR(COUNTIFS('Etude statistique des temps d''a'!AF:AF,7,'Etude statistique des temps d''a'!A:A,"18h30",INDEX('Etude statistique des temps d''a'!B:AD, 0, ROW(A21)),"Fermé") / COUNTIFS('Etude statistique des temps d''a'!AF:AF,7,'Etude statistique des temps d''a'!A:A,"18h30",INDEX('Etude statistique des temps d''a'!B:AD, 0, ROW(A21)),"&lt;&gt;"),"No data")</f>
        <v>0</v>
      </c>
      <c r="AH22">
        <f>IFERROR(COUNTIFS('Etude statistique des temps d''a'!AF:AF,7,'Etude statistique des temps d''a'!A:A,"19h30",INDEX('Etude statistique des temps d''a'!B:AD, 0, ROW(A21)),"Fermé") / COUNTIFS('Etude statistique des temps d''a'!AF:AF,7,'Etude statistique des temps d''a'!A:A,"19h30",INDEX('Etude statistique des temps d''a'!B:AD, 0, ROW(A21)),"&lt;&gt;"),"No data")</f>
        <v>0</v>
      </c>
      <c r="AI22">
        <f>IFERROR(COUNTIFS('Etude statistique des temps d''a'!AF:AF,7,'Etude statistique des temps d''a'!A:A,"20h30",INDEX('Etude statistique des temps d''a'!B:AD, 0, ROW(A21)),"Fermé") / COUNTIFS('Etude statistique des temps d''a'!AF:AF,7,'Etude statistique des temps d''a'!A:A,"20h30",INDEX('Etude statistique des temps d''a'!B:AD, 0, ROW(A21)),"&lt;&gt;"),"No data")</f>
        <v>0</v>
      </c>
      <c r="AJ22">
        <f>IFERROR(COUNTIFS('Etude statistique des temps d''a'!AF:AF,7,'Etude statistique des temps d''a'!A:A,"21h30",INDEX('Etude statistique des temps d''a'!B:AD, 0, ROW(A21)),"Fermé") / COUNTIFS('Etude statistique des temps d''a'!AF:AF,7,'Etude statistique des temps d''a'!A:A,"21h30",INDEX('Etude statistique des temps d''a'!B:AD, 0, ROW(A21)),"&lt;&gt;"),"No data")</f>
        <v>1</v>
      </c>
      <c r="AK22">
        <f>IFERROR(COUNTIFS('Etude statistique des temps d''a'!AF:AF,7,'Etude statistique des temps d''a'!A:A,"22h",INDEX('Etude statistique des temps d''a'!B:AD, 0, ROW(A21)),"Fermé") / COUNTIFS('Etude statistique des temps d''a'!AF:AF,7,'Etude statistique des temps d''a'!A:A,"22h",INDEX('Etude statistique des temps d''a'!B:AD, 0, ROW(A21)),"&lt;&gt;"),"No data")</f>
        <v>1</v>
      </c>
      <c r="AL22" t="str">
        <f>IFERROR(COUNTIFS('Etude statistique des temps d''a'!AF:AF,7,'Etude statistique des temps d''a'!A:A,"22h30",INDEX('Etude statistique des temps d''a'!B:AD, 0, ROW(A21)),"Fermé") / COUNTIFS('Etude statistique des temps d''a'!AF:AF,7,'Etude statistique des temps d''a'!A:A,"22h30",INDEX('Etude statistique des temps d''a'!B:AD, 0, ROW(A21)),"&lt;&gt;"),"No data")</f>
        <v>No data</v>
      </c>
    </row>
    <row r="23" spans="1:38" x14ac:dyDescent="0.3">
      <c r="A23" t="s">
        <v>29</v>
      </c>
      <c r="B23" t="s">
        <v>38</v>
      </c>
      <c r="C23" t="s">
        <v>85</v>
      </c>
      <c r="D23" t="s">
        <v>86</v>
      </c>
      <c r="E23">
        <f t="shared" si="0"/>
        <v>35.256410256410255</v>
      </c>
      <c r="F23">
        <f>IFERROR(AVERAGEIFS(INDEX('Etude statistique des temps d''a'!B:AD,0,ROW(A22)),'Etude statistique des temps d''a'!A:A,"8h30",'Etude statistique des temps d''a'!AF:AF,7),"Closed")</f>
        <v>5</v>
      </c>
      <c r="G23">
        <f>IFERROR(AVERAGEIFS(INDEX('Etude statistique des temps d''a'!B:AD,0,ROW(A22)),'Etude statistique des temps d''a'!A:A,"9h30",'Etude statistique des temps d''a'!AF:AF,7),"Closed")</f>
        <v>25</v>
      </c>
      <c r="H23">
        <f>IFERROR(AVERAGEIFS(INDEX('Etude statistique des temps d''a'!B:AD,0,ROW(A22)),'Etude statistique des temps d''a'!A:A,"10h30",'Etude statistique des temps d''a'!AF:AF,7),"Closed")</f>
        <v>45</v>
      </c>
      <c r="I23">
        <f>IFERROR(AVERAGEIFS(INDEX('Etude statistique des temps d''a'!B:AD,0,ROW(A22)),'Etude statistique des temps d''a'!A:A,"11h30 (Parade!)",'Etude statistique des temps d''a'!AF:AF,7),"Closed")</f>
        <v>48.333333333333336</v>
      </c>
      <c r="J23">
        <f>IFERROR(AVERAGEIFS(INDEX('Etude statistique des temps d''a'!B:AD,0,ROW(A22)),'Etude statistique des temps d''a'!A:A,"12h30",'Etude statistique des temps d''a'!AF:AF,7),"Closed")</f>
        <v>41.666666666666664</v>
      </c>
      <c r="K23">
        <f>IFERROR(AVERAGEIFS(INDEX('Etude statistique des temps d''a'!B:AD,0,ROW(A22)),'Etude statistique des temps d''a'!A:A,"13h30",'Etude statistique des temps d''a'!AF:AF,7),"Closed")</f>
        <v>46.666666666666664</v>
      </c>
      <c r="L23">
        <f>IFERROR(AVERAGEIFS(INDEX('Etude statistique des temps d''a'!B:AD,0,ROW(A22)),'Etude statistique des temps d''a'!A:A,"14h30",'Etude statistique des temps d''a'!AF:AF,7),"Closed")</f>
        <v>46.666666666666664</v>
      </c>
      <c r="M23">
        <f>IFERROR(AVERAGEIFS(INDEX('Etude statistique des temps d''a'!B:AD,0,ROW(A22)),'Etude statistique des temps d''a'!A:A,"15h30",'Etude statistique des temps d''a'!AF:AF,7),"Closed")</f>
        <v>45</v>
      </c>
      <c r="N23">
        <f>IFERROR(AVERAGEIFS(INDEX('Etude statistique des temps d''a'!B:AD,0,ROW(A22)),'Etude statistique des temps d''a'!A:A,"16h30",'Etude statistique des temps d''a'!AF:AF,7),"Closed")</f>
        <v>40</v>
      </c>
      <c r="O23">
        <f>IFERROR(AVERAGEIFS(INDEX('Etude statistique des temps d''a'!B:AD,0,ROW(A22)),'Etude statistique des temps d''a'!A:A,"17h30",'Etude statistique des temps d''a'!AF:AF,7),"Closed")</f>
        <v>35</v>
      </c>
      <c r="P23">
        <f>IFERROR(AVERAGEIFS(INDEX('Etude statistique des temps d''a'!B:AD,0,ROW(A22)),'Etude statistique des temps d''a'!A:A,"18h30",'Etude statistique des temps d''a'!AF:AF,7),"Closed")</f>
        <v>30</v>
      </c>
      <c r="Q23">
        <f>IFERROR(AVERAGEIFS(INDEX('Etude statistique des temps d''a'!B:AD,0,ROW(A22)),'Etude statistique des temps d''a'!A:A,"19h30",'Etude statistique des temps d''a'!AF:AF,7),"Closed")</f>
        <v>30</v>
      </c>
      <c r="R23">
        <f>IFERROR(AVERAGEIFS(INDEX('Etude statistique des temps d''a'!B:AD,0,ROW(A22)),'Etude statistique des temps d''a'!A:A,"20h30",'Etude statistique des temps d''a'!AF:AF,7),"Closed")</f>
        <v>20</v>
      </c>
      <c r="S23" t="str">
        <f>IFERROR(AVERAGEIFS(INDEX('Etude statistique des temps d''a'!B:AD,0,ROW(A22)),'Etude statistique des temps d''a'!A:A,"21h30",'Etude statistique des temps d''a'!AF:AF,7),"Closed")</f>
        <v>Closed</v>
      </c>
      <c r="T23" t="str">
        <f>IFERROR(AVERAGEIFS(INDEX('Etude statistique des temps d''a'!B:AD,0,ROW(A22)),'Etude statistique des temps d''a'!A:A,"22h",'Etude statistique des temps d''a'!AF:AF,7),"Closed")</f>
        <v>Closed</v>
      </c>
      <c r="U23" t="str">
        <f>IFERROR(AVERAGEIFS(INDEX('Etude statistique des temps d''a'!B:AD,0,ROW(A22)),'Etude statistique des temps d''a'!A:A,"22h30",'Etude statistique des temps d''a'!AF:AF,7),"Closed")</f>
        <v>Closed</v>
      </c>
      <c r="V23">
        <f>COUNTIFS('Etude statistique des temps d''a'!AF:AF,7,INDEX('Etude statistique des temps d''a'!B:AD, 0, ROW(A22)),"Fermé") / COUNTIFS('Etude statistique des temps d''a'!AF:AF,7,INDEX('Etude statistique des temps d''a'!B:AD, 0, ROW(A22)),"&lt;&gt;")</f>
        <v>9.375E-2</v>
      </c>
      <c r="W23">
        <f>IFERROR(COUNTIFS('Etude statistique des temps d''a'!AF:AF,7,'Etude statistique des temps d''a'!A:A,"8h30",INDEX('Etude statistique des temps d''a'!B:AD, 0, ROW(A22)),"Fermé") / COUNTIFS('Etude statistique des temps d''a'!AF:AF,7,'Etude statistique des temps d''a'!A:A,"8h30",INDEX('Etude statistique des temps d''a'!B:AD, 0, ROW(A22)),"&lt;&gt;"),"No data")</f>
        <v>0</v>
      </c>
      <c r="X23">
        <f>IFERROR(COUNTIFS('Etude statistique des temps d''a'!AF:AF,7,'Etude statistique des temps d''a'!A:A,"9h30",INDEX('Etude statistique des temps d''a'!B:AD, 0, ROW(A22)),"Fermé") / COUNTIFS('Etude statistique des temps d''a'!AF:AF,7,'Etude statistique des temps d''a'!A:A,"9h30",INDEX('Etude statistique des temps d''a'!B:AD, 0, ROW(A22)),"&lt;&gt;"),"No data")</f>
        <v>0</v>
      </c>
      <c r="Y23">
        <f>IFERROR(COUNTIFS('Etude statistique des temps d''a'!AF:AF,7,'Etude statistique des temps d''a'!A:A,"10h30",INDEX('Etude statistique des temps d''a'!B:AD, 0, ROW(A22)),"Fermé") / COUNTIFS('Etude statistique des temps d''a'!AF:AF,7,'Etude statistique des temps d''a'!A:A,"10h30",INDEX('Etude statistique des temps d''a'!B:AD, 0, ROW(A22)),"&lt;&gt;"),"No data")</f>
        <v>0</v>
      </c>
      <c r="Z23">
        <f>IFERROR(COUNTIFS('Etude statistique des temps d''a'!AF:AF,7,'Etude statistique des temps d''a'!A:A,"11h30 (Parade!)",INDEX('Etude statistique des temps d''a'!B:AD, 0, ROW(A22)),"Fermé") / COUNTIFS('Etude statistique des temps d''a'!AF:AF,7,'Etude statistique des temps d''a'!A:A,"11h30 (Parade!)",INDEX('Etude statistique des temps d''a'!B:AD, 0, ROW(A22)),"&lt;&gt;"),"No data")</f>
        <v>0</v>
      </c>
      <c r="AA23">
        <f>IFERROR(COUNTIFS('Etude statistique des temps d''a'!AF:AF,7,'Etude statistique des temps d''a'!A:A,"12h30",INDEX('Etude statistique des temps d''a'!B:AD, 0, ROW(A22)),"Fermé") / COUNTIFS('Etude statistique des temps d''a'!AF:AF,7,'Etude statistique des temps d''a'!A:A,"12h30",INDEX('Etude statistique des temps d''a'!B:AD, 0, ROW(A22)),"&lt;&gt;"),"No data")</f>
        <v>0</v>
      </c>
      <c r="AB23">
        <f>IFERROR(COUNTIFS('Etude statistique des temps d''a'!AF:AF,7,'Etude statistique des temps d''a'!A:A,"13h30",INDEX('Etude statistique des temps d''a'!B:AD, 0, ROW(A22)),"Fermé") / COUNTIFS('Etude statistique des temps d''a'!AF:AF,7,'Etude statistique des temps d''a'!A:A,"13h30",INDEX('Etude statistique des temps d''a'!B:AD, 0, ROW(A22)),"&lt;&gt;"),"No data")</f>
        <v>0</v>
      </c>
      <c r="AC23">
        <f>IFERROR(COUNTIFS('Etude statistique des temps d''a'!AF:AF,7,'Etude statistique des temps d''a'!A:A,"14h30",INDEX('Etude statistique des temps d''a'!B:AD, 0, ROW(A22)),"Fermé") / COUNTIFS('Etude statistique des temps d''a'!AF:AF,7,'Etude statistique des temps d''a'!A:A,"14h30",INDEX('Etude statistique des temps d''a'!B:AD, 0, ROW(A22)),"&lt;&gt;"),"No data")</f>
        <v>0</v>
      </c>
      <c r="AD23">
        <f>IFERROR(COUNTIFS('Etude statistique des temps d''a'!AF:AF,7,'Etude statistique des temps d''a'!A:A,"15h30",INDEX('Etude statistique des temps d''a'!B:AD, 0, ROW(A22)),"Fermé") / COUNTIFS('Etude statistique des temps d''a'!AF:AF,7,'Etude statistique des temps d''a'!A:A,"15h30",INDEX('Etude statistique des temps d''a'!B:AD, 0, ROW(A22)),"&lt;&gt;"),"No data")</f>
        <v>0</v>
      </c>
      <c r="AE23">
        <f>IFERROR(COUNTIFS('Etude statistique des temps d''a'!AF:AF,7,'Etude statistique des temps d''a'!A:A,"16h30",INDEX('Etude statistique des temps d''a'!B:AD, 0, ROW(A22)),"Fermé") / COUNTIFS('Etude statistique des temps d''a'!AF:AF,7,'Etude statistique des temps d''a'!A:A,"16h30",INDEX('Etude statistique des temps d''a'!B:AD, 0, ROW(A22)),"&lt;&gt;"),"No data")</f>
        <v>0</v>
      </c>
      <c r="AF23">
        <f>IFERROR(COUNTIFS('Etude statistique des temps d''a'!AF:AF,7,'Etude statistique des temps d''a'!A:A,"17h30",INDEX('Etude statistique des temps d''a'!B:AD, 0, ROW(A22)),"Fermé") / COUNTIFS('Etude statistique des temps d''a'!AF:AF,7,'Etude statistique des temps d''a'!A:A,"17h30",INDEX('Etude statistique des temps d''a'!B:AD, 0, ROW(A22)),"&lt;&gt;"),"No data")</f>
        <v>0</v>
      </c>
      <c r="AG23">
        <f>IFERROR(COUNTIFS('Etude statistique des temps d''a'!AF:AF,7,'Etude statistique des temps d''a'!A:A,"18h30",INDEX('Etude statistique des temps d''a'!B:AD, 0, ROW(A22)),"Fermé") / COUNTIFS('Etude statistique des temps d''a'!AF:AF,7,'Etude statistique des temps d''a'!A:A,"18h30",INDEX('Etude statistique des temps d''a'!B:AD, 0, ROW(A22)),"&lt;&gt;"),"No data")</f>
        <v>0</v>
      </c>
      <c r="AH23">
        <f>IFERROR(COUNTIFS('Etude statistique des temps d''a'!AF:AF,7,'Etude statistique des temps d''a'!A:A,"19h30",INDEX('Etude statistique des temps d''a'!B:AD, 0, ROW(A22)),"Fermé") / COUNTIFS('Etude statistique des temps d''a'!AF:AF,7,'Etude statistique des temps d''a'!A:A,"19h30",INDEX('Etude statistique des temps d''a'!B:AD, 0, ROW(A22)),"&lt;&gt;"),"No data")</f>
        <v>0</v>
      </c>
      <c r="AI23">
        <f>IFERROR(COUNTIFS('Etude statistique des temps d''a'!AF:AF,7,'Etude statistique des temps d''a'!A:A,"20h30",INDEX('Etude statistique des temps d''a'!B:AD, 0, ROW(A22)),"Fermé") / COUNTIFS('Etude statistique des temps d''a'!AF:AF,7,'Etude statistique des temps d''a'!A:A,"20h30",INDEX('Etude statistique des temps d''a'!B:AD, 0, ROW(A22)),"&lt;&gt;"),"No data")</f>
        <v>0</v>
      </c>
      <c r="AJ23">
        <f>IFERROR(COUNTIFS('Etude statistique des temps d''a'!AF:AF,7,'Etude statistique des temps d''a'!A:A,"21h30",INDEX('Etude statistique des temps d''a'!B:AD, 0, ROW(A22)),"Fermé") / COUNTIFS('Etude statistique des temps d''a'!AF:AF,7,'Etude statistique des temps d''a'!A:A,"21h30",INDEX('Etude statistique des temps d''a'!B:AD, 0, ROW(A22)),"&lt;&gt;"),"No data")</f>
        <v>1</v>
      </c>
      <c r="AK23">
        <f>IFERROR(COUNTIFS('Etude statistique des temps d''a'!AF:AF,7,'Etude statistique des temps d''a'!A:A,"22h",INDEX('Etude statistique des temps d''a'!B:AD, 0, ROW(A22)),"Fermé") / COUNTIFS('Etude statistique des temps d''a'!AF:AF,7,'Etude statistique des temps d''a'!A:A,"22h",INDEX('Etude statistique des temps d''a'!B:AD, 0, ROW(A22)),"&lt;&gt;"),"No data")</f>
        <v>1</v>
      </c>
      <c r="AL23" t="str">
        <f>IFERROR(COUNTIFS('Etude statistique des temps d''a'!AF:AF,7,'Etude statistique des temps d''a'!A:A,"22h30",INDEX('Etude statistique des temps d''a'!B:AD, 0, ROW(A22)),"Fermé") / COUNTIFS('Etude statistique des temps d''a'!AF:AF,7,'Etude statistique des temps d''a'!A:A,"22h30",INDEX('Etude statistique des temps d''a'!B:AD, 0, ROW(A22)),"&lt;&gt;"),"No data")</f>
        <v>No data</v>
      </c>
    </row>
    <row r="24" spans="1:38" x14ac:dyDescent="0.3">
      <c r="A24" t="s">
        <v>30</v>
      </c>
      <c r="B24" t="s">
        <v>38</v>
      </c>
      <c r="C24" t="s">
        <v>87</v>
      </c>
      <c r="D24" t="s">
        <v>88</v>
      </c>
      <c r="E24">
        <f t="shared" si="0"/>
        <v>12.833333333333334</v>
      </c>
      <c r="F24" t="str">
        <f>IFERROR(AVERAGEIFS(INDEX('Etude statistique des temps d''a'!B:AD,0,ROW(A23)),'Etude statistique des temps d''a'!A:A,"8h30",'Etude statistique des temps d''a'!AF:AF,7),"Closed")</f>
        <v>Closed</v>
      </c>
      <c r="G24" t="str">
        <f>IFERROR(AVERAGEIFS(INDEX('Etude statistique des temps d''a'!B:AD,0,ROW(A23)),'Etude statistique des temps d''a'!A:A,"9h30",'Etude statistique des temps d''a'!AF:AF,7),"Closed")</f>
        <v>Closed</v>
      </c>
      <c r="H24">
        <f>IFERROR(AVERAGEIFS(INDEX('Etude statistique des temps d''a'!B:AD,0,ROW(A23)),'Etude statistique des temps d''a'!A:A,"10h30",'Etude statistique des temps d''a'!AF:AF,7),"Closed")</f>
        <v>17.5</v>
      </c>
      <c r="I24">
        <f>IFERROR(AVERAGEIFS(INDEX('Etude statistique des temps d''a'!B:AD,0,ROW(A23)),'Etude statistique des temps d''a'!A:A,"11h30 (Parade!)",'Etude statistique des temps d''a'!AF:AF,7),"Closed")</f>
        <v>20</v>
      </c>
      <c r="J24">
        <f>IFERROR(AVERAGEIFS(INDEX('Etude statistique des temps d''a'!B:AD,0,ROW(A23)),'Etude statistique des temps d''a'!A:A,"12h30",'Etude statistique des temps d''a'!AF:AF,7),"Closed")</f>
        <v>10</v>
      </c>
      <c r="K24">
        <f>IFERROR(AVERAGEIFS(INDEX('Etude statistique des temps d''a'!B:AD,0,ROW(A23)),'Etude statistique des temps d''a'!A:A,"13h30",'Etude statistique des temps d''a'!AF:AF,7),"Closed")</f>
        <v>15</v>
      </c>
      <c r="L24">
        <f>IFERROR(AVERAGEIFS(INDEX('Etude statistique des temps d''a'!B:AD,0,ROW(A23)),'Etude statistique des temps d''a'!A:A,"14h30",'Etude statistique des temps d''a'!AF:AF,7),"Closed")</f>
        <v>15</v>
      </c>
      <c r="M24">
        <f>IFERROR(AVERAGEIFS(INDEX('Etude statistique des temps d''a'!B:AD,0,ROW(A23)),'Etude statistique des temps d''a'!A:A,"15h30",'Etude statistique des temps d''a'!AF:AF,7),"Closed")</f>
        <v>15</v>
      </c>
      <c r="N24">
        <f>IFERROR(AVERAGEIFS(INDEX('Etude statistique des temps d''a'!B:AD,0,ROW(A23)),'Etude statistique des temps d''a'!A:A,"16h30",'Etude statistique des temps d''a'!AF:AF,7),"Closed")</f>
        <v>6.666666666666667</v>
      </c>
      <c r="O24">
        <f>IFERROR(AVERAGEIFS(INDEX('Etude statistique des temps d''a'!B:AD,0,ROW(A23)),'Etude statistique des temps d''a'!A:A,"17h30",'Etude statistique des temps d''a'!AF:AF,7),"Closed")</f>
        <v>17.5</v>
      </c>
      <c r="P24">
        <f>IFERROR(AVERAGEIFS(INDEX('Etude statistique des temps d''a'!B:AD,0,ROW(A23)),'Etude statistique des temps d''a'!A:A,"18h30",'Etude statistique des temps d''a'!AF:AF,7),"Closed")</f>
        <v>6.666666666666667</v>
      </c>
      <c r="Q24">
        <f>IFERROR(AVERAGEIFS(INDEX('Etude statistique des temps d''a'!B:AD,0,ROW(A23)),'Etude statistique des temps d''a'!A:A,"19h30",'Etude statistique des temps d''a'!AF:AF,7),"Closed")</f>
        <v>5</v>
      </c>
      <c r="R24" t="str">
        <f>IFERROR(AVERAGEIFS(INDEX('Etude statistique des temps d''a'!B:AD,0,ROW(A23)),'Etude statistique des temps d''a'!A:A,"20h30",'Etude statistique des temps d''a'!AF:AF,7),"Closed")</f>
        <v>Closed</v>
      </c>
      <c r="S24" t="str">
        <f>IFERROR(AVERAGEIFS(INDEX('Etude statistique des temps d''a'!B:AD,0,ROW(A23)),'Etude statistique des temps d''a'!A:A,"21h30",'Etude statistique des temps d''a'!AF:AF,7),"Closed")</f>
        <v>Closed</v>
      </c>
      <c r="T24" t="str">
        <f>IFERROR(AVERAGEIFS(INDEX('Etude statistique des temps d''a'!B:AD,0,ROW(A23)),'Etude statistique des temps d''a'!A:A,"22h",'Etude statistique des temps d''a'!AF:AF,7),"Closed")</f>
        <v>Closed</v>
      </c>
      <c r="U24" t="str">
        <f>IFERROR(AVERAGEIFS(INDEX('Etude statistique des temps d''a'!B:AD,0,ROW(A23)),'Etude statistique des temps d''a'!A:A,"22h30",'Etude statistique des temps d''a'!AF:AF,7),"Closed")</f>
        <v>Closed</v>
      </c>
      <c r="V24">
        <f>COUNTIFS('Etude statistique des temps d''a'!AF:AF,7,INDEX('Etude statistique des temps d''a'!B:AD, 0, ROW(A23)),"Fermé") / COUNTIFS('Etude statistique des temps d''a'!AF:AF,7,INDEX('Etude statistique des temps d''a'!B:AD, 0, ROW(A23)),"&lt;&gt;")</f>
        <v>0.21875</v>
      </c>
      <c r="W24">
        <f>IFERROR(COUNTIFS('Etude statistique des temps d''a'!AF:AF,7,'Etude statistique des temps d''a'!A:A,"8h30",INDEX('Etude statistique des temps d''a'!B:AD, 0, ROW(A23)),"Fermé") / COUNTIFS('Etude statistique des temps d''a'!AF:AF,7,'Etude statistique des temps d''a'!A:A,"8h30",INDEX('Etude statistique des temps d''a'!B:AD, 0, ROW(A23)),"&lt;&gt;"),"No data")</f>
        <v>1</v>
      </c>
      <c r="X24">
        <f>IFERROR(COUNTIFS('Etude statistique des temps d''a'!AF:AF,7,'Etude statistique des temps d''a'!A:A,"9h30",INDEX('Etude statistique des temps d''a'!B:AD, 0, ROW(A23)),"Fermé") / COUNTIFS('Etude statistique des temps d''a'!AF:AF,7,'Etude statistique des temps d''a'!A:A,"9h30",INDEX('Etude statistique des temps d''a'!B:AD, 0, ROW(A23)),"&lt;&gt;"),"No data")</f>
        <v>1</v>
      </c>
      <c r="Y24">
        <f>IFERROR(COUNTIFS('Etude statistique des temps d''a'!AF:AF,7,'Etude statistique des temps d''a'!A:A,"10h30",INDEX('Etude statistique des temps d''a'!B:AD, 0, ROW(A23)),"Fermé") / COUNTIFS('Etude statistique des temps d''a'!AF:AF,7,'Etude statistique des temps d''a'!A:A,"10h30",INDEX('Etude statistique des temps d''a'!B:AD, 0, ROW(A23)),"&lt;&gt;"),"No data")</f>
        <v>0</v>
      </c>
      <c r="Z24">
        <f>IFERROR(COUNTIFS('Etude statistique des temps d''a'!AF:AF,7,'Etude statistique des temps d''a'!A:A,"11h30 (Parade!)",INDEX('Etude statistique des temps d''a'!B:AD, 0, ROW(A23)),"Fermé") / COUNTIFS('Etude statistique des temps d''a'!AF:AF,7,'Etude statistique des temps d''a'!A:A,"11h30 (Parade!)",INDEX('Etude statistique des temps d''a'!B:AD, 0, ROW(A23)),"&lt;&gt;"),"No data")</f>
        <v>0</v>
      </c>
      <c r="AA24">
        <f>IFERROR(COUNTIFS('Etude statistique des temps d''a'!AF:AF,7,'Etude statistique des temps d''a'!A:A,"12h30",INDEX('Etude statistique des temps d''a'!B:AD, 0, ROW(A23)),"Fermé") / COUNTIFS('Etude statistique des temps d''a'!AF:AF,7,'Etude statistique des temps d''a'!A:A,"12h30",INDEX('Etude statistique des temps d''a'!B:AD, 0, ROW(A23)),"&lt;&gt;"),"No data")</f>
        <v>0</v>
      </c>
      <c r="AB24">
        <f>IFERROR(COUNTIFS('Etude statistique des temps d''a'!AF:AF,7,'Etude statistique des temps d''a'!A:A,"13h30",INDEX('Etude statistique des temps d''a'!B:AD, 0, ROW(A23)),"Fermé") / COUNTIFS('Etude statistique des temps d''a'!AF:AF,7,'Etude statistique des temps d''a'!A:A,"13h30",INDEX('Etude statistique des temps d''a'!B:AD, 0, ROW(A23)),"&lt;&gt;"),"No data")</f>
        <v>0</v>
      </c>
      <c r="AC24">
        <f>IFERROR(COUNTIFS('Etude statistique des temps d''a'!AF:AF,7,'Etude statistique des temps d''a'!A:A,"14h30",INDEX('Etude statistique des temps d''a'!B:AD, 0, ROW(A23)),"Fermé") / COUNTIFS('Etude statistique des temps d''a'!AF:AF,7,'Etude statistique des temps d''a'!A:A,"14h30",INDEX('Etude statistique des temps d''a'!B:AD, 0, ROW(A23)),"&lt;&gt;"),"No data")</f>
        <v>0.33333333333333331</v>
      </c>
      <c r="AD24">
        <f>IFERROR(COUNTIFS('Etude statistique des temps d''a'!AF:AF,7,'Etude statistique des temps d''a'!A:A,"15h30",INDEX('Etude statistique des temps d''a'!B:AD, 0, ROW(A23)),"Fermé") / COUNTIFS('Etude statistique des temps d''a'!AF:AF,7,'Etude statistique des temps d''a'!A:A,"15h30",INDEX('Etude statistique des temps d''a'!B:AD, 0, ROW(A23)),"&lt;&gt;"),"No data")</f>
        <v>0</v>
      </c>
      <c r="AE24">
        <f>IFERROR(COUNTIFS('Etude statistique des temps d''a'!AF:AF,7,'Etude statistique des temps d''a'!A:A,"16h30",INDEX('Etude statistique des temps d''a'!B:AD, 0, ROW(A23)),"Fermé") / COUNTIFS('Etude statistique des temps d''a'!AF:AF,7,'Etude statistique des temps d''a'!A:A,"16h30",INDEX('Etude statistique des temps d''a'!B:AD, 0, ROW(A23)),"&lt;&gt;"),"No data")</f>
        <v>0</v>
      </c>
      <c r="AF24">
        <f>IFERROR(COUNTIFS('Etude statistique des temps d''a'!AF:AF,7,'Etude statistique des temps d''a'!A:A,"17h30",INDEX('Etude statistique des temps d''a'!B:AD, 0, ROW(A23)),"Fermé") / COUNTIFS('Etude statistique des temps d''a'!AF:AF,7,'Etude statistique des temps d''a'!A:A,"17h30",INDEX('Etude statistique des temps d''a'!B:AD, 0, ROW(A23)),"&lt;&gt;"),"No data")</f>
        <v>0</v>
      </c>
      <c r="AG24">
        <f>IFERROR(COUNTIFS('Etude statistique des temps d''a'!AF:AF,7,'Etude statistique des temps d''a'!A:A,"18h30",INDEX('Etude statistique des temps d''a'!B:AD, 0, ROW(A23)),"Fermé") / COUNTIFS('Etude statistique des temps d''a'!AF:AF,7,'Etude statistique des temps d''a'!A:A,"18h30",INDEX('Etude statistique des temps d''a'!B:AD, 0, ROW(A23)),"&lt;&gt;"),"No data")</f>
        <v>0</v>
      </c>
      <c r="AH24">
        <f>IFERROR(COUNTIFS('Etude statistique des temps d''a'!AF:AF,7,'Etude statistique des temps d''a'!A:A,"19h30",INDEX('Etude statistique des temps d''a'!B:AD, 0, ROW(A23)),"Fermé") / COUNTIFS('Etude statistique des temps d''a'!AF:AF,7,'Etude statistique des temps d''a'!A:A,"19h30",INDEX('Etude statistique des temps d''a'!B:AD, 0, ROW(A23)),"&lt;&gt;"),"No data")</f>
        <v>0</v>
      </c>
      <c r="AI24">
        <f>IFERROR(COUNTIFS('Etude statistique des temps d''a'!AF:AF,7,'Etude statistique des temps d''a'!A:A,"20h30",INDEX('Etude statistique des temps d''a'!B:AD, 0, ROW(A23)),"Fermé") / COUNTIFS('Etude statistique des temps d''a'!AF:AF,7,'Etude statistique des temps d''a'!A:A,"20h30",INDEX('Etude statistique des temps d''a'!B:AD, 0, ROW(A23)),"&lt;&gt;"),"No data")</f>
        <v>1</v>
      </c>
      <c r="AJ24">
        <f>IFERROR(COUNTIFS('Etude statistique des temps d''a'!AF:AF,7,'Etude statistique des temps d''a'!A:A,"21h30",INDEX('Etude statistique des temps d''a'!B:AD, 0, ROW(A23)),"Fermé") / COUNTIFS('Etude statistique des temps d''a'!AF:AF,7,'Etude statistique des temps d''a'!A:A,"21h30",INDEX('Etude statistique des temps d''a'!B:AD, 0, ROW(A23)),"&lt;&gt;"),"No data")</f>
        <v>1</v>
      </c>
      <c r="AK24">
        <f>IFERROR(COUNTIFS('Etude statistique des temps d''a'!AF:AF,7,'Etude statistique des temps d''a'!A:A,"22h",INDEX('Etude statistique des temps d''a'!B:AD, 0, ROW(A23)),"Fermé") / COUNTIFS('Etude statistique des temps d''a'!AF:AF,7,'Etude statistique des temps d''a'!A:A,"22h",INDEX('Etude statistique des temps d''a'!B:AD, 0, ROW(A23)),"&lt;&gt;"),"No data")</f>
        <v>1</v>
      </c>
      <c r="AL24" t="str">
        <f>IFERROR(COUNTIFS('Etude statistique des temps d''a'!AF:AF,7,'Etude statistique des temps d''a'!A:A,"22h30",INDEX('Etude statistique des temps d''a'!B:AD, 0, ROW(A23)),"Fermé") / COUNTIFS('Etude statistique des temps d''a'!AF:AF,7,'Etude statistique des temps d''a'!A:A,"22h30",INDEX('Etude statistique des temps d''a'!B:AD, 0, ROW(A23)),"&lt;&gt;"),"No data")</f>
        <v>No data</v>
      </c>
    </row>
    <row r="25" spans="1:38" x14ac:dyDescent="0.3">
      <c r="A25" t="s">
        <v>31</v>
      </c>
      <c r="B25" t="s">
        <v>38</v>
      </c>
      <c r="C25" t="s">
        <v>89</v>
      </c>
      <c r="D25" t="s">
        <v>90</v>
      </c>
      <c r="E25">
        <f t="shared" si="0"/>
        <v>13.611111111111112</v>
      </c>
      <c r="F25" t="str">
        <f>IFERROR(AVERAGEIFS(INDEX('Etude statistique des temps d''a'!B:AD,0,ROW(A24)),'Etude statistique des temps d''a'!A:A,"8h30",'Etude statistique des temps d''a'!AF:AF,7),"Closed")</f>
        <v>Closed</v>
      </c>
      <c r="G25">
        <f>IFERROR(AVERAGEIFS(INDEX('Etude statistique des temps d''a'!B:AD,0,ROW(A24)),'Etude statistique des temps d''a'!A:A,"9h30",'Etude statistique des temps d''a'!AF:AF,7),"Closed")</f>
        <v>5</v>
      </c>
      <c r="H25">
        <f>IFERROR(AVERAGEIFS(INDEX('Etude statistique des temps d''a'!B:AD,0,ROW(A24)),'Etude statistique des temps d''a'!A:A,"10h30",'Etude statistique des temps d''a'!AF:AF,7),"Closed")</f>
        <v>20</v>
      </c>
      <c r="I25">
        <f>IFERROR(AVERAGEIFS(INDEX('Etude statistique des temps d''a'!B:AD,0,ROW(A24)),'Etude statistique des temps d''a'!A:A,"11h30 (Parade!)",'Etude statistique des temps d''a'!AF:AF,7),"Closed")</f>
        <v>15</v>
      </c>
      <c r="J25">
        <f>IFERROR(AVERAGEIFS(INDEX('Etude statistique des temps d''a'!B:AD,0,ROW(A24)),'Etude statistique des temps d''a'!A:A,"12h30",'Etude statistique des temps d''a'!AF:AF,7),"Closed")</f>
        <v>21.666666666666668</v>
      </c>
      <c r="K25">
        <f>IFERROR(AVERAGEIFS(INDEX('Etude statistique des temps d''a'!B:AD,0,ROW(A24)),'Etude statistique des temps d''a'!A:A,"13h30",'Etude statistique des temps d''a'!AF:AF,7),"Closed")</f>
        <v>15</v>
      </c>
      <c r="L25">
        <f>IFERROR(AVERAGEIFS(INDEX('Etude statistique des temps d''a'!B:AD,0,ROW(A24)),'Etude statistique des temps d''a'!A:A,"14h30",'Etude statistique des temps d''a'!AF:AF,7),"Closed")</f>
        <v>16.666666666666668</v>
      </c>
      <c r="M25">
        <f>IFERROR(AVERAGEIFS(INDEX('Etude statistique des temps d''a'!B:AD,0,ROW(A24)),'Etude statistique des temps d''a'!A:A,"15h30",'Etude statistique des temps d''a'!AF:AF,7),"Closed")</f>
        <v>13.333333333333334</v>
      </c>
      <c r="N25">
        <f>IFERROR(AVERAGEIFS(INDEX('Etude statistique des temps d''a'!B:AD,0,ROW(A24)),'Etude statistique des temps d''a'!A:A,"16h30",'Etude statistique des temps d''a'!AF:AF,7),"Closed")</f>
        <v>16.666666666666668</v>
      </c>
      <c r="O25">
        <f>IFERROR(AVERAGEIFS(INDEX('Etude statistique des temps d''a'!B:AD,0,ROW(A24)),'Etude statistique des temps d''a'!A:A,"17h30",'Etude statistique des temps d''a'!AF:AF,7),"Closed")</f>
        <v>10</v>
      </c>
      <c r="P25">
        <f>IFERROR(AVERAGEIFS(INDEX('Etude statistique des temps d''a'!B:AD,0,ROW(A24)),'Etude statistique des temps d''a'!A:A,"18h30",'Etude statistique des temps d''a'!AF:AF,7),"Closed")</f>
        <v>15</v>
      </c>
      <c r="Q25">
        <f>IFERROR(AVERAGEIFS(INDEX('Etude statistique des temps d''a'!B:AD,0,ROW(A24)),'Etude statistique des temps d''a'!A:A,"19h30",'Etude statistique des temps d''a'!AF:AF,7),"Closed")</f>
        <v>10</v>
      </c>
      <c r="R25">
        <f>IFERROR(AVERAGEIFS(INDEX('Etude statistique des temps d''a'!B:AD,0,ROW(A24)),'Etude statistique des temps d''a'!A:A,"20h30",'Etude statistique des temps d''a'!AF:AF,7),"Closed")</f>
        <v>5</v>
      </c>
      <c r="S25" t="str">
        <f>IFERROR(AVERAGEIFS(INDEX('Etude statistique des temps d''a'!B:AD,0,ROW(A24)),'Etude statistique des temps d''a'!A:A,"21h30",'Etude statistique des temps d''a'!AF:AF,7),"Closed")</f>
        <v>Closed</v>
      </c>
      <c r="T25" t="str">
        <f>IFERROR(AVERAGEIFS(INDEX('Etude statistique des temps d''a'!B:AD,0,ROW(A24)),'Etude statistique des temps d''a'!A:A,"22h",'Etude statistique des temps d''a'!AF:AF,7),"Closed")</f>
        <v>Closed</v>
      </c>
      <c r="U25" t="str">
        <f>IFERROR(AVERAGEIFS(INDEX('Etude statistique des temps d''a'!B:AD,0,ROW(A24)),'Etude statistique des temps d''a'!A:A,"22h30",'Etude statistique des temps d''a'!AF:AF,7),"Closed")</f>
        <v>Closed</v>
      </c>
      <c r="V25">
        <f>COUNTIFS('Etude statistique des temps d''a'!AF:AF,7,INDEX('Etude statistique des temps d''a'!B:AD, 0, ROW(A24)),"Fermé") / COUNTIFS('Etude statistique des temps d''a'!AF:AF,7,INDEX('Etude statistique des temps d''a'!B:AD, 0, ROW(A24)),"&lt;&gt;")</f>
        <v>0.125</v>
      </c>
      <c r="W25">
        <f>IFERROR(COUNTIFS('Etude statistique des temps d''a'!AF:AF,7,'Etude statistique des temps d''a'!A:A,"8h30",INDEX('Etude statistique des temps d''a'!B:AD, 0, ROW(A24)),"Fermé") / COUNTIFS('Etude statistique des temps d''a'!AF:AF,7,'Etude statistique des temps d''a'!A:A,"8h30",INDEX('Etude statistique des temps d''a'!B:AD, 0, ROW(A24)),"&lt;&gt;"),"No data")</f>
        <v>1</v>
      </c>
      <c r="X25">
        <f>IFERROR(COUNTIFS('Etude statistique des temps d''a'!AF:AF,7,'Etude statistique des temps d''a'!A:A,"9h30",INDEX('Etude statistique des temps d''a'!B:AD, 0, ROW(A24)),"Fermé") / COUNTIFS('Etude statistique des temps d''a'!AF:AF,7,'Etude statistique des temps d''a'!A:A,"9h30",INDEX('Etude statistique des temps d''a'!B:AD, 0, ROW(A24)),"&lt;&gt;"),"No data")</f>
        <v>0</v>
      </c>
      <c r="Y25">
        <f>IFERROR(COUNTIFS('Etude statistique des temps d''a'!AF:AF,7,'Etude statistique des temps d''a'!A:A,"10h30",INDEX('Etude statistique des temps d''a'!B:AD, 0, ROW(A24)),"Fermé") / COUNTIFS('Etude statistique des temps d''a'!AF:AF,7,'Etude statistique des temps d''a'!A:A,"10h30",INDEX('Etude statistique des temps d''a'!B:AD, 0, ROW(A24)),"&lt;&gt;"),"No data")</f>
        <v>0</v>
      </c>
      <c r="Z25">
        <f>IFERROR(COUNTIFS('Etude statistique des temps d''a'!AF:AF,7,'Etude statistique des temps d''a'!A:A,"11h30 (Parade!)",INDEX('Etude statistique des temps d''a'!B:AD, 0, ROW(A24)),"Fermé") / COUNTIFS('Etude statistique des temps d''a'!AF:AF,7,'Etude statistique des temps d''a'!A:A,"11h30 (Parade!)",INDEX('Etude statistique des temps d''a'!B:AD, 0, ROW(A24)),"&lt;&gt;"),"No data")</f>
        <v>0</v>
      </c>
      <c r="AA25">
        <f>IFERROR(COUNTIFS('Etude statistique des temps d''a'!AF:AF,7,'Etude statistique des temps d''a'!A:A,"12h30",INDEX('Etude statistique des temps d''a'!B:AD, 0, ROW(A24)),"Fermé") / COUNTIFS('Etude statistique des temps d''a'!AF:AF,7,'Etude statistique des temps d''a'!A:A,"12h30",INDEX('Etude statistique des temps d''a'!B:AD, 0, ROW(A24)),"&lt;&gt;"),"No data")</f>
        <v>0</v>
      </c>
      <c r="AB25">
        <f>IFERROR(COUNTIFS('Etude statistique des temps d''a'!AF:AF,7,'Etude statistique des temps d''a'!A:A,"13h30",INDEX('Etude statistique des temps d''a'!B:AD, 0, ROW(A24)),"Fermé") / COUNTIFS('Etude statistique des temps d''a'!AF:AF,7,'Etude statistique des temps d''a'!A:A,"13h30",INDEX('Etude statistique des temps d''a'!B:AD, 0, ROW(A24)),"&lt;&gt;"),"No data")</f>
        <v>0</v>
      </c>
      <c r="AC25">
        <f>IFERROR(COUNTIFS('Etude statistique des temps d''a'!AF:AF,7,'Etude statistique des temps d''a'!A:A,"14h30",INDEX('Etude statistique des temps d''a'!B:AD, 0, ROW(A24)),"Fermé") / COUNTIFS('Etude statistique des temps d''a'!AF:AF,7,'Etude statistique des temps d''a'!A:A,"14h30",INDEX('Etude statistique des temps d''a'!B:AD, 0, ROW(A24)),"&lt;&gt;"),"No data")</f>
        <v>0</v>
      </c>
      <c r="AD25">
        <f>IFERROR(COUNTIFS('Etude statistique des temps d''a'!AF:AF,7,'Etude statistique des temps d''a'!A:A,"15h30",INDEX('Etude statistique des temps d''a'!B:AD, 0, ROW(A24)),"Fermé") / COUNTIFS('Etude statistique des temps d''a'!AF:AF,7,'Etude statistique des temps d''a'!A:A,"15h30",INDEX('Etude statistique des temps d''a'!B:AD, 0, ROW(A24)),"&lt;&gt;"),"No data")</f>
        <v>0</v>
      </c>
      <c r="AE25">
        <f>IFERROR(COUNTIFS('Etude statistique des temps d''a'!AF:AF,7,'Etude statistique des temps d''a'!A:A,"16h30",INDEX('Etude statistique des temps d''a'!B:AD, 0, ROW(A24)),"Fermé") / COUNTIFS('Etude statistique des temps d''a'!AF:AF,7,'Etude statistique des temps d''a'!A:A,"16h30",INDEX('Etude statistique des temps d''a'!B:AD, 0, ROW(A24)),"&lt;&gt;"),"No data")</f>
        <v>0</v>
      </c>
      <c r="AF25">
        <f>IFERROR(COUNTIFS('Etude statistique des temps d''a'!AF:AF,7,'Etude statistique des temps d''a'!A:A,"17h30",INDEX('Etude statistique des temps d''a'!B:AD, 0, ROW(A24)),"Fermé") / COUNTIFS('Etude statistique des temps d''a'!AF:AF,7,'Etude statistique des temps d''a'!A:A,"17h30",INDEX('Etude statistique des temps d''a'!B:AD, 0, ROW(A24)),"&lt;&gt;"),"No data")</f>
        <v>0</v>
      </c>
      <c r="AG25">
        <f>IFERROR(COUNTIFS('Etude statistique des temps d''a'!AF:AF,7,'Etude statistique des temps d''a'!A:A,"18h30",INDEX('Etude statistique des temps d''a'!B:AD, 0, ROW(A24)),"Fermé") / COUNTIFS('Etude statistique des temps d''a'!AF:AF,7,'Etude statistique des temps d''a'!A:A,"18h30",INDEX('Etude statistique des temps d''a'!B:AD, 0, ROW(A24)),"&lt;&gt;"),"No data")</f>
        <v>0</v>
      </c>
      <c r="AH25">
        <f>IFERROR(COUNTIFS('Etude statistique des temps d''a'!AF:AF,7,'Etude statistique des temps d''a'!A:A,"19h30",INDEX('Etude statistique des temps d''a'!B:AD, 0, ROW(A24)),"Fermé") / COUNTIFS('Etude statistique des temps d''a'!AF:AF,7,'Etude statistique des temps d''a'!A:A,"19h30",INDEX('Etude statistique des temps d''a'!B:AD, 0, ROW(A24)),"&lt;&gt;"),"No data")</f>
        <v>0</v>
      </c>
      <c r="AI25">
        <f>IFERROR(COUNTIFS('Etude statistique des temps d''a'!AF:AF,7,'Etude statistique des temps d''a'!A:A,"20h30",INDEX('Etude statistique des temps d''a'!B:AD, 0, ROW(A24)),"Fermé") / COUNTIFS('Etude statistique des temps d''a'!AF:AF,7,'Etude statistique des temps d''a'!A:A,"20h30",INDEX('Etude statistique des temps d''a'!B:AD, 0, ROW(A24)),"&lt;&gt;"),"No data")</f>
        <v>0</v>
      </c>
      <c r="AJ25">
        <f>IFERROR(COUNTIFS('Etude statistique des temps d''a'!AF:AF,7,'Etude statistique des temps d''a'!A:A,"21h30",INDEX('Etude statistique des temps d''a'!B:AD, 0, ROW(A24)),"Fermé") / COUNTIFS('Etude statistique des temps d''a'!AF:AF,7,'Etude statistique des temps d''a'!A:A,"21h30",INDEX('Etude statistique des temps d''a'!B:AD, 0, ROW(A24)),"&lt;&gt;"),"No data")</f>
        <v>1</v>
      </c>
      <c r="AK25">
        <f>IFERROR(COUNTIFS('Etude statistique des temps d''a'!AF:AF,7,'Etude statistique des temps d''a'!A:A,"22h",INDEX('Etude statistique des temps d''a'!B:AD, 0, ROW(A24)),"Fermé") / COUNTIFS('Etude statistique des temps d''a'!AF:AF,7,'Etude statistique des temps d''a'!A:A,"22h",INDEX('Etude statistique des temps d''a'!B:AD, 0, ROW(A24)),"&lt;&gt;"),"No data")</f>
        <v>1</v>
      </c>
      <c r="AL25" t="str">
        <f>IFERROR(COUNTIFS('Etude statistique des temps d''a'!AF:AF,7,'Etude statistique des temps d''a'!A:A,"22h30",INDEX('Etude statistique des temps d''a'!B:AD, 0, ROW(A24)),"Fermé") / COUNTIFS('Etude statistique des temps d''a'!AF:AF,7,'Etude statistique des temps d''a'!A:A,"22h30",INDEX('Etude statistique des temps d''a'!B:AD, 0, ROW(A24)),"&lt;&gt;"),"No data")</f>
        <v>No data</v>
      </c>
    </row>
    <row r="26" spans="1:38" x14ac:dyDescent="0.3">
      <c r="A26" t="s">
        <v>32</v>
      </c>
      <c r="B26" t="s">
        <v>38</v>
      </c>
      <c r="C26" t="s">
        <v>91</v>
      </c>
      <c r="D26" t="s">
        <v>92</v>
      </c>
      <c r="E26">
        <f t="shared" si="0"/>
        <v>11.875</v>
      </c>
      <c r="F26" t="str">
        <f>IFERROR(AVERAGEIFS(INDEX('Etude statistique des temps d''a'!B:AD,0,ROW(A25)),'Etude statistique des temps d''a'!A:A,"8h30",'Etude statistique des temps d''a'!AF:AF,7),"Closed")</f>
        <v>Closed</v>
      </c>
      <c r="G26">
        <f>IFERROR(AVERAGEIFS(INDEX('Etude statistique des temps d''a'!B:AD,0,ROW(A25)),'Etude statistique des temps d''a'!A:A,"9h30",'Etude statistique des temps d''a'!AF:AF,7),"Closed")</f>
        <v>5</v>
      </c>
      <c r="H26">
        <f>IFERROR(AVERAGEIFS(INDEX('Etude statistique des temps d''a'!B:AD,0,ROW(A25)),'Etude statistique des temps d''a'!A:A,"10h30",'Etude statistique des temps d''a'!AF:AF,7),"Closed")</f>
        <v>12.5</v>
      </c>
      <c r="I26">
        <f>IFERROR(AVERAGEIFS(INDEX('Etude statistique des temps d''a'!B:AD,0,ROW(A25)),'Etude statistique des temps d''a'!A:A,"11h30 (Parade!)",'Etude statistique des temps d''a'!AF:AF,7),"Closed")</f>
        <v>23.333333333333332</v>
      </c>
      <c r="J26">
        <f>IFERROR(AVERAGEIFS(INDEX('Etude statistique des temps d''a'!B:AD,0,ROW(A25)),'Etude statistique des temps d''a'!A:A,"12h30",'Etude statistique des temps d''a'!AF:AF,7),"Closed")</f>
        <v>20</v>
      </c>
      <c r="K26">
        <f>IFERROR(AVERAGEIFS(INDEX('Etude statistique des temps d''a'!B:AD,0,ROW(A25)),'Etude statistique des temps d''a'!A:A,"13h30",'Etude statistique des temps d''a'!AF:AF,7),"Closed")</f>
        <v>13.333333333333334</v>
      </c>
      <c r="L26">
        <f>IFERROR(AVERAGEIFS(INDEX('Etude statistique des temps d''a'!B:AD,0,ROW(A25)),'Etude statistique des temps d''a'!A:A,"14h30",'Etude statistique des temps d''a'!AF:AF,7),"Closed")</f>
        <v>16.666666666666668</v>
      </c>
      <c r="M26">
        <f>IFERROR(AVERAGEIFS(INDEX('Etude statistique des temps d''a'!B:AD,0,ROW(A25)),'Etude statistique des temps d''a'!A:A,"15h30",'Etude statistique des temps d''a'!AF:AF,7),"Closed")</f>
        <v>8.3333333333333339</v>
      </c>
      <c r="N26">
        <f>IFERROR(AVERAGEIFS(INDEX('Etude statistique des temps d''a'!B:AD,0,ROW(A25)),'Etude statistique des temps d''a'!A:A,"16h30",'Etude statistique des temps d''a'!AF:AF,7),"Closed")</f>
        <v>15</v>
      </c>
      <c r="O26">
        <f>IFERROR(AVERAGEIFS(INDEX('Etude statistique des temps d''a'!B:AD,0,ROW(A25)),'Etude statistique des temps d''a'!A:A,"17h30",'Etude statistique des temps d''a'!AF:AF,7),"Closed")</f>
        <v>10</v>
      </c>
      <c r="P26">
        <f>IFERROR(AVERAGEIFS(INDEX('Etude statistique des temps d''a'!B:AD,0,ROW(A25)),'Etude statistique des temps d''a'!A:A,"18h30",'Etude statistique des temps d''a'!AF:AF,7),"Closed")</f>
        <v>8.3333333333333339</v>
      </c>
      <c r="Q26">
        <f>IFERROR(AVERAGEIFS(INDEX('Etude statistique des temps d''a'!B:AD,0,ROW(A25)),'Etude statistique des temps d''a'!A:A,"19h30",'Etude statistique des temps d''a'!AF:AF,7),"Closed")</f>
        <v>5</v>
      </c>
      <c r="R26">
        <f>IFERROR(AVERAGEIFS(INDEX('Etude statistique des temps d''a'!B:AD,0,ROW(A25)),'Etude statistique des temps d''a'!A:A,"20h30",'Etude statistique des temps d''a'!AF:AF,7),"Closed")</f>
        <v>5</v>
      </c>
      <c r="S26" t="str">
        <f>IFERROR(AVERAGEIFS(INDEX('Etude statistique des temps d''a'!B:AD,0,ROW(A25)),'Etude statistique des temps d''a'!A:A,"21h30",'Etude statistique des temps d''a'!AF:AF,7),"Closed")</f>
        <v>Closed</v>
      </c>
      <c r="T26" t="str">
        <f>IFERROR(AVERAGEIFS(INDEX('Etude statistique des temps d''a'!B:AD,0,ROW(A25)),'Etude statistique des temps d''a'!A:A,"22h",'Etude statistique des temps d''a'!AF:AF,7),"Closed")</f>
        <v>Closed</v>
      </c>
      <c r="U26" t="str">
        <f>IFERROR(AVERAGEIFS(INDEX('Etude statistique des temps d''a'!B:AD,0,ROW(A25)),'Etude statistique des temps d''a'!A:A,"22h30",'Etude statistique des temps d''a'!AF:AF,7),"Closed")</f>
        <v>Closed</v>
      </c>
      <c r="V26">
        <f>COUNTIFS('Etude statistique des temps d''a'!AF:AF,7,INDEX('Etude statistique des temps d''a'!B:AD, 0, ROW(A25)),"Fermé") / COUNTIFS('Etude statistique des temps d''a'!AF:AF,7,INDEX('Etude statistique des temps d''a'!B:AD, 0, ROW(A25)),"&lt;&gt;")</f>
        <v>0.125</v>
      </c>
      <c r="W26">
        <f>IFERROR(COUNTIFS('Etude statistique des temps d''a'!AF:AF,7,'Etude statistique des temps d''a'!A:A,"8h30",INDEX('Etude statistique des temps d''a'!B:AD, 0, ROW(A25)),"Fermé") / COUNTIFS('Etude statistique des temps d''a'!AF:AF,7,'Etude statistique des temps d''a'!A:A,"8h30",INDEX('Etude statistique des temps d''a'!B:AD, 0, ROW(A25)),"&lt;&gt;"),"No data")</f>
        <v>1</v>
      </c>
      <c r="X26">
        <f>IFERROR(COUNTIFS('Etude statistique des temps d''a'!AF:AF,7,'Etude statistique des temps d''a'!A:A,"9h30",INDEX('Etude statistique des temps d''a'!B:AD, 0, ROW(A25)),"Fermé") / COUNTIFS('Etude statistique des temps d''a'!AF:AF,7,'Etude statistique des temps d''a'!A:A,"9h30",INDEX('Etude statistique des temps d''a'!B:AD, 0, ROW(A25)),"&lt;&gt;"),"No data")</f>
        <v>0</v>
      </c>
      <c r="Y26">
        <f>IFERROR(COUNTIFS('Etude statistique des temps d''a'!AF:AF,7,'Etude statistique des temps d''a'!A:A,"10h30",INDEX('Etude statistique des temps d''a'!B:AD, 0, ROW(A25)),"Fermé") / COUNTIFS('Etude statistique des temps d''a'!AF:AF,7,'Etude statistique des temps d''a'!A:A,"10h30",INDEX('Etude statistique des temps d''a'!B:AD, 0, ROW(A25)),"&lt;&gt;"),"No data")</f>
        <v>0</v>
      </c>
      <c r="Z26">
        <f>IFERROR(COUNTIFS('Etude statistique des temps d''a'!AF:AF,7,'Etude statistique des temps d''a'!A:A,"11h30 (Parade!)",INDEX('Etude statistique des temps d''a'!B:AD, 0, ROW(A25)),"Fermé") / COUNTIFS('Etude statistique des temps d''a'!AF:AF,7,'Etude statistique des temps d''a'!A:A,"11h30 (Parade!)",INDEX('Etude statistique des temps d''a'!B:AD, 0, ROW(A25)),"&lt;&gt;"),"No data")</f>
        <v>0</v>
      </c>
      <c r="AA26">
        <f>IFERROR(COUNTIFS('Etude statistique des temps d''a'!AF:AF,7,'Etude statistique des temps d''a'!A:A,"12h30",INDEX('Etude statistique des temps d''a'!B:AD, 0, ROW(A25)),"Fermé") / COUNTIFS('Etude statistique des temps d''a'!AF:AF,7,'Etude statistique des temps d''a'!A:A,"12h30",INDEX('Etude statistique des temps d''a'!B:AD, 0, ROW(A25)),"&lt;&gt;"),"No data")</f>
        <v>0</v>
      </c>
      <c r="AB26">
        <f>IFERROR(COUNTIFS('Etude statistique des temps d''a'!AF:AF,7,'Etude statistique des temps d''a'!A:A,"13h30",INDEX('Etude statistique des temps d''a'!B:AD, 0, ROW(A25)),"Fermé") / COUNTIFS('Etude statistique des temps d''a'!AF:AF,7,'Etude statistique des temps d''a'!A:A,"13h30",INDEX('Etude statistique des temps d''a'!B:AD, 0, ROW(A25)),"&lt;&gt;"),"No data")</f>
        <v>0</v>
      </c>
      <c r="AC26">
        <f>IFERROR(COUNTIFS('Etude statistique des temps d''a'!AF:AF,7,'Etude statistique des temps d''a'!A:A,"14h30",INDEX('Etude statistique des temps d''a'!B:AD, 0, ROW(A25)),"Fermé") / COUNTIFS('Etude statistique des temps d''a'!AF:AF,7,'Etude statistique des temps d''a'!A:A,"14h30",INDEX('Etude statistique des temps d''a'!B:AD, 0, ROW(A25)),"&lt;&gt;"),"No data")</f>
        <v>0</v>
      </c>
      <c r="AD26">
        <f>IFERROR(COUNTIFS('Etude statistique des temps d''a'!AF:AF,7,'Etude statistique des temps d''a'!A:A,"15h30",INDEX('Etude statistique des temps d''a'!B:AD, 0, ROW(A25)),"Fermé") / COUNTIFS('Etude statistique des temps d''a'!AF:AF,7,'Etude statistique des temps d''a'!A:A,"15h30",INDEX('Etude statistique des temps d''a'!B:AD, 0, ROW(A25)),"&lt;&gt;"),"No data")</f>
        <v>0</v>
      </c>
      <c r="AE26">
        <f>IFERROR(COUNTIFS('Etude statistique des temps d''a'!AF:AF,7,'Etude statistique des temps d''a'!A:A,"16h30",INDEX('Etude statistique des temps d''a'!B:AD, 0, ROW(A25)),"Fermé") / COUNTIFS('Etude statistique des temps d''a'!AF:AF,7,'Etude statistique des temps d''a'!A:A,"16h30",INDEX('Etude statistique des temps d''a'!B:AD, 0, ROW(A25)),"&lt;&gt;"),"No data")</f>
        <v>0</v>
      </c>
      <c r="AF26">
        <f>IFERROR(COUNTIFS('Etude statistique des temps d''a'!AF:AF,7,'Etude statistique des temps d''a'!A:A,"17h30",INDEX('Etude statistique des temps d''a'!B:AD, 0, ROW(A25)),"Fermé") / COUNTIFS('Etude statistique des temps d''a'!AF:AF,7,'Etude statistique des temps d''a'!A:A,"17h30",INDEX('Etude statistique des temps d''a'!B:AD, 0, ROW(A25)),"&lt;&gt;"),"No data")</f>
        <v>0</v>
      </c>
      <c r="AG26">
        <f>IFERROR(COUNTIFS('Etude statistique des temps d''a'!AF:AF,7,'Etude statistique des temps d''a'!A:A,"18h30",INDEX('Etude statistique des temps d''a'!B:AD, 0, ROW(A25)),"Fermé") / COUNTIFS('Etude statistique des temps d''a'!AF:AF,7,'Etude statistique des temps d''a'!A:A,"18h30",INDEX('Etude statistique des temps d''a'!B:AD, 0, ROW(A25)),"&lt;&gt;"),"No data")</f>
        <v>0</v>
      </c>
      <c r="AH26">
        <f>IFERROR(COUNTIFS('Etude statistique des temps d''a'!AF:AF,7,'Etude statistique des temps d''a'!A:A,"19h30",INDEX('Etude statistique des temps d''a'!B:AD, 0, ROW(A25)),"Fermé") / COUNTIFS('Etude statistique des temps d''a'!AF:AF,7,'Etude statistique des temps d''a'!A:A,"19h30",INDEX('Etude statistique des temps d''a'!B:AD, 0, ROW(A25)),"&lt;&gt;"),"No data")</f>
        <v>0</v>
      </c>
      <c r="AI26">
        <f>IFERROR(COUNTIFS('Etude statistique des temps d''a'!AF:AF,7,'Etude statistique des temps d''a'!A:A,"20h30",INDEX('Etude statistique des temps d''a'!B:AD, 0, ROW(A25)),"Fermé") / COUNTIFS('Etude statistique des temps d''a'!AF:AF,7,'Etude statistique des temps d''a'!A:A,"20h30",INDEX('Etude statistique des temps d''a'!B:AD, 0, ROW(A25)),"&lt;&gt;"),"No data")</f>
        <v>0</v>
      </c>
      <c r="AJ26">
        <f>IFERROR(COUNTIFS('Etude statistique des temps d''a'!AF:AF,7,'Etude statistique des temps d''a'!A:A,"21h30",INDEX('Etude statistique des temps d''a'!B:AD, 0, ROW(A25)),"Fermé") / COUNTIFS('Etude statistique des temps d''a'!AF:AF,7,'Etude statistique des temps d''a'!A:A,"21h30",INDEX('Etude statistique des temps d''a'!B:AD, 0, ROW(A25)),"&lt;&gt;"),"No data")</f>
        <v>1</v>
      </c>
      <c r="AK26">
        <f>IFERROR(COUNTIFS('Etude statistique des temps d''a'!AF:AF,7,'Etude statistique des temps d''a'!A:A,"22h",INDEX('Etude statistique des temps d''a'!B:AD, 0, ROW(A25)),"Fermé") / COUNTIFS('Etude statistique des temps d''a'!AF:AF,7,'Etude statistique des temps d''a'!A:A,"22h",INDEX('Etude statistique des temps d''a'!B:AD, 0, ROW(A25)),"&lt;&gt;"),"No data")</f>
        <v>1</v>
      </c>
      <c r="AL26" t="str">
        <f>IFERROR(COUNTIFS('Etude statistique des temps d''a'!AF:AF,7,'Etude statistique des temps d''a'!A:A,"22h30",INDEX('Etude statistique des temps d''a'!B:AD, 0, ROW(A25)),"Fermé") / COUNTIFS('Etude statistique des temps d''a'!AF:AF,7,'Etude statistique des temps d''a'!A:A,"22h30",INDEX('Etude statistique des temps d''a'!B:AD, 0, ROW(A25)),"&lt;&gt;"),"No data")</f>
        <v>No data</v>
      </c>
    </row>
    <row r="27" spans="1:38" x14ac:dyDescent="0.3">
      <c r="A27" t="s">
        <v>33</v>
      </c>
      <c r="B27" t="s">
        <v>38</v>
      </c>
      <c r="C27" t="s">
        <v>93</v>
      </c>
      <c r="D27" t="s">
        <v>94</v>
      </c>
      <c r="E27">
        <f t="shared" si="0"/>
        <v>67.307692307692307</v>
      </c>
      <c r="F27">
        <f>IFERROR(AVERAGEIFS(INDEX('Etude statistique des temps d''a'!B:AD,0,ROW(A26)),'Etude statistique des temps d''a'!A:A,"8h30",'Etude statistique des temps d''a'!AF:AF,7),"Closed")</f>
        <v>30</v>
      </c>
      <c r="G27">
        <f>IFERROR(AVERAGEIFS(INDEX('Etude statistique des temps d''a'!B:AD,0,ROW(A26)),'Etude statistique des temps d''a'!A:A,"9h30",'Etude statistique des temps d''a'!AF:AF,7),"Closed")</f>
        <v>70</v>
      </c>
      <c r="H27">
        <f>IFERROR(AVERAGEIFS(INDEX('Etude statistique des temps d''a'!B:AD,0,ROW(A26)),'Etude statistique des temps d''a'!A:A,"10h30",'Etude statistique des temps d''a'!AF:AF,7),"Closed")</f>
        <v>70</v>
      </c>
      <c r="I27">
        <f>IFERROR(AVERAGEIFS(INDEX('Etude statistique des temps d''a'!B:AD,0,ROW(A26)),'Etude statistique des temps d''a'!A:A,"11h30 (Parade!)",'Etude statistique des temps d''a'!AF:AF,7),"Closed")</f>
        <v>75</v>
      </c>
      <c r="J27">
        <f>IFERROR(AVERAGEIFS(INDEX('Etude statistique des temps d''a'!B:AD,0,ROW(A26)),'Etude statistique des temps d''a'!A:A,"12h30",'Etude statistique des temps d''a'!AF:AF,7),"Closed")</f>
        <v>67.5</v>
      </c>
      <c r="K27">
        <f>IFERROR(AVERAGEIFS(INDEX('Etude statistique des temps d''a'!B:AD,0,ROW(A26)),'Etude statistique des temps d''a'!A:A,"13h30",'Etude statistique des temps d''a'!AF:AF,7),"Closed")</f>
        <v>75</v>
      </c>
      <c r="L27">
        <f>IFERROR(AVERAGEIFS(INDEX('Etude statistique des temps d''a'!B:AD,0,ROW(A26)),'Etude statistique des temps d''a'!A:A,"14h30",'Etude statistique des temps d''a'!AF:AF,7),"Closed")</f>
        <v>75</v>
      </c>
      <c r="M27">
        <f>IFERROR(AVERAGEIFS(INDEX('Etude statistique des temps d''a'!B:AD,0,ROW(A26)),'Etude statistique des temps d''a'!A:A,"15h30",'Etude statistique des temps d''a'!AF:AF,7),"Closed")</f>
        <v>75</v>
      </c>
      <c r="N27">
        <f>IFERROR(AVERAGEIFS(INDEX('Etude statistique des temps d''a'!B:AD,0,ROW(A26)),'Etude statistique des temps d''a'!A:A,"16h30",'Etude statistique des temps d''a'!AF:AF,7),"Closed")</f>
        <v>70</v>
      </c>
      <c r="O27">
        <f>IFERROR(AVERAGEIFS(INDEX('Etude statistique des temps d''a'!B:AD,0,ROW(A26)),'Etude statistique des temps d''a'!A:A,"17h30",'Etude statistique des temps d''a'!AF:AF,7),"Closed")</f>
        <v>65</v>
      </c>
      <c r="P27">
        <f>IFERROR(AVERAGEIFS(INDEX('Etude statistique des temps d''a'!B:AD,0,ROW(A26)),'Etude statistique des temps d''a'!A:A,"18h30",'Etude statistique des temps d''a'!AF:AF,7),"Closed")</f>
        <v>67.5</v>
      </c>
      <c r="Q27">
        <f>IFERROR(AVERAGEIFS(INDEX('Etude statistique des temps d''a'!B:AD,0,ROW(A26)),'Etude statistique des temps d''a'!A:A,"19h30",'Etude statistique des temps d''a'!AF:AF,7),"Closed")</f>
        <v>65</v>
      </c>
      <c r="R27">
        <f>IFERROR(AVERAGEIFS(INDEX('Etude statistique des temps d''a'!B:AD,0,ROW(A26)),'Etude statistique des temps d''a'!A:A,"20h30",'Etude statistique des temps d''a'!AF:AF,7),"Closed")</f>
        <v>70</v>
      </c>
      <c r="S27" t="str">
        <f>IFERROR(AVERAGEIFS(INDEX('Etude statistique des temps d''a'!B:AD,0,ROW(A26)),'Etude statistique des temps d''a'!A:A,"21h30",'Etude statistique des temps d''a'!AF:AF,7),"Closed")</f>
        <v>Closed</v>
      </c>
      <c r="T27" t="str">
        <f>IFERROR(AVERAGEIFS(INDEX('Etude statistique des temps d''a'!B:AD,0,ROW(A26)),'Etude statistique des temps d''a'!A:A,"22h",'Etude statistique des temps d''a'!AF:AF,7),"Closed")</f>
        <v>Closed</v>
      </c>
      <c r="U27" t="str">
        <f>IFERROR(AVERAGEIFS(INDEX('Etude statistique des temps d''a'!B:AD,0,ROW(A26)),'Etude statistique des temps d''a'!A:A,"22h30",'Etude statistique des temps d''a'!AF:AF,7),"Closed")</f>
        <v>Closed</v>
      </c>
      <c r="V27">
        <f>COUNTIFS('Etude statistique des temps d''a'!AF:AF,7,INDEX('Etude statistique des temps d''a'!B:AD, 0, ROW(A26)),"Fermé") / COUNTIFS('Etude statistique des temps d''a'!AF:AF,7,INDEX('Etude statistique des temps d''a'!B:AD, 0, ROW(A26)),"&lt;&gt;")</f>
        <v>0.15625</v>
      </c>
      <c r="W27">
        <f>IFERROR(COUNTIFS('Etude statistique des temps d''a'!AF:AF,7,'Etude statistique des temps d''a'!A:A,"8h30",INDEX('Etude statistique des temps d''a'!B:AD, 0, ROW(A26)),"Fermé") / COUNTIFS('Etude statistique des temps d''a'!AF:AF,7,'Etude statistique des temps d''a'!A:A,"8h30",INDEX('Etude statistique des temps d''a'!B:AD, 0, ROW(A26)),"&lt;&gt;"),"No data")</f>
        <v>0</v>
      </c>
      <c r="X27">
        <f>IFERROR(COUNTIFS('Etude statistique des temps d''a'!AF:AF,7,'Etude statistique des temps d''a'!A:A,"9h30",INDEX('Etude statistique des temps d''a'!B:AD, 0, ROW(A26)),"Fermé") / COUNTIFS('Etude statistique des temps d''a'!AF:AF,7,'Etude statistique des temps d''a'!A:A,"9h30",INDEX('Etude statistique des temps d''a'!B:AD, 0, ROW(A26)),"&lt;&gt;"),"No data")</f>
        <v>0</v>
      </c>
      <c r="Y27">
        <f>IFERROR(COUNTIFS('Etude statistique des temps d''a'!AF:AF,7,'Etude statistique des temps d''a'!A:A,"10h30",INDEX('Etude statistique des temps d''a'!B:AD, 0, ROW(A26)),"Fermé") / COUNTIFS('Etude statistique des temps d''a'!AF:AF,7,'Etude statistique des temps d''a'!A:A,"10h30",INDEX('Etude statistique des temps d''a'!B:AD, 0, ROW(A26)),"&lt;&gt;"),"No data")</f>
        <v>0</v>
      </c>
      <c r="Z27">
        <f>IFERROR(COUNTIFS('Etude statistique des temps d''a'!AF:AF,7,'Etude statistique des temps d''a'!A:A,"11h30 (Parade!)",INDEX('Etude statistique des temps d''a'!B:AD, 0, ROW(A26)),"Fermé") / COUNTIFS('Etude statistique des temps d''a'!AF:AF,7,'Etude statistique des temps d''a'!A:A,"11h30 (Parade!)",INDEX('Etude statistique des temps d''a'!B:AD, 0, ROW(A26)),"&lt;&gt;"),"No data")</f>
        <v>0</v>
      </c>
      <c r="AA27">
        <f>IFERROR(COUNTIFS('Etude statistique des temps d''a'!AF:AF,7,'Etude statistique des temps d''a'!A:A,"12h30",INDEX('Etude statistique des temps d''a'!B:AD, 0, ROW(A26)),"Fermé") / COUNTIFS('Etude statistique des temps d''a'!AF:AF,7,'Etude statistique des temps d''a'!A:A,"12h30",INDEX('Etude statistique des temps d''a'!B:AD, 0, ROW(A26)),"&lt;&gt;"),"No data")</f>
        <v>0.33333333333333331</v>
      </c>
      <c r="AB27">
        <f>IFERROR(COUNTIFS('Etude statistique des temps d''a'!AF:AF,7,'Etude statistique des temps d''a'!A:A,"13h30",INDEX('Etude statistique des temps d''a'!B:AD, 0, ROW(A26)),"Fermé") / COUNTIFS('Etude statistique des temps d''a'!AF:AF,7,'Etude statistique des temps d''a'!A:A,"13h30",INDEX('Etude statistique des temps d''a'!B:AD, 0, ROW(A26)),"&lt;&gt;"),"No data")</f>
        <v>0</v>
      </c>
      <c r="AC27">
        <f>IFERROR(COUNTIFS('Etude statistique des temps d''a'!AF:AF,7,'Etude statistique des temps d''a'!A:A,"14h30",INDEX('Etude statistique des temps d''a'!B:AD, 0, ROW(A26)),"Fermé") / COUNTIFS('Etude statistique des temps d''a'!AF:AF,7,'Etude statistique des temps d''a'!A:A,"14h30",INDEX('Etude statistique des temps d''a'!B:AD, 0, ROW(A26)),"&lt;&gt;"),"No data")</f>
        <v>0</v>
      </c>
      <c r="AD27">
        <f>IFERROR(COUNTIFS('Etude statistique des temps d''a'!AF:AF,7,'Etude statistique des temps d''a'!A:A,"15h30",INDEX('Etude statistique des temps d''a'!B:AD, 0, ROW(A26)),"Fermé") / COUNTIFS('Etude statistique des temps d''a'!AF:AF,7,'Etude statistique des temps d''a'!A:A,"15h30",INDEX('Etude statistique des temps d''a'!B:AD, 0, ROW(A26)),"&lt;&gt;"),"No data")</f>
        <v>0</v>
      </c>
      <c r="AE27">
        <f>IFERROR(COUNTIFS('Etude statistique des temps d''a'!AF:AF,7,'Etude statistique des temps d''a'!A:A,"16h30",INDEX('Etude statistique des temps d''a'!B:AD, 0, ROW(A26)),"Fermé") / COUNTIFS('Etude statistique des temps d''a'!AF:AF,7,'Etude statistique des temps d''a'!A:A,"16h30",INDEX('Etude statistique des temps d''a'!B:AD, 0, ROW(A26)),"&lt;&gt;"),"No data")</f>
        <v>0</v>
      </c>
      <c r="AF27">
        <f>IFERROR(COUNTIFS('Etude statistique des temps d''a'!AF:AF,7,'Etude statistique des temps d''a'!A:A,"17h30",INDEX('Etude statistique des temps d''a'!B:AD, 0, ROW(A26)),"Fermé") / COUNTIFS('Etude statistique des temps d''a'!AF:AF,7,'Etude statistique des temps d''a'!A:A,"17h30",INDEX('Etude statistique des temps d''a'!B:AD, 0, ROW(A26)),"&lt;&gt;"),"No data")</f>
        <v>0</v>
      </c>
      <c r="AG27">
        <f>IFERROR(COUNTIFS('Etude statistique des temps d''a'!AF:AF,7,'Etude statistique des temps d''a'!A:A,"18h30",INDEX('Etude statistique des temps d''a'!B:AD, 0, ROW(A26)),"Fermé") / COUNTIFS('Etude statistique des temps d''a'!AF:AF,7,'Etude statistique des temps d''a'!A:A,"18h30",INDEX('Etude statistique des temps d''a'!B:AD, 0, ROW(A26)),"&lt;&gt;"),"No data")</f>
        <v>0.33333333333333331</v>
      </c>
      <c r="AH27">
        <f>IFERROR(COUNTIFS('Etude statistique des temps d''a'!AF:AF,7,'Etude statistique des temps d''a'!A:A,"19h30",INDEX('Etude statistique des temps d''a'!B:AD, 0, ROW(A26)),"Fermé") / COUNTIFS('Etude statistique des temps d''a'!AF:AF,7,'Etude statistique des temps d''a'!A:A,"19h30",INDEX('Etude statistique des temps d''a'!B:AD, 0, ROW(A26)),"&lt;&gt;"),"No data")</f>
        <v>0</v>
      </c>
      <c r="AI27">
        <f>IFERROR(COUNTIFS('Etude statistique des temps d''a'!AF:AF,7,'Etude statistique des temps d''a'!A:A,"20h30",INDEX('Etude statistique des temps d''a'!B:AD, 0, ROW(A26)),"Fermé") / COUNTIFS('Etude statistique des temps d''a'!AF:AF,7,'Etude statistique des temps d''a'!A:A,"20h30",INDEX('Etude statistique des temps d''a'!B:AD, 0, ROW(A26)),"&lt;&gt;"),"No data")</f>
        <v>0</v>
      </c>
      <c r="AJ27">
        <f>IFERROR(COUNTIFS('Etude statistique des temps d''a'!AF:AF,7,'Etude statistique des temps d''a'!A:A,"21h30",INDEX('Etude statistique des temps d''a'!B:AD, 0, ROW(A26)),"Fermé") / COUNTIFS('Etude statistique des temps d''a'!AF:AF,7,'Etude statistique des temps d''a'!A:A,"21h30",INDEX('Etude statistique des temps d''a'!B:AD, 0, ROW(A26)),"&lt;&gt;"),"No data")</f>
        <v>1</v>
      </c>
      <c r="AK27">
        <f>IFERROR(COUNTIFS('Etude statistique des temps d''a'!AF:AF,7,'Etude statistique des temps d''a'!A:A,"22h",INDEX('Etude statistique des temps d''a'!B:AD, 0, ROW(A26)),"Fermé") / COUNTIFS('Etude statistique des temps d''a'!AF:AF,7,'Etude statistique des temps d''a'!A:A,"22h",INDEX('Etude statistique des temps d''a'!B:AD, 0, ROW(A26)),"&lt;&gt;"),"No data")</f>
        <v>1</v>
      </c>
      <c r="AL27" t="str">
        <f>IFERROR(COUNTIFS('Etude statistique des temps d''a'!AF:AF,7,'Etude statistique des temps d''a'!A:A,"22h30",INDEX('Etude statistique des temps d''a'!B:AD, 0, ROW(A26)),"Fermé") / COUNTIFS('Etude statistique des temps d''a'!AF:AF,7,'Etude statistique des temps d''a'!A:A,"22h30",INDEX('Etude statistique des temps d''a'!B:AD, 0, ROW(A26)),"&lt;&gt;"),"No data")</f>
        <v>No data</v>
      </c>
    </row>
    <row r="28" spans="1:38" x14ac:dyDescent="0.3">
      <c r="A28" t="s">
        <v>34</v>
      </c>
      <c r="B28" t="s">
        <v>38</v>
      </c>
      <c r="C28" t="s">
        <v>95</v>
      </c>
      <c r="D28" t="s">
        <v>96</v>
      </c>
      <c r="E28">
        <f t="shared" si="0"/>
        <v>32.083333333333336</v>
      </c>
      <c r="F28" t="str">
        <f>IFERROR(AVERAGEIFS(INDEX('Etude statistique des temps d''a'!B:AD,0,ROW(A27)),'Etude statistique des temps d''a'!A:A,"8h30",'Etude statistique des temps d''a'!AF:AF,7),"Closed")</f>
        <v>Closed</v>
      </c>
      <c r="G28">
        <f>IFERROR(AVERAGEIFS(INDEX('Etude statistique des temps d''a'!B:AD,0,ROW(A27)),'Etude statistique des temps d''a'!A:A,"9h30",'Etude statistique des temps d''a'!AF:AF,7),"Closed")</f>
        <v>5</v>
      </c>
      <c r="H28">
        <f>IFERROR(AVERAGEIFS(INDEX('Etude statistique des temps d''a'!B:AD,0,ROW(A27)),'Etude statistique des temps d''a'!A:A,"10h30",'Etude statistique des temps d''a'!AF:AF,7),"Closed")</f>
        <v>35</v>
      </c>
      <c r="I28">
        <f>IFERROR(AVERAGEIFS(INDEX('Etude statistique des temps d''a'!B:AD,0,ROW(A27)),'Etude statistique des temps d''a'!A:A,"11h30 (Parade!)",'Etude statistique des temps d''a'!AF:AF,7),"Closed")</f>
        <v>46.666666666666664</v>
      </c>
      <c r="J28">
        <f>IFERROR(AVERAGEIFS(INDEX('Etude statistique des temps d''a'!B:AD,0,ROW(A27)),'Etude statistique des temps d''a'!A:A,"12h30",'Etude statistique des temps d''a'!AF:AF,7),"Closed")</f>
        <v>40</v>
      </c>
      <c r="K28">
        <f>IFERROR(AVERAGEIFS(INDEX('Etude statistique des temps d''a'!B:AD,0,ROW(A27)),'Etude statistique des temps d''a'!A:A,"13h30",'Etude statistique des temps d''a'!AF:AF,7),"Closed")</f>
        <v>40</v>
      </c>
      <c r="L28">
        <f>IFERROR(AVERAGEIFS(INDEX('Etude statistique des temps d''a'!B:AD,0,ROW(A27)),'Etude statistique des temps d''a'!A:A,"14h30",'Etude statistique des temps d''a'!AF:AF,7),"Closed")</f>
        <v>35</v>
      </c>
      <c r="M28">
        <f>IFERROR(AVERAGEIFS(INDEX('Etude statistique des temps d''a'!B:AD,0,ROW(A27)),'Etude statistique des temps d''a'!A:A,"15h30",'Etude statistique des temps d''a'!AF:AF,7),"Closed")</f>
        <v>30</v>
      </c>
      <c r="N28">
        <f>IFERROR(AVERAGEIFS(INDEX('Etude statistique des temps d''a'!B:AD,0,ROW(A27)),'Etude statistique des temps d''a'!A:A,"16h30",'Etude statistique des temps d''a'!AF:AF,7),"Closed")</f>
        <v>36.666666666666664</v>
      </c>
      <c r="O28">
        <f>IFERROR(AVERAGEIFS(INDEX('Etude statistique des temps d''a'!B:AD,0,ROW(A27)),'Etude statistique des temps d''a'!A:A,"17h30",'Etude statistique des temps d''a'!AF:AF,7),"Closed")</f>
        <v>35</v>
      </c>
      <c r="P28">
        <f>IFERROR(AVERAGEIFS(INDEX('Etude statistique des temps d''a'!B:AD,0,ROW(A27)),'Etude statistique des temps d''a'!A:A,"18h30",'Etude statistique des temps d''a'!AF:AF,7),"Closed")</f>
        <v>36.666666666666664</v>
      </c>
      <c r="Q28">
        <f>IFERROR(AVERAGEIFS(INDEX('Etude statistique des temps d''a'!B:AD,0,ROW(A27)),'Etude statistique des temps d''a'!A:A,"19h30",'Etude statistique des temps d''a'!AF:AF,7),"Closed")</f>
        <v>25</v>
      </c>
      <c r="R28">
        <f>IFERROR(AVERAGEIFS(INDEX('Etude statistique des temps d''a'!B:AD,0,ROW(A27)),'Etude statistique des temps d''a'!A:A,"20h30",'Etude statistique des temps d''a'!AF:AF,7),"Closed")</f>
        <v>20</v>
      </c>
      <c r="S28" t="str">
        <f>IFERROR(AVERAGEIFS(INDEX('Etude statistique des temps d''a'!B:AD,0,ROW(A27)),'Etude statistique des temps d''a'!A:A,"21h30",'Etude statistique des temps d''a'!AF:AF,7),"Closed")</f>
        <v>Closed</v>
      </c>
      <c r="T28" t="str">
        <f>IFERROR(AVERAGEIFS(INDEX('Etude statistique des temps d''a'!B:AD,0,ROW(A27)),'Etude statistique des temps d''a'!A:A,"22h",'Etude statistique des temps d''a'!AF:AF,7),"Closed")</f>
        <v>Closed</v>
      </c>
      <c r="U28" t="str">
        <f>IFERROR(AVERAGEIFS(INDEX('Etude statistique des temps d''a'!B:AD,0,ROW(A27)),'Etude statistique des temps d''a'!A:A,"22h30",'Etude statistique des temps d''a'!AF:AF,7),"Closed")</f>
        <v>Closed</v>
      </c>
      <c r="V28">
        <f>COUNTIFS('Etude statistique des temps d''a'!AF:AF,7,INDEX('Etude statistique des temps d''a'!B:AD, 0, ROW(A27)),"Fermé") / COUNTIFS('Etude statistique des temps d''a'!AF:AF,7,INDEX('Etude statistique des temps d''a'!B:AD, 0, ROW(A27)),"&lt;&gt;")</f>
        <v>0.125</v>
      </c>
      <c r="W28">
        <f>IFERROR(COUNTIFS('Etude statistique des temps d''a'!AF:AF,7,'Etude statistique des temps d''a'!A:A,"8h30",INDEX('Etude statistique des temps d''a'!B:AD, 0, ROW(A27)),"Fermé") / COUNTIFS('Etude statistique des temps d''a'!AF:AF,7,'Etude statistique des temps d''a'!A:A,"8h30",INDEX('Etude statistique des temps d''a'!B:AD, 0, ROW(A27)),"&lt;&gt;"),"No data")</f>
        <v>1</v>
      </c>
      <c r="X28">
        <f>IFERROR(COUNTIFS('Etude statistique des temps d''a'!AF:AF,7,'Etude statistique des temps d''a'!A:A,"9h30",INDEX('Etude statistique des temps d''a'!B:AD, 0, ROW(A27)),"Fermé") / COUNTIFS('Etude statistique des temps d''a'!AF:AF,7,'Etude statistique des temps d''a'!A:A,"9h30",INDEX('Etude statistique des temps d''a'!B:AD, 0, ROW(A27)),"&lt;&gt;"),"No data")</f>
        <v>0</v>
      </c>
      <c r="Y28">
        <f>IFERROR(COUNTIFS('Etude statistique des temps d''a'!AF:AF,7,'Etude statistique des temps d''a'!A:A,"10h30",INDEX('Etude statistique des temps d''a'!B:AD, 0, ROW(A27)),"Fermé") / COUNTIFS('Etude statistique des temps d''a'!AF:AF,7,'Etude statistique des temps d''a'!A:A,"10h30",INDEX('Etude statistique des temps d''a'!B:AD, 0, ROW(A27)),"&lt;&gt;"),"No data")</f>
        <v>0</v>
      </c>
      <c r="Z28">
        <f>IFERROR(COUNTIFS('Etude statistique des temps d''a'!AF:AF,7,'Etude statistique des temps d''a'!A:A,"11h30 (Parade!)",INDEX('Etude statistique des temps d''a'!B:AD, 0, ROW(A27)),"Fermé") / COUNTIFS('Etude statistique des temps d''a'!AF:AF,7,'Etude statistique des temps d''a'!A:A,"11h30 (Parade!)",INDEX('Etude statistique des temps d''a'!B:AD, 0, ROW(A27)),"&lt;&gt;"),"No data")</f>
        <v>0</v>
      </c>
      <c r="AA28">
        <f>IFERROR(COUNTIFS('Etude statistique des temps d''a'!AF:AF,7,'Etude statistique des temps d''a'!A:A,"12h30",INDEX('Etude statistique des temps d''a'!B:AD, 0, ROW(A27)),"Fermé") / COUNTIFS('Etude statistique des temps d''a'!AF:AF,7,'Etude statistique des temps d''a'!A:A,"12h30",INDEX('Etude statistique des temps d''a'!B:AD, 0, ROW(A27)),"&lt;&gt;"),"No data")</f>
        <v>0</v>
      </c>
      <c r="AB28">
        <f>IFERROR(COUNTIFS('Etude statistique des temps d''a'!AF:AF,7,'Etude statistique des temps d''a'!A:A,"13h30",INDEX('Etude statistique des temps d''a'!B:AD, 0, ROW(A27)),"Fermé") / COUNTIFS('Etude statistique des temps d''a'!AF:AF,7,'Etude statistique des temps d''a'!A:A,"13h30",INDEX('Etude statistique des temps d''a'!B:AD, 0, ROW(A27)),"&lt;&gt;"),"No data")</f>
        <v>0</v>
      </c>
      <c r="AC28">
        <f>IFERROR(COUNTIFS('Etude statistique des temps d''a'!AF:AF,7,'Etude statistique des temps d''a'!A:A,"14h30",INDEX('Etude statistique des temps d''a'!B:AD, 0, ROW(A27)),"Fermé") / COUNTIFS('Etude statistique des temps d''a'!AF:AF,7,'Etude statistique des temps d''a'!A:A,"14h30",INDEX('Etude statistique des temps d''a'!B:AD, 0, ROW(A27)),"&lt;&gt;"),"No data")</f>
        <v>0</v>
      </c>
      <c r="AD28">
        <f>IFERROR(COUNTIFS('Etude statistique des temps d''a'!AF:AF,7,'Etude statistique des temps d''a'!A:A,"15h30",INDEX('Etude statistique des temps d''a'!B:AD, 0, ROW(A27)),"Fermé") / COUNTIFS('Etude statistique des temps d''a'!AF:AF,7,'Etude statistique des temps d''a'!A:A,"15h30",INDEX('Etude statistique des temps d''a'!B:AD, 0, ROW(A27)),"&lt;&gt;"),"No data")</f>
        <v>0</v>
      </c>
      <c r="AE28">
        <f>IFERROR(COUNTIFS('Etude statistique des temps d''a'!AF:AF,7,'Etude statistique des temps d''a'!A:A,"16h30",INDEX('Etude statistique des temps d''a'!B:AD, 0, ROW(A27)),"Fermé") / COUNTIFS('Etude statistique des temps d''a'!AF:AF,7,'Etude statistique des temps d''a'!A:A,"16h30",INDEX('Etude statistique des temps d''a'!B:AD, 0, ROW(A27)),"&lt;&gt;"),"No data")</f>
        <v>0</v>
      </c>
      <c r="AF28">
        <f>IFERROR(COUNTIFS('Etude statistique des temps d''a'!AF:AF,7,'Etude statistique des temps d''a'!A:A,"17h30",INDEX('Etude statistique des temps d''a'!B:AD, 0, ROW(A27)),"Fermé") / COUNTIFS('Etude statistique des temps d''a'!AF:AF,7,'Etude statistique des temps d''a'!A:A,"17h30",INDEX('Etude statistique des temps d''a'!B:AD, 0, ROW(A27)),"&lt;&gt;"),"No data")</f>
        <v>0</v>
      </c>
      <c r="AG28">
        <f>IFERROR(COUNTIFS('Etude statistique des temps d''a'!AF:AF,7,'Etude statistique des temps d''a'!A:A,"18h30",INDEX('Etude statistique des temps d''a'!B:AD, 0, ROW(A27)),"Fermé") / COUNTIFS('Etude statistique des temps d''a'!AF:AF,7,'Etude statistique des temps d''a'!A:A,"18h30",INDEX('Etude statistique des temps d''a'!B:AD, 0, ROW(A27)),"&lt;&gt;"),"No data")</f>
        <v>0</v>
      </c>
      <c r="AH28">
        <f>IFERROR(COUNTIFS('Etude statistique des temps d''a'!AF:AF,7,'Etude statistique des temps d''a'!A:A,"19h30",INDEX('Etude statistique des temps d''a'!B:AD, 0, ROW(A27)),"Fermé") / COUNTIFS('Etude statistique des temps d''a'!AF:AF,7,'Etude statistique des temps d''a'!A:A,"19h30",INDEX('Etude statistique des temps d''a'!B:AD, 0, ROW(A27)),"&lt;&gt;"),"No data")</f>
        <v>0</v>
      </c>
      <c r="AI28">
        <f>IFERROR(COUNTIFS('Etude statistique des temps d''a'!AF:AF,7,'Etude statistique des temps d''a'!A:A,"20h30",INDEX('Etude statistique des temps d''a'!B:AD, 0, ROW(A27)),"Fermé") / COUNTIFS('Etude statistique des temps d''a'!AF:AF,7,'Etude statistique des temps d''a'!A:A,"20h30",INDEX('Etude statistique des temps d''a'!B:AD, 0, ROW(A27)),"&lt;&gt;"),"No data")</f>
        <v>0</v>
      </c>
      <c r="AJ28">
        <f>IFERROR(COUNTIFS('Etude statistique des temps d''a'!AF:AF,7,'Etude statistique des temps d''a'!A:A,"21h30",INDEX('Etude statistique des temps d''a'!B:AD, 0, ROW(A27)),"Fermé") / COUNTIFS('Etude statistique des temps d''a'!AF:AF,7,'Etude statistique des temps d''a'!A:A,"21h30",INDEX('Etude statistique des temps d''a'!B:AD, 0, ROW(A27)),"&lt;&gt;"),"No data")</f>
        <v>1</v>
      </c>
      <c r="AK28">
        <f>IFERROR(COUNTIFS('Etude statistique des temps d''a'!AF:AF,7,'Etude statistique des temps d''a'!A:A,"22h",INDEX('Etude statistique des temps d''a'!B:AD, 0, ROW(A27)),"Fermé") / COUNTIFS('Etude statistique des temps d''a'!AF:AF,7,'Etude statistique des temps d''a'!A:A,"22h",INDEX('Etude statistique des temps d''a'!B:AD, 0, ROW(A27)),"&lt;&gt;"),"No data")</f>
        <v>1</v>
      </c>
      <c r="AL28" t="str">
        <f>IFERROR(COUNTIFS('Etude statistique des temps d''a'!AF:AF,7,'Etude statistique des temps d''a'!A:A,"22h30",INDEX('Etude statistique des temps d''a'!B:AD, 0, ROW(A27)),"Fermé") / COUNTIFS('Etude statistique des temps d''a'!AF:AF,7,'Etude statistique des temps d''a'!A:A,"22h30",INDEX('Etude statistique des temps d''a'!B:AD, 0, ROW(A27)),"&lt;&gt;"),"No data")</f>
        <v>No data</v>
      </c>
    </row>
    <row r="29" spans="1:38" x14ac:dyDescent="0.3">
      <c r="A29" t="s">
        <v>35</v>
      </c>
      <c r="B29" t="s">
        <v>38</v>
      </c>
      <c r="C29" t="s">
        <v>97</v>
      </c>
      <c r="D29" t="s">
        <v>98</v>
      </c>
      <c r="E29">
        <f t="shared" si="0"/>
        <v>13.402777777777779</v>
      </c>
      <c r="F29" t="str">
        <f>IFERROR(AVERAGEIFS(INDEX('Etude statistique des temps d''a'!B:AD,0,ROW(A28)),'Etude statistique des temps d''a'!A:A,"8h30",'Etude statistique des temps d''a'!AF:AF,7),"Closed")</f>
        <v>Closed</v>
      </c>
      <c r="G29">
        <f>IFERROR(AVERAGEIFS(INDEX('Etude statistique des temps d''a'!B:AD,0,ROW(A28)),'Etude statistique des temps d''a'!A:A,"9h30",'Etude statistique des temps d''a'!AF:AF,7),"Closed")</f>
        <v>5</v>
      </c>
      <c r="H29">
        <f>IFERROR(AVERAGEIFS(INDEX('Etude statistique des temps d''a'!B:AD,0,ROW(A28)),'Etude statistique des temps d''a'!A:A,"10h30",'Etude statistique des temps d''a'!AF:AF,7),"Closed")</f>
        <v>12.5</v>
      </c>
      <c r="I29">
        <f>IFERROR(AVERAGEIFS(INDEX('Etude statistique des temps d''a'!B:AD,0,ROW(A28)),'Etude statistique des temps d''a'!A:A,"11h30 (Parade!)",'Etude statistique des temps d''a'!AF:AF,7),"Closed")</f>
        <v>28.333333333333332</v>
      </c>
      <c r="J29">
        <f>IFERROR(AVERAGEIFS(INDEX('Etude statistique des temps d''a'!B:AD,0,ROW(A28)),'Etude statistique des temps d''a'!A:A,"12h30",'Etude statistique des temps d''a'!AF:AF,7),"Closed")</f>
        <v>15</v>
      </c>
      <c r="K29">
        <f>IFERROR(AVERAGEIFS(INDEX('Etude statistique des temps d''a'!B:AD,0,ROW(A28)),'Etude statistique des temps d''a'!A:A,"13h30",'Etude statistique des temps d''a'!AF:AF,7),"Closed")</f>
        <v>20</v>
      </c>
      <c r="L29">
        <f>IFERROR(AVERAGEIFS(INDEX('Etude statistique des temps d''a'!B:AD,0,ROW(A28)),'Etude statistique des temps d''a'!A:A,"14h30",'Etude statistique des temps d''a'!AF:AF,7),"Closed")</f>
        <v>21.666666666666668</v>
      </c>
      <c r="M29">
        <f>IFERROR(AVERAGEIFS(INDEX('Etude statistique des temps d''a'!B:AD,0,ROW(A28)),'Etude statistique des temps d''a'!A:A,"15h30",'Etude statistique des temps d''a'!AF:AF,7),"Closed")</f>
        <v>6.666666666666667</v>
      </c>
      <c r="N29">
        <f>IFERROR(AVERAGEIFS(INDEX('Etude statistique des temps d''a'!B:AD,0,ROW(A28)),'Etude statistique des temps d''a'!A:A,"16h30",'Etude statistique des temps d''a'!AF:AF,7),"Closed")</f>
        <v>16.666666666666668</v>
      </c>
      <c r="O29">
        <f>IFERROR(AVERAGEIFS(INDEX('Etude statistique des temps d''a'!B:AD,0,ROW(A28)),'Etude statistique des temps d''a'!A:A,"17h30",'Etude statistique des temps d''a'!AF:AF,7),"Closed")</f>
        <v>15</v>
      </c>
      <c r="P29">
        <f>IFERROR(AVERAGEIFS(INDEX('Etude statistique des temps d''a'!B:AD,0,ROW(A28)),'Etude statistique des temps d''a'!A:A,"18h30",'Etude statistique des temps d''a'!AF:AF,7),"Closed")</f>
        <v>5</v>
      </c>
      <c r="Q29">
        <f>IFERROR(AVERAGEIFS(INDEX('Etude statistique des temps d''a'!B:AD,0,ROW(A28)),'Etude statistique des temps d''a'!A:A,"19h30",'Etude statistique des temps d''a'!AF:AF,7),"Closed")</f>
        <v>5</v>
      </c>
      <c r="R29">
        <f>IFERROR(AVERAGEIFS(INDEX('Etude statistique des temps d''a'!B:AD,0,ROW(A28)),'Etude statistique des temps d''a'!A:A,"20h30",'Etude statistique des temps d''a'!AF:AF,7),"Closed")</f>
        <v>10</v>
      </c>
      <c r="S29" t="str">
        <f>IFERROR(AVERAGEIFS(INDEX('Etude statistique des temps d''a'!B:AD,0,ROW(A28)),'Etude statistique des temps d''a'!A:A,"21h30",'Etude statistique des temps d''a'!AF:AF,7),"Closed")</f>
        <v>Closed</v>
      </c>
      <c r="T29" t="str">
        <f>IFERROR(AVERAGEIFS(INDEX('Etude statistique des temps d''a'!B:AD,0,ROW(A28)),'Etude statistique des temps d''a'!A:A,"22h",'Etude statistique des temps d''a'!AF:AF,7),"Closed")</f>
        <v>Closed</v>
      </c>
      <c r="U29" t="str">
        <f>IFERROR(AVERAGEIFS(INDEX('Etude statistique des temps d''a'!B:AD,0,ROW(A28)),'Etude statistique des temps d''a'!A:A,"22h30",'Etude statistique des temps d''a'!AF:AF,7),"Closed")</f>
        <v>Closed</v>
      </c>
      <c r="V29">
        <f>COUNTIFS('Etude statistique des temps d''a'!AF:AF,7,INDEX('Etude statistique des temps d''a'!B:AD, 0, ROW(A28)),"Fermé") / COUNTIFS('Etude statistique des temps d''a'!AF:AF,7,INDEX('Etude statistique des temps d''a'!B:AD, 0, ROW(A28)),"&lt;&gt;")</f>
        <v>0.125</v>
      </c>
      <c r="W29">
        <f>IFERROR(COUNTIFS('Etude statistique des temps d''a'!AF:AF,7,'Etude statistique des temps d''a'!A:A,"8h30",INDEX('Etude statistique des temps d''a'!B:AD, 0, ROW(A28)),"Fermé") / COUNTIFS('Etude statistique des temps d''a'!AF:AF,7,'Etude statistique des temps d''a'!A:A,"8h30",INDEX('Etude statistique des temps d''a'!B:AD, 0, ROW(A28)),"&lt;&gt;"),"No data")</f>
        <v>1</v>
      </c>
      <c r="X29">
        <f>IFERROR(COUNTIFS('Etude statistique des temps d''a'!AF:AF,7,'Etude statistique des temps d''a'!A:A,"9h30",INDEX('Etude statistique des temps d''a'!B:AD, 0, ROW(A28)),"Fermé") / COUNTIFS('Etude statistique des temps d''a'!AF:AF,7,'Etude statistique des temps d''a'!A:A,"9h30",INDEX('Etude statistique des temps d''a'!B:AD, 0, ROW(A28)),"&lt;&gt;"),"No data")</f>
        <v>0</v>
      </c>
      <c r="Y29">
        <f>IFERROR(COUNTIFS('Etude statistique des temps d''a'!AF:AF,7,'Etude statistique des temps d''a'!A:A,"10h30",INDEX('Etude statistique des temps d''a'!B:AD, 0, ROW(A28)),"Fermé") / COUNTIFS('Etude statistique des temps d''a'!AF:AF,7,'Etude statistique des temps d''a'!A:A,"10h30",INDEX('Etude statistique des temps d''a'!B:AD, 0, ROW(A28)),"&lt;&gt;"),"No data")</f>
        <v>0</v>
      </c>
      <c r="Z29">
        <f>IFERROR(COUNTIFS('Etude statistique des temps d''a'!AF:AF,7,'Etude statistique des temps d''a'!A:A,"11h30 (Parade!)",INDEX('Etude statistique des temps d''a'!B:AD, 0, ROW(A28)),"Fermé") / COUNTIFS('Etude statistique des temps d''a'!AF:AF,7,'Etude statistique des temps d''a'!A:A,"11h30 (Parade!)",INDEX('Etude statistique des temps d''a'!B:AD, 0, ROW(A28)),"&lt;&gt;"),"No data")</f>
        <v>0</v>
      </c>
      <c r="AA29">
        <f>IFERROR(COUNTIFS('Etude statistique des temps d''a'!AF:AF,7,'Etude statistique des temps d''a'!A:A,"12h30",INDEX('Etude statistique des temps d''a'!B:AD, 0, ROW(A28)),"Fermé") / COUNTIFS('Etude statistique des temps d''a'!AF:AF,7,'Etude statistique des temps d''a'!A:A,"12h30",INDEX('Etude statistique des temps d''a'!B:AD, 0, ROW(A28)),"&lt;&gt;"),"No data")</f>
        <v>0</v>
      </c>
      <c r="AB29">
        <f>IFERROR(COUNTIFS('Etude statistique des temps d''a'!AF:AF,7,'Etude statistique des temps d''a'!A:A,"13h30",INDEX('Etude statistique des temps d''a'!B:AD, 0, ROW(A28)),"Fermé") / COUNTIFS('Etude statistique des temps d''a'!AF:AF,7,'Etude statistique des temps d''a'!A:A,"13h30",INDEX('Etude statistique des temps d''a'!B:AD, 0, ROW(A28)),"&lt;&gt;"),"No data")</f>
        <v>0</v>
      </c>
      <c r="AC29">
        <f>IFERROR(COUNTIFS('Etude statistique des temps d''a'!AF:AF,7,'Etude statistique des temps d''a'!A:A,"14h30",INDEX('Etude statistique des temps d''a'!B:AD, 0, ROW(A28)),"Fermé") / COUNTIFS('Etude statistique des temps d''a'!AF:AF,7,'Etude statistique des temps d''a'!A:A,"14h30",INDEX('Etude statistique des temps d''a'!B:AD, 0, ROW(A28)),"&lt;&gt;"),"No data")</f>
        <v>0</v>
      </c>
      <c r="AD29">
        <f>IFERROR(COUNTIFS('Etude statistique des temps d''a'!AF:AF,7,'Etude statistique des temps d''a'!A:A,"15h30",INDEX('Etude statistique des temps d''a'!B:AD, 0, ROW(A28)),"Fermé") / COUNTIFS('Etude statistique des temps d''a'!AF:AF,7,'Etude statistique des temps d''a'!A:A,"15h30",INDEX('Etude statistique des temps d''a'!B:AD, 0, ROW(A28)),"&lt;&gt;"),"No data")</f>
        <v>0</v>
      </c>
      <c r="AE29">
        <f>IFERROR(COUNTIFS('Etude statistique des temps d''a'!AF:AF,7,'Etude statistique des temps d''a'!A:A,"16h30",INDEX('Etude statistique des temps d''a'!B:AD, 0, ROW(A28)),"Fermé") / COUNTIFS('Etude statistique des temps d''a'!AF:AF,7,'Etude statistique des temps d''a'!A:A,"16h30",INDEX('Etude statistique des temps d''a'!B:AD, 0, ROW(A28)),"&lt;&gt;"),"No data")</f>
        <v>0</v>
      </c>
      <c r="AF29">
        <f>IFERROR(COUNTIFS('Etude statistique des temps d''a'!AF:AF,7,'Etude statistique des temps d''a'!A:A,"17h30",INDEX('Etude statistique des temps d''a'!B:AD, 0, ROW(A28)),"Fermé") / COUNTIFS('Etude statistique des temps d''a'!AF:AF,7,'Etude statistique des temps d''a'!A:A,"17h30",INDEX('Etude statistique des temps d''a'!B:AD, 0, ROW(A28)),"&lt;&gt;"),"No data")</f>
        <v>0</v>
      </c>
      <c r="AG29">
        <f>IFERROR(COUNTIFS('Etude statistique des temps d''a'!AF:AF,7,'Etude statistique des temps d''a'!A:A,"18h30",INDEX('Etude statistique des temps d''a'!B:AD, 0, ROW(A28)),"Fermé") / COUNTIFS('Etude statistique des temps d''a'!AF:AF,7,'Etude statistique des temps d''a'!A:A,"18h30",INDEX('Etude statistique des temps d''a'!B:AD, 0, ROW(A28)),"&lt;&gt;"),"No data")</f>
        <v>0</v>
      </c>
      <c r="AH29">
        <f>IFERROR(COUNTIFS('Etude statistique des temps d''a'!AF:AF,7,'Etude statistique des temps d''a'!A:A,"19h30",INDEX('Etude statistique des temps d''a'!B:AD, 0, ROW(A28)),"Fermé") / COUNTIFS('Etude statistique des temps d''a'!AF:AF,7,'Etude statistique des temps d''a'!A:A,"19h30",INDEX('Etude statistique des temps d''a'!B:AD, 0, ROW(A28)),"&lt;&gt;"),"No data")</f>
        <v>0</v>
      </c>
      <c r="AI29">
        <f>IFERROR(COUNTIFS('Etude statistique des temps d''a'!AF:AF,7,'Etude statistique des temps d''a'!A:A,"20h30",INDEX('Etude statistique des temps d''a'!B:AD, 0, ROW(A28)),"Fermé") / COUNTIFS('Etude statistique des temps d''a'!AF:AF,7,'Etude statistique des temps d''a'!A:A,"20h30",INDEX('Etude statistique des temps d''a'!B:AD, 0, ROW(A28)),"&lt;&gt;"),"No data")</f>
        <v>0</v>
      </c>
      <c r="AJ29">
        <f>IFERROR(COUNTIFS('Etude statistique des temps d''a'!AF:AF,7,'Etude statistique des temps d''a'!A:A,"21h30",INDEX('Etude statistique des temps d''a'!B:AD, 0, ROW(A28)),"Fermé") / COUNTIFS('Etude statistique des temps d''a'!AF:AF,7,'Etude statistique des temps d''a'!A:A,"21h30",INDEX('Etude statistique des temps d''a'!B:AD, 0, ROW(A28)),"&lt;&gt;"),"No data")</f>
        <v>1</v>
      </c>
      <c r="AK29">
        <f>IFERROR(COUNTIFS('Etude statistique des temps d''a'!AF:AF,7,'Etude statistique des temps d''a'!A:A,"22h",INDEX('Etude statistique des temps d''a'!B:AD, 0, ROW(A28)),"Fermé") / COUNTIFS('Etude statistique des temps d''a'!AF:AF,7,'Etude statistique des temps d''a'!A:A,"22h",INDEX('Etude statistique des temps d''a'!B:AD, 0, ROW(A28)),"&lt;&gt;"),"No data")</f>
        <v>1</v>
      </c>
      <c r="AL29" t="str">
        <f>IFERROR(COUNTIFS('Etude statistique des temps d''a'!AF:AF,7,'Etude statistique des temps d''a'!A:A,"22h30",INDEX('Etude statistique des temps d''a'!B:AD, 0, ROW(A28)),"Fermé") / COUNTIFS('Etude statistique des temps d''a'!AF:AF,7,'Etude statistique des temps d''a'!A:A,"22h30",INDEX('Etude statistique des temps d''a'!B:AD, 0, ROW(A28)),"&lt;&gt;"),"No data")</f>
        <v>No data</v>
      </c>
    </row>
    <row r="30" spans="1:38" x14ac:dyDescent="0.3">
      <c r="A30" t="s">
        <v>36</v>
      </c>
      <c r="B30" t="s">
        <v>38</v>
      </c>
      <c r="C30" t="s">
        <v>99</v>
      </c>
      <c r="D30" t="s">
        <v>100</v>
      </c>
      <c r="E30">
        <f t="shared" si="0"/>
        <v>41.597222222222221</v>
      </c>
      <c r="F30" t="str">
        <f>IFERROR(AVERAGEIFS(INDEX('Etude statistique des temps d''a'!B:AD,0,ROW(A29)),'Etude statistique des temps d''a'!A:A,"8h30",'Etude statistique des temps d''a'!AF:AF,7),"Closed")</f>
        <v>Closed</v>
      </c>
      <c r="G30">
        <f>IFERROR(AVERAGEIFS(INDEX('Etude statistique des temps d''a'!B:AD,0,ROW(A29)),'Etude statistique des temps d''a'!A:A,"9h30",'Etude statistique des temps d''a'!AF:AF,7),"Closed")</f>
        <v>40</v>
      </c>
      <c r="H30">
        <f>IFERROR(AVERAGEIFS(INDEX('Etude statistique des temps d''a'!B:AD,0,ROW(A29)),'Etude statistique des temps d''a'!A:A,"10h30",'Etude statistique des temps d''a'!AF:AF,7),"Closed")</f>
        <v>42.5</v>
      </c>
      <c r="I30">
        <f>IFERROR(AVERAGEIFS(INDEX('Etude statistique des temps d''a'!B:AD,0,ROW(A29)),'Etude statistique des temps d''a'!A:A,"11h30 (Parade!)",'Etude statistique des temps d''a'!AF:AF,7),"Closed")</f>
        <v>45</v>
      </c>
      <c r="J30">
        <f>IFERROR(AVERAGEIFS(INDEX('Etude statistique des temps d''a'!B:AD,0,ROW(A29)),'Etude statistique des temps d''a'!A:A,"12h30",'Etude statistique des temps d''a'!AF:AF,7),"Closed")</f>
        <v>53.333333333333336</v>
      </c>
      <c r="K30">
        <f>IFERROR(AVERAGEIFS(INDEX('Etude statistique des temps d''a'!B:AD,0,ROW(A29)),'Etude statistique des temps d''a'!A:A,"13h30",'Etude statistique des temps d''a'!AF:AF,7),"Closed")</f>
        <v>40</v>
      </c>
      <c r="L30">
        <f>IFERROR(AVERAGEIFS(INDEX('Etude statistique des temps d''a'!B:AD,0,ROW(A29)),'Etude statistique des temps d''a'!A:A,"14h30",'Etude statistique des temps d''a'!AF:AF,7),"Closed")</f>
        <v>50</v>
      </c>
      <c r="M30">
        <f>IFERROR(AVERAGEIFS(INDEX('Etude statistique des temps d''a'!B:AD,0,ROW(A29)),'Etude statistique des temps d''a'!A:A,"15h30",'Etude statistique des temps d''a'!AF:AF,7),"Closed")</f>
        <v>43.333333333333336</v>
      </c>
      <c r="N30">
        <f>IFERROR(AVERAGEIFS(INDEX('Etude statistique des temps d''a'!B:AD,0,ROW(A29)),'Etude statistique des temps d''a'!A:A,"16h30",'Etude statistique des temps d''a'!AF:AF,7),"Closed")</f>
        <v>43.333333333333336</v>
      </c>
      <c r="O30">
        <f>IFERROR(AVERAGEIFS(INDEX('Etude statistique des temps d''a'!B:AD,0,ROW(A29)),'Etude statistique des temps d''a'!A:A,"17h30",'Etude statistique des temps d''a'!AF:AF,7),"Closed")</f>
        <v>40</v>
      </c>
      <c r="P30">
        <f>IFERROR(AVERAGEIFS(INDEX('Etude statistique des temps d''a'!B:AD,0,ROW(A29)),'Etude statistique des temps d''a'!A:A,"18h30",'Etude statistique des temps d''a'!AF:AF,7),"Closed")</f>
        <v>36.666666666666664</v>
      </c>
      <c r="Q30">
        <f>IFERROR(AVERAGEIFS(INDEX('Etude statistique des temps d''a'!B:AD,0,ROW(A29)),'Etude statistique des temps d''a'!A:A,"19h30",'Etude statistique des temps d''a'!AF:AF,7),"Closed")</f>
        <v>30</v>
      </c>
      <c r="R30">
        <f>IFERROR(AVERAGEIFS(INDEX('Etude statistique des temps d''a'!B:AD,0,ROW(A29)),'Etude statistique des temps d''a'!A:A,"20h30",'Etude statistique des temps d''a'!AF:AF,7),"Closed")</f>
        <v>35</v>
      </c>
      <c r="S30" t="str">
        <f>IFERROR(AVERAGEIFS(INDEX('Etude statistique des temps d''a'!B:AD,0,ROW(A29)),'Etude statistique des temps d''a'!A:A,"21h30",'Etude statistique des temps d''a'!AF:AF,7),"Closed")</f>
        <v>Closed</v>
      </c>
      <c r="T30" t="str">
        <f>IFERROR(AVERAGEIFS(INDEX('Etude statistique des temps d''a'!B:AD,0,ROW(A29)),'Etude statistique des temps d''a'!A:A,"22h",'Etude statistique des temps d''a'!AF:AF,7),"Closed")</f>
        <v>Closed</v>
      </c>
      <c r="U30" t="str">
        <f>IFERROR(AVERAGEIFS(INDEX('Etude statistique des temps d''a'!B:AD,0,ROW(A29)),'Etude statistique des temps d''a'!A:A,"22h30",'Etude statistique des temps d''a'!AF:AF,7),"Closed")</f>
        <v>Closed</v>
      </c>
      <c r="V30">
        <f>COUNTIFS('Etude statistique des temps d''a'!AF:AF,7,INDEX('Etude statistique des temps d''a'!B:AD, 0, ROW(A29)),"Fermé") / COUNTIFS('Etude statistique des temps d''a'!AF:AF,7,INDEX('Etude statistique des temps d''a'!B:AD, 0, ROW(A29)),"&lt;&gt;")</f>
        <v>0.125</v>
      </c>
      <c r="W30">
        <f>IFERROR(COUNTIFS('Etude statistique des temps d''a'!AF:AF,7,'Etude statistique des temps d''a'!A:A,"8h30",INDEX('Etude statistique des temps d''a'!B:AD, 0, ROW(A29)),"Fermé") / COUNTIFS('Etude statistique des temps d''a'!AF:AF,7,'Etude statistique des temps d''a'!A:A,"8h30",INDEX('Etude statistique des temps d''a'!B:AD, 0, ROW(A29)),"&lt;&gt;"),"No data")</f>
        <v>1</v>
      </c>
      <c r="X30">
        <f>IFERROR(COUNTIFS('Etude statistique des temps d''a'!AF:AF,7,'Etude statistique des temps d''a'!A:A,"9h30",INDEX('Etude statistique des temps d''a'!B:AD, 0, ROW(A29)),"Fermé") / COUNTIFS('Etude statistique des temps d''a'!AF:AF,7,'Etude statistique des temps d''a'!A:A,"9h30",INDEX('Etude statistique des temps d''a'!B:AD, 0, ROW(A29)),"&lt;&gt;"),"No data")</f>
        <v>0</v>
      </c>
      <c r="Y30">
        <f>IFERROR(COUNTIFS('Etude statistique des temps d''a'!AF:AF,7,'Etude statistique des temps d''a'!A:A,"10h30",INDEX('Etude statistique des temps d''a'!B:AD, 0, ROW(A29)),"Fermé") / COUNTIFS('Etude statistique des temps d''a'!AF:AF,7,'Etude statistique des temps d''a'!A:A,"10h30",INDEX('Etude statistique des temps d''a'!B:AD, 0, ROW(A29)),"&lt;&gt;"),"No data")</f>
        <v>0</v>
      </c>
      <c r="Z30">
        <f>IFERROR(COUNTIFS('Etude statistique des temps d''a'!AF:AF,7,'Etude statistique des temps d''a'!A:A,"11h30 (Parade!)",INDEX('Etude statistique des temps d''a'!B:AD, 0, ROW(A29)),"Fermé") / COUNTIFS('Etude statistique des temps d''a'!AF:AF,7,'Etude statistique des temps d''a'!A:A,"11h30 (Parade!)",INDEX('Etude statistique des temps d''a'!B:AD, 0, ROW(A29)),"&lt;&gt;"),"No data")</f>
        <v>0</v>
      </c>
      <c r="AA30">
        <f>IFERROR(COUNTIFS('Etude statistique des temps d''a'!AF:AF,7,'Etude statistique des temps d''a'!A:A,"12h30",INDEX('Etude statistique des temps d''a'!B:AD, 0, ROW(A29)),"Fermé") / COUNTIFS('Etude statistique des temps d''a'!AF:AF,7,'Etude statistique des temps d''a'!A:A,"12h30",INDEX('Etude statistique des temps d''a'!B:AD, 0, ROW(A29)),"&lt;&gt;"),"No data")</f>
        <v>0</v>
      </c>
      <c r="AB30">
        <f>IFERROR(COUNTIFS('Etude statistique des temps d''a'!AF:AF,7,'Etude statistique des temps d''a'!A:A,"13h30",INDEX('Etude statistique des temps d''a'!B:AD, 0, ROW(A29)),"Fermé") / COUNTIFS('Etude statistique des temps d''a'!AF:AF,7,'Etude statistique des temps d''a'!A:A,"13h30",INDEX('Etude statistique des temps d''a'!B:AD, 0, ROW(A29)),"&lt;&gt;"),"No data")</f>
        <v>0</v>
      </c>
      <c r="AC30">
        <f>IFERROR(COUNTIFS('Etude statistique des temps d''a'!AF:AF,7,'Etude statistique des temps d''a'!A:A,"14h30",INDEX('Etude statistique des temps d''a'!B:AD, 0, ROW(A29)),"Fermé") / COUNTIFS('Etude statistique des temps d''a'!AF:AF,7,'Etude statistique des temps d''a'!A:A,"14h30",INDEX('Etude statistique des temps d''a'!B:AD, 0, ROW(A29)),"&lt;&gt;"),"No data")</f>
        <v>0</v>
      </c>
      <c r="AD30">
        <f>IFERROR(COUNTIFS('Etude statistique des temps d''a'!AF:AF,7,'Etude statistique des temps d''a'!A:A,"15h30",INDEX('Etude statistique des temps d''a'!B:AD, 0, ROW(A29)),"Fermé") / COUNTIFS('Etude statistique des temps d''a'!AF:AF,7,'Etude statistique des temps d''a'!A:A,"15h30",INDEX('Etude statistique des temps d''a'!B:AD, 0, ROW(A29)),"&lt;&gt;"),"No data")</f>
        <v>0</v>
      </c>
      <c r="AE30">
        <f>IFERROR(COUNTIFS('Etude statistique des temps d''a'!AF:AF,7,'Etude statistique des temps d''a'!A:A,"16h30",INDEX('Etude statistique des temps d''a'!B:AD, 0, ROW(A29)),"Fermé") / COUNTIFS('Etude statistique des temps d''a'!AF:AF,7,'Etude statistique des temps d''a'!A:A,"16h30",INDEX('Etude statistique des temps d''a'!B:AD, 0, ROW(A29)),"&lt;&gt;"),"No data")</f>
        <v>0</v>
      </c>
      <c r="AF30">
        <f>IFERROR(COUNTIFS('Etude statistique des temps d''a'!AF:AF,7,'Etude statistique des temps d''a'!A:A,"17h30",INDEX('Etude statistique des temps d''a'!B:AD, 0, ROW(A29)),"Fermé") / COUNTIFS('Etude statistique des temps d''a'!AF:AF,7,'Etude statistique des temps d''a'!A:A,"17h30",INDEX('Etude statistique des temps d''a'!B:AD, 0, ROW(A29)),"&lt;&gt;"),"No data")</f>
        <v>0</v>
      </c>
      <c r="AG30">
        <f>IFERROR(COUNTIFS('Etude statistique des temps d''a'!AF:AF,7,'Etude statistique des temps d''a'!A:A,"18h30",INDEX('Etude statistique des temps d''a'!B:AD, 0, ROW(A29)),"Fermé") / COUNTIFS('Etude statistique des temps d''a'!AF:AF,7,'Etude statistique des temps d''a'!A:A,"18h30",INDEX('Etude statistique des temps d''a'!B:AD, 0, ROW(A29)),"&lt;&gt;"),"No data")</f>
        <v>0</v>
      </c>
      <c r="AH30">
        <f>IFERROR(COUNTIFS('Etude statistique des temps d''a'!AF:AF,7,'Etude statistique des temps d''a'!A:A,"19h30",INDEX('Etude statistique des temps d''a'!B:AD, 0, ROW(A29)),"Fermé") / COUNTIFS('Etude statistique des temps d''a'!AF:AF,7,'Etude statistique des temps d''a'!A:A,"19h30",INDEX('Etude statistique des temps d''a'!B:AD, 0, ROW(A29)),"&lt;&gt;"),"No data")</f>
        <v>0</v>
      </c>
      <c r="AI30">
        <f>IFERROR(COUNTIFS('Etude statistique des temps d''a'!AF:AF,7,'Etude statistique des temps d''a'!A:A,"20h30",INDEX('Etude statistique des temps d''a'!B:AD, 0, ROW(A29)),"Fermé") / COUNTIFS('Etude statistique des temps d''a'!AF:AF,7,'Etude statistique des temps d''a'!A:A,"20h30",INDEX('Etude statistique des temps d''a'!B:AD, 0, ROW(A29)),"&lt;&gt;"),"No data")</f>
        <v>0</v>
      </c>
      <c r="AJ30">
        <f>IFERROR(COUNTIFS('Etude statistique des temps d''a'!AF:AF,7,'Etude statistique des temps d''a'!A:A,"21h30",INDEX('Etude statistique des temps d''a'!B:AD, 0, ROW(A29)),"Fermé") / COUNTIFS('Etude statistique des temps d''a'!AF:AF,7,'Etude statistique des temps d''a'!A:A,"21h30",INDEX('Etude statistique des temps d''a'!B:AD, 0, ROW(A29)),"&lt;&gt;"),"No data")</f>
        <v>1</v>
      </c>
      <c r="AK30">
        <f>IFERROR(COUNTIFS('Etude statistique des temps d''a'!AF:AF,7,'Etude statistique des temps d''a'!A:A,"22h",INDEX('Etude statistique des temps d''a'!B:AD, 0, ROW(A29)),"Fermé") / COUNTIFS('Etude statistique des temps d''a'!AF:AF,7,'Etude statistique des temps d''a'!A:A,"22h",INDEX('Etude statistique des temps d''a'!B:AD, 0, ROW(A29)),"&lt;&gt;"),"No data")</f>
        <v>1</v>
      </c>
      <c r="AL30" t="str">
        <f>IFERROR(COUNTIFS('Etude statistique des temps d''a'!AF:AF,7,'Etude statistique des temps d''a'!A:A,"22h30",INDEX('Etude statistique des temps d''a'!B:AD, 0, ROW(A29)),"Fermé") / COUNTIFS('Etude statistique des temps d''a'!AF:AF,7,'Etude statistique des temps d''a'!A:A,"22h30",INDEX('Etude statistique des temps d''a'!B:AD, 0, ROW(A29)),"&lt;&gt;"),"No data")</f>
        <v>No data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308"/>
  <sheetViews>
    <sheetView workbookViewId="0">
      <selection activeCell="X22" sqref="X22"/>
    </sheetView>
  </sheetViews>
  <sheetFormatPr defaultRowHeight="14.4" x14ac:dyDescent="0.3"/>
  <cols>
    <col min="1" max="1" width="8.88671875" customWidth="1"/>
    <col min="30" max="30" width="8.88671875" customWidth="1"/>
    <col min="31" max="31" width="10.5546875" style="2" bestFit="1" customWidth="1"/>
  </cols>
  <sheetData>
    <row r="1" spans="1:32" x14ac:dyDescent="0.3">
      <c r="B1" t="s">
        <v>40</v>
      </c>
      <c r="U1" t="s">
        <v>38</v>
      </c>
      <c r="AE1" s="3" t="s">
        <v>130</v>
      </c>
      <c r="AF1" s="4" t="s">
        <v>131</v>
      </c>
    </row>
    <row r="2" spans="1:3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128</v>
      </c>
      <c r="V2" t="s">
        <v>127</v>
      </c>
      <c r="W2" t="s">
        <v>126</v>
      </c>
      <c r="X2" t="s">
        <v>125</v>
      </c>
      <c r="Y2" t="s">
        <v>124</v>
      </c>
      <c r="Z2" t="s">
        <v>123</v>
      </c>
      <c r="AA2" t="s">
        <v>33</v>
      </c>
      <c r="AB2" t="s">
        <v>34</v>
      </c>
      <c r="AC2" t="s">
        <v>122</v>
      </c>
      <c r="AD2" t="s">
        <v>121</v>
      </c>
      <c r="AE2" s="3"/>
      <c r="AF2" s="4"/>
    </row>
    <row r="3" spans="1:32" x14ac:dyDescent="0.3">
      <c r="A3" s="1">
        <v>45879</v>
      </c>
    </row>
    <row r="4" spans="1:32" x14ac:dyDescent="0.3">
      <c r="A4" t="s">
        <v>129</v>
      </c>
      <c r="AE4" s="2">
        <v>45879</v>
      </c>
      <c r="AF4">
        <f>WEEKDAY(AE4,2)</f>
        <v>7</v>
      </c>
    </row>
    <row r="5" spans="1:32" x14ac:dyDescent="0.3">
      <c r="A5" t="s">
        <v>115</v>
      </c>
      <c r="AE5" s="2">
        <v>45879</v>
      </c>
      <c r="AF5">
        <f t="shared" ref="AF5:AF68" si="0">WEEKDAY(AE5,2)</f>
        <v>7</v>
      </c>
    </row>
    <row r="6" spans="1:32" x14ac:dyDescent="0.3">
      <c r="A6" t="s">
        <v>114</v>
      </c>
      <c r="AE6" s="2">
        <v>45879</v>
      </c>
      <c r="AF6">
        <f t="shared" si="0"/>
        <v>7</v>
      </c>
    </row>
    <row r="7" spans="1:32" x14ac:dyDescent="0.3">
      <c r="A7" t="s">
        <v>113</v>
      </c>
      <c r="B7">
        <v>20</v>
      </c>
      <c r="C7">
        <v>20</v>
      </c>
      <c r="D7">
        <v>10</v>
      </c>
      <c r="E7">
        <v>30</v>
      </c>
      <c r="F7">
        <v>5</v>
      </c>
      <c r="G7">
        <v>70</v>
      </c>
      <c r="H7">
        <v>35</v>
      </c>
      <c r="I7">
        <v>55</v>
      </c>
      <c r="J7">
        <v>30</v>
      </c>
      <c r="K7">
        <v>15</v>
      </c>
      <c r="L7">
        <v>15</v>
      </c>
      <c r="M7">
        <v>25</v>
      </c>
      <c r="N7">
        <v>5</v>
      </c>
      <c r="O7">
        <v>15</v>
      </c>
      <c r="P7">
        <v>40</v>
      </c>
      <c r="Q7">
        <v>20</v>
      </c>
      <c r="R7">
        <v>45</v>
      </c>
      <c r="S7">
        <v>25</v>
      </c>
      <c r="T7">
        <v>55</v>
      </c>
      <c r="U7">
        <v>25</v>
      </c>
      <c r="V7">
        <v>45</v>
      </c>
      <c r="W7">
        <v>50</v>
      </c>
      <c r="X7">
        <v>25</v>
      </c>
      <c r="Y7">
        <v>20</v>
      </c>
      <c r="Z7">
        <v>20</v>
      </c>
      <c r="AA7">
        <v>80</v>
      </c>
      <c r="AB7">
        <v>50</v>
      </c>
      <c r="AC7">
        <v>25</v>
      </c>
      <c r="AD7">
        <v>45</v>
      </c>
      <c r="AE7" s="2">
        <v>45879</v>
      </c>
      <c r="AF7">
        <f t="shared" si="0"/>
        <v>7</v>
      </c>
    </row>
    <row r="8" spans="1:32" x14ac:dyDescent="0.3">
      <c r="A8" t="s">
        <v>112</v>
      </c>
      <c r="B8" t="s">
        <v>116</v>
      </c>
      <c r="C8">
        <v>30</v>
      </c>
      <c r="D8">
        <v>30</v>
      </c>
      <c r="E8">
        <v>60</v>
      </c>
      <c r="F8">
        <v>5</v>
      </c>
      <c r="G8">
        <v>65</v>
      </c>
      <c r="H8">
        <v>45</v>
      </c>
      <c r="I8" t="s">
        <v>116</v>
      </c>
      <c r="J8">
        <v>40</v>
      </c>
      <c r="K8">
        <v>20</v>
      </c>
      <c r="L8">
        <v>10</v>
      </c>
      <c r="M8">
        <v>35</v>
      </c>
      <c r="N8">
        <v>5</v>
      </c>
      <c r="O8">
        <v>25</v>
      </c>
      <c r="P8">
        <v>50</v>
      </c>
      <c r="Q8">
        <v>35</v>
      </c>
      <c r="R8">
        <v>45</v>
      </c>
      <c r="S8">
        <v>25</v>
      </c>
      <c r="T8">
        <v>70</v>
      </c>
      <c r="U8">
        <v>30</v>
      </c>
      <c r="V8">
        <v>60</v>
      </c>
      <c r="W8">
        <v>55</v>
      </c>
      <c r="X8">
        <v>10</v>
      </c>
      <c r="Y8">
        <v>25</v>
      </c>
      <c r="Z8">
        <v>20</v>
      </c>
      <c r="AA8" t="s">
        <v>116</v>
      </c>
      <c r="AB8">
        <v>45</v>
      </c>
      <c r="AC8">
        <v>15</v>
      </c>
      <c r="AD8">
        <v>50</v>
      </c>
      <c r="AE8" s="2">
        <v>45879</v>
      </c>
      <c r="AF8">
        <f t="shared" si="0"/>
        <v>7</v>
      </c>
    </row>
    <row r="9" spans="1:32" x14ac:dyDescent="0.3">
      <c r="A9" t="s">
        <v>111</v>
      </c>
      <c r="B9">
        <v>45</v>
      </c>
      <c r="C9">
        <v>25</v>
      </c>
      <c r="D9">
        <v>30</v>
      </c>
      <c r="E9">
        <v>30</v>
      </c>
      <c r="F9">
        <v>5</v>
      </c>
      <c r="G9">
        <v>80</v>
      </c>
      <c r="H9">
        <v>25</v>
      </c>
      <c r="I9">
        <v>70</v>
      </c>
      <c r="J9">
        <v>40</v>
      </c>
      <c r="K9">
        <v>15</v>
      </c>
      <c r="L9">
        <v>20</v>
      </c>
      <c r="M9">
        <v>25</v>
      </c>
      <c r="N9">
        <v>5</v>
      </c>
      <c r="O9">
        <v>20</v>
      </c>
      <c r="P9">
        <v>50</v>
      </c>
      <c r="Q9">
        <v>20</v>
      </c>
      <c r="R9">
        <v>70</v>
      </c>
      <c r="S9">
        <v>45</v>
      </c>
      <c r="T9">
        <v>60</v>
      </c>
      <c r="U9">
        <v>10</v>
      </c>
      <c r="V9">
        <v>50</v>
      </c>
      <c r="W9">
        <v>50</v>
      </c>
      <c r="X9">
        <v>20</v>
      </c>
      <c r="Y9">
        <v>10</v>
      </c>
      <c r="Z9">
        <v>15</v>
      </c>
      <c r="AA9">
        <v>85</v>
      </c>
      <c r="AB9">
        <v>35</v>
      </c>
      <c r="AC9">
        <v>25</v>
      </c>
      <c r="AD9">
        <v>45</v>
      </c>
      <c r="AE9" s="2">
        <v>45879</v>
      </c>
      <c r="AF9">
        <f t="shared" si="0"/>
        <v>7</v>
      </c>
    </row>
    <row r="10" spans="1:32" x14ac:dyDescent="0.3">
      <c r="A10" t="s">
        <v>110</v>
      </c>
      <c r="B10">
        <v>50</v>
      </c>
      <c r="C10">
        <v>30</v>
      </c>
      <c r="D10">
        <v>15</v>
      </c>
      <c r="E10">
        <v>35</v>
      </c>
      <c r="F10">
        <v>5</v>
      </c>
      <c r="G10">
        <v>60</v>
      </c>
      <c r="H10">
        <v>25</v>
      </c>
      <c r="I10" t="s">
        <v>116</v>
      </c>
      <c r="J10">
        <v>55</v>
      </c>
      <c r="K10">
        <v>15</v>
      </c>
      <c r="L10">
        <v>10</v>
      </c>
      <c r="M10">
        <v>30</v>
      </c>
      <c r="N10">
        <v>5</v>
      </c>
      <c r="O10">
        <v>20</v>
      </c>
      <c r="P10">
        <v>40</v>
      </c>
      <c r="Q10">
        <v>25</v>
      </c>
      <c r="R10">
        <v>60</v>
      </c>
      <c r="S10">
        <v>35</v>
      </c>
      <c r="T10">
        <v>50</v>
      </c>
      <c r="U10">
        <v>20</v>
      </c>
      <c r="V10">
        <v>50</v>
      </c>
      <c r="W10">
        <v>50</v>
      </c>
      <c r="X10" t="s">
        <v>116</v>
      </c>
      <c r="Y10">
        <v>20</v>
      </c>
      <c r="Z10">
        <v>15</v>
      </c>
      <c r="AA10">
        <v>85</v>
      </c>
      <c r="AB10">
        <v>30</v>
      </c>
      <c r="AC10">
        <v>20</v>
      </c>
      <c r="AD10">
        <v>45</v>
      </c>
      <c r="AE10" s="2">
        <v>45879</v>
      </c>
      <c r="AF10">
        <f t="shared" si="0"/>
        <v>7</v>
      </c>
    </row>
    <row r="11" spans="1:32" x14ac:dyDescent="0.3">
      <c r="A11" t="s">
        <v>109</v>
      </c>
      <c r="B11">
        <v>50</v>
      </c>
      <c r="C11">
        <v>30</v>
      </c>
      <c r="D11">
        <v>25</v>
      </c>
      <c r="E11">
        <v>35</v>
      </c>
      <c r="F11">
        <v>5</v>
      </c>
      <c r="G11">
        <v>60</v>
      </c>
      <c r="H11">
        <v>25</v>
      </c>
      <c r="I11">
        <v>70</v>
      </c>
      <c r="J11">
        <v>35</v>
      </c>
      <c r="K11">
        <v>10</v>
      </c>
      <c r="L11">
        <v>10</v>
      </c>
      <c r="M11">
        <v>30</v>
      </c>
      <c r="N11">
        <v>5</v>
      </c>
      <c r="O11">
        <v>20</v>
      </c>
      <c r="P11">
        <v>45</v>
      </c>
      <c r="Q11">
        <v>30</v>
      </c>
      <c r="R11">
        <v>60</v>
      </c>
      <c r="S11">
        <v>20</v>
      </c>
      <c r="T11">
        <v>50</v>
      </c>
      <c r="U11">
        <v>15</v>
      </c>
      <c r="V11">
        <v>35</v>
      </c>
      <c r="W11">
        <v>45</v>
      </c>
      <c r="X11">
        <v>35</v>
      </c>
      <c r="Y11">
        <v>10</v>
      </c>
      <c r="Z11">
        <v>5</v>
      </c>
      <c r="AA11">
        <v>75</v>
      </c>
      <c r="AB11">
        <v>30</v>
      </c>
      <c r="AC11">
        <v>10</v>
      </c>
      <c r="AD11">
        <v>45</v>
      </c>
      <c r="AE11" s="2">
        <v>45879</v>
      </c>
      <c r="AF11">
        <f t="shared" si="0"/>
        <v>7</v>
      </c>
    </row>
    <row r="12" spans="1:32" x14ac:dyDescent="0.3">
      <c r="A12" t="s">
        <v>108</v>
      </c>
      <c r="B12">
        <v>35</v>
      </c>
      <c r="C12">
        <v>20</v>
      </c>
      <c r="D12">
        <v>15</v>
      </c>
      <c r="E12">
        <v>30</v>
      </c>
      <c r="F12">
        <v>5</v>
      </c>
      <c r="G12">
        <v>70</v>
      </c>
      <c r="H12">
        <v>30</v>
      </c>
      <c r="I12">
        <v>65</v>
      </c>
      <c r="J12" t="s">
        <v>116</v>
      </c>
      <c r="K12">
        <v>15</v>
      </c>
      <c r="L12">
        <v>5</v>
      </c>
      <c r="M12">
        <v>25</v>
      </c>
      <c r="N12">
        <v>5</v>
      </c>
      <c r="O12">
        <v>20</v>
      </c>
      <c r="P12">
        <v>90</v>
      </c>
      <c r="Q12">
        <v>30</v>
      </c>
      <c r="R12">
        <v>35</v>
      </c>
      <c r="S12">
        <v>25</v>
      </c>
      <c r="T12">
        <v>45</v>
      </c>
      <c r="U12">
        <v>15</v>
      </c>
      <c r="V12">
        <v>30</v>
      </c>
      <c r="W12">
        <v>30</v>
      </c>
      <c r="X12">
        <v>10</v>
      </c>
      <c r="Y12">
        <v>10</v>
      </c>
      <c r="Z12">
        <v>15</v>
      </c>
      <c r="AA12">
        <v>75</v>
      </c>
      <c r="AB12">
        <v>45</v>
      </c>
      <c r="AC12">
        <v>15</v>
      </c>
      <c r="AD12">
        <v>45</v>
      </c>
      <c r="AE12" s="2">
        <v>45879</v>
      </c>
      <c r="AF12">
        <f t="shared" si="0"/>
        <v>7</v>
      </c>
    </row>
    <row r="13" spans="1:32" x14ac:dyDescent="0.3">
      <c r="A13" t="s">
        <v>107</v>
      </c>
      <c r="B13">
        <v>30</v>
      </c>
      <c r="C13">
        <v>15</v>
      </c>
      <c r="D13" t="s">
        <v>116</v>
      </c>
      <c r="E13">
        <v>25</v>
      </c>
      <c r="F13">
        <v>5</v>
      </c>
      <c r="G13">
        <v>55</v>
      </c>
      <c r="H13">
        <v>20</v>
      </c>
      <c r="I13">
        <v>90</v>
      </c>
      <c r="J13">
        <v>35</v>
      </c>
      <c r="K13">
        <v>5</v>
      </c>
      <c r="L13">
        <v>10</v>
      </c>
      <c r="M13">
        <v>15</v>
      </c>
      <c r="N13">
        <v>5</v>
      </c>
      <c r="O13">
        <v>15</v>
      </c>
      <c r="P13">
        <v>35</v>
      </c>
      <c r="Q13">
        <v>15</v>
      </c>
      <c r="R13">
        <v>35</v>
      </c>
      <c r="S13">
        <v>20</v>
      </c>
      <c r="T13">
        <v>45</v>
      </c>
      <c r="U13">
        <v>20</v>
      </c>
      <c r="V13">
        <v>30</v>
      </c>
      <c r="W13">
        <v>40</v>
      </c>
      <c r="X13">
        <v>30</v>
      </c>
      <c r="Y13">
        <v>5</v>
      </c>
      <c r="Z13">
        <v>10</v>
      </c>
      <c r="AA13">
        <v>70</v>
      </c>
      <c r="AB13">
        <v>35</v>
      </c>
      <c r="AC13">
        <v>10</v>
      </c>
      <c r="AD13">
        <v>40</v>
      </c>
      <c r="AE13" s="2">
        <v>45879</v>
      </c>
      <c r="AF13">
        <f t="shared" si="0"/>
        <v>7</v>
      </c>
    </row>
    <row r="14" spans="1:32" x14ac:dyDescent="0.3">
      <c r="A14" t="s">
        <v>106</v>
      </c>
      <c r="B14">
        <v>25</v>
      </c>
      <c r="C14">
        <v>15</v>
      </c>
      <c r="D14">
        <v>5</v>
      </c>
      <c r="E14">
        <v>35</v>
      </c>
      <c r="F14">
        <v>5</v>
      </c>
      <c r="G14">
        <v>70</v>
      </c>
      <c r="H14">
        <v>15</v>
      </c>
      <c r="I14">
        <v>45</v>
      </c>
      <c r="J14">
        <v>30</v>
      </c>
      <c r="K14">
        <v>5</v>
      </c>
      <c r="L14">
        <v>10</v>
      </c>
      <c r="M14">
        <v>20</v>
      </c>
      <c r="N14">
        <v>5</v>
      </c>
      <c r="O14">
        <v>10</v>
      </c>
      <c r="P14">
        <v>50</v>
      </c>
      <c r="Q14">
        <v>20</v>
      </c>
      <c r="R14">
        <v>30</v>
      </c>
      <c r="S14">
        <v>25</v>
      </c>
      <c r="T14">
        <v>45</v>
      </c>
      <c r="U14">
        <v>20</v>
      </c>
      <c r="V14">
        <v>35</v>
      </c>
      <c r="W14">
        <v>30</v>
      </c>
      <c r="X14">
        <v>5</v>
      </c>
      <c r="Y14">
        <v>15</v>
      </c>
      <c r="Z14">
        <v>5</v>
      </c>
      <c r="AA14">
        <v>75</v>
      </c>
      <c r="AB14">
        <v>35</v>
      </c>
      <c r="AC14">
        <v>5</v>
      </c>
      <c r="AD14">
        <v>35</v>
      </c>
      <c r="AE14" s="2">
        <v>45879</v>
      </c>
      <c r="AF14">
        <f t="shared" si="0"/>
        <v>7</v>
      </c>
    </row>
    <row r="15" spans="1:32" x14ac:dyDescent="0.3">
      <c r="A15" t="s">
        <v>105</v>
      </c>
      <c r="AE15" s="2">
        <v>45879</v>
      </c>
      <c r="AF15">
        <f t="shared" si="0"/>
        <v>7</v>
      </c>
    </row>
    <row r="16" spans="1:32" x14ac:dyDescent="0.3">
      <c r="A16" t="s">
        <v>104</v>
      </c>
      <c r="B16">
        <v>15</v>
      </c>
      <c r="C16">
        <v>5</v>
      </c>
      <c r="D16">
        <v>5</v>
      </c>
      <c r="E16">
        <v>25</v>
      </c>
      <c r="F16">
        <v>5</v>
      </c>
      <c r="G16">
        <v>60</v>
      </c>
      <c r="H16">
        <v>5</v>
      </c>
      <c r="I16">
        <v>65</v>
      </c>
      <c r="J16">
        <v>15</v>
      </c>
      <c r="K16">
        <v>5</v>
      </c>
      <c r="L16">
        <v>5</v>
      </c>
      <c r="M16">
        <v>5</v>
      </c>
      <c r="N16">
        <v>5</v>
      </c>
      <c r="O16">
        <v>10</v>
      </c>
      <c r="P16">
        <v>35</v>
      </c>
      <c r="Q16">
        <v>20</v>
      </c>
      <c r="R16">
        <v>30</v>
      </c>
      <c r="S16">
        <v>15</v>
      </c>
      <c r="T16">
        <v>45</v>
      </c>
      <c r="U16">
        <v>25</v>
      </c>
      <c r="V16">
        <v>25</v>
      </c>
      <c r="W16">
        <v>20</v>
      </c>
      <c r="X16" t="s">
        <v>116</v>
      </c>
      <c r="Y16">
        <v>5</v>
      </c>
      <c r="Z16">
        <v>5</v>
      </c>
      <c r="AA16">
        <v>70</v>
      </c>
      <c r="AB16">
        <v>20</v>
      </c>
      <c r="AC16">
        <v>10</v>
      </c>
      <c r="AD16">
        <v>35</v>
      </c>
      <c r="AE16" s="2">
        <v>45879</v>
      </c>
      <c r="AF16">
        <f t="shared" si="0"/>
        <v>7</v>
      </c>
    </row>
    <row r="17" spans="1:32" x14ac:dyDescent="0.3">
      <c r="A17" t="s">
        <v>103</v>
      </c>
      <c r="B17">
        <v>15</v>
      </c>
      <c r="C17">
        <v>5</v>
      </c>
      <c r="D17">
        <v>5</v>
      </c>
      <c r="E17">
        <v>25</v>
      </c>
      <c r="F17" t="s">
        <v>116</v>
      </c>
      <c r="G17">
        <v>45</v>
      </c>
      <c r="H17">
        <v>5</v>
      </c>
      <c r="I17" t="s">
        <v>116</v>
      </c>
      <c r="J17">
        <v>20</v>
      </c>
      <c r="K17">
        <v>5</v>
      </c>
      <c r="L17" t="s">
        <v>116</v>
      </c>
      <c r="M17" t="s">
        <v>116</v>
      </c>
      <c r="N17">
        <v>5</v>
      </c>
      <c r="O17">
        <v>15</v>
      </c>
      <c r="P17">
        <v>45</v>
      </c>
      <c r="Q17" t="s">
        <v>116</v>
      </c>
      <c r="R17">
        <v>30</v>
      </c>
      <c r="S17">
        <v>10</v>
      </c>
      <c r="T17">
        <v>40</v>
      </c>
      <c r="U17" t="s">
        <v>116</v>
      </c>
      <c r="V17" t="s">
        <v>116</v>
      </c>
      <c r="W17" t="s">
        <v>116</v>
      </c>
      <c r="X17" t="s">
        <v>116</v>
      </c>
      <c r="Y17" t="s">
        <v>116</v>
      </c>
      <c r="Z17" t="s">
        <v>116</v>
      </c>
      <c r="AA17" t="s">
        <v>116</v>
      </c>
      <c r="AB17" t="s">
        <v>116</v>
      </c>
      <c r="AC17" t="s">
        <v>116</v>
      </c>
      <c r="AD17" t="s">
        <v>116</v>
      </c>
      <c r="AE17" s="2">
        <v>45879</v>
      </c>
      <c r="AF17">
        <f t="shared" si="0"/>
        <v>7</v>
      </c>
    </row>
    <row r="18" spans="1:32" x14ac:dyDescent="0.3">
      <c r="A18" t="s">
        <v>102</v>
      </c>
      <c r="B18">
        <v>5</v>
      </c>
      <c r="C18">
        <v>10</v>
      </c>
      <c r="D18" t="s">
        <v>116</v>
      </c>
      <c r="E18">
        <v>20</v>
      </c>
      <c r="F18" t="s">
        <v>116</v>
      </c>
      <c r="G18" t="s">
        <v>116</v>
      </c>
      <c r="H18">
        <v>5</v>
      </c>
      <c r="I18" t="s">
        <v>116</v>
      </c>
      <c r="J18">
        <v>5</v>
      </c>
      <c r="K18" t="s">
        <v>116</v>
      </c>
      <c r="L18" t="s">
        <v>116</v>
      </c>
      <c r="M18" t="s">
        <v>116</v>
      </c>
      <c r="N18">
        <v>5</v>
      </c>
      <c r="O18" t="s">
        <v>116</v>
      </c>
      <c r="P18">
        <v>55</v>
      </c>
      <c r="Q18" t="s">
        <v>116</v>
      </c>
      <c r="R18" t="s">
        <v>116</v>
      </c>
      <c r="S18" t="s">
        <v>116</v>
      </c>
      <c r="T18">
        <v>35</v>
      </c>
      <c r="U18" t="s">
        <v>116</v>
      </c>
      <c r="V18" t="s">
        <v>116</v>
      </c>
      <c r="W18" t="s">
        <v>116</v>
      </c>
      <c r="X18" t="s">
        <v>116</v>
      </c>
      <c r="Y18" t="s">
        <v>116</v>
      </c>
      <c r="Z18" t="s">
        <v>116</v>
      </c>
      <c r="AA18" t="s">
        <v>116</v>
      </c>
      <c r="AB18" t="s">
        <v>116</v>
      </c>
      <c r="AC18" t="s">
        <v>116</v>
      </c>
      <c r="AD18" t="s">
        <v>116</v>
      </c>
      <c r="AE18" s="2">
        <v>45879</v>
      </c>
      <c r="AF18">
        <f t="shared" si="0"/>
        <v>7</v>
      </c>
    </row>
    <row r="19" spans="1:32" x14ac:dyDescent="0.3">
      <c r="A19" t="s">
        <v>101</v>
      </c>
      <c r="AE19" s="2">
        <v>45879</v>
      </c>
      <c r="AF19">
        <f t="shared" si="0"/>
        <v>7</v>
      </c>
    </row>
    <row r="20" spans="1:32" x14ac:dyDescent="0.3">
      <c r="A20" s="1">
        <v>45880</v>
      </c>
    </row>
    <row r="21" spans="1:32" x14ac:dyDescent="0.3">
      <c r="A21" t="s">
        <v>129</v>
      </c>
      <c r="B21" t="s">
        <v>116</v>
      </c>
      <c r="C21" t="s">
        <v>116</v>
      </c>
      <c r="D21" t="s">
        <v>116</v>
      </c>
      <c r="E21">
        <v>5</v>
      </c>
      <c r="F21" t="s">
        <v>116</v>
      </c>
      <c r="G21">
        <v>5</v>
      </c>
      <c r="H21" t="s">
        <v>116</v>
      </c>
      <c r="I21" t="s">
        <v>116</v>
      </c>
      <c r="J21" t="s">
        <v>116</v>
      </c>
      <c r="K21" t="s">
        <v>116</v>
      </c>
      <c r="L21" t="s">
        <v>116</v>
      </c>
      <c r="M21" t="s">
        <v>116</v>
      </c>
      <c r="N21" t="s">
        <v>116</v>
      </c>
      <c r="O21" t="s">
        <v>116</v>
      </c>
      <c r="P21" t="s">
        <v>116</v>
      </c>
      <c r="Q21" t="s">
        <v>116</v>
      </c>
      <c r="R21">
        <v>5</v>
      </c>
      <c r="S21" t="s">
        <v>116</v>
      </c>
      <c r="T21" t="s">
        <v>116</v>
      </c>
      <c r="U21" t="s">
        <v>116</v>
      </c>
      <c r="V21">
        <v>5</v>
      </c>
      <c r="W21">
        <v>5</v>
      </c>
      <c r="X21" t="s">
        <v>116</v>
      </c>
      <c r="Y21" t="s">
        <v>116</v>
      </c>
      <c r="Z21" t="s">
        <v>116</v>
      </c>
      <c r="AA21">
        <v>10</v>
      </c>
      <c r="AB21" t="s">
        <v>116</v>
      </c>
      <c r="AC21" t="s">
        <v>116</v>
      </c>
      <c r="AD21" t="s">
        <v>116</v>
      </c>
      <c r="AE21" s="2">
        <v>45880</v>
      </c>
      <c r="AF21">
        <f t="shared" si="0"/>
        <v>1</v>
      </c>
    </row>
    <row r="22" spans="1:32" x14ac:dyDescent="0.3">
      <c r="A22" t="s">
        <v>115</v>
      </c>
      <c r="B22">
        <v>5</v>
      </c>
      <c r="C22" t="s">
        <v>116</v>
      </c>
      <c r="D22">
        <v>5</v>
      </c>
      <c r="E22">
        <v>15</v>
      </c>
      <c r="F22" t="s">
        <v>116</v>
      </c>
      <c r="G22">
        <v>60</v>
      </c>
      <c r="H22" t="s">
        <v>116</v>
      </c>
      <c r="I22" t="s">
        <v>116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45</v>
      </c>
      <c r="S22">
        <v>5</v>
      </c>
      <c r="T22">
        <v>5</v>
      </c>
      <c r="U22">
        <v>5</v>
      </c>
      <c r="V22">
        <v>30</v>
      </c>
      <c r="W22">
        <v>20</v>
      </c>
      <c r="X22" t="s">
        <v>116</v>
      </c>
      <c r="Y22">
        <v>5</v>
      </c>
      <c r="Z22">
        <v>5</v>
      </c>
      <c r="AA22">
        <v>90</v>
      </c>
      <c r="AB22">
        <v>5</v>
      </c>
      <c r="AC22">
        <v>5</v>
      </c>
      <c r="AD22">
        <v>35</v>
      </c>
      <c r="AE22" s="2">
        <v>45880</v>
      </c>
      <c r="AF22">
        <f t="shared" si="0"/>
        <v>1</v>
      </c>
    </row>
    <row r="23" spans="1:32" x14ac:dyDescent="0.3">
      <c r="A23" t="s">
        <v>114</v>
      </c>
      <c r="AE23" s="2">
        <v>45880</v>
      </c>
      <c r="AF23">
        <f t="shared" si="0"/>
        <v>1</v>
      </c>
    </row>
    <row r="24" spans="1:32" x14ac:dyDescent="0.3">
      <c r="A24" t="s">
        <v>113</v>
      </c>
      <c r="B24" t="s">
        <v>116</v>
      </c>
      <c r="C24">
        <v>30</v>
      </c>
      <c r="D24">
        <v>25</v>
      </c>
      <c r="E24">
        <v>30</v>
      </c>
      <c r="F24">
        <v>5</v>
      </c>
      <c r="G24">
        <v>100</v>
      </c>
      <c r="H24">
        <v>10</v>
      </c>
      <c r="I24" t="s">
        <v>116</v>
      </c>
      <c r="J24">
        <v>55</v>
      </c>
      <c r="K24">
        <v>15</v>
      </c>
      <c r="L24">
        <v>10</v>
      </c>
      <c r="M24">
        <v>20</v>
      </c>
      <c r="N24">
        <v>5</v>
      </c>
      <c r="O24">
        <v>10</v>
      </c>
      <c r="P24">
        <v>35</v>
      </c>
      <c r="Q24">
        <v>35</v>
      </c>
      <c r="R24">
        <v>45</v>
      </c>
      <c r="S24">
        <v>20</v>
      </c>
      <c r="T24">
        <v>45</v>
      </c>
      <c r="U24">
        <v>25</v>
      </c>
      <c r="V24">
        <v>60</v>
      </c>
      <c r="W24">
        <v>50</v>
      </c>
      <c r="X24">
        <v>15</v>
      </c>
      <c r="Y24">
        <v>20</v>
      </c>
      <c r="Z24">
        <v>20</v>
      </c>
      <c r="AA24">
        <v>85</v>
      </c>
      <c r="AB24">
        <v>50</v>
      </c>
      <c r="AC24">
        <v>20</v>
      </c>
      <c r="AD24">
        <v>50</v>
      </c>
      <c r="AE24" s="2">
        <v>45880</v>
      </c>
      <c r="AF24">
        <f t="shared" si="0"/>
        <v>1</v>
      </c>
    </row>
    <row r="25" spans="1:32" x14ac:dyDescent="0.3">
      <c r="A25" t="s">
        <v>112</v>
      </c>
      <c r="AE25" s="2">
        <v>45880</v>
      </c>
      <c r="AF25">
        <f t="shared" si="0"/>
        <v>1</v>
      </c>
    </row>
    <row r="26" spans="1:32" x14ac:dyDescent="0.3">
      <c r="A26" t="s">
        <v>111</v>
      </c>
      <c r="AE26" s="2">
        <v>45880</v>
      </c>
      <c r="AF26">
        <f t="shared" si="0"/>
        <v>1</v>
      </c>
    </row>
    <row r="27" spans="1:32" x14ac:dyDescent="0.3">
      <c r="A27" t="s">
        <v>110</v>
      </c>
      <c r="B27">
        <v>50</v>
      </c>
      <c r="C27">
        <v>35</v>
      </c>
      <c r="D27">
        <v>20</v>
      </c>
      <c r="E27">
        <v>40</v>
      </c>
      <c r="F27">
        <v>5</v>
      </c>
      <c r="G27">
        <v>60</v>
      </c>
      <c r="H27">
        <v>50</v>
      </c>
      <c r="I27">
        <v>115</v>
      </c>
      <c r="J27">
        <v>30</v>
      </c>
      <c r="K27">
        <v>15</v>
      </c>
      <c r="L27">
        <v>10</v>
      </c>
      <c r="M27">
        <v>25</v>
      </c>
      <c r="N27">
        <v>5</v>
      </c>
      <c r="O27">
        <v>25</v>
      </c>
      <c r="P27">
        <v>100</v>
      </c>
      <c r="Q27">
        <v>25</v>
      </c>
      <c r="R27">
        <v>50</v>
      </c>
      <c r="S27">
        <v>25</v>
      </c>
      <c r="T27">
        <v>40</v>
      </c>
      <c r="U27">
        <v>20</v>
      </c>
      <c r="V27">
        <v>45</v>
      </c>
      <c r="W27">
        <v>40</v>
      </c>
      <c r="X27">
        <v>5</v>
      </c>
      <c r="Y27">
        <v>10</v>
      </c>
      <c r="Z27">
        <v>15</v>
      </c>
      <c r="AA27">
        <v>75</v>
      </c>
      <c r="AB27">
        <v>40</v>
      </c>
      <c r="AC27">
        <v>15</v>
      </c>
      <c r="AD27">
        <v>40</v>
      </c>
      <c r="AE27" s="2">
        <v>45880</v>
      </c>
      <c r="AF27">
        <f t="shared" si="0"/>
        <v>1</v>
      </c>
    </row>
    <row r="28" spans="1:32" x14ac:dyDescent="0.3">
      <c r="A28" t="s">
        <v>109</v>
      </c>
      <c r="B28">
        <v>35</v>
      </c>
      <c r="C28">
        <v>30</v>
      </c>
      <c r="D28">
        <v>15</v>
      </c>
      <c r="E28">
        <v>45</v>
      </c>
      <c r="F28">
        <v>5</v>
      </c>
      <c r="G28">
        <v>65</v>
      </c>
      <c r="H28">
        <v>40</v>
      </c>
      <c r="I28">
        <v>100</v>
      </c>
      <c r="J28">
        <v>35</v>
      </c>
      <c r="K28">
        <v>20</v>
      </c>
      <c r="L28">
        <v>10</v>
      </c>
      <c r="M28">
        <v>25</v>
      </c>
      <c r="N28">
        <v>5</v>
      </c>
      <c r="O28">
        <v>20</v>
      </c>
      <c r="P28">
        <v>120</v>
      </c>
      <c r="Q28">
        <v>25</v>
      </c>
      <c r="R28">
        <v>60</v>
      </c>
      <c r="S28">
        <v>25</v>
      </c>
      <c r="T28">
        <v>40</v>
      </c>
      <c r="U28">
        <v>20</v>
      </c>
      <c r="V28">
        <v>20</v>
      </c>
      <c r="W28">
        <v>45</v>
      </c>
      <c r="X28">
        <v>5</v>
      </c>
      <c r="Y28">
        <v>10</v>
      </c>
      <c r="Z28">
        <v>10</v>
      </c>
      <c r="AA28" t="s">
        <v>116</v>
      </c>
      <c r="AB28">
        <v>45</v>
      </c>
      <c r="AC28">
        <v>5</v>
      </c>
      <c r="AD28">
        <v>30</v>
      </c>
      <c r="AE28" s="2">
        <v>45880</v>
      </c>
      <c r="AF28">
        <f t="shared" si="0"/>
        <v>1</v>
      </c>
    </row>
    <row r="29" spans="1:32" x14ac:dyDescent="0.3">
      <c r="A29" t="s">
        <v>108</v>
      </c>
      <c r="B29">
        <v>45</v>
      </c>
      <c r="C29">
        <v>35</v>
      </c>
      <c r="D29">
        <v>15</v>
      </c>
      <c r="E29">
        <v>30</v>
      </c>
      <c r="F29">
        <v>5</v>
      </c>
      <c r="G29">
        <v>65</v>
      </c>
      <c r="H29">
        <v>15</v>
      </c>
      <c r="I29">
        <v>120</v>
      </c>
      <c r="J29" t="s">
        <v>116</v>
      </c>
      <c r="K29">
        <v>15</v>
      </c>
      <c r="L29">
        <v>10</v>
      </c>
      <c r="M29">
        <v>20</v>
      </c>
      <c r="N29">
        <v>5</v>
      </c>
      <c r="O29">
        <v>15</v>
      </c>
      <c r="P29">
        <v>120</v>
      </c>
      <c r="Q29">
        <v>25</v>
      </c>
      <c r="R29">
        <v>30</v>
      </c>
      <c r="S29">
        <v>30</v>
      </c>
      <c r="T29">
        <v>40</v>
      </c>
      <c r="U29">
        <v>15</v>
      </c>
      <c r="V29">
        <v>40</v>
      </c>
      <c r="W29">
        <v>45</v>
      </c>
      <c r="X29">
        <v>5</v>
      </c>
      <c r="Y29">
        <v>10</v>
      </c>
      <c r="Z29">
        <v>10</v>
      </c>
      <c r="AA29">
        <v>80</v>
      </c>
      <c r="AB29">
        <v>45</v>
      </c>
      <c r="AC29">
        <v>15</v>
      </c>
      <c r="AD29">
        <v>40</v>
      </c>
      <c r="AE29" s="2">
        <v>45880</v>
      </c>
      <c r="AF29">
        <f t="shared" si="0"/>
        <v>1</v>
      </c>
    </row>
    <row r="30" spans="1:32" x14ac:dyDescent="0.3">
      <c r="A30" t="s">
        <v>107</v>
      </c>
      <c r="AE30" s="2">
        <v>45880</v>
      </c>
      <c r="AF30">
        <f t="shared" si="0"/>
        <v>1</v>
      </c>
    </row>
    <row r="31" spans="1:32" x14ac:dyDescent="0.3">
      <c r="A31" t="s">
        <v>106</v>
      </c>
      <c r="B31">
        <v>40</v>
      </c>
      <c r="C31">
        <v>20</v>
      </c>
      <c r="D31">
        <v>10</v>
      </c>
      <c r="E31">
        <v>40</v>
      </c>
      <c r="F31">
        <v>5</v>
      </c>
      <c r="G31">
        <v>65</v>
      </c>
      <c r="H31">
        <v>30</v>
      </c>
      <c r="I31">
        <v>70</v>
      </c>
      <c r="J31">
        <v>35</v>
      </c>
      <c r="K31">
        <v>10</v>
      </c>
      <c r="L31">
        <v>5</v>
      </c>
      <c r="M31">
        <v>10</v>
      </c>
      <c r="N31">
        <v>5</v>
      </c>
      <c r="O31">
        <v>10</v>
      </c>
      <c r="P31">
        <v>75</v>
      </c>
      <c r="Q31">
        <v>25</v>
      </c>
      <c r="R31">
        <v>30</v>
      </c>
      <c r="S31">
        <v>20</v>
      </c>
      <c r="T31">
        <v>45</v>
      </c>
      <c r="U31">
        <v>20</v>
      </c>
      <c r="V31">
        <v>35</v>
      </c>
      <c r="W31">
        <v>45</v>
      </c>
      <c r="X31">
        <v>20</v>
      </c>
      <c r="Y31">
        <v>15</v>
      </c>
      <c r="Z31">
        <v>15</v>
      </c>
      <c r="AA31">
        <v>80</v>
      </c>
      <c r="AB31">
        <v>35</v>
      </c>
      <c r="AC31">
        <v>5</v>
      </c>
      <c r="AD31">
        <v>30</v>
      </c>
      <c r="AE31" s="2">
        <v>45880</v>
      </c>
      <c r="AF31">
        <f t="shared" si="0"/>
        <v>1</v>
      </c>
    </row>
    <row r="32" spans="1:32" x14ac:dyDescent="0.3">
      <c r="A32" t="s">
        <v>105</v>
      </c>
      <c r="AE32" s="2">
        <v>45880</v>
      </c>
      <c r="AF32">
        <f t="shared" si="0"/>
        <v>1</v>
      </c>
    </row>
    <row r="33" spans="1:32" x14ac:dyDescent="0.3">
      <c r="A33" t="s">
        <v>104</v>
      </c>
      <c r="B33">
        <v>15</v>
      </c>
      <c r="C33">
        <v>10</v>
      </c>
      <c r="D33">
        <v>10</v>
      </c>
      <c r="E33">
        <v>25</v>
      </c>
      <c r="F33">
        <v>5</v>
      </c>
      <c r="G33">
        <v>55</v>
      </c>
      <c r="H33">
        <v>15</v>
      </c>
      <c r="I33">
        <v>75</v>
      </c>
      <c r="J33">
        <v>20</v>
      </c>
      <c r="K33">
        <v>5</v>
      </c>
      <c r="L33">
        <v>5</v>
      </c>
      <c r="M33">
        <v>5</v>
      </c>
      <c r="N33">
        <v>5</v>
      </c>
      <c r="O33">
        <v>15</v>
      </c>
      <c r="P33">
        <v>100</v>
      </c>
      <c r="Q33">
        <v>15</v>
      </c>
      <c r="R33">
        <v>40</v>
      </c>
      <c r="S33">
        <v>25</v>
      </c>
      <c r="T33">
        <v>45</v>
      </c>
      <c r="U33">
        <v>10</v>
      </c>
      <c r="V33" t="s">
        <v>116</v>
      </c>
      <c r="W33">
        <v>25</v>
      </c>
      <c r="X33" t="s">
        <v>116</v>
      </c>
      <c r="Y33" t="s">
        <v>116</v>
      </c>
      <c r="Z33">
        <v>5</v>
      </c>
      <c r="AA33" t="s">
        <v>116</v>
      </c>
      <c r="AB33">
        <v>30</v>
      </c>
      <c r="AC33">
        <v>15</v>
      </c>
      <c r="AD33">
        <v>35</v>
      </c>
      <c r="AE33" s="2">
        <v>45880</v>
      </c>
      <c r="AF33">
        <f t="shared" si="0"/>
        <v>1</v>
      </c>
    </row>
    <row r="34" spans="1:32" x14ac:dyDescent="0.3">
      <c r="A34" t="s">
        <v>103</v>
      </c>
      <c r="B34">
        <v>10</v>
      </c>
      <c r="C34">
        <v>15</v>
      </c>
      <c r="D34">
        <v>5</v>
      </c>
      <c r="E34">
        <v>25</v>
      </c>
      <c r="F34" t="s">
        <v>116</v>
      </c>
      <c r="G34">
        <v>45</v>
      </c>
      <c r="H34">
        <v>5</v>
      </c>
      <c r="I34">
        <v>55</v>
      </c>
      <c r="J34">
        <v>5</v>
      </c>
      <c r="K34">
        <v>10</v>
      </c>
      <c r="L34" t="s">
        <v>116</v>
      </c>
      <c r="M34" t="s">
        <v>116</v>
      </c>
      <c r="N34">
        <v>5</v>
      </c>
      <c r="O34">
        <v>15</v>
      </c>
      <c r="P34">
        <v>65</v>
      </c>
      <c r="Q34" t="s">
        <v>116</v>
      </c>
      <c r="R34" t="s">
        <v>116</v>
      </c>
      <c r="S34">
        <v>15</v>
      </c>
      <c r="T34">
        <v>30</v>
      </c>
      <c r="U34" t="s">
        <v>116</v>
      </c>
      <c r="V34" t="s">
        <v>116</v>
      </c>
      <c r="W34" t="s">
        <v>116</v>
      </c>
      <c r="X34" t="s">
        <v>116</v>
      </c>
      <c r="Y34" t="s">
        <v>116</v>
      </c>
      <c r="Z34" t="s">
        <v>116</v>
      </c>
      <c r="AA34" t="s">
        <v>116</v>
      </c>
      <c r="AB34" t="s">
        <v>116</v>
      </c>
      <c r="AC34" t="s">
        <v>116</v>
      </c>
      <c r="AD34" t="s">
        <v>116</v>
      </c>
      <c r="AE34" s="2">
        <v>45880</v>
      </c>
      <c r="AF34">
        <f t="shared" si="0"/>
        <v>1</v>
      </c>
    </row>
    <row r="35" spans="1:32" x14ac:dyDescent="0.3">
      <c r="A35" t="s">
        <v>102</v>
      </c>
      <c r="B35">
        <v>5</v>
      </c>
      <c r="C35">
        <v>30</v>
      </c>
      <c r="D35" t="s">
        <v>116</v>
      </c>
      <c r="E35" t="s">
        <v>116</v>
      </c>
      <c r="F35" t="s">
        <v>116</v>
      </c>
      <c r="G35" t="s">
        <v>116</v>
      </c>
      <c r="H35">
        <v>5</v>
      </c>
      <c r="I35">
        <v>30</v>
      </c>
      <c r="J35">
        <v>10</v>
      </c>
      <c r="K35" t="s">
        <v>116</v>
      </c>
      <c r="L35" t="s">
        <v>116</v>
      </c>
      <c r="M35" t="s">
        <v>116</v>
      </c>
      <c r="N35">
        <v>5</v>
      </c>
      <c r="O35" t="s">
        <v>116</v>
      </c>
      <c r="P35">
        <v>55</v>
      </c>
      <c r="Q35" t="s">
        <v>116</v>
      </c>
      <c r="R35" t="s">
        <v>116</v>
      </c>
      <c r="S35" t="s">
        <v>116</v>
      </c>
      <c r="T35">
        <v>40</v>
      </c>
      <c r="U35" t="s">
        <v>116</v>
      </c>
      <c r="V35" t="s">
        <v>116</v>
      </c>
      <c r="W35" t="s">
        <v>116</v>
      </c>
      <c r="X35" t="s">
        <v>116</v>
      </c>
      <c r="Y35" t="s">
        <v>116</v>
      </c>
      <c r="Z35" t="s">
        <v>116</v>
      </c>
      <c r="AA35" t="s">
        <v>116</v>
      </c>
      <c r="AB35" t="s">
        <v>116</v>
      </c>
      <c r="AC35" t="s">
        <v>116</v>
      </c>
      <c r="AD35" t="s">
        <v>116</v>
      </c>
      <c r="AE35" s="2">
        <v>45880</v>
      </c>
      <c r="AF35">
        <f t="shared" si="0"/>
        <v>1</v>
      </c>
    </row>
    <row r="36" spans="1:32" x14ac:dyDescent="0.3">
      <c r="A36" t="s">
        <v>101</v>
      </c>
      <c r="AE36" s="2">
        <v>45880</v>
      </c>
      <c r="AF36">
        <f t="shared" si="0"/>
        <v>1</v>
      </c>
    </row>
    <row r="37" spans="1:32" x14ac:dyDescent="0.3">
      <c r="A37" s="1">
        <v>45881</v>
      </c>
    </row>
    <row r="38" spans="1:32" x14ac:dyDescent="0.3">
      <c r="A38" t="s">
        <v>129</v>
      </c>
      <c r="AE38" s="2">
        <v>45881</v>
      </c>
      <c r="AF38">
        <f t="shared" si="0"/>
        <v>2</v>
      </c>
    </row>
    <row r="39" spans="1:32" x14ac:dyDescent="0.3">
      <c r="A39" t="s">
        <v>115</v>
      </c>
      <c r="B39">
        <v>0</v>
      </c>
      <c r="C39">
        <v>0</v>
      </c>
      <c r="D39">
        <v>5</v>
      </c>
      <c r="E39" t="s">
        <v>116</v>
      </c>
      <c r="F39">
        <v>5</v>
      </c>
      <c r="G39">
        <v>65</v>
      </c>
      <c r="H39" t="s">
        <v>116</v>
      </c>
      <c r="I39">
        <v>50</v>
      </c>
      <c r="J39">
        <v>5</v>
      </c>
      <c r="K39">
        <v>0</v>
      </c>
      <c r="L39">
        <v>5</v>
      </c>
      <c r="M39">
        <v>5</v>
      </c>
      <c r="N39" t="s">
        <v>116</v>
      </c>
      <c r="O39">
        <v>0</v>
      </c>
      <c r="P39">
        <v>70</v>
      </c>
      <c r="Q39">
        <v>5</v>
      </c>
      <c r="R39">
        <v>40</v>
      </c>
      <c r="S39">
        <v>5</v>
      </c>
      <c r="T39">
        <v>0</v>
      </c>
      <c r="U39">
        <v>5</v>
      </c>
      <c r="V39">
        <v>30</v>
      </c>
      <c r="W39">
        <v>30</v>
      </c>
      <c r="X39" t="s">
        <v>116</v>
      </c>
      <c r="Y39" t="s">
        <v>116</v>
      </c>
      <c r="Z39">
        <v>5</v>
      </c>
      <c r="AA39">
        <v>60</v>
      </c>
      <c r="AB39">
        <v>5</v>
      </c>
      <c r="AC39">
        <v>0</v>
      </c>
      <c r="AD39">
        <v>20</v>
      </c>
      <c r="AE39" s="2">
        <v>45881</v>
      </c>
      <c r="AF39">
        <f t="shared" si="0"/>
        <v>2</v>
      </c>
    </row>
    <row r="40" spans="1:32" x14ac:dyDescent="0.3">
      <c r="A40" t="s">
        <v>114</v>
      </c>
      <c r="AE40" s="2">
        <v>45881</v>
      </c>
      <c r="AF40">
        <f t="shared" si="0"/>
        <v>2</v>
      </c>
    </row>
    <row r="41" spans="1:32" x14ac:dyDescent="0.3">
      <c r="A41" t="s">
        <v>113</v>
      </c>
      <c r="AE41" s="2">
        <v>45881</v>
      </c>
      <c r="AF41">
        <f t="shared" si="0"/>
        <v>2</v>
      </c>
    </row>
    <row r="42" spans="1:32" x14ac:dyDescent="0.3">
      <c r="A42" t="s">
        <v>112</v>
      </c>
      <c r="B42">
        <v>45</v>
      </c>
      <c r="C42">
        <v>30</v>
      </c>
      <c r="D42">
        <v>25</v>
      </c>
      <c r="E42">
        <v>60</v>
      </c>
      <c r="F42">
        <v>5</v>
      </c>
      <c r="G42">
        <v>60</v>
      </c>
      <c r="H42">
        <v>30</v>
      </c>
      <c r="I42">
        <v>110</v>
      </c>
      <c r="J42">
        <v>50</v>
      </c>
      <c r="K42">
        <v>15</v>
      </c>
      <c r="L42">
        <v>10</v>
      </c>
      <c r="M42">
        <v>25</v>
      </c>
      <c r="N42">
        <v>5</v>
      </c>
      <c r="O42">
        <v>25</v>
      </c>
      <c r="P42">
        <v>60</v>
      </c>
      <c r="Q42">
        <v>25</v>
      </c>
      <c r="R42">
        <v>60</v>
      </c>
      <c r="S42">
        <v>30</v>
      </c>
      <c r="T42">
        <v>70</v>
      </c>
      <c r="U42">
        <v>55</v>
      </c>
      <c r="V42">
        <v>50</v>
      </c>
      <c r="W42">
        <v>60</v>
      </c>
      <c r="X42">
        <v>10</v>
      </c>
      <c r="Y42">
        <v>30</v>
      </c>
      <c r="Z42">
        <v>10</v>
      </c>
      <c r="AA42">
        <v>80</v>
      </c>
      <c r="AB42">
        <v>50</v>
      </c>
      <c r="AC42">
        <v>10</v>
      </c>
      <c r="AD42">
        <v>45</v>
      </c>
      <c r="AE42" s="2">
        <v>45881</v>
      </c>
      <c r="AF42">
        <f t="shared" si="0"/>
        <v>2</v>
      </c>
    </row>
    <row r="43" spans="1:32" x14ac:dyDescent="0.3">
      <c r="A43" t="s">
        <v>111</v>
      </c>
      <c r="B43">
        <v>45</v>
      </c>
      <c r="C43">
        <v>20</v>
      </c>
      <c r="D43">
        <v>20</v>
      </c>
      <c r="E43">
        <v>45</v>
      </c>
      <c r="F43">
        <v>5</v>
      </c>
      <c r="G43">
        <v>75</v>
      </c>
      <c r="H43">
        <v>25</v>
      </c>
      <c r="I43">
        <v>95</v>
      </c>
      <c r="J43">
        <v>40</v>
      </c>
      <c r="K43">
        <v>15</v>
      </c>
      <c r="L43">
        <v>15</v>
      </c>
      <c r="M43">
        <v>25</v>
      </c>
      <c r="N43">
        <v>5</v>
      </c>
      <c r="O43">
        <v>15</v>
      </c>
      <c r="P43">
        <v>85</v>
      </c>
      <c r="Q43">
        <v>20</v>
      </c>
      <c r="R43">
        <v>60</v>
      </c>
      <c r="S43">
        <v>30</v>
      </c>
      <c r="T43">
        <v>40</v>
      </c>
      <c r="U43">
        <v>30</v>
      </c>
      <c r="V43">
        <v>45</v>
      </c>
      <c r="W43">
        <v>40</v>
      </c>
      <c r="X43">
        <v>10</v>
      </c>
      <c r="Y43">
        <v>15</v>
      </c>
      <c r="Z43">
        <v>10</v>
      </c>
      <c r="AA43">
        <v>80</v>
      </c>
      <c r="AB43">
        <v>50</v>
      </c>
      <c r="AC43">
        <v>25</v>
      </c>
      <c r="AD43">
        <v>45</v>
      </c>
      <c r="AE43" s="2">
        <v>45881</v>
      </c>
      <c r="AF43">
        <f t="shared" si="0"/>
        <v>2</v>
      </c>
    </row>
    <row r="44" spans="1:32" x14ac:dyDescent="0.3">
      <c r="A44" t="s">
        <v>110</v>
      </c>
      <c r="B44">
        <v>45</v>
      </c>
      <c r="C44">
        <v>25</v>
      </c>
      <c r="D44">
        <v>20</v>
      </c>
      <c r="E44">
        <v>40</v>
      </c>
      <c r="F44">
        <v>5</v>
      </c>
      <c r="G44">
        <v>65</v>
      </c>
      <c r="H44">
        <v>20</v>
      </c>
      <c r="I44">
        <v>55</v>
      </c>
      <c r="J44">
        <v>40</v>
      </c>
      <c r="K44">
        <v>10</v>
      </c>
      <c r="L44">
        <v>10</v>
      </c>
      <c r="M44" t="s">
        <v>116</v>
      </c>
      <c r="N44">
        <v>5</v>
      </c>
      <c r="O44">
        <v>15</v>
      </c>
      <c r="P44">
        <v>80</v>
      </c>
      <c r="Q44">
        <v>20</v>
      </c>
      <c r="R44">
        <v>50</v>
      </c>
      <c r="S44">
        <v>30</v>
      </c>
      <c r="T44">
        <v>40</v>
      </c>
      <c r="U44">
        <v>20</v>
      </c>
      <c r="V44">
        <v>40</v>
      </c>
      <c r="W44">
        <v>45</v>
      </c>
      <c r="X44">
        <v>10</v>
      </c>
      <c r="Y44">
        <v>5</v>
      </c>
      <c r="Z44">
        <v>10</v>
      </c>
      <c r="AA44">
        <v>75</v>
      </c>
      <c r="AB44">
        <v>45</v>
      </c>
      <c r="AC44">
        <v>15</v>
      </c>
      <c r="AD44">
        <v>50</v>
      </c>
      <c r="AE44" s="2">
        <v>45881</v>
      </c>
      <c r="AF44">
        <f t="shared" si="0"/>
        <v>2</v>
      </c>
    </row>
    <row r="45" spans="1:32" x14ac:dyDescent="0.3">
      <c r="A45" t="s">
        <v>109</v>
      </c>
      <c r="AE45" s="2">
        <v>45881</v>
      </c>
      <c r="AF45">
        <f t="shared" si="0"/>
        <v>2</v>
      </c>
    </row>
    <row r="46" spans="1:32" x14ac:dyDescent="0.3">
      <c r="A46" t="s">
        <v>108</v>
      </c>
      <c r="AE46" s="2">
        <v>45881</v>
      </c>
      <c r="AF46">
        <f t="shared" si="0"/>
        <v>2</v>
      </c>
    </row>
    <row r="47" spans="1:32" x14ac:dyDescent="0.3">
      <c r="A47" t="s">
        <v>107</v>
      </c>
      <c r="AE47" s="2">
        <v>45881</v>
      </c>
      <c r="AF47">
        <f t="shared" si="0"/>
        <v>2</v>
      </c>
    </row>
    <row r="48" spans="1:32" x14ac:dyDescent="0.3">
      <c r="A48" t="s">
        <v>106</v>
      </c>
      <c r="B48">
        <v>20</v>
      </c>
      <c r="C48">
        <v>10</v>
      </c>
      <c r="D48">
        <v>5</v>
      </c>
      <c r="E48">
        <v>30</v>
      </c>
      <c r="F48">
        <v>5</v>
      </c>
      <c r="G48">
        <v>50</v>
      </c>
      <c r="H48">
        <v>5</v>
      </c>
      <c r="I48">
        <v>60</v>
      </c>
      <c r="J48">
        <v>35</v>
      </c>
      <c r="K48">
        <v>5</v>
      </c>
      <c r="L48">
        <v>5</v>
      </c>
      <c r="M48">
        <v>10</v>
      </c>
      <c r="N48">
        <v>5</v>
      </c>
      <c r="O48">
        <v>15</v>
      </c>
      <c r="P48">
        <v>90</v>
      </c>
      <c r="Q48">
        <v>25</v>
      </c>
      <c r="R48">
        <v>30</v>
      </c>
      <c r="S48">
        <v>20</v>
      </c>
      <c r="T48">
        <v>40</v>
      </c>
      <c r="U48">
        <v>5</v>
      </c>
      <c r="V48">
        <v>35</v>
      </c>
      <c r="W48">
        <v>35</v>
      </c>
      <c r="X48">
        <v>40</v>
      </c>
      <c r="Y48">
        <v>15</v>
      </c>
      <c r="Z48">
        <v>10</v>
      </c>
      <c r="AA48">
        <v>60</v>
      </c>
      <c r="AB48">
        <v>20</v>
      </c>
      <c r="AC48">
        <v>5</v>
      </c>
      <c r="AD48">
        <v>35</v>
      </c>
      <c r="AE48" s="2">
        <v>45881</v>
      </c>
      <c r="AF48">
        <f t="shared" si="0"/>
        <v>2</v>
      </c>
    </row>
    <row r="49" spans="1:32" x14ac:dyDescent="0.3">
      <c r="A49" t="s">
        <v>105</v>
      </c>
      <c r="AE49" s="2">
        <v>45881</v>
      </c>
      <c r="AF49">
        <f t="shared" si="0"/>
        <v>2</v>
      </c>
    </row>
    <row r="50" spans="1:32" x14ac:dyDescent="0.3">
      <c r="A50" t="s">
        <v>104</v>
      </c>
      <c r="AE50" s="2">
        <v>45881</v>
      </c>
      <c r="AF50">
        <f t="shared" si="0"/>
        <v>2</v>
      </c>
    </row>
    <row r="51" spans="1:32" x14ac:dyDescent="0.3">
      <c r="A51" t="s">
        <v>103</v>
      </c>
      <c r="B51">
        <v>15</v>
      </c>
      <c r="C51">
        <v>25</v>
      </c>
      <c r="D51">
        <v>5</v>
      </c>
      <c r="E51" t="s">
        <v>116</v>
      </c>
      <c r="F51" t="s">
        <v>116</v>
      </c>
      <c r="G51">
        <v>40</v>
      </c>
      <c r="H51">
        <v>5</v>
      </c>
      <c r="I51">
        <v>60</v>
      </c>
      <c r="J51">
        <v>5</v>
      </c>
      <c r="K51">
        <v>10</v>
      </c>
      <c r="L51" t="s">
        <v>116</v>
      </c>
      <c r="M51" t="s">
        <v>116</v>
      </c>
      <c r="N51">
        <v>5</v>
      </c>
      <c r="O51">
        <v>15</v>
      </c>
      <c r="P51">
        <v>60</v>
      </c>
      <c r="Q51" t="s">
        <v>116</v>
      </c>
      <c r="R51">
        <v>35</v>
      </c>
      <c r="S51">
        <v>25</v>
      </c>
      <c r="T51">
        <v>35</v>
      </c>
      <c r="U51" t="s">
        <v>116</v>
      </c>
      <c r="V51" t="s">
        <v>116</v>
      </c>
      <c r="W51" t="s">
        <v>116</v>
      </c>
      <c r="X51" t="s">
        <v>116</v>
      </c>
      <c r="Y51" t="s">
        <v>116</v>
      </c>
      <c r="Z51" t="s">
        <v>116</v>
      </c>
      <c r="AA51" t="s">
        <v>116</v>
      </c>
      <c r="AB51" t="s">
        <v>116</v>
      </c>
      <c r="AC51" t="s">
        <v>116</v>
      </c>
      <c r="AD51" t="s">
        <v>116</v>
      </c>
      <c r="AE51" s="2">
        <v>45881</v>
      </c>
      <c r="AF51">
        <f t="shared" si="0"/>
        <v>2</v>
      </c>
    </row>
    <row r="52" spans="1:32" x14ac:dyDescent="0.3">
      <c r="A52" t="s">
        <v>102</v>
      </c>
      <c r="B52">
        <v>10</v>
      </c>
      <c r="C52">
        <v>10</v>
      </c>
      <c r="D52" t="s">
        <v>116</v>
      </c>
      <c r="E52">
        <v>5</v>
      </c>
      <c r="F52" t="s">
        <v>116</v>
      </c>
      <c r="G52" t="s">
        <v>116</v>
      </c>
      <c r="H52">
        <v>5</v>
      </c>
      <c r="I52">
        <v>60</v>
      </c>
      <c r="J52">
        <v>10</v>
      </c>
      <c r="K52" t="s">
        <v>116</v>
      </c>
      <c r="L52" t="s">
        <v>116</v>
      </c>
      <c r="M52" t="s">
        <v>116</v>
      </c>
      <c r="N52">
        <v>5</v>
      </c>
      <c r="O52" t="s">
        <v>116</v>
      </c>
      <c r="P52">
        <v>45</v>
      </c>
      <c r="Q52" t="s">
        <v>116</v>
      </c>
      <c r="R52" t="s">
        <v>116</v>
      </c>
      <c r="S52" t="s">
        <v>116</v>
      </c>
      <c r="T52">
        <v>25</v>
      </c>
      <c r="U52" t="s">
        <v>116</v>
      </c>
      <c r="V52" t="s">
        <v>116</v>
      </c>
      <c r="W52" t="s">
        <v>116</v>
      </c>
      <c r="X52" t="s">
        <v>116</v>
      </c>
      <c r="Y52" t="s">
        <v>116</v>
      </c>
      <c r="Z52" t="s">
        <v>116</v>
      </c>
      <c r="AA52" t="s">
        <v>116</v>
      </c>
      <c r="AB52" t="s">
        <v>116</v>
      </c>
      <c r="AC52" t="s">
        <v>116</v>
      </c>
      <c r="AD52" t="s">
        <v>116</v>
      </c>
      <c r="AE52" s="2">
        <v>45881</v>
      </c>
      <c r="AF52">
        <f t="shared" si="0"/>
        <v>2</v>
      </c>
    </row>
    <row r="53" spans="1:32" x14ac:dyDescent="0.3">
      <c r="A53" t="s">
        <v>101</v>
      </c>
      <c r="AE53" s="2">
        <v>45881</v>
      </c>
      <c r="AF53">
        <f t="shared" si="0"/>
        <v>2</v>
      </c>
    </row>
    <row r="54" spans="1:32" x14ac:dyDescent="0.3">
      <c r="A54" s="1">
        <v>45882</v>
      </c>
    </row>
    <row r="55" spans="1:32" x14ac:dyDescent="0.3">
      <c r="A55" t="s">
        <v>129</v>
      </c>
      <c r="AE55" s="2">
        <v>45882</v>
      </c>
      <c r="AF55">
        <f t="shared" si="0"/>
        <v>3</v>
      </c>
    </row>
    <row r="56" spans="1:32" x14ac:dyDescent="0.3">
      <c r="A56" t="s">
        <v>115</v>
      </c>
      <c r="B56" t="s">
        <v>116</v>
      </c>
      <c r="C56">
        <v>10</v>
      </c>
      <c r="D56">
        <v>5</v>
      </c>
      <c r="E56">
        <v>30</v>
      </c>
      <c r="F56" t="s">
        <v>116</v>
      </c>
      <c r="G56">
        <v>40</v>
      </c>
      <c r="H56">
        <v>5</v>
      </c>
      <c r="I56">
        <v>40</v>
      </c>
      <c r="J56">
        <v>5</v>
      </c>
      <c r="K56">
        <v>5</v>
      </c>
      <c r="L56">
        <v>5</v>
      </c>
      <c r="M56">
        <v>5</v>
      </c>
      <c r="N56">
        <v>5</v>
      </c>
      <c r="O56">
        <v>5</v>
      </c>
      <c r="P56">
        <v>100</v>
      </c>
      <c r="Q56" t="s">
        <v>116</v>
      </c>
      <c r="R56">
        <v>25</v>
      </c>
      <c r="S56">
        <v>5</v>
      </c>
      <c r="T56">
        <v>5</v>
      </c>
      <c r="U56">
        <v>5</v>
      </c>
      <c r="V56">
        <v>20</v>
      </c>
      <c r="W56">
        <v>20</v>
      </c>
      <c r="X56">
        <v>5</v>
      </c>
      <c r="Y56">
        <v>5</v>
      </c>
      <c r="Z56">
        <v>5</v>
      </c>
      <c r="AA56">
        <v>85</v>
      </c>
      <c r="AB56">
        <v>5</v>
      </c>
      <c r="AC56">
        <v>5</v>
      </c>
      <c r="AD56">
        <v>5</v>
      </c>
      <c r="AE56" s="2">
        <v>45882</v>
      </c>
      <c r="AF56">
        <f t="shared" si="0"/>
        <v>3</v>
      </c>
    </row>
    <row r="57" spans="1:32" x14ac:dyDescent="0.3">
      <c r="A57" t="s">
        <v>114</v>
      </c>
      <c r="B57">
        <v>10</v>
      </c>
      <c r="C57">
        <v>55</v>
      </c>
      <c r="D57" t="s">
        <v>116</v>
      </c>
      <c r="E57">
        <v>30</v>
      </c>
      <c r="F57">
        <v>5</v>
      </c>
      <c r="G57">
        <v>60</v>
      </c>
      <c r="H57">
        <v>10</v>
      </c>
      <c r="I57">
        <v>95</v>
      </c>
      <c r="J57">
        <v>5</v>
      </c>
      <c r="K57">
        <v>5</v>
      </c>
      <c r="L57">
        <v>5</v>
      </c>
      <c r="M57">
        <v>5</v>
      </c>
      <c r="N57">
        <v>5</v>
      </c>
      <c r="O57">
        <v>20</v>
      </c>
      <c r="P57">
        <v>50</v>
      </c>
      <c r="Q57" t="s">
        <v>116</v>
      </c>
      <c r="R57">
        <v>25</v>
      </c>
      <c r="S57">
        <v>35</v>
      </c>
      <c r="T57">
        <v>45</v>
      </c>
      <c r="U57">
        <v>20</v>
      </c>
      <c r="V57">
        <v>30</v>
      </c>
      <c r="W57">
        <v>30</v>
      </c>
      <c r="X57">
        <v>15</v>
      </c>
      <c r="Y57">
        <v>5</v>
      </c>
      <c r="Z57">
        <v>10</v>
      </c>
      <c r="AA57">
        <v>95</v>
      </c>
      <c r="AB57">
        <v>30</v>
      </c>
      <c r="AC57">
        <v>5</v>
      </c>
      <c r="AD57">
        <v>40</v>
      </c>
      <c r="AE57" s="2">
        <v>45882</v>
      </c>
      <c r="AF57">
        <f t="shared" si="0"/>
        <v>3</v>
      </c>
    </row>
    <row r="58" spans="1:32" x14ac:dyDescent="0.3">
      <c r="A58" t="s">
        <v>113</v>
      </c>
      <c r="B58">
        <v>15</v>
      </c>
      <c r="C58">
        <v>15</v>
      </c>
      <c r="D58">
        <v>10</v>
      </c>
      <c r="E58">
        <v>80</v>
      </c>
      <c r="F58">
        <v>5</v>
      </c>
      <c r="G58">
        <v>50</v>
      </c>
      <c r="H58">
        <v>10</v>
      </c>
      <c r="I58">
        <v>100</v>
      </c>
      <c r="J58">
        <v>15</v>
      </c>
      <c r="K58">
        <v>10</v>
      </c>
      <c r="L58">
        <v>5</v>
      </c>
      <c r="M58">
        <v>25</v>
      </c>
      <c r="N58">
        <v>5</v>
      </c>
      <c r="O58">
        <v>15</v>
      </c>
      <c r="P58">
        <v>75</v>
      </c>
      <c r="Q58">
        <v>20</v>
      </c>
      <c r="R58">
        <v>50</v>
      </c>
      <c r="S58">
        <v>20</v>
      </c>
      <c r="T58">
        <v>35</v>
      </c>
      <c r="U58">
        <v>30</v>
      </c>
      <c r="V58">
        <v>45</v>
      </c>
      <c r="W58">
        <v>50</v>
      </c>
      <c r="X58">
        <v>5</v>
      </c>
      <c r="Y58">
        <v>25</v>
      </c>
      <c r="Z58">
        <v>15</v>
      </c>
      <c r="AA58">
        <v>90</v>
      </c>
      <c r="AB58">
        <v>35</v>
      </c>
      <c r="AC58">
        <v>10</v>
      </c>
      <c r="AD58">
        <v>40</v>
      </c>
      <c r="AE58" s="2">
        <v>45882</v>
      </c>
      <c r="AF58">
        <f t="shared" si="0"/>
        <v>3</v>
      </c>
    </row>
    <row r="59" spans="1:32" x14ac:dyDescent="0.3">
      <c r="A59" t="s">
        <v>112</v>
      </c>
      <c r="B59">
        <v>25</v>
      </c>
      <c r="C59">
        <v>25</v>
      </c>
      <c r="D59">
        <v>20</v>
      </c>
      <c r="E59">
        <v>55</v>
      </c>
      <c r="F59">
        <v>5</v>
      </c>
      <c r="G59">
        <v>60</v>
      </c>
      <c r="H59">
        <v>20</v>
      </c>
      <c r="I59" t="s">
        <v>116</v>
      </c>
      <c r="J59">
        <v>25</v>
      </c>
      <c r="K59">
        <v>10</v>
      </c>
      <c r="L59">
        <v>5</v>
      </c>
      <c r="M59">
        <v>20</v>
      </c>
      <c r="N59">
        <v>5</v>
      </c>
      <c r="O59">
        <v>15</v>
      </c>
      <c r="P59">
        <v>110</v>
      </c>
      <c r="Q59">
        <v>25</v>
      </c>
      <c r="R59">
        <v>60</v>
      </c>
      <c r="S59">
        <v>20</v>
      </c>
      <c r="T59">
        <v>80</v>
      </c>
      <c r="U59">
        <v>25</v>
      </c>
      <c r="V59">
        <v>40</v>
      </c>
      <c r="W59">
        <v>50</v>
      </c>
      <c r="X59">
        <v>15</v>
      </c>
      <c r="Y59">
        <v>15</v>
      </c>
      <c r="Z59">
        <v>30</v>
      </c>
      <c r="AA59">
        <v>60</v>
      </c>
      <c r="AB59">
        <v>55</v>
      </c>
      <c r="AC59">
        <v>25</v>
      </c>
      <c r="AD59">
        <v>50</v>
      </c>
      <c r="AE59" s="2">
        <v>45882</v>
      </c>
      <c r="AF59">
        <f t="shared" si="0"/>
        <v>3</v>
      </c>
    </row>
    <row r="60" spans="1:32" x14ac:dyDescent="0.3">
      <c r="A60" t="s">
        <v>111</v>
      </c>
      <c r="B60">
        <v>30</v>
      </c>
      <c r="C60">
        <v>20</v>
      </c>
      <c r="D60">
        <v>25</v>
      </c>
      <c r="E60">
        <v>35</v>
      </c>
      <c r="F60">
        <v>5</v>
      </c>
      <c r="G60">
        <v>65</v>
      </c>
      <c r="H60">
        <v>20</v>
      </c>
      <c r="I60">
        <v>70</v>
      </c>
      <c r="J60">
        <v>25</v>
      </c>
      <c r="K60">
        <v>10</v>
      </c>
      <c r="L60">
        <v>10</v>
      </c>
      <c r="M60">
        <v>25</v>
      </c>
      <c r="N60">
        <v>5</v>
      </c>
      <c r="O60">
        <v>15</v>
      </c>
      <c r="P60">
        <v>110</v>
      </c>
      <c r="Q60">
        <v>25</v>
      </c>
      <c r="R60">
        <v>60</v>
      </c>
      <c r="S60">
        <v>25</v>
      </c>
      <c r="T60">
        <v>60</v>
      </c>
      <c r="U60">
        <v>15</v>
      </c>
      <c r="V60">
        <v>50</v>
      </c>
      <c r="W60">
        <v>40</v>
      </c>
      <c r="X60">
        <v>5</v>
      </c>
      <c r="Y60">
        <v>15</v>
      </c>
      <c r="Z60">
        <v>10</v>
      </c>
      <c r="AA60">
        <v>75</v>
      </c>
      <c r="AB60">
        <v>50</v>
      </c>
      <c r="AC60">
        <v>15</v>
      </c>
      <c r="AD60">
        <v>35</v>
      </c>
      <c r="AE60" s="2">
        <v>45882</v>
      </c>
      <c r="AF60">
        <f t="shared" si="0"/>
        <v>3</v>
      </c>
    </row>
    <row r="61" spans="1:32" x14ac:dyDescent="0.3">
      <c r="A61" t="s">
        <v>110</v>
      </c>
      <c r="B61">
        <v>20</v>
      </c>
      <c r="C61">
        <v>20</v>
      </c>
      <c r="D61">
        <v>15</v>
      </c>
      <c r="E61">
        <v>35</v>
      </c>
      <c r="F61">
        <v>5</v>
      </c>
      <c r="G61" t="s">
        <v>116</v>
      </c>
      <c r="H61">
        <v>15</v>
      </c>
      <c r="I61">
        <v>90</v>
      </c>
      <c r="J61">
        <v>25</v>
      </c>
      <c r="K61">
        <v>10</v>
      </c>
      <c r="L61">
        <v>5</v>
      </c>
      <c r="M61">
        <v>15</v>
      </c>
      <c r="N61">
        <v>5</v>
      </c>
      <c r="O61">
        <v>15</v>
      </c>
      <c r="P61">
        <v>90</v>
      </c>
      <c r="Q61">
        <v>15</v>
      </c>
      <c r="R61">
        <v>40</v>
      </c>
      <c r="S61">
        <v>15</v>
      </c>
      <c r="T61">
        <v>40</v>
      </c>
      <c r="U61">
        <v>10</v>
      </c>
      <c r="V61">
        <v>35</v>
      </c>
      <c r="W61">
        <v>35</v>
      </c>
      <c r="X61">
        <v>5</v>
      </c>
      <c r="Y61">
        <v>5</v>
      </c>
      <c r="Z61">
        <v>10</v>
      </c>
      <c r="AA61">
        <v>85</v>
      </c>
      <c r="AB61">
        <v>45</v>
      </c>
      <c r="AC61">
        <v>15</v>
      </c>
      <c r="AD61">
        <v>45</v>
      </c>
      <c r="AE61" s="2">
        <v>45882</v>
      </c>
      <c r="AF61">
        <f t="shared" si="0"/>
        <v>3</v>
      </c>
    </row>
    <row r="62" spans="1:32" x14ac:dyDescent="0.3">
      <c r="A62" t="s">
        <v>109</v>
      </c>
      <c r="B62">
        <v>15</v>
      </c>
      <c r="C62">
        <v>20</v>
      </c>
      <c r="D62">
        <v>10</v>
      </c>
      <c r="E62">
        <v>30</v>
      </c>
      <c r="F62">
        <v>5</v>
      </c>
      <c r="G62">
        <v>50</v>
      </c>
      <c r="H62">
        <v>20</v>
      </c>
      <c r="I62">
        <v>65</v>
      </c>
      <c r="J62">
        <v>20</v>
      </c>
      <c r="K62">
        <v>5</v>
      </c>
      <c r="L62" t="s">
        <v>116</v>
      </c>
      <c r="M62">
        <v>20</v>
      </c>
      <c r="N62">
        <v>5</v>
      </c>
      <c r="O62">
        <v>10</v>
      </c>
      <c r="P62">
        <v>90</v>
      </c>
      <c r="Q62">
        <v>20</v>
      </c>
      <c r="R62">
        <v>40</v>
      </c>
      <c r="S62">
        <v>20</v>
      </c>
      <c r="T62">
        <v>35</v>
      </c>
      <c r="U62">
        <v>5</v>
      </c>
      <c r="V62">
        <v>40</v>
      </c>
      <c r="W62">
        <v>35</v>
      </c>
      <c r="X62">
        <v>5</v>
      </c>
      <c r="Y62">
        <v>5</v>
      </c>
      <c r="Z62">
        <v>10</v>
      </c>
      <c r="AA62">
        <v>55</v>
      </c>
      <c r="AB62">
        <v>35</v>
      </c>
      <c r="AC62">
        <v>10</v>
      </c>
      <c r="AD62">
        <v>35</v>
      </c>
      <c r="AE62" s="2">
        <v>45882</v>
      </c>
      <c r="AF62">
        <f t="shared" si="0"/>
        <v>3</v>
      </c>
    </row>
    <row r="63" spans="1:32" x14ac:dyDescent="0.3">
      <c r="A63" t="s">
        <v>108</v>
      </c>
      <c r="B63">
        <v>15</v>
      </c>
      <c r="C63">
        <v>20</v>
      </c>
      <c r="D63">
        <v>5</v>
      </c>
      <c r="E63">
        <v>25</v>
      </c>
      <c r="F63">
        <v>5</v>
      </c>
      <c r="G63">
        <v>75</v>
      </c>
      <c r="H63">
        <v>20</v>
      </c>
      <c r="I63">
        <v>60</v>
      </c>
      <c r="J63">
        <v>10</v>
      </c>
      <c r="K63">
        <v>5</v>
      </c>
      <c r="L63" t="s">
        <v>116</v>
      </c>
      <c r="M63">
        <v>15</v>
      </c>
      <c r="N63">
        <v>5</v>
      </c>
      <c r="O63">
        <v>10</v>
      </c>
      <c r="P63">
        <v>90</v>
      </c>
      <c r="Q63">
        <v>15</v>
      </c>
      <c r="R63">
        <v>45</v>
      </c>
      <c r="S63">
        <v>20</v>
      </c>
      <c r="T63">
        <v>35</v>
      </c>
      <c r="U63">
        <v>20</v>
      </c>
      <c r="V63">
        <v>35</v>
      </c>
      <c r="W63">
        <v>40</v>
      </c>
      <c r="X63">
        <v>5</v>
      </c>
      <c r="Y63">
        <v>15</v>
      </c>
      <c r="Z63">
        <v>5</v>
      </c>
      <c r="AA63">
        <v>70</v>
      </c>
      <c r="AB63">
        <v>35</v>
      </c>
      <c r="AC63">
        <v>10</v>
      </c>
      <c r="AD63">
        <v>40</v>
      </c>
      <c r="AE63" s="2">
        <v>45882</v>
      </c>
      <c r="AF63">
        <f t="shared" si="0"/>
        <v>3</v>
      </c>
    </row>
    <row r="64" spans="1:32" x14ac:dyDescent="0.3">
      <c r="A64" t="s">
        <v>107</v>
      </c>
      <c r="B64">
        <v>15</v>
      </c>
      <c r="C64">
        <v>5</v>
      </c>
      <c r="D64">
        <v>5</v>
      </c>
      <c r="E64">
        <v>25</v>
      </c>
      <c r="F64">
        <v>5</v>
      </c>
      <c r="G64">
        <v>50</v>
      </c>
      <c r="H64">
        <v>15</v>
      </c>
      <c r="I64">
        <v>75</v>
      </c>
      <c r="J64">
        <v>20</v>
      </c>
      <c r="K64">
        <v>10</v>
      </c>
      <c r="L64">
        <v>5</v>
      </c>
      <c r="M64">
        <v>5</v>
      </c>
      <c r="N64">
        <v>5</v>
      </c>
      <c r="O64">
        <v>15</v>
      </c>
      <c r="P64">
        <v>80</v>
      </c>
      <c r="Q64">
        <v>20</v>
      </c>
      <c r="R64">
        <v>35</v>
      </c>
      <c r="S64">
        <v>15</v>
      </c>
      <c r="T64">
        <v>30</v>
      </c>
      <c r="U64">
        <v>10</v>
      </c>
      <c r="V64">
        <v>30</v>
      </c>
      <c r="W64" t="s">
        <v>116</v>
      </c>
      <c r="X64">
        <v>10</v>
      </c>
      <c r="Y64">
        <v>10</v>
      </c>
      <c r="Z64">
        <v>10</v>
      </c>
      <c r="AA64">
        <v>70</v>
      </c>
      <c r="AB64">
        <v>35</v>
      </c>
      <c r="AC64">
        <v>10</v>
      </c>
      <c r="AD64">
        <v>30</v>
      </c>
      <c r="AE64" s="2">
        <v>45882</v>
      </c>
      <c r="AF64">
        <f t="shared" si="0"/>
        <v>3</v>
      </c>
    </row>
    <row r="65" spans="1:32" x14ac:dyDescent="0.3">
      <c r="A65" t="s">
        <v>106</v>
      </c>
      <c r="B65">
        <v>15</v>
      </c>
      <c r="C65">
        <v>5</v>
      </c>
      <c r="D65">
        <v>5</v>
      </c>
      <c r="E65">
        <v>25</v>
      </c>
      <c r="F65">
        <v>5</v>
      </c>
      <c r="G65">
        <v>50</v>
      </c>
      <c r="H65">
        <v>5</v>
      </c>
      <c r="I65">
        <v>80</v>
      </c>
      <c r="J65">
        <v>5</v>
      </c>
      <c r="K65">
        <v>5</v>
      </c>
      <c r="L65">
        <v>5</v>
      </c>
      <c r="M65">
        <v>10</v>
      </c>
      <c r="N65">
        <v>5</v>
      </c>
      <c r="O65">
        <v>15</v>
      </c>
      <c r="P65">
        <v>80</v>
      </c>
      <c r="Q65">
        <v>10</v>
      </c>
      <c r="R65">
        <v>35</v>
      </c>
      <c r="S65">
        <v>25</v>
      </c>
      <c r="T65">
        <v>30</v>
      </c>
      <c r="U65">
        <v>10</v>
      </c>
      <c r="V65">
        <v>25</v>
      </c>
      <c r="W65">
        <v>20</v>
      </c>
      <c r="X65">
        <v>5</v>
      </c>
      <c r="Y65">
        <v>5</v>
      </c>
      <c r="Z65">
        <v>5</v>
      </c>
      <c r="AA65">
        <v>55</v>
      </c>
      <c r="AB65">
        <v>30</v>
      </c>
      <c r="AC65">
        <v>15</v>
      </c>
      <c r="AD65">
        <v>40</v>
      </c>
      <c r="AE65" s="2">
        <v>45882</v>
      </c>
      <c r="AF65">
        <f t="shared" si="0"/>
        <v>3</v>
      </c>
    </row>
    <row r="66" spans="1:32" x14ac:dyDescent="0.3">
      <c r="A66" t="s">
        <v>105</v>
      </c>
      <c r="B66">
        <v>5</v>
      </c>
      <c r="C66">
        <v>5</v>
      </c>
      <c r="D66">
        <v>5</v>
      </c>
      <c r="E66">
        <v>15</v>
      </c>
      <c r="F66">
        <v>5</v>
      </c>
      <c r="G66">
        <v>40</v>
      </c>
      <c r="H66">
        <v>5</v>
      </c>
      <c r="I66">
        <v>40</v>
      </c>
      <c r="J66">
        <v>10</v>
      </c>
      <c r="K66">
        <v>5</v>
      </c>
      <c r="L66">
        <v>5</v>
      </c>
      <c r="M66">
        <v>5</v>
      </c>
      <c r="N66">
        <v>5</v>
      </c>
      <c r="O66">
        <v>10</v>
      </c>
      <c r="P66">
        <v>80</v>
      </c>
      <c r="Q66">
        <v>15</v>
      </c>
      <c r="R66">
        <v>35</v>
      </c>
      <c r="S66">
        <v>15</v>
      </c>
      <c r="T66">
        <v>35</v>
      </c>
      <c r="U66">
        <v>5</v>
      </c>
      <c r="V66" t="s">
        <v>116</v>
      </c>
      <c r="W66">
        <v>30</v>
      </c>
      <c r="X66">
        <v>10</v>
      </c>
      <c r="Y66">
        <v>10</v>
      </c>
      <c r="Z66">
        <v>10</v>
      </c>
      <c r="AA66">
        <v>65</v>
      </c>
      <c r="AB66">
        <v>30</v>
      </c>
      <c r="AC66">
        <v>20</v>
      </c>
      <c r="AD66">
        <v>35</v>
      </c>
      <c r="AE66" s="2">
        <v>45882</v>
      </c>
      <c r="AF66">
        <f t="shared" si="0"/>
        <v>3</v>
      </c>
    </row>
    <row r="67" spans="1:32" x14ac:dyDescent="0.3">
      <c r="A67" t="s">
        <v>104</v>
      </c>
      <c r="B67">
        <v>5</v>
      </c>
      <c r="C67">
        <v>5</v>
      </c>
      <c r="D67">
        <v>5</v>
      </c>
      <c r="E67">
        <v>20</v>
      </c>
      <c r="F67">
        <v>5</v>
      </c>
      <c r="G67">
        <v>40</v>
      </c>
      <c r="H67">
        <v>5</v>
      </c>
      <c r="I67">
        <v>55</v>
      </c>
      <c r="J67">
        <v>5</v>
      </c>
      <c r="K67">
        <v>5</v>
      </c>
      <c r="L67">
        <v>5</v>
      </c>
      <c r="M67">
        <v>5</v>
      </c>
      <c r="N67">
        <v>5</v>
      </c>
      <c r="O67">
        <v>5</v>
      </c>
      <c r="P67">
        <v>90</v>
      </c>
      <c r="Q67">
        <v>20</v>
      </c>
      <c r="R67">
        <v>25</v>
      </c>
      <c r="S67">
        <v>25</v>
      </c>
      <c r="T67">
        <v>40</v>
      </c>
      <c r="U67">
        <v>5</v>
      </c>
      <c r="V67">
        <v>25</v>
      </c>
      <c r="W67">
        <v>30</v>
      </c>
      <c r="X67" t="s">
        <v>116</v>
      </c>
      <c r="Y67">
        <v>5</v>
      </c>
      <c r="Z67">
        <v>5</v>
      </c>
      <c r="AA67">
        <v>40</v>
      </c>
      <c r="AB67">
        <v>15</v>
      </c>
      <c r="AC67">
        <v>5</v>
      </c>
      <c r="AD67">
        <v>30</v>
      </c>
      <c r="AE67" s="2">
        <v>45882</v>
      </c>
      <c r="AF67">
        <f t="shared" si="0"/>
        <v>3</v>
      </c>
    </row>
    <row r="68" spans="1:32" x14ac:dyDescent="0.3">
      <c r="A68" t="s">
        <v>103</v>
      </c>
      <c r="B68">
        <v>5</v>
      </c>
      <c r="C68">
        <v>10</v>
      </c>
      <c r="D68">
        <v>5</v>
      </c>
      <c r="E68" t="s">
        <v>116</v>
      </c>
      <c r="F68" t="s">
        <v>116</v>
      </c>
      <c r="G68">
        <v>40</v>
      </c>
      <c r="H68">
        <v>5</v>
      </c>
      <c r="I68">
        <v>25</v>
      </c>
      <c r="J68">
        <v>5</v>
      </c>
      <c r="K68">
        <v>5</v>
      </c>
      <c r="L68" t="s">
        <v>116</v>
      </c>
      <c r="M68" t="s">
        <v>116</v>
      </c>
      <c r="N68">
        <v>5</v>
      </c>
      <c r="O68">
        <v>5</v>
      </c>
      <c r="P68" t="s">
        <v>116</v>
      </c>
      <c r="Q68" t="s">
        <v>116</v>
      </c>
      <c r="R68">
        <v>15</v>
      </c>
      <c r="S68">
        <v>20</v>
      </c>
      <c r="T68">
        <v>25</v>
      </c>
      <c r="U68" t="s">
        <v>116</v>
      </c>
      <c r="V68" t="s">
        <v>116</v>
      </c>
      <c r="W68" t="s">
        <v>116</v>
      </c>
      <c r="X68" t="s">
        <v>116</v>
      </c>
      <c r="Y68" t="s">
        <v>116</v>
      </c>
      <c r="Z68" t="s">
        <v>116</v>
      </c>
      <c r="AA68" t="s">
        <v>116</v>
      </c>
      <c r="AB68" t="s">
        <v>116</v>
      </c>
      <c r="AC68" t="s">
        <v>116</v>
      </c>
      <c r="AD68" t="s">
        <v>116</v>
      </c>
      <c r="AE68" s="2">
        <v>45882</v>
      </c>
      <c r="AF68">
        <f t="shared" si="0"/>
        <v>3</v>
      </c>
    </row>
    <row r="69" spans="1:32" x14ac:dyDescent="0.3">
      <c r="A69" t="s">
        <v>102</v>
      </c>
      <c r="B69">
        <v>5</v>
      </c>
      <c r="C69">
        <v>5</v>
      </c>
      <c r="D69" t="s">
        <v>116</v>
      </c>
      <c r="E69" t="s">
        <v>116</v>
      </c>
      <c r="F69" t="s">
        <v>116</v>
      </c>
      <c r="G69" t="s">
        <v>116</v>
      </c>
      <c r="H69">
        <v>5</v>
      </c>
      <c r="I69">
        <v>30</v>
      </c>
      <c r="J69">
        <v>5</v>
      </c>
      <c r="K69" t="s">
        <v>116</v>
      </c>
      <c r="L69" t="s">
        <v>116</v>
      </c>
      <c r="M69" t="s">
        <v>116</v>
      </c>
      <c r="N69">
        <v>5</v>
      </c>
      <c r="O69" t="s">
        <v>116</v>
      </c>
      <c r="P69" t="s">
        <v>116</v>
      </c>
      <c r="Q69" t="s">
        <v>116</v>
      </c>
      <c r="R69" t="s">
        <v>116</v>
      </c>
      <c r="S69" t="s">
        <v>116</v>
      </c>
      <c r="T69">
        <v>25</v>
      </c>
      <c r="U69" t="s">
        <v>116</v>
      </c>
      <c r="V69" t="s">
        <v>116</v>
      </c>
      <c r="W69" t="s">
        <v>116</v>
      </c>
      <c r="X69" t="s">
        <v>116</v>
      </c>
      <c r="Y69" t="s">
        <v>116</v>
      </c>
      <c r="Z69" t="s">
        <v>116</v>
      </c>
      <c r="AA69" t="s">
        <v>116</v>
      </c>
      <c r="AB69" t="s">
        <v>116</v>
      </c>
      <c r="AC69" t="s">
        <v>116</v>
      </c>
      <c r="AD69" t="s">
        <v>116</v>
      </c>
      <c r="AE69" s="2">
        <v>45882</v>
      </c>
      <c r="AF69">
        <f t="shared" ref="AF69:AF132" si="1">WEEKDAY(AE69,2)</f>
        <v>3</v>
      </c>
    </row>
    <row r="70" spans="1:32" x14ac:dyDescent="0.3">
      <c r="A70" t="s">
        <v>101</v>
      </c>
      <c r="AE70" s="2">
        <v>45882</v>
      </c>
      <c r="AF70">
        <f t="shared" si="1"/>
        <v>3</v>
      </c>
    </row>
    <row r="71" spans="1:32" x14ac:dyDescent="0.3">
      <c r="A71" s="1">
        <v>45883</v>
      </c>
    </row>
    <row r="72" spans="1:32" x14ac:dyDescent="0.3">
      <c r="A72" t="s">
        <v>129</v>
      </c>
      <c r="AE72" s="2">
        <v>45883</v>
      </c>
      <c r="AF72">
        <f t="shared" si="1"/>
        <v>4</v>
      </c>
    </row>
    <row r="73" spans="1:32" x14ac:dyDescent="0.3">
      <c r="A73" t="s">
        <v>115</v>
      </c>
      <c r="B73">
        <v>0</v>
      </c>
      <c r="C73">
        <v>0</v>
      </c>
      <c r="D73">
        <v>0</v>
      </c>
      <c r="E73">
        <v>20</v>
      </c>
      <c r="F73">
        <v>5</v>
      </c>
      <c r="G73">
        <v>45</v>
      </c>
      <c r="H73">
        <v>5</v>
      </c>
      <c r="I73">
        <v>45</v>
      </c>
      <c r="J73" t="s">
        <v>116</v>
      </c>
      <c r="K73">
        <v>0</v>
      </c>
      <c r="L73">
        <v>0</v>
      </c>
      <c r="M73">
        <v>5</v>
      </c>
      <c r="N73">
        <v>5</v>
      </c>
      <c r="O73">
        <v>5</v>
      </c>
      <c r="P73">
        <v>40</v>
      </c>
      <c r="Q73">
        <v>5</v>
      </c>
      <c r="R73">
        <v>35</v>
      </c>
      <c r="S73">
        <v>0</v>
      </c>
      <c r="T73">
        <v>0</v>
      </c>
      <c r="U73">
        <v>5</v>
      </c>
      <c r="V73">
        <v>10</v>
      </c>
      <c r="W73">
        <v>45</v>
      </c>
      <c r="X73" t="s">
        <v>116</v>
      </c>
      <c r="Y73">
        <v>5</v>
      </c>
      <c r="Z73">
        <v>5</v>
      </c>
      <c r="AA73">
        <v>75</v>
      </c>
      <c r="AB73">
        <v>5</v>
      </c>
      <c r="AC73">
        <v>5</v>
      </c>
      <c r="AD73">
        <v>5</v>
      </c>
      <c r="AE73" s="2">
        <v>45883</v>
      </c>
      <c r="AF73">
        <f t="shared" si="1"/>
        <v>4</v>
      </c>
    </row>
    <row r="74" spans="1:32" x14ac:dyDescent="0.3">
      <c r="A74" t="s">
        <v>114</v>
      </c>
      <c r="B74">
        <v>25</v>
      </c>
      <c r="C74">
        <v>30</v>
      </c>
      <c r="D74">
        <v>5</v>
      </c>
      <c r="E74">
        <v>45</v>
      </c>
      <c r="F74">
        <v>5</v>
      </c>
      <c r="G74">
        <v>65</v>
      </c>
      <c r="H74">
        <v>10</v>
      </c>
      <c r="I74">
        <v>60</v>
      </c>
      <c r="J74">
        <v>20</v>
      </c>
      <c r="K74">
        <v>5</v>
      </c>
      <c r="L74">
        <v>5</v>
      </c>
      <c r="M74">
        <v>5</v>
      </c>
      <c r="N74">
        <v>5</v>
      </c>
      <c r="O74">
        <v>15</v>
      </c>
      <c r="P74">
        <v>45</v>
      </c>
      <c r="Q74">
        <v>25</v>
      </c>
      <c r="R74">
        <v>40</v>
      </c>
      <c r="S74">
        <v>25</v>
      </c>
      <c r="T74">
        <v>50</v>
      </c>
      <c r="U74">
        <v>30</v>
      </c>
      <c r="V74">
        <v>60</v>
      </c>
      <c r="W74">
        <v>50</v>
      </c>
      <c r="X74" t="s">
        <v>116</v>
      </c>
      <c r="Y74">
        <v>20</v>
      </c>
      <c r="Z74">
        <v>15</v>
      </c>
      <c r="AA74">
        <v>95</v>
      </c>
      <c r="AB74">
        <v>35</v>
      </c>
      <c r="AC74">
        <v>15</v>
      </c>
      <c r="AD74">
        <v>50</v>
      </c>
      <c r="AE74" s="2">
        <v>45883</v>
      </c>
      <c r="AF74">
        <f t="shared" si="1"/>
        <v>4</v>
      </c>
    </row>
    <row r="75" spans="1:32" x14ac:dyDescent="0.3">
      <c r="A75" t="s">
        <v>113</v>
      </c>
      <c r="B75">
        <v>25</v>
      </c>
      <c r="C75">
        <v>15</v>
      </c>
      <c r="D75">
        <v>5</v>
      </c>
      <c r="E75">
        <v>35</v>
      </c>
      <c r="F75">
        <v>5</v>
      </c>
      <c r="G75">
        <v>65</v>
      </c>
      <c r="H75">
        <v>15</v>
      </c>
      <c r="I75">
        <v>65</v>
      </c>
      <c r="J75">
        <v>50</v>
      </c>
      <c r="K75">
        <v>10</v>
      </c>
      <c r="L75">
        <v>10</v>
      </c>
      <c r="M75">
        <v>30</v>
      </c>
      <c r="N75">
        <v>5</v>
      </c>
      <c r="O75">
        <v>10</v>
      </c>
      <c r="P75">
        <v>60</v>
      </c>
      <c r="Q75">
        <v>25</v>
      </c>
      <c r="R75">
        <v>35</v>
      </c>
      <c r="S75">
        <v>20</v>
      </c>
      <c r="T75">
        <v>40</v>
      </c>
      <c r="U75">
        <v>45</v>
      </c>
      <c r="V75">
        <v>45</v>
      </c>
      <c r="W75">
        <v>45</v>
      </c>
      <c r="X75">
        <v>25</v>
      </c>
      <c r="Y75">
        <v>20</v>
      </c>
      <c r="Z75">
        <v>15</v>
      </c>
      <c r="AA75">
        <v>100</v>
      </c>
      <c r="AB75">
        <v>50</v>
      </c>
      <c r="AC75">
        <v>30</v>
      </c>
      <c r="AD75">
        <v>45</v>
      </c>
      <c r="AE75" s="2">
        <v>45883</v>
      </c>
      <c r="AF75">
        <f t="shared" si="1"/>
        <v>4</v>
      </c>
    </row>
    <row r="76" spans="1:32" x14ac:dyDescent="0.3">
      <c r="A76" t="s">
        <v>112</v>
      </c>
      <c r="B76">
        <v>40</v>
      </c>
      <c r="C76">
        <v>30</v>
      </c>
      <c r="D76">
        <v>25</v>
      </c>
      <c r="E76">
        <v>60</v>
      </c>
      <c r="F76">
        <v>5</v>
      </c>
      <c r="G76">
        <v>60</v>
      </c>
      <c r="H76">
        <v>35</v>
      </c>
      <c r="I76">
        <v>75</v>
      </c>
      <c r="J76">
        <v>35</v>
      </c>
      <c r="K76">
        <v>20</v>
      </c>
      <c r="L76">
        <v>15</v>
      </c>
      <c r="M76">
        <v>15</v>
      </c>
      <c r="N76">
        <v>5</v>
      </c>
      <c r="O76">
        <v>25</v>
      </c>
      <c r="P76">
        <v>55</v>
      </c>
      <c r="Q76">
        <v>30</v>
      </c>
      <c r="R76">
        <v>60</v>
      </c>
      <c r="S76">
        <v>30</v>
      </c>
      <c r="T76">
        <v>75</v>
      </c>
      <c r="U76">
        <v>25</v>
      </c>
      <c r="V76">
        <v>50</v>
      </c>
      <c r="W76">
        <v>35</v>
      </c>
      <c r="X76">
        <v>25</v>
      </c>
      <c r="Y76">
        <v>25</v>
      </c>
      <c r="Z76">
        <v>15</v>
      </c>
      <c r="AA76">
        <v>85</v>
      </c>
      <c r="AB76">
        <v>50</v>
      </c>
      <c r="AC76">
        <v>20</v>
      </c>
      <c r="AD76">
        <v>50</v>
      </c>
      <c r="AE76" s="2">
        <v>45883</v>
      </c>
      <c r="AF76">
        <f t="shared" si="1"/>
        <v>4</v>
      </c>
    </row>
    <row r="77" spans="1:32" x14ac:dyDescent="0.3">
      <c r="A77" t="s">
        <v>111</v>
      </c>
      <c r="B77">
        <v>40</v>
      </c>
      <c r="C77">
        <v>30</v>
      </c>
      <c r="D77">
        <v>25</v>
      </c>
      <c r="E77">
        <v>60</v>
      </c>
      <c r="F77">
        <v>5</v>
      </c>
      <c r="G77">
        <v>70</v>
      </c>
      <c r="H77">
        <v>30</v>
      </c>
      <c r="I77" t="s">
        <v>116</v>
      </c>
      <c r="J77">
        <v>50</v>
      </c>
      <c r="K77">
        <v>10</v>
      </c>
      <c r="L77">
        <v>15</v>
      </c>
      <c r="M77">
        <v>25</v>
      </c>
      <c r="N77">
        <v>5</v>
      </c>
      <c r="O77">
        <v>25</v>
      </c>
      <c r="P77">
        <v>45</v>
      </c>
      <c r="Q77">
        <v>15</v>
      </c>
      <c r="R77">
        <v>60</v>
      </c>
      <c r="S77">
        <v>15</v>
      </c>
      <c r="T77">
        <v>50</v>
      </c>
      <c r="U77">
        <v>25</v>
      </c>
      <c r="V77">
        <v>40</v>
      </c>
      <c r="W77">
        <v>45</v>
      </c>
      <c r="X77">
        <v>15</v>
      </c>
      <c r="Y77">
        <v>15</v>
      </c>
      <c r="Z77">
        <v>10</v>
      </c>
      <c r="AA77">
        <v>75</v>
      </c>
      <c r="AB77">
        <v>25</v>
      </c>
      <c r="AC77">
        <v>25</v>
      </c>
      <c r="AD77">
        <v>45</v>
      </c>
      <c r="AE77" s="2">
        <v>45883</v>
      </c>
      <c r="AF77">
        <f t="shared" si="1"/>
        <v>4</v>
      </c>
    </row>
    <row r="78" spans="1:32" x14ac:dyDescent="0.3">
      <c r="A78" t="s">
        <v>110</v>
      </c>
      <c r="B78">
        <v>40</v>
      </c>
      <c r="C78">
        <v>35</v>
      </c>
      <c r="D78">
        <v>15</v>
      </c>
      <c r="E78">
        <v>40</v>
      </c>
      <c r="F78">
        <v>5</v>
      </c>
      <c r="G78">
        <v>70</v>
      </c>
      <c r="H78">
        <v>25</v>
      </c>
      <c r="I78">
        <v>90</v>
      </c>
      <c r="J78">
        <v>35</v>
      </c>
      <c r="K78">
        <v>10</v>
      </c>
      <c r="L78">
        <v>5</v>
      </c>
      <c r="M78">
        <v>25</v>
      </c>
      <c r="N78">
        <v>5</v>
      </c>
      <c r="O78">
        <v>15</v>
      </c>
      <c r="P78">
        <v>100</v>
      </c>
      <c r="Q78">
        <v>20</v>
      </c>
      <c r="R78">
        <v>40</v>
      </c>
      <c r="S78">
        <v>25</v>
      </c>
      <c r="T78">
        <v>35</v>
      </c>
      <c r="U78">
        <v>30</v>
      </c>
      <c r="V78">
        <v>35</v>
      </c>
      <c r="W78">
        <v>45</v>
      </c>
      <c r="X78">
        <v>10</v>
      </c>
      <c r="Y78">
        <v>15</v>
      </c>
      <c r="Z78">
        <v>10</v>
      </c>
      <c r="AA78">
        <v>100</v>
      </c>
      <c r="AB78">
        <v>45</v>
      </c>
      <c r="AC78">
        <v>15</v>
      </c>
      <c r="AD78">
        <v>45</v>
      </c>
      <c r="AE78" s="2">
        <v>45883</v>
      </c>
      <c r="AF78">
        <f t="shared" si="1"/>
        <v>4</v>
      </c>
    </row>
    <row r="79" spans="1:32" x14ac:dyDescent="0.3">
      <c r="A79" t="s">
        <v>109</v>
      </c>
      <c r="B79">
        <v>20</v>
      </c>
      <c r="C79">
        <v>35</v>
      </c>
      <c r="D79">
        <v>20</v>
      </c>
      <c r="E79">
        <v>35</v>
      </c>
      <c r="F79">
        <v>5</v>
      </c>
      <c r="G79">
        <v>70</v>
      </c>
      <c r="H79">
        <v>15</v>
      </c>
      <c r="I79">
        <v>80</v>
      </c>
      <c r="J79">
        <v>35</v>
      </c>
      <c r="K79">
        <v>10</v>
      </c>
      <c r="L79">
        <v>5</v>
      </c>
      <c r="M79">
        <v>25</v>
      </c>
      <c r="N79">
        <v>5</v>
      </c>
      <c r="O79">
        <v>15</v>
      </c>
      <c r="P79">
        <v>80</v>
      </c>
      <c r="Q79">
        <v>30</v>
      </c>
      <c r="R79">
        <v>40</v>
      </c>
      <c r="S79">
        <v>30</v>
      </c>
      <c r="T79">
        <v>35</v>
      </c>
      <c r="U79">
        <v>15</v>
      </c>
      <c r="V79">
        <v>45</v>
      </c>
      <c r="W79">
        <v>45</v>
      </c>
      <c r="X79">
        <v>10</v>
      </c>
      <c r="Y79">
        <v>10</v>
      </c>
      <c r="Z79">
        <v>5</v>
      </c>
      <c r="AA79">
        <v>60</v>
      </c>
      <c r="AB79">
        <v>30</v>
      </c>
      <c r="AC79">
        <v>25</v>
      </c>
      <c r="AD79">
        <v>45</v>
      </c>
      <c r="AE79" s="2">
        <v>45883</v>
      </c>
      <c r="AF79">
        <f t="shared" si="1"/>
        <v>4</v>
      </c>
    </row>
    <row r="80" spans="1:32" x14ac:dyDescent="0.3">
      <c r="A80" t="s">
        <v>108</v>
      </c>
      <c r="B80">
        <v>35</v>
      </c>
      <c r="C80">
        <v>25</v>
      </c>
      <c r="D80">
        <v>10</v>
      </c>
      <c r="E80">
        <v>35</v>
      </c>
      <c r="F80">
        <v>5</v>
      </c>
      <c r="G80">
        <v>55</v>
      </c>
      <c r="H80">
        <v>30</v>
      </c>
      <c r="I80">
        <v>80</v>
      </c>
      <c r="J80">
        <v>35</v>
      </c>
      <c r="K80">
        <v>10</v>
      </c>
      <c r="L80">
        <v>5</v>
      </c>
      <c r="M80">
        <v>25</v>
      </c>
      <c r="N80">
        <v>5</v>
      </c>
      <c r="O80">
        <v>15</v>
      </c>
      <c r="P80">
        <v>105</v>
      </c>
      <c r="Q80">
        <v>15</v>
      </c>
      <c r="R80">
        <v>35</v>
      </c>
      <c r="S80">
        <v>20</v>
      </c>
      <c r="T80">
        <v>35</v>
      </c>
      <c r="U80">
        <v>20</v>
      </c>
      <c r="V80">
        <v>45</v>
      </c>
      <c r="W80">
        <v>50</v>
      </c>
      <c r="X80">
        <v>10</v>
      </c>
      <c r="Y80">
        <v>5</v>
      </c>
      <c r="Z80">
        <v>10</v>
      </c>
      <c r="AA80">
        <v>80</v>
      </c>
      <c r="AB80">
        <v>50</v>
      </c>
      <c r="AC80">
        <v>15</v>
      </c>
      <c r="AD80">
        <v>40</v>
      </c>
      <c r="AE80" s="2">
        <v>45883</v>
      </c>
      <c r="AF80">
        <f t="shared" si="1"/>
        <v>4</v>
      </c>
    </row>
    <row r="81" spans="1:32" x14ac:dyDescent="0.3">
      <c r="A81" t="s">
        <v>107</v>
      </c>
      <c r="B81">
        <v>20</v>
      </c>
      <c r="C81">
        <v>35</v>
      </c>
      <c r="D81">
        <v>10</v>
      </c>
      <c r="E81" t="s">
        <v>116</v>
      </c>
      <c r="F81">
        <v>5</v>
      </c>
      <c r="G81">
        <v>60</v>
      </c>
      <c r="H81">
        <v>20</v>
      </c>
      <c r="I81">
        <v>70</v>
      </c>
      <c r="J81">
        <v>35</v>
      </c>
      <c r="K81">
        <v>10</v>
      </c>
      <c r="L81">
        <v>5</v>
      </c>
      <c r="M81">
        <v>25</v>
      </c>
      <c r="N81">
        <v>5</v>
      </c>
      <c r="O81">
        <v>10</v>
      </c>
      <c r="P81">
        <v>90</v>
      </c>
      <c r="Q81">
        <v>20</v>
      </c>
      <c r="R81">
        <v>35</v>
      </c>
      <c r="S81">
        <v>25</v>
      </c>
      <c r="T81">
        <v>45</v>
      </c>
      <c r="U81">
        <v>20</v>
      </c>
      <c r="V81">
        <v>40</v>
      </c>
      <c r="W81">
        <v>45</v>
      </c>
      <c r="X81">
        <v>5</v>
      </c>
      <c r="Y81">
        <v>10</v>
      </c>
      <c r="Z81">
        <v>10</v>
      </c>
      <c r="AA81">
        <v>70</v>
      </c>
      <c r="AB81">
        <v>30</v>
      </c>
      <c r="AC81">
        <v>5</v>
      </c>
      <c r="AD81">
        <v>30</v>
      </c>
      <c r="AE81" s="2">
        <v>45883</v>
      </c>
      <c r="AF81">
        <f t="shared" si="1"/>
        <v>4</v>
      </c>
    </row>
    <row r="82" spans="1:32" x14ac:dyDescent="0.3">
      <c r="A82" t="s">
        <v>106</v>
      </c>
      <c r="B82">
        <v>20</v>
      </c>
      <c r="C82">
        <v>20</v>
      </c>
      <c r="D82">
        <v>10</v>
      </c>
      <c r="E82">
        <v>35</v>
      </c>
      <c r="F82">
        <v>5</v>
      </c>
      <c r="G82">
        <v>65</v>
      </c>
      <c r="H82">
        <v>20</v>
      </c>
      <c r="I82">
        <v>75</v>
      </c>
      <c r="J82">
        <v>35</v>
      </c>
      <c r="K82">
        <v>10</v>
      </c>
      <c r="L82">
        <v>5</v>
      </c>
      <c r="M82">
        <v>10</v>
      </c>
      <c r="N82">
        <v>5</v>
      </c>
      <c r="O82">
        <v>10</v>
      </c>
      <c r="P82">
        <v>85</v>
      </c>
      <c r="Q82">
        <v>20</v>
      </c>
      <c r="R82">
        <v>35</v>
      </c>
      <c r="S82">
        <v>25</v>
      </c>
      <c r="T82">
        <v>40</v>
      </c>
      <c r="U82">
        <v>20</v>
      </c>
      <c r="V82">
        <v>35</v>
      </c>
      <c r="W82">
        <v>40</v>
      </c>
      <c r="X82">
        <v>5</v>
      </c>
      <c r="Y82">
        <v>5</v>
      </c>
      <c r="Z82">
        <v>5</v>
      </c>
      <c r="AA82">
        <v>60</v>
      </c>
      <c r="AB82">
        <v>35</v>
      </c>
      <c r="AC82">
        <v>25</v>
      </c>
      <c r="AD82">
        <v>35</v>
      </c>
      <c r="AE82" s="2">
        <v>45883</v>
      </c>
      <c r="AF82">
        <f t="shared" si="1"/>
        <v>4</v>
      </c>
    </row>
    <row r="83" spans="1:32" x14ac:dyDescent="0.3">
      <c r="A83" t="s">
        <v>105</v>
      </c>
      <c r="B83">
        <v>15</v>
      </c>
      <c r="C83">
        <v>15</v>
      </c>
      <c r="D83">
        <v>5</v>
      </c>
      <c r="E83">
        <v>45</v>
      </c>
      <c r="F83">
        <v>5</v>
      </c>
      <c r="G83">
        <v>45</v>
      </c>
      <c r="H83">
        <v>5</v>
      </c>
      <c r="I83">
        <v>55</v>
      </c>
      <c r="J83">
        <v>20</v>
      </c>
      <c r="K83">
        <v>5</v>
      </c>
      <c r="L83">
        <v>5</v>
      </c>
      <c r="M83">
        <v>10</v>
      </c>
      <c r="N83">
        <v>5</v>
      </c>
      <c r="O83">
        <v>10</v>
      </c>
      <c r="P83">
        <v>65</v>
      </c>
      <c r="Q83">
        <v>10</v>
      </c>
      <c r="R83">
        <v>25</v>
      </c>
      <c r="S83">
        <v>15</v>
      </c>
      <c r="T83">
        <v>30</v>
      </c>
      <c r="U83">
        <v>25</v>
      </c>
      <c r="V83">
        <v>30</v>
      </c>
      <c r="W83">
        <v>25</v>
      </c>
      <c r="X83">
        <v>5</v>
      </c>
      <c r="Y83" t="s">
        <v>116</v>
      </c>
      <c r="Z83">
        <v>5</v>
      </c>
      <c r="AA83">
        <v>80</v>
      </c>
      <c r="AB83">
        <v>20</v>
      </c>
      <c r="AC83">
        <v>10</v>
      </c>
      <c r="AD83">
        <v>35</v>
      </c>
      <c r="AE83" s="2">
        <v>45883</v>
      </c>
      <c r="AF83">
        <f t="shared" si="1"/>
        <v>4</v>
      </c>
    </row>
    <row r="84" spans="1:32" x14ac:dyDescent="0.3">
      <c r="A84" t="s">
        <v>104</v>
      </c>
      <c r="B84">
        <v>10</v>
      </c>
      <c r="C84">
        <v>25</v>
      </c>
      <c r="D84">
        <v>5</v>
      </c>
      <c r="E84">
        <v>35</v>
      </c>
      <c r="F84">
        <v>5</v>
      </c>
      <c r="G84">
        <v>75</v>
      </c>
      <c r="H84">
        <v>5</v>
      </c>
      <c r="I84">
        <v>55</v>
      </c>
      <c r="J84">
        <v>25</v>
      </c>
      <c r="K84">
        <v>10</v>
      </c>
      <c r="L84">
        <v>5</v>
      </c>
      <c r="M84">
        <v>10</v>
      </c>
      <c r="N84">
        <v>5</v>
      </c>
      <c r="O84">
        <v>10</v>
      </c>
      <c r="P84">
        <v>140</v>
      </c>
      <c r="Q84">
        <v>20</v>
      </c>
      <c r="R84">
        <v>35</v>
      </c>
      <c r="S84">
        <v>20</v>
      </c>
      <c r="T84">
        <v>55</v>
      </c>
      <c r="U84">
        <v>20</v>
      </c>
      <c r="V84">
        <v>35</v>
      </c>
      <c r="W84">
        <v>15</v>
      </c>
      <c r="X84" t="s">
        <v>116</v>
      </c>
      <c r="Y84">
        <v>10</v>
      </c>
      <c r="Z84">
        <v>5</v>
      </c>
      <c r="AA84">
        <v>55</v>
      </c>
      <c r="AB84">
        <v>20</v>
      </c>
      <c r="AC84">
        <v>5</v>
      </c>
      <c r="AD84">
        <v>35</v>
      </c>
      <c r="AE84" s="2">
        <v>45883</v>
      </c>
      <c r="AF84">
        <f t="shared" si="1"/>
        <v>4</v>
      </c>
    </row>
    <row r="85" spans="1:32" x14ac:dyDescent="0.3">
      <c r="A85" t="s">
        <v>103</v>
      </c>
      <c r="AE85" s="2">
        <v>45883</v>
      </c>
      <c r="AF85">
        <f t="shared" si="1"/>
        <v>4</v>
      </c>
    </row>
    <row r="86" spans="1:32" x14ac:dyDescent="0.3">
      <c r="A86" t="s">
        <v>102</v>
      </c>
      <c r="AE86" s="2">
        <v>45883</v>
      </c>
      <c r="AF86">
        <f t="shared" si="1"/>
        <v>4</v>
      </c>
    </row>
    <row r="87" spans="1:32" x14ac:dyDescent="0.3">
      <c r="A87" t="s">
        <v>101</v>
      </c>
      <c r="AE87" s="2">
        <v>45883</v>
      </c>
      <c r="AF87">
        <f t="shared" si="1"/>
        <v>4</v>
      </c>
    </row>
    <row r="88" spans="1:32" x14ac:dyDescent="0.3">
      <c r="A88" s="1">
        <v>45884</v>
      </c>
    </row>
    <row r="89" spans="1:32" x14ac:dyDescent="0.3">
      <c r="A89" t="s">
        <v>129</v>
      </c>
      <c r="B89" t="s">
        <v>116</v>
      </c>
      <c r="C89" t="s">
        <v>116</v>
      </c>
      <c r="D89" t="s">
        <v>116</v>
      </c>
      <c r="E89">
        <v>0</v>
      </c>
      <c r="F89" t="s">
        <v>116</v>
      </c>
      <c r="G89" t="s">
        <v>120</v>
      </c>
      <c r="H89" t="s">
        <v>116</v>
      </c>
      <c r="I89">
        <v>0</v>
      </c>
      <c r="J89" t="s">
        <v>116</v>
      </c>
      <c r="K89" t="s">
        <v>116</v>
      </c>
      <c r="L89" t="s">
        <v>116</v>
      </c>
      <c r="M89" t="s">
        <v>116</v>
      </c>
      <c r="N89" t="s">
        <v>116</v>
      </c>
      <c r="O89" t="s">
        <v>116</v>
      </c>
      <c r="P89" t="s">
        <v>116</v>
      </c>
      <c r="Q89" t="s">
        <v>119</v>
      </c>
      <c r="R89">
        <v>5</v>
      </c>
      <c r="S89" t="s">
        <v>116</v>
      </c>
      <c r="T89" t="s">
        <v>116</v>
      </c>
      <c r="U89">
        <v>5</v>
      </c>
      <c r="V89">
        <v>5</v>
      </c>
      <c r="W89">
        <v>5</v>
      </c>
      <c r="X89" t="s">
        <v>116</v>
      </c>
      <c r="Y89" t="s">
        <v>116</v>
      </c>
      <c r="Z89" t="s">
        <v>116</v>
      </c>
      <c r="AA89">
        <v>5</v>
      </c>
      <c r="AB89" t="s">
        <v>116</v>
      </c>
      <c r="AC89" t="s">
        <v>116</v>
      </c>
      <c r="AD89" t="s">
        <v>116</v>
      </c>
      <c r="AE89" s="2">
        <v>45884</v>
      </c>
      <c r="AF89">
        <f t="shared" si="1"/>
        <v>5</v>
      </c>
    </row>
    <row r="90" spans="1:32" x14ac:dyDescent="0.3">
      <c r="A90" t="s">
        <v>115</v>
      </c>
      <c r="B90" t="s">
        <v>116</v>
      </c>
      <c r="C90">
        <v>5</v>
      </c>
      <c r="D90">
        <v>5</v>
      </c>
      <c r="E90">
        <v>30</v>
      </c>
      <c r="F90">
        <v>5</v>
      </c>
      <c r="G90">
        <v>50</v>
      </c>
      <c r="H90" t="s">
        <v>116</v>
      </c>
      <c r="I90">
        <v>35</v>
      </c>
      <c r="J90">
        <v>5</v>
      </c>
      <c r="K90">
        <v>5</v>
      </c>
      <c r="L90">
        <v>0</v>
      </c>
      <c r="M90">
        <v>5</v>
      </c>
      <c r="N90">
        <v>5</v>
      </c>
      <c r="O90">
        <v>5</v>
      </c>
      <c r="P90">
        <v>5</v>
      </c>
      <c r="Q90">
        <v>5</v>
      </c>
      <c r="R90">
        <v>40</v>
      </c>
      <c r="S90">
        <v>10</v>
      </c>
      <c r="T90">
        <v>5</v>
      </c>
      <c r="U90">
        <v>5</v>
      </c>
      <c r="V90">
        <v>20</v>
      </c>
      <c r="W90">
        <v>40</v>
      </c>
      <c r="X90" t="s">
        <v>116</v>
      </c>
      <c r="Y90">
        <v>5</v>
      </c>
      <c r="Z90">
        <v>5</v>
      </c>
      <c r="AA90">
        <v>90</v>
      </c>
      <c r="AB90">
        <v>5</v>
      </c>
      <c r="AC90">
        <v>5</v>
      </c>
      <c r="AD90">
        <v>25</v>
      </c>
      <c r="AE90" s="2">
        <v>45884</v>
      </c>
      <c r="AF90">
        <f t="shared" si="1"/>
        <v>5</v>
      </c>
    </row>
    <row r="91" spans="1:32" x14ac:dyDescent="0.3">
      <c r="A91" t="s">
        <v>114</v>
      </c>
      <c r="B91" t="s">
        <v>116</v>
      </c>
      <c r="C91">
        <v>55</v>
      </c>
      <c r="D91">
        <v>10</v>
      </c>
      <c r="E91">
        <v>45</v>
      </c>
      <c r="F91">
        <v>5</v>
      </c>
      <c r="G91">
        <v>90</v>
      </c>
      <c r="H91">
        <v>30</v>
      </c>
      <c r="I91" t="s">
        <v>116</v>
      </c>
      <c r="J91">
        <v>40</v>
      </c>
      <c r="K91">
        <v>5</v>
      </c>
      <c r="L91">
        <v>10</v>
      </c>
      <c r="M91">
        <v>25</v>
      </c>
      <c r="N91">
        <v>5</v>
      </c>
      <c r="O91">
        <v>20</v>
      </c>
      <c r="P91">
        <v>55</v>
      </c>
      <c r="Q91">
        <v>30</v>
      </c>
      <c r="R91">
        <v>45</v>
      </c>
      <c r="S91">
        <v>35</v>
      </c>
      <c r="T91">
        <v>60</v>
      </c>
      <c r="U91">
        <v>10</v>
      </c>
      <c r="V91">
        <v>40</v>
      </c>
      <c r="W91">
        <v>45</v>
      </c>
      <c r="X91">
        <v>15</v>
      </c>
      <c r="Y91">
        <v>15</v>
      </c>
      <c r="Z91">
        <v>15</v>
      </c>
      <c r="AA91">
        <v>90</v>
      </c>
      <c r="AB91">
        <v>35</v>
      </c>
      <c r="AC91">
        <v>10</v>
      </c>
      <c r="AD91">
        <v>50</v>
      </c>
      <c r="AE91" s="2">
        <v>45884</v>
      </c>
      <c r="AF91">
        <f t="shared" si="1"/>
        <v>5</v>
      </c>
    </row>
    <row r="92" spans="1:32" x14ac:dyDescent="0.3">
      <c r="A92" t="s">
        <v>113</v>
      </c>
      <c r="B92" t="s">
        <v>116</v>
      </c>
      <c r="C92">
        <v>40</v>
      </c>
      <c r="D92">
        <v>15</v>
      </c>
      <c r="E92">
        <v>35</v>
      </c>
      <c r="F92">
        <v>5</v>
      </c>
      <c r="G92">
        <v>85</v>
      </c>
      <c r="H92">
        <v>40</v>
      </c>
      <c r="I92" t="s">
        <v>116</v>
      </c>
      <c r="J92">
        <v>45</v>
      </c>
      <c r="K92">
        <v>15</v>
      </c>
      <c r="L92">
        <v>15</v>
      </c>
      <c r="M92">
        <v>20</v>
      </c>
      <c r="N92">
        <v>5</v>
      </c>
      <c r="O92">
        <v>20</v>
      </c>
      <c r="P92">
        <v>45</v>
      </c>
      <c r="Q92">
        <v>25</v>
      </c>
      <c r="R92">
        <v>60</v>
      </c>
      <c r="S92">
        <v>20</v>
      </c>
      <c r="T92">
        <v>65</v>
      </c>
      <c r="U92">
        <v>45</v>
      </c>
      <c r="V92">
        <v>50</v>
      </c>
      <c r="W92">
        <v>45</v>
      </c>
      <c r="X92">
        <v>20</v>
      </c>
      <c r="Y92">
        <v>25</v>
      </c>
      <c r="Z92">
        <v>20</v>
      </c>
      <c r="AA92" t="s">
        <v>116</v>
      </c>
      <c r="AB92">
        <v>50</v>
      </c>
      <c r="AC92">
        <v>15</v>
      </c>
      <c r="AD92">
        <v>45</v>
      </c>
      <c r="AE92" s="2">
        <v>45884</v>
      </c>
      <c r="AF92">
        <f t="shared" si="1"/>
        <v>5</v>
      </c>
    </row>
    <row r="93" spans="1:32" x14ac:dyDescent="0.3">
      <c r="A93" t="s">
        <v>112</v>
      </c>
      <c r="B93">
        <v>30</v>
      </c>
      <c r="C93">
        <v>30</v>
      </c>
      <c r="D93">
        <v>20</v>
      </c>
      <c r="E93">
        <v>80</v>
      </c>
      <c r="F93">
        <v>5</v>
      </c>
      <c r="G93">
        <v>60</v>
      </c>
      <c r="H93">
        <v>30</v>
      </c>
      <c r="I93">
        <v>70</v>
      </c>
      <c r="J93">
        <v>40</v>
      </c>
      <c r="K93">
        <v>20</v>
      </c>
      <c r="L93">
        <v>15</v>
      </c>
      <c r="M93">
        <v>35</v>
      </c>
      <c r="N93">
        <v>5</v>
      </c>
      <c r="O93">
        <v>25</v>
      </c>
      <c r="P93">
        <v>60</v>
      </c>
      <c r="Q93">
        <v>30</v>
      </c>
      <c r="R93">
        <v>60</v>
      </c>
      <c r="S93">
        <v>40</v>
      </c>
      <c r="T93">
        <v>65</v>
      </c>
      <c r="U93">
        <v>30</v>
      </c>
      <c r="V93">
        <v>45</v>
      </c>
      <c r="W93">
        <v>50</v>
      </c>
      <c r="X93">
        <v>15</v>
      </c>
      <c r="Y93">
        <v>10</v>
      </c>
      <c r="Z93">
        <v>20</v>
      </c>
      <c r="AA93">
        <v>85</v>
      </c>
      <c r="AB93">
        <v>40</v>
      </c>
      <c r="AC93">
        <v>25</v>
      </c>
      <c r="AD93">
        <v>50</v>
      </c>
      <c r="AE93" s="2">
        <v>45884</v>
      </c>
      <c r="AF93">
        <f t="shared" si="1"/>
        <v>5</v>
      </c>
    </row>
    <row r="94" spans="1:32" x14ac:dyDescent="0.3">
      <c r="A94" t="s">
        <v>111</v>
      </c>
      <c r="B94">
        <v>50</v>
      </c>
      <c r="C94">
        <v>30</v>
      </c>
      <c r="D94">
        <v>25</v>
      </c>
      <c r="E94">
        <v>40</v>
      </c>
      <c r="F94">
        <v>5</v>
      </c>
      <c r="G94">
        <v>70</v>
      </c>
      <c r="H94">
        <v>30</v>
      </c>
      <c r="I94">
        <v>90</v>
      </c>
      <c r="J94">
        <v>20</v>
      </c>
      <c r="K94">
        <v>20</v>
      </c>
      <c r="L94">
        <v>15</v>
      </c>
      <c r="M94">
        <v>20</v>
      </c>
      <c r="N94">
        <v>5</v>
      </c>
      <c r="O94">
        <v>25</v>
      </c>
      <c r="P94">
        <v>45</v>
      </c>
      <c r="Q94">
        <v>20</v>
      </c>
      <c r="R94">
        <v>50</v>
      </c>
      <c r="S94">
        <v>20</v>
      </c>
      <c r="T94">
        <v>65</v>
      </c>
      <c r="U94">
        <v>20</v>
      </c>
      <c r="V94">
        <v>50</v>
      </c>
      <c r="W94">
        <v>45</v>
      </c>
      <c r="X94">
        <v>10</v>
      </c>
      <c r="Y94">
        <v>5</v>
      </c>
      <c r="Z94">
        <v>20</v>
      </c>
      <c r="AA94" t="s">
        <v>116</v>
      </c>
      <c r="AB94">
        <v>50</v>
      </c>
      <c r="AC94">
        <v>10</v>
      </c>
      <c r="AD94">
        <v>45</v>
      </c>
      <c r="AE94" s="2">
        <v>45884</v>
      </c>
      <c r="AF94">
        <f t="shared" si="1"/>
        <v>5</v>
      </c>
    </row>
    <row r="95" spans="1:32" x14ac:dyDescent="0.3">
      <c r="A95" t="s">
        <v>110</v>
      </c>
      <c r="B95">
        <v>45</v>
      </c>
      <c r="C95">
        <v>25</v>
      </c>
      <c r="D95">
        <v>20</v>
      </c>
      <c r="E95">
        <v>40</v>
      </c>
      <c r="F95">
        <v>5</v>
      </c>
      <c r="G95">
        <v>65</v>
      </c>
      <c r="H95">
        <v>25</v>
      </c>
      <c r="I95">
        <v>70</v>
      </c>
      <c r="J95">
        <v>35</v>
      </c>
      <c r="K95">
        <v>15</v>
      </c>
      <c r="L95">
        <v>15</v>
      </c>
      <c r="M95">
        <v>20</v>
      </c>
      <c r="N95">
        <v>5</v>
      </c>
      <c r="O95">
        <v>25</v>
      </c>
      <c r="P95">
        <v>90</v>
      </c>
      <c r="Q95" t="s">
        <v>116</v>
      </c>
      <c r="R95">
        <v>50</v>
      </c>
      <c r="S95">
        <v>30</v>
      </c>
      <c r="T95">
        <v>50</v>
      </c>
      <c r="U95">
        <v>30</v>
      </c>
      <c r="V95">
        <v>45</v>
      </c>
      <c r="W95">
        <v>45</v>
      </c>
      <c r="X95">
        <v>5</v>
      </c>
      <c r="Y95">
        <v>25</v>
      </c>
      <c r="Z95">
        <v>15</v>
      </c>
      <c r="AA95">
        <v>75</v>
      </c>
      <c r="AB95">
        <v>55</v>
      </c>
      <c r="AC95">
        <v>30</v>
      </c>
      <c r="AD95">
        <v>50</v>
      </c>
      <c r="AE95" s="2">
        <v>45884</v>
      </c>
      <c r="AF95">
        <f t="shared" si="1"/>
        <v>5</v>
      </c>
    </row>
    <row r="96" spans="1:32" x14ac:dyDescent="0.3">
      <c r="A96" t="s">
        <v>109</v>
      </c>
      <c r="B96">
        <v>50</v>
      </c>
      <c r="C96">
        <v>30</v>
      </c>
      <c r="D96">
        <v>20</v>
      </c>
      <c r="E96">
        <v>35</v>
      </c>
      <c r="F96">
        <v>5</v>
      </c>
      <c r="G96">
        <v>65</v>
      </c>
      <c r="H96">
        <v>25</v>
      </c>
      <c r="I96">
        <v>65</v>
      </c>
      <c r="J96" t="s">
        <v>116</v>
      </c>
      <c r="K96">
        <v>15</v>
      </c>
      <c r="L96">
        <v>15</v>
      </c>
      <c r="M96">
        <v>20</v>
      </c>
      <c r="N96">
        <v>5</v>
      </c>
      <c r="O96">
        <v>15</v>
      </c>
      <c r="P96">
        <v>90</v>
      </c>
      <c r="Q96">
        <v>25</v>
      </c>
      <c r="R96">
        <v>45</v>
      </c>
      <c r="S96">
        <v>25</v>
      </c>
      <c r="T96">
        <v>50</v>
      </c>
      <c r="U96">
        <v>10</v>
      </c>
      <c r="V96">
        <v>35</v>
      </c>
      <c r="W96">
        <v>30</v>
      </c>
      <c r="X96">
        <v>5</v>
      </c>
      <c r="Y96">
        <v>5</v>
      </c>
      <c r="Z96">
        <v>10</v>
      </c>
      <c r="AA96">
        <v>75</v>
      </c>
      <c r="AB96">
        <v>45</v>
      </c>
      <c r="AC96">
        <v>10</v>
      </c>
      <c r="AD96">
        <v>40</v>
      </c>
      <c r="AE96" s="2">
        <v>45884</v>
      </c>
      <c r="AF96">
        <f t="shared" si="1"/>
        <v>5</v>
      </c>
    </row>
    <row r="97" spans="1:32" x14ac:dyDescent="0.3">
      <c r="A97" t="s">
        <v>108</v>
      </c>
      <c r="B97">
        <v>30</v>
      </c>
      <c r="C97">
        <v>15</v>
      </c>
      <c r="D97">
        <v>15</v>
      </c>
      <c r="E97">
        <v>35</v>
      </c>
      <c r="F97">
        <v>5</v>
      </c>
      <c r="G97">
        <v>60</v>
      </c>
      <c r="H97">
        <v>25</v>
      </c>
      <c r="I97">
        <v>55</v>
      </c>
      <c r="J97">
        <v>25</v>
      </c>
      <c r="K97">
        <v>10</v>
      </c>
      <c r="L97">
        <v>15</v>
      </c>
      <c r="M97">
        <v>5</v>
      </c>
      <c r="N97">
        <v>5</v>
      </c>
      <c r="O97">
        <v>15</v>
      </c>
      <c r="P97">
        <v>90</v>
      </c>
      <c r="Q97">
        <v>25</v>
      </c>
      <c r="R97">
        <v>40</v>
      </c>
      <c r="S97">
        <v>30</v>
      </c>
      <c r="T97">
        <v>40</v>
      </c>
      <c r="U97">
        <v>10</v>
      </c>
      <c r="V97">
        <v>40</v>
      </c>
      <c r="W97">
        <v>40</v>
      </c>
      <c r="X97">
        <v>10</v>
      </c>
      <c r="Y97">
        <v>10</v>
      </c>
      <c r="Z97">
        <v>5</v>
      </c>
      <c r="AA97">
        <v>75</v>
      </c>
      <c r="AB97">
        <v>35</v>
      </c>
      <c r="AC97">
        <v>15</v>
      </c>
      <c r="AD97">
        <v>45</v>
      </c>
      <c r="AE97" s="2">
        <v>45884</v>
      </c>
      <c r="AF97">
        <f t="shared" si="1"/>
        <v>5</v>
      </c>
    </row>
    <row r="98" spans="1:32" x14ac:dyDescent="0.3">
      <c r="A98" t="s">
        <v>107</v>
      </c>
      <c r="B98">
        <v>45</v>
      </c>
      <c r="C98">
        <v>15</v>
      </c>
      <c r="D98">
        <v>10</v>
      </c>
      <c r="E98">
        <v>25</v>
      </c>
      <c r="F98">
        <v>5</v>
      </c>
      <c r="G98">
        <v>60</v>
      </c>
      <c r="H98">
        <v>15</v>
      </c>
      <c r="I98">
        <v>65</v>
      </c>
      <c r="J98">
        <v>30</v>
      </c>
      <c r="K98">
        <v>5</v>
      </c>
      <c r="L98">
        <v>5</v>
      </c>
      <c r="M98">
        <v>20</v>
      </c>
      <c r="N98">
        <v>5</v>
      </c>
      <c r="O98">
        <v>10</v>
      </c>
      <c r="P98">
        <v>75</v>
      </c>
      <c r="Q98">
        <v>15</v>
      </c>
      <c r="R98">
        <v>30</v>
      </c>
      <c r="S98">
        <v>20</v>
      </c>
      <c r="T98">
        <v>35</v>
      </c>
      <c r="U98">
        <v>30</v>
      </c>
      <c r="V98">
        <v>35</v>
      </c>
      <c r="W98">
        <v>30</v>
      </c>
      <c r="X98">
        <v>5</v>
      </c>
      <c r="Y98">
        <v>5</v>
      </c>
      <c r="Z98">
        <v>5</v>
      </c>
      <c r="AA98">
        <v>90</v>
      </c>
      <c r="AB98">
        <v>25</v>
      </c>
      <c r="AC98">
        <v>5</v>
      </c>
      <c r="AD98">
        <v>40</v>
      </c>
      <c r="AE98" s="2">
        <v>45884</v>
      </c>
      <c r="AF98">
        <f t="shared" si="1"/>
        <v>5</v>
      </c>
    </row>
    <row r="99" spans="1:32" x14ac:dyDescent="0.3">
      <c r="A99" t="s">
        <v>106</v>
      </c>
      <c r="B99">
        <v>25</v>
      </c>
      <c r="C99">
        <v>15</v>
      </c>
      <c r="D99" t="s">
        <v>116</v>
      </c>
      <c r="E99">
        <v>30</v>
      </c>
      <c r="F99">
        <v>5</v>
      </c>
      <c r="G99">
        <v>55</v>
      </c>
      <c r="H99">
        <v>15</v>
      </c>
      <c r="I99">
        <v>50</v>
      </c>
      <c r="J99">
        <v>20</v>
      </c>
      <c r="K99">
        <v>10</v>
      </c>
      <c r="L99">
        <v>5</v>
      </c>
      <c r="M99">
        <v>25</v>
      </c>
      <c r="N99">
        <v>5</v>
      </c>
      <c r="O99">
        <v>10</v>
      </c>
      <c r="P99">
        <v>85</v>
      </c>
      <c r="Q99">
        <v>20</v>
      </c>
      <c r="R99">
        <v>40</v>
      </c>
      <c r="S99">
        <v>15</v>
      </c>
      <c r="T99">
        <v>40</v>
      </c>
      <c r="U99">
        <v>20</v>
      </c>
      <c r="V99">
        <v>30</v>
      </c>
      <c r="W99">
        <v>35</v>
      </c>
      <c r="X99">
        <v>1</v>
      </c>
      <c r="Y99">
        <v>5</v>
      </c>
      <c r="Z99">
        <v>5</v>
      </c>
      <c r="AA99">
        <v>60</v>
      </c>
      <c r="AB99">
        <v>40</v>
      </c>
      <c r="AC99">
        <v>25</v>
      </c>
      <c r="AD99">
        <v>40</v>
      </c>
      <c r="AE99" s="2">
        <v>45884</v>
      </c>
      <c r="AF99">
        <f t="shared" si="1"/>
        <v>5</v>
      </c>
    </row>
    <row r="100" spans="1:32" x14ac:dyDescent="0.3">
      <c r="A100" t="s">
        <v>105</v>
      </c>
      <c r="B100">
        <v>15</v>
      </c>
      <c r="C100">
        <v>25</v>
      </c>
      <c r="D100">
        <v>5</v>
      </c>
      <c r="E100">
        <v>20</v>
      </c>
      <c r="F100">
        <v>5</v>
      </c>
      <c r="G100">
        <v>55</v>
      </c>
      <c r="H100">
        <v>5</v>
      </c>
      <c r="I100">
        <v>35</v>
      </c>
      <c r="J100">
        <v>20</v>
      </c>
      <c r="K100">
        <v>10</v>
      </c>
      <c r="L100">
        <v>5</v>
      </c>
      <c r="M100">
        <v>25</v>
      </c>
      <c r="N100">
        <v>5</v>
      </c>
      <c r="O100">
        <v>10</v>
      </c>
      <c r="P100">
        <v>70</v>
      </c>
      <c r="Q100">
        <v>15</v>
      </c>
      <c r="R100">
        <v>20</v>
      </c>
      <c r="S100">
        <v>20</v>
      </c>
      <c r="T100">
        <v>30</v>
      </c>
      <c r="U100">
        <v>20</v>
      </c>
      <c r="V100">
        <v>30</v>
      </c>
      <c r="W100">
        <v>25</v>
      </c>
      <c r="X100">
        <v>5</v>
      </c>
      <c r="Y100">
        <v>5</v>
      </c>
      <c r="Z100">
        <v>5</v>
      </c>
      <c r="AA100">
        <v>75</v>
      </c>
      <c r="AB100">
        <v>20</v>
      </c>
      <c r="AC100">
        <v>10</v>
      </c>
      <c r="AD100">
        <v>35</v>
      </c>
      <c r="AE100" s="2">
        <v>45884</v>
      </c>
      <c r="AF100">
        <f t="shared" si="1"/>
        <v>5</v>
      </c>
    </row>
    <row r="101" spans="1:32" x14ac:dyDescent="0.3">
      <c r="A101" t="s">
        <v>104</v>
      </c>
      <c r="AE101" s="2">
        <v>45884</v>
      </c>
      <c r="AF101">
        <f t="shared" si="1"/>
        <v>5</v>
      </c>
    </row>
    <row r="102" spans="1:32" x14ac:dyDescent="0.3">
      <c r="A102" t="s">
        <v>103</v>
      </c>
      <c r="AE102" s="2">
        <v>45884</v>
      </c>
      <c r="AF102">
        <f t="shared" si="1"/>
        <v>5</v>
      </c>
    </row>
    <row r="103" spans="1:32" x14ac:dyDescent="0.3">
      <c r="A103" t="s">
        <v>102</v>
      </c>
      <c r="AE103" s="2">
        <v>45884</v>
      </c>
      <c r="AF103">
        <f t="shared" si="1"/>
        <v>5</v>
      </c>
    </row>
    <row r="104" spans="1:32" x14ac:dyDescent="0.3">
      <c r="A104" t="s">
        <v>101</v>
      </c>
      <c r="AE104" s="2">
        <v>45884</v>
      </c>
      <c r="AF104">
        <f t="shared" si="1"/>
        <v>5</v>
      </c>
    </row>
    <row r="105" spans="1:32" x14ac:dyDescent="0.3">
      <c r="A105" s="1">
        <v>45885</v>
      </c>
    </row>
    <row r="106" spans="1:32" x14ac:dyDescent="0.3">
      <c r="A106" t="s">
        <v>129</v>
      </c>
      <c r="B106" t="s">
        <v>116</v>
      </c>
      <c r="C106" t="s">
        <v>116</v>
      </c>
      <c r="D106" t="s">
        <v>116</v>
      </c>
      <c r="E106">
        <v>5</v>
      </c>
      <c r="F106" t="s">
        <v>116</v>
      </c>
      <c r="G106">
        <v>5</v>
      </c>
      <c r="H106" t="s">
        <v>116</v>
      </c>
      <c r="I106">
        <v>5</v>
      </c>
      <c r="J106" t="s">
        <v>116</v>
      </c>
      <c r="K106" t="s">
        <v>116</v>
      </c>
      <c r="L106" t="s">
        <v>116</v>
      </c>
      <c r="M106" t="s">
        <v>116</v>
      </c>
      <c r="N106" t="s">
        <v>116</v>
      </c>
      <c r="O106" t="s">
        <v>116</v>
      </c>
      <c r="P106" t="s">
        <v>116</v>
      </c>
      <c r="Q106" t="s">
        <v>116</v>
      </c>
      <c r="R106">
        <v>5</v>
      </c>
      <c r="S106" t="s">
        <v>116</v>
      </c>
      <c r="T106" t="s">
        <v>116</v>
      </c>
      <c r="U106">
        <v>5</v>
      </c>
      <c r="V106">
        <v>5</v>
      </c>
      <c r="W106">
        <v>5</v>
      </c>
      <c r="X106" t="s">
        <v>116</v>
      </c>
      <c r="Y106" t="s">
        <v>116</v>
      </c>
      <c r="Z106" t="s">
        <v>116</v>
      </c>
      <c r="AA106">
        <v>0</v>
      </c>
      <c r="AB106" t="s">
        <v>116</v>
      </c>
      <c r="AC106" t="s">
        <v>116</v>
      </c>
      <c r="AD106" t="s">
        <v>116</v>
      </c>
      <c r="AE106" s="2">
        <v>45885</v>
      </c>
      <c r="AF106">
        <f t="shared" si="1"/>
        <v>6</v>
      </c>
    </row>
    <row r="107" spans="1:32" x14ac:dyDescent="0.3">
      <c r="A107" t="s">
        <v>115</v>
      </c>
      <c r="B107">
        <v>5</v>
      </c>
      <c r="C107">
        <v>5</v>
      </c>
      <c r="D107">
        <v>5</v>
      </c>
      <c r="E107">
        <v>20</v>
      </c>
      <c r="F107">
        <v>5</v>
      </c>
      <c r="G107">
        <v>50</v>
      </c>
      <c r="H107">
        <v>5</v>
      </c>
      <c r="I107">
        <v>30</v>
      </c>
      <c r="J107">
        <v>5</v>
      </c>
      <c r="K107">
        <v>5</v>
      </c>
      <c r="L107">
        <v>5</v>
      </c>
      <c r="M107">
        <v>5</v>
      </c>
      <c r="N107">
        <v>5</v>
      </c>
      <c r="O107">
        <v>5</v>
      </c>
      <c r="P107">
        <v>50</v>
      </c>
      <c r="Q107">
        <v>5</v>
      </c>
      <c r="R107">
        <v>40</v>
      </c>
      <c r="S107">
        <v>10</v>
      </c>
      <c r="T107">
        <v>5</v>
      </c>
      <c r="U107">
        <v>5</v>
      </c>
      <c r="V107">
        <v>15</v>
      </c>
      <c r="W107">
        <v>25</v>
      </c>
      <c r="X107" t="s">
        <v>116</v>
      </c>
      <c r="Y107">
        <v>5</v>
      </c>
      <c r="Z107">
        <v>5</v>
      </c>
      <c r="AA107">
        <v>65</v>
      </c>
      <c r="AB107">
        <v>5</v>
      </c>
      <c r="AC107">
        <v>5</v>
      </c>
      <c r="AD107">
        <v>30</v>
      </c>
      <c r="AE107" s="2">
        <v>45885</v>
      </c>
      <c r="AF107">
        <f t="shared" si="1"/>
        <v>6</v>
      </c>
    </row>
    <row r="108" spans="1:32" x14ac:dyDescent="0.3">
      <c r="A108" t="s">
        <v>114</v>
      </c>
      <c r="B108">
        <v>40</v>
      </c>
      <c r="C108">
        <v>25</v>
      </c>
      <c r="D108">
        <v>5</v>
      </c>
      <c r="E108">
        <v>30</v>
      </c>
      <c r="F108">
        <v>5</v>
      </c>
      <c r="G108">
        <v>50</v>
      </c>
      <c r="H108">
        <v>5</v>
      </c>
      <c r="I108">
        <v>50</v>
      </c>
      <c r="J108">
        <v>5</v>
      </c>
      <c r="K108">
        <v>5</v>
      </c>
      <c r="L108">
        <v>5</v>
      </c>
      <c r="M108">
        <v>5</v>
      </c>
      <c r="N108">
        <v>5</v>
      </c>
      <c r="O108">
        <v>15</v>
      </c>
      <c r="P108">
        <v>45</v>
      </c>
      <c r="Q108">
        <v>20</v>
      </c>
      <c r="R108">
        <v>40</v>
      </c>
      <c r="S108">
        <v>15</v>
      </c>
      <c r="T108">
        <v>45</v>
      </c>
      <c r="U108">
        <v>15</v>
      </c>
      <c r="V108">
        <v>30</v>
      </c>
      <c r="W108">
        <v>35</v>
      </c>
      <c r="X108">
        <v>5</v>
      </c>
      <c r="Y108">
        <v>10</v>
      </c>
      <c r="Z108">
        <v>5</v>
      </c>
      <c r="AA108">
        <v>85</v>
      </c>
      <c r="AB108">
        <v>35</v>
      </c>
      <c r="AC108">
        <v>10</v>
      </c>
      <c r="AD108">
        <v>35</v>
      </c>
      <c r="AE108" s="2">
        <v>45885</v>
      </c>
      <c r="AF108">
        <f t="shared" si="1"/>
        <v>6</v>
      </c>
    </row>
    <row r="109" spans="1:32" x14ac:dyDescent="0.3">
      <c r="A109" t="s">
        <v>113</v>
      </c>
      <c r="B109">
        <v>20</v>
      </c>
      <c r="C109">
        <v>10</v>
      </c>
      <c r="D109">
        <v>10</v>
      </c>
      <c r="E109">
        <v>25</v>
      </c>
      <c r="F109">
        <v>5</v>
      </c>
      <c r="G109">
        <v>45</v>
      </c>
      <c r="H109">
        <v>10</v>
      </c>
      <c r="I109">
        <v>45</v>
      </c>
      <c r="J109">
        <v>5</v>
      </c>
      <c r="K109">
        <v>5</v>
      </c>
      <c r="L109">
        <v>5</v>
      </c>
      <c r="M109" t="s">
        <v>116</v>
      </c>
      <c r="N109">
        <v>5</v>
      </c>
      <c r="O109">
        <v>10</v>
      </c>
      <c r="P109">
        <v>50</v>
      </c>
      <c r="Q109">
        <v>10</v>
      </c>
      <c r="R109">
        <v>40</v>
      </c>
      <c r="S109">
        <v>15</v>
      </c>
      <c r="T109">
        <v>55</v>
      </c>
      <c r="U109">
        <v>20</v>
      </c>
      <c r="V109" t="s">
        <v>116</v>
      </c>
      <c r="W109">
        <v>50</v>
      </c>
      <c r="X109">
        <v>10</v>
      </c>
      <c r="Y109">
        <v>15</v>
      </c>
      <c r="Z109">
        <v>15</v>
      </c>
      <c r="AA109">
        <v>80</v>
      </c>
      <c r="AB109">
        <v>40</v>
      </c>
      <c r="AC109">
        <v>30</v>
      </c>
      <c r="AD109">
        <v>45</v>
      </c>
      <c r="AE109" s="2">
        <v>45885</v>
      </c>
      <c r="AF109">
        <f t="shared" si="1"/>
        <v>6</v>
      </c>
    </row>
    <row r="110" spans="1:32" x14ac:dyDescent="0.3">
      <c r="A110" t="s">
        <v>112</v>
      </c>
      <c r="B110">
        <v>30</v>
      </c>
      <c r="C110">
        <v>30</v>
      </c>
      <c r="D110">
        <v>20</v>
      </c>
      <c r="E110">
        <v>45</v>
      </c>
      <c r="F110">
        <v>5</v>
      </c>
      <c r="G110">
        <v>65</v>
      </c>
      <c r="H110">
        <v>20</v>
      </c>
      <c r="I110">
        <v>65</v>
      </c>
      <c r="J110">
        <v>40</v>
      </c>
      <c r="K110">
        <v>15</v>
      </c>
      <c r="L110">
        <v>10</v>
      </c>
      <c r="M110">
        <v>5</v>
      </c>
      <c r="N110">
        <v>5</v>
      </c>
      <c r="O110">
        <v>30</v>
      </c>
      <c r="P110">
        <v>50</v>
      </c>
      <c r="Q110">
        <v>25</v>
      </c>
      <c r="R110">
        <v>60</v>
      </c>
      <c r="S110">
        <v>35</v>
      </c>
      <c r="T110">
        <v>75</v>
      </c>
      <c r="U110">
        <v>30</v>
      </c>
      <c r="V110" t="s">
        <v>116</v>
      </c>
      <c r="W110">
        <v>50</v>
      </c>
      <c r="X110">
        <v>20</v>
      </c>
      <c r="Y110">
        <v>25</v>
      </c>
      <c r="Z110">
        <v>20</v>
      </c>
      <c r="AA110">
        <v>80</v>
      </c>
      <c r="AB110">
        <v>55</v>
      </c>
      <c r="AC110">
        <v>15</v>
      </c>
      <c r="AD110">
        <v>50</v>
      </c>
      <c r="AE110" s="2">
        <v>45885</v>
      </c>
      <c r="AF110">
        <f t="shared" si="1"/>
        <v>6</v>
      </c>
    </row>
    <row r="111" spans="1:32" x14ac:dyDescent="0.3">
      <c r="A111" t="s">
        <v>111</v>
      </c>
      <c r="AE111" s="2">
        <v>45885</v>
      </c>
      <c r="AF111">
        <f t="shared" si="1"/>
        <v>6</v>
      </c>
    </row>
    <row r="112" spans="1:32" x14ac:dyDescent="0.3">
      <c r="A112" t="s">
        <v>110</v>
      </c>
      <c r="B112">
        <v>30</v>
      </c>
      <c r="C112">
        <v>15</v>
      </c>
      <c r="D112">
        <v>20</v>
      </c>
      <c r="E112">
        <v>30</v>
      </c>
      <c r="F112">
        <v>5</v>
      </c>
      <c r="G112">
        <v>50</v>
      </c>
      <c r="H112">
        <v>20</v>
      </c>
      <c r="I112">
        <v>65</v>
      </c>
      <c r="J112">
        <v>30</v>
      </c>
      <c r="K112">
        <v>15</v>
      </c>
      <c r="L112">
        <v>15</v>
      </c>
      <c r="M112">
        <v>20</v>
      </c>
      <c r="N112">
        <v>5</v>
      </c>
      <c r="O112">
        <v>20</v>
      </c>
      <c r="P112">
        <v>35</v>
      </c>
      <c r="Q112">
        <v>20</v>
      </c>
      <c r="R112">
        <v>55</v>
      </c>
      <c r="S112">
        <v>25</v>
      </c>
      <c r="T112">
        <v>55</v>
      </c>
      <c r="U112">
        <v>15</v>
      </c>
      <c r="V112">
        <v>35</v>
      </c>
      <c r="W112">
        <v>45</v>
      </c>
      <c r="X112">
        <v>5</v>
      </c>
      <c r="Y112">
        <v>10</v>
      </c>
      <c r="Z112">
        <v>10</v>
      </c>
      <c r="AA112">
        <v>65</v>
      </c>
      <c r="AB112">
        <v>40</v>
      </c>
      <c r="AC112">
        <v>5</v>
      </c>
      <c r="AD112">
        <v>40</v>
      </c>
      <c r="AE112" s="2">
        <v>45885</v>
      </c>
      <c r="AF112">
        <f t="shared" si="1"/>
        <v>6</v>
      </c>
    </row>
    <row r="113" spans="1:32" x14ac:dyDescent="0.3">
      <c r="A113" t="s">
        <v>109</v>
      </c>
      <c r="B113">
        <v>30</v>
      </c>
      <c r="C113">
        <v>25</v>
      </c>
      <c r="D113">
        <v>15</v>
      </c>
      <c r="E113">
        <v>30</v>
      </c>
      <c r="F113">
        <v>5</v>
      </c>
      <c r="G113">
        <v>65</v>
      </c>
      <c r="H113">
        <v>25</v>
      </c>
      <c r="I113">
        <v>55</v>
      </c>
      <c r="J113">
        <v>25</v>
      </c>
      <c r="K113">
        <v>15</v>
      </c>
      <c r="L113">
        <v>10</v>
      </c>
      <c r="M113">
        <v>20</v>
      </c>
      <c r="N113">
        <v>5</v>
      </c>
      <c r="O113">
        <v>15</v>
      </c>
      <c r="P113">
        <v>50</v>
      </c>
      <c r="Q113">
        <v>15</v>
      </c>
      <c r="R113">
        <v>45</v>
      </c>
      <c r="S113">
        <v>20</v>
      </c>
      <c r="T113">
        <v>35</v>
      </c>
      <c r="U113">
        <v>15</v>
      </c>
      <c r="V113">
        <v>45</v>
      </c>
      <c r="W113">
        <v>30</v>
      </c>
      <c r="X113">
        <v>5</v>
      </c>
      <c r="Y113">
        <v>10</v>
      </c>
      <c r="Z113">
        <v>5</v>
      </c>
      <c r="AA113">
        <v>75</v>
      </c>
      <c r="AB113">
        <v>35</v>
      </c>
      <c r="AC113">
        <v>5</v>
      </c>
      <c r="AD113">
        <v>35</v>
      </c>
      <c r="AE113" s="2">
        <v>45885</v>
      </c>
      <c r="AF113">
        <f t="shared" si="1"/>
        <v>6</v>
      </c>
    </row>
    <row r="114" spans="1:32" x14ac:dyDescent="0.3">
      <c r="A114" t="s">
        <v>108</v>
      </c>
      <c r="B114">
        <v>25</v>
      </c>
      <c r="C114">
        <v>20</v>
      </c>
      <c r="D114">
        <v>10</v>
      </c>
      <c r="E114">
        <v>25</v>
      </c>
      <c r="F114">
        <v>5</v>
      </c>
      <c r="G114">
        <v>55</v>
      </c>
      <c r="H114">
        <v>25</v>
      </c>
      <c r="I114">
        <v>45</v>
      </c>
      <c r="J114">
        <v>25</v>
      </c>
      <c r="K114">
        <v>5</v>
      </c>
      <c r="L114">
        <v>10</v>
      </c>
      <c r="M114">
        <v>20</v>
      </c>
      <c r="N114">
        <v>5</v>
      </c>
      <c r="O114">
        <v>15</v>
      </c>
      <c r="P114">
        <v>30</v>
      </c>
      <c r="Q114">
        <v>25</v>
      </c>
      <c r="R114">
        <v>45</v>
      </c>
      <c r="S114">
        <v>25</v>
      </c>
      <c r="T114">
        <v>45</v>
      </c>
      <c r="U114">
        <v>5</v>
      </c>
      <c r="V114">
        <v>45</v>
      </c>
      <c r="W114">
        <v>45</v>
      </c>
      <c r="X114">
        <v>5</v>
      </c>
      <c r="Y114">
        <v>15</v>
      </c>
      <c r="Z114">
        <v>5</v>
      </c>
      <c r="AA114">
        <v>50</v>
      </c>
      <c r="AB114">
        <v>55</v>
      </c>
      <c r="AC114">
        <v>5</v>
      </c>
      <c r="AD114">
        <v>30</v>
      </c>
      <c r="AE114" s="2">
        <v>45885</v>
      </c>
      <c r="AF114">
        <f t="shared" si="1"/>
        <v>6</v>
      </c>
    </row>
    <row r="115" spans="1:32" x14ac:dyDescent="0.3">
      <c r="A115" t="s">
        <v>107</v>
      </c>
      <c r="B115">
        <v>15</v>
      </c>
      <c r="C115">
        <v>5</v>
      </c>
      <c r="D115">
        <v>10</v>
      </c>
      <c r="E115">
        <v>25</v>
      </c>
      <c r="F115">
        <v>5</v>
      </c>
      <c r="G115">
        <v>50</v>
      </c>
      <c r="H115">
        <v>15</v>
      </c>
      <c r="I115">
        <v>65</v>
      </c>
      <c r="J115">
        <v>25</v>
      </c>
      <c r="K115">
        <v>5</v>
      </c>
      <c r="L115">
        <v>5</v>
      </c>
      <c r="M115">
        <v>20</v>
      </c>
      <c r="N115">
        <v>5</v>
      </c>
      <c r="O115">
        <v>15</v>
      </c>
      <c r="P115">
        <v>45</v>
      </c>
      <c r="Q115" t="s">
        <v>116</v>
      </c>
      <c r="R115">
        <v>35</v>
      </c>
      <c r="S115">
        <v>25</v>
      </c>
      <c r="T115">
        <v>55</v>
      </c>
      <c r="U115">
        <v>10</v>
      </c>
      <c r="V115">
        <v>60</v>
      </c>
      <c r="W115">
        <v>35</v>
      </c>
      <c r="X115">
        <v>5</v>
      </c>
      <c r="Y115">
        <v>10</v>
      </c>
      <c r="Z115">
        <v>10</v>
      </c>
      <c r="AA115">
        <v>55</v>
      </c>
      <c r="AB115">
        <v>40</v>
      </c>
      <c r="AC115">
        <v>20</v>
      </c>
      <c r="AD115">
        <v>55</v>
      </c>
      <c r="AE115" s="2">
        <v>45885</v>
      </c>
      <c r="AF115">
        <f t="shared" si="1"/>
        <v>6</v>
      </c>
    </row>
    <row r="116" spans="1:32" x14ac:dyDescent="0.3">
      <c r="A116" t="s">
        <v>106</v>
      </c>
      <c r="AE116" s="2">
        <v>45885</v>
      </c>
      <c r="AF116">
        <f t="shared" si="1"/>
        <v>6</v>
      </c>
    </row>
    <row r="117" spans="1:32" x14ac:dyDescent="0.3">
      <c r="A117" t="s">
        <v>105</v>
      </c>
      <c r="AE117" s="2">
        <v>45885</v>
      </c>
      <c r="AF117">
        <f t="shared" si="1"/>
        <v>6</v>
      </c>
    </row>
    <row r="118" spans="1:32" x14ac:dyDescent="0.3">
      <c r="A118" t="s">
        <v>104</v>
      </c>
      <c r="AE118" s="2">
        <v>45885</v>
      </c>
      <c r="AF118">
        <f t="shared" si="1"/>
        <v>6</v>
      </c>
    </row>
    <row r="119" spans="1:32" x14ac:dyDescent="0.3">
      <c r="A119" t="s">
        <v>103</v>
      </c>
      <c r="AE119" s="2">
        <v>45885</v>
      </c>
      <c r="AF119">
        <f t="shared" si="1"/>
        <v>6</v>
      </c>
    </row>
    <row r="120" spans="1:32" x14ac:dyDescent="0.3">
      <c r="A120" t="s">
        <v>102</v>
      </c>
      <c r="B120">
        <v>5</v>
      </c>
      <c r="C120">
        <v>5</v>
      </c>
      <c r="D120" t="s">
        <v>116</v>
      </c>
      <c r="E120">
        <v>20</v>
      </c>
      <c r="F120" t="s">
        <v>116</v>
      </c>
      <c r="G120" t="s">
        <v>116</v>
      </c>
      <c r="H120">
        <v>5</v>
      </c>
      <c r="I120">
        <v>35</v>
      </c>
      <c r="J120">
        <v>5</v>
      </c>
      <c r="K120" t="s">
        <v>116</v>
      </c>
      <c r="L120" t="s">
        <v>116</v>
      </c>
      <c r="M120" t="s">
        <v>116</v>
      </c>
      <c r="N120">
        <v>5</v>
      </c>
      <c r="O120" t="s">
        <v>116</v>
      </c>
      <c r="P120">
        <v>20</v>
      </c>
      <c r="Q120" t="s">
        <v>116</v>
      </c>
      <c r="R120">
        <v>25</v>
      </c>
      <c r="S120" t="s">
        <v>116</v>
      </c>
      <c r="T120" t="s">
        <v>116</v>
      </c>
      <c r="U120" t="s">
        <v>116</v>
      </c>
      <c r="V120" t="s">
        <v>116</v>
      </c>
      <c r="W120" t="s">
        <v>116</v>
      </c>
      <c r="X120" t="s">
        <v>116</v>
      </c>
      <c r="Y120" t="s">
        <v>116</v>
      </c>
      <c r="Z120" t="s">
        <v>116</v>
      </c>
      <c r="AA120" t="s">
        <v>116</v>
      </c>
      <c r="AB120" t="s">
        <v>116</v>
      </c>
      <c r="AC120" t="s">
        <v>116</v>
      </c>
      <c r="AD120" t="s">
        <v>116</v>
      </c>
      <c r="AE120" s="2">
        <v>45885</v>
      </c>
      <c r="AF120">
        <f t="shared" si="1"/>
        <v>6</v>
      </c>
    </row>
    <row r="121" spans="1:32" x14ac:dyDescent="0.3">
      <c r="A121" t="s">
        <v>101</v>
      </c>
      <c r="B121">
        <v>5</v>
      </c>
      <c r="C121" t="s">
        <v>116</v>
      </c>
      <c r="D121" t="s">
        <v>116</v>
      </c>
      <c r="E121">
        <v>5</v>
      </c>
      <c r="F121" t="s">
        <v>116</v>
      </c>
      <c r="G121" t="s">
        <v>116</v>
      </c>
      <c r="H121">
        <v>5</v>
      </c>
      <c r="I121">
        <v>10</v>
      </c>
      <c r="J121">
        <v>5</v>
      </c>
      <c r="K121" t="s">
        <v>116</v>
      </c>
      <c r="L121" t="s">
        <v>116</v>
      </c>
      <c r="M121" t="s">
        <v>116</v>
      </c>
      <c r="N121">
        <v>5</v>
      </c>
      <c r="O121" t="s">
        <v>116</v>
      </c>
      <c r="P121">
        <v>30</v>
      </c>
      <c r="Q121" t="s">
        <v>116</v>
      </c>
      <c r="R121" t="s">
        <v>116</v>
      </c>
      <c r="S121" t="s">
        <v>116</v>
      </c>
      <c r="T121">
        <v>25</v>
      </c>
      <c r="U121" t="s">
        <v>116</v>
      </c>
      <c r="V121" t="s">
        <v>116</v>
      </c>
      <c r="W121" t="s">
        <v>116</v>
      </c>
      <c r="X121" t="s">
        <v>116</v>
      </c>
      <c r="Y121" t="s">
        <v>116</v>
      </c>
      <c r="Z121" t="s">
        <v>116</v>
      </c>
      <c r="AA121" t="s">
        <v>116</v>
      </c>
      <c r="AB121" t="s">
        <v>116</v>
      </c>
      <c r="AC121" t="s">
        <v>116</v>
      </c>
      <c r="AD121" t="s">
        <v>116</v>
      </c>
      <c r="AE121" s="2">
        <v>45885</v>
      </c>
      <c r="AF121">
        <f t="shared" si="1"/>
        <v>6</v>
      </c>
    </row>
    <row r="122" spans="1:32" x14ac:dyDescent="0.3">
      <c r="A122" s="1">
        <v>45886</v>
      </c>
    </row>
    <row r="123" spans="1:32" x14ac:dyDescent="0.3">
      <c r="A123" t="s">
        <v>129</v>
      </c>
      <c r="AE123" s="2">
        <v>45886</v>
      </c>
      <c r="AF123">
        <f t="shared" si="1"/>
        <v>7</v>
      </c>
    </row>
    <row r="124" spans="1:32" x14ac:dyDescent="0.3">
      <c r="A124" t="s">
        <v>115</v>
      </c>
      <c r="AE124" s="2">
        <v>45886</v>
      </c>
      <c r="AF124">
        <f t="shared" si="1"/>
        <v>7</v>
      </c>
    </row>
    <row r="125" spans="1:32" x14ac:dyDescent="0.3">
      <c r="A125" t="s">
        <v>114</v>
      </c>
      <c r="B125">
        <v>25</v>
      </c>
      <c r="C125">
        <v>45</v>
      </c>
      <c r="D125">
        <v>20</v>
      </c>
      <c r="E125">
        <v>25</v>
      </c>
      <c r="F125">
        <v>5</v>
      </c>
      <c r="G125">
        <v>60</v>
      </c>
      <c r="H125">
        <v>5</v>
      </c>
      <c r="I125">
        <v>50</v>
      </c>
      <c r="J125">
        <v>30</v>
      </c>
      <c r="K125">
        <v>10</v>
      </c>
      <c r="L125">
        <v>5</v>
      </c>
      <c r="M125" t="s">
        <v>116</v>
      </c>
      <c r="N125">
        <v>5</v>
      </c>
      <c r="O125">
        <v>25</v>
      </c>
      <c r="P125">
        <v>40</v>
      </c>
      <c r="Q125">
        <v>5</v>
      </c>
      <c r="R125">
        <v>45</v>
      </c>
      <c r="S125">
        <v>40</v>
      </c>
      <c r="T125">
        <v>65</v>
      </c>
      <c r="U125">
        <v>30</v>
      </c>
      <c r="V125">
        <v>45</v>
      </c>
      <c r="W125">
        <v>40</v>
      </c>
      <c r="X125">
        <v>5</v>
      </c>
      <c r="Y125">
        <v>20</v>
      </c>
      <c r="Z125">
        <v>10</v>
      </c>
      <c r="AA125">
        <v>70</v>
      </c>
      <c r="AB125">
        <v>40</v>
      </c>
      <c r="AC125">
        <v>15</v>
      </c>
      <c r="AD125">
        <v>40</v>
      </c>
      <c r="AE125" s="2">
        <v>45886</v>
      </c>
      <c r="AF125">
        <f t="shared" si="1"/>
        <v>7</v>
      </c>
    </row>
    <row r="126" spans="1:32" x14ac:dyDescent="0.3">
      <c r="A126" t="s">
        <v>113</v>
      </c>
      <c r="B126">
        <v>20</v>
      </c>
      <c r="C126">
        <v>20</v>
      </c>
      <c r="D126">
        <v>5</v>
      </c>
      <c r="E126">
        <v>35</v>
      </c>
      <c r="F126">
        <v>5</v>
      </c>
      <c r="G126">
        <v>55</v>
      </c>
      <c r="H126">
        <v>20</v>
      </c>
      <c r="I126">
        <v>80</v>
      </c>
      <c r="J126">
        <v>15</v>
      </c>
      <c r="K126">
        <v>5</v>
      </c>
      <c r="L126">
        <v>5</v>
      </c>
      <c r="M126">
        <v>25</v>
      </c>
      <c r="N126">
        <v>5</v>
      </c>
      <c r="O126">
        <v>25</v>
      </c>
      <c r="P126">
        <v>30</v>
      </c>
      <c r="Q126">
        <v>25</v>
      </c>
      <c r="R126">
        <v>45</v>
      </c>
      <c r="S126">
        <v>15</v>
      </c>
      <c r="T126">
        <v>50</v>
      </c>
      <c r="U126">
        <v>35</v>
      </c>
      <c r="V126">
        <v>40</v>
      </c>
      <c r="W126">
        <v>50</v>
      </c>
      <c r="X126">
        <v>15</v>
      </c>
      <c r="Y126">
        <v>10</v>
      </c>
      <c r="Z126">
        <v>25</v>
      </c>
      <c r="AA126">
        <v>75</v>
      </c>
      <c r="AB126">
        <v>50</v>
      </c>
      <c r="AC126">
        <v>25</v>
      </c>
      <c r="AD126">
        <v>45</v>
      </c>
      <c r="AE126" s="2">
        <v>45886</v>
      </c>
      <c r="AF126">
        <f t="shared" si="1"/>
        <v>7</v>
      </c>
    </row>
    <row r="127" spans="1:32" x14ac:dyDescent="0.3">
      <c r="A127" t="s">
        <v>112</v>
      </c>
      <c r="B127">
        <v>40</v>
      </c>
      <c r="C127">
        <v>25</v>
      </c>
      <c r="D127">
        <v>35</v>
      </c>
      <c r="E127">
        <v>35</v>
      </c>
      <c r="F127">
        <v>5</v>
      </c>
      <c r="G127">
        <v>100</v>
      </c>
      <c r="H127">
        <v>20</v>
      </c>
      <c r="I127">
        <v>60</v>
      </c>
      <c r="J127">
        <v>35</v>
      </c>
      <c r="K127">
        <v>15</v>
      </c>
      <c r="L127">
        <v>20</v>
      </c>
      <c r="M127">
        <v>20</v>
      </c>
      <c r="N127">
        <v>5</v>
      </c>
      <c r="O127">
        <v>30</v>
      </c>
      <c r="P127">
        <v>55</v>
      </c>
      <c r="Q127">
        <v>15</v>
      </c>
      <c r="R127">
        <v>60</v>
      </c>
      <c r="S127">
        <v>30</v>
      </c>
      <c r="T127">
        <v>65</v>
      </c>
      <c r="U127">
        <v>40</v>
      </c>
      <c r="V127">
        <v>35</v>
      </c>
      <c r="W127">
        <v>30</v>
      </c>
      <c r="X127">
        <v>10</v>
      </c>
      <c r="Y127">
        <v>25</v>
      </c>
      <c r="Z127">
        <v>10</v>
      </c>
      <c r="AA127">
        <v>60</v>
      </c>
      <c r="AB127">
        <v>35</v>
      </c>
      <c r="AC127">
        <v>15</v>
      </c>
      <c r="AD127">
        <v>55</v>
      </c>
      <c r="AE127" s="2">
        <v>45886</v>
      </c>
      <c r="AF127">
        <f t="shared" si="1"/>
        <v>7</v>
      </c>
    </row>
    <row r="128" spans="1:32" x14ac:dyDescent="0.3">
      <c r="A128" t="s">
        <v>111</v>
      </c>
      <c r="B128">
        <v>40</v>
      </c>
      <c r="C128">
        <v>15</v>
      </c>
      <c r="D128">
        <v>20</v>
      </c>
      <c r="E128">
        <v>65</v>
      </c>
      <c r="F128">
        <v>5</v>
      </c>
      <c r="G128">
        <v>70</v>
      </c>
      <c r="H128">
        <v>30</v>
      </c>
      <c r="I128">
        <v>60</v>
      </c>
      <c r="J128">
        <v>35</v>
      </c>
      <c r="K128">
        <v>15</v>
      </c>
      <c r="L128">
        <v>10</v>
      </c>
      <c r="M128">
        <v>30</v>
      </c>
      <c r="N128">
        <v>5</v>
      </c>
      <c r="O128">
        <v>40</v>
      </c>
      <c r="P128">
        <v>40</v>
      </c>
      <c r="Q128">
        <v>35</v>
      </c>
      <c r="R128">
        <v>60</v>
      </c>
      <c r="S128">
        <v>25</v>
      </c>
      <c r="T128">
        <v>45</v>
      </c>
      <c r="U128">
        <v>20</v>
      </c>
      <c r="V128">
        <v>40</v>
      </c>
      <c r="W128">
        <v>45</v>
      </c>
      <c r="X128">
        <v>20</v>
      </c>
      <c r="Y128">
        <v>15</v>
      </c>
      <c r="Z128">
        <v>10</v>
      </c>
      <c r="AA128">
        <v>70</v>
      </c>
      <c r="AB128">
        <v>50</v>
      </c>
      <c r="AC128">
        <v>20</v>
      </c>
      <c r="AD128">
        <v>35</v>
      </c>
      <c r="AE128" s="2">
        <v>45886</v>
      </c>
      <c r="AF128">
        <f t="shared" si="1"/>
        <v>7</v>
      </c>
    </row>
    <row r="129" spans="1:32" x14ac:dyDescent="0.3">
      <c r="A129" t="s">
        <v>110</v>
      </c>
      <c r="B129">
        <v>35</v>
      </c>
      <c r="C129">
        <v>25</v>
      </c>
      <c r="D129">
        <v>25</v>
      </c>
      <c r="E129">
        <v>40</v>
      </c>
      <c r="F129">
        <v>5</v>
      </c>
      <c r="G129">
        <v>55</v>
      </c>
      <c r="H129">
        <v>30</v>
      </c>
      <c r="I129">
        <v>60</v>
      </c>
      <c r="J129">
        <v>25</v>
      </c>
      <c r="K129">
        <v>15</v>
      </c>
      <c r="L129">
        <v>15</v>
      </c>
      <c r="M129">
        <v>35</v>
      </c>
      <c r="N129">
        <v>5</v>
      </c>
      <c r="O129">
        <v>20</v>
      </c>
      <c r="P129">
        <v>50</v>
      </c>
      <c r="Q129">
        <v>25</v>
      </c>
      <c r="R129">
        <v>60</v>
      </c>
      <c r="S129">
        <v>25</v>
      </c>
      <c r="T129">
        <v>40</v>
      </c>
      <c r="U129">
        <v>35</v>
      </c>
      <c r="V129">
        <v>30</v>
      </c>
      <c r="W129">
        <v>50</v>
      </c>
      <c r="X129">
        <v>15</v>
      </c>
      <c r="Y129">
        <v>15</v>
      </c>
      <c r="Z129">
        <v>10</v>
      </c>
      <c r="AA129">
        <v>65</v>
      </c>
      <c r="AB129">
        <v>40</v>
      </c>
      <c r="AC129">
        <v>25</v>
      </c>
      <c r="AD129">
        <v>60</v>
      </c>
      <c r="AE129" s="2">
        <v>45886</v>
      </c>
      <c r="AF129">
        <f t="shared" si="1"/>
        <v>7</v>
      </c>
    </row>
    <row r="130" spans="1:32" x14ac:dyDescent="0.3">
      <c r="A130" t="s">
        <v>109</v>
      </c>
      <c r="B130">
        <v>30</v>
      </c>
      <c r="C130">
        <v>20</v>
      </c>
      <c r="D130">
        <v>20</v>
      </c>
      <c r="E130">
        <v>30</v>
      </c>
      <c r="F130">
        <v>5</v>
      </c>
      <c r="G130" t="s">
        <v>116</v>
      </c>
      <c r="H130">
        <v>30</v>
      </c>
      <c r="I130">
        <v>60</v>
      </c>
      <c r="J130">
        <v>40</v>
      </c>
      <c r="K130">
        <v>10</v>
      </c>
      <c r="L130">
        <v>5</v>
      </c>
      <c r="M130">
        <v>15</v>
      </c>
      <c r="N130">
        <v>5</v>
      </c>
      <c r="O130">
        <v>15</v>
      </c>
      <c r="P130">
        <v>50</v>
      </c>
      <c r="Q130">
        <v>25</v>
      </c>
      <c r="R130">
        <v>60</v>
      </c>
      <c r="S130">
        <v>25</v>
      </c>
      <c r="T130">
        <v>40</v>
      </c>
      <c r="U130">
        <v>10</v>
      </c>
      <c r="V130">
        <v>40</v>
      </c>
      <c r="W130">
        <v>40</v>
      </c>
      <c r="X130">
        <v>5</v>
      </c>
      <c r="Y130">
        <v>10</v>
      </c>
      <c r="Z130">
        <v>10</v>
      </c>
      <c r="AA130">
        <v>80</v>
      </c>
      <c r="AB130">
        <v>30</v>
      </c>
      <c r="AC130">
        <v>5</v>
      </c>
      <c r="AD130">
        <v>40</v>
      </c>
      <c r="AE130" s="2">
        <v>45886</v>
      </c>
      <c r="AF130">
        <f t="shared" si="1"/>
        <v>7</v>
      </c>
    </row>
    <row r="131" spans="1:32" x14ac:dyDescent="0.3">
      <c r="A131" t="s">
        <v>108</v>
      </c>
      <c r="B131">
        <v>30</v>
      </c>
      <c r="C131">
        <v>25</v>
      </c>
      <c r="D131">
        <v>20</v>
      </c>
      <c r="E131">
        <v>30</v>
      </c>
      <c r="F131">
        <v>5</v>
      </c>
      <c r="G131">
        <v>60</v>
      </c>
      <c r="H131">
        <v>30</v>
      </c>
      <c r="I131">
        <v>60</v>
      </c>
      <c r="J131">
        <v>20</v>
      </c>
      <c r="K131">
        <v>10</v>
      </c>
      <c r="L131">
        <v>10</v>
      </c>
      <c r="M131">
        <v>20</v>
      </c>
      <c r="N131">
        <v>5</v>
      </c>
      <c r="O131">
        <v>15</v>
      </c>
      <c r="P131">
        <v>35</v>
      </c>
      <c r="Q131">
        <v>30</v>
      </c>
      <c r="R131">
        <v>45</v>
      </c>
      <c r="S131">
        <v>25</v>
      </c>
      <c r="T131">
        <v>40</v>
      </c>
      <c r="U131">
        <v>20</v>
      </c>
      <c r="V131">
        <v>30</v>
      </c>
      <c r="W131">
        <v>45</v>
      </c>
      <c r="X131">
        <v>5</v>
      </c>
      <c r="Y131">
        <v>20</v>
      </c>
      <c r="Z131">
        <v>10</v>
      </c>
      <c r="AA131">
        <v>75</v>
      </c>
      <c r="AB131">
        <v>35</v>
      </c>
      <c r="AC131">
        <v>15</v>
      </c>
      <c r="AD131">
        <v>50</v>
      </c>
      <c r="AE131" s="2">
        <v>45886</v>
      </c>
      <c r="AF131">
        <f t="shared" si="1"/>
        <v>7</v>
      </c>
    </row>
    <row r="132" spans="1:32" x14ac:dyDescent="0.3">
      <c r="A132" t="s">
        <v>107</v>
      </c>
      <c r="AE132" s="2">
        <v>45886</v>
      </c>
      <c r="AF132">
        <f t="shared" si="1"/>
        <v>7</v>
      </c>
    </row>
    <row r="133" spans="1:32" x14ac:dyDescent="0.3">
      <c r="A133" t="s">
        <v>106</v>
      </c>
      <c r="B133">
        <v>20</v>
      </c>
      <c r="C133">
        <v>5</v>
      </c>
      <c r="D133">
        <v>5</v>
      </c>
      <c r="E133">
        <v>25</v>
      </c>
      <c r="F133">
        <v>5</v>
      </c>
      <c r="G133">
        <v>60</v>
      </c>
      <c r="H133">
        <v>15</v>
      </c>
      <c r="I133">
        <v>45</v>
      </c>
      <c r="J133">
        <v>20</v>
      </c>
      <c r="K133">
        <v>5</v>
      </c>
      <c r="L133">
        <v>5</v>
      </c>
      <c r="M133">
        <v>20</v>
      </c>
      <c r="N133">
        <v>5</v>
      </c>
      <c r="O133" t="s">
        <v>116</v>
      </c>
      <c r="P133">
        <v>40</v>
      </c>
      <c r="Q133">
        <v>20</v>
      </c>
      <c r="R133">
        <v>25</v>
      </c>
      <c r="S133">
        <v>30</v>
      </c>
      <c r="T133">
        <v>55</v>
      </c>
      <c r="U133">
        <v>15</v>
      </c>
      <c r="V133">
        <v>35</v>
      </c>
      <c r="W133">
        <v>35</v>
      </c>
      <c r="X133">
        <v>10</v>
      </c>
      <c r="Y133">
        <v>15</v>
      </c>
      <c r="Z133">
        <v>10</v>
      </c>
      <c r="AA133" t="s">
        <v>116</v>
      </c>
      <c r="AB133">
        <v>45</v>
      </c>
      <c r="AC133">
        <v>5</v>
      </c>
      <c r="AD133">
        <v>40</v>
      </c>
      <c r="AE133" s="2">
        <v>45886</v>
      </c>
      <c r="AF133">
        <f t="shared" ref="AF133:AF196" si="2">WEEKDAY(AE133,2)</f>
        <v>7</v>
      </c>
    </row>
    <row r="134" spans="1:32" x14ac:dyDescent="0.3">
      <c r="A134" t="s">
        <v>105</v>
      </c>
      <c r="AE134" s="2">
        <v>45886</v>
      </c>
      <c r="AF134">
        <f t="shared" si="2"/>
        <v>7</v>
      </c>
    </row>
    <row r="135" spans="1:32" x14ac:dyDescent="0.3">
      <c r="A135" t="s">
        <v>104</v>
      </c>
      <c r="AE135" s="2">
        <v>45886</v>
      </c>
      <c r="AF135">
        <f t="shared" si="2"/>
        <v>7</v>
      </c>
    </row>
    <row r="136" spans="1:32" x14ac:dyDescent="0.3">
      <c r="A136" t="s">
        <v>103</v>
      </c>
      <c r="B136">
        <v>5</v>
      </c>
      <c r="C136">
        <v>5</v>
      </c>
      <c r="D136" t="s">
        <v>116</v>
      </c>
      <c r="E136">
        <v>15</v>
      </c>
      <c r="F136" t="s">
        <v>116</v>
      </c>
      <c r="G136" t="s">
        <v>116</v>
      </c>
      <c r="H136">
        <v>5</v>
      </c>
      <c r="I136" t="s">
        <v>116</v>
      </c>
      <c r="J136">
        <v>5</v>
      </c>
      <c r="K136" t="s">
        <v>116</v>
      </c>
      <c r="L136" t="s">
        <v>116</v>
      </c>
      <c r="M136" t="s">
        <v>116</v>
      </c>
      <c r="N136">
        <v>5</v>
      </c>
      <c r="O136" t="s">
        <v>116</v>
      </c>
      <c r="P136">
        <v>40</v>
      </c>
      <c r="Q136" t="s">
        <v>116</v>
      </c>
      <c r="R136" t="s">
        <v>116</v>
      </c>
      <c r="S136" t="s">
        <v>116</v>
      </c>
      <c r="T136">
        <v>35</v>
      </c>
      <c r="U136" t="s">
        <v>116</v>
      </c>
      <c r="V136" t="s">
        <v>116</v>
      </c>
      <c r="W136" t="s">
        <v>116</v>
      </c>
      <c r="X136" t="s">
        <v>116</v>
      </c>
      <c r="Y136" t="s">
        <v>116</v>
      </c>
      <c r="Z136" t="s">
        <v>116</v>
      </c>
      <c r="AA136" t="s">
        <v>116</v>
      </c>
      <c r="AB136" t="s">
        <v>116</v>
      </c>
      <c r="AC136" t="s">
        <v>116</v>
      </c>
      <c r="AD136" t="s">
        <v>116</v>
      </c>
      <c r="AE136" s="2">
        <v>45886</v>
      </c>
      <c r="AF136">
        <f t="shared" si="2"/>
        <v>7</v>
      </c>
    </row>
    <row r="137" spans="1:32" x14ac:dyDescent="0.3">
      <c r="A137" t="s">
        <v>102</v>
      </c>
      <c r="AE137" s="2">
        <v>45886</v>
      </c>
      <c r="AF137">
        <f t="shared" si="2"/>
        <v>7</v>
      </c>
    </row>
    <row r="138" spans="1:32" x14ac:dyDescent="0.3">
      <c r="A138" t="s">
        <v>101</v>
      </c>
      <c r="AE138" s="2">
        <v>45886</v>
      </c>
      <c r="AF138">
        <f t="shared" si="2"/>
        <v>7</v>
      </c>
    </row>
    <row r="139" spans="1:32" x14ac:dyDescent="0.3">
      <c r="A139" s="1">
        <v>45887</v>
      </c>
    </row>
    <row r="140" spans="1:32" x14ac:dyDescent="0.3">
      <c r="A140" t="s">
        <v>129</v>
      </c>
      <c r="AE140" s="2">
        <v>45887</v>
      </c>
      <c r="AF140">
        <f t="shared" si="2"/>
        <v>1</v>
      </c>
    </row>
    <row r="141" spans="1:32" x14ac:dyDescent="0.3">
      <c r="A141" t="s">
        <v>115</v>
      </c>
      <c r="B141">
        <v>5</v>
      </c>
      <c r="C141">
        <v>5</v>
      </c>
      <c r="D141">
        <v>5</v>
      </c>
      <c r="E141">
        <v>20</v>
      </c>
      <c r="F141">
        <v>5</v>
      </c>
      <c r="G141">
        <v>45</v>
      </c>
      <c r="H141">
        <v>5</v>
      </c>
      <c r="I141">
        <v>30</v>
      </c>
      <c r="J141">
        <v>5</v>
      </c>
      <c r="K141">
        <v>5</v>
      </c>
      <c r="L141">
        <v>5</v>
      </c>
      <c r="M141">
        <v>5</v>
      </c>
      <c r="N141">
        <v>5</v>
      </c>
      <c r="O141">
        <v>5</v>
      </c>
      <c r="P141">
        <v>70</v>
      </c>
      <c r="Q141">
        <v>5</v>
      </c>
      <c r="R141">
        <v>40</v>
      </c>
      <c r="S141">
        <v>5</v>
      </c>
      <c r="T141">
        <v>25</v>
      </c>
      <c r="U141">
        <v>20</v>
      </c>
      <c r="V141">
        <v>10</v>
      </c>
      <c r="W141">
        <v>15</v>
      </c>
      <c r="X141" t="s">
        <v>116</v>
      </c>
      <c r="Y141">
        <v>5</v>
      </c>
      <c r="Z141">
        <v>5</v>
      </c>
      <c r="AA141">
        <v>95</v>
      </c>
      <c r="AB141">
        <v>5</v>
      </c>
      <c r="AC141" t="s">
        <v>116</v>
      </c>
      <c r="AD141">
        <v>30</v>
      </c>
      <c r="AE141" s="2">
        <v>45887</v>
      </c>
      <c r="AF141">
        <f t="shared" si="2"/>
        <v>1</v>
      </c>
    </row>
    <row r="142" spans="1:32" x14ac:dyDescent="0.3">
      <c r="A142" t="s">
        <v>114</v>
      </c>
      <c r="AE142" s="2">
        <v>45887</v>
      </c>
      <c r="AF142">
        <f t="shared" si="2"/>
        <v>1</v>
      </c>
    </row>
    <row r="143" spans="1:32" x14ac:dyDescent="0.3">
      <c r="A143" t="s">
        <v>113</v>
      </c>
      <c r="B143">
        <v>30</v>
      </c>
      <c r="C143">
        <v>20</v>
      </c>
      <c r="D143">
        <v>5</v>
      </c>
      <c r="E143">
        <v>30</v>
      </c>
      <c r="F143">
        <v>5</v>
      </c>
      <c r="G143">
        <v>70</v>
      </c>
      <c r="H143">
        <v>20</v>
      </c>
      <c r="I143" t="s">
        <v>116</v>
      </c>
      <c r="J143">
        <v>45</v>
      </c>
      <c r="K143">
        <v>10</v>
      </c>
      <c r="L143">
        <v>5</v>
      </c>
      <c r="M143">
        <v>20</v>
      </c>
      <c r="N143">
        <v>5</v>
      </c>
      <c r="O143">
        <v>10</v>
      </c>
      <c r="P143">
        <v>35</v>
      </c>
      <c r="Q143">
        <v>20</v>
      </c>
      <c r="R143">
        <v>40</v>
      </c>
      <c r="S143">
        <v>30</v>
      </c>
      <c r="T143">
        <v>55</v>
      </c>
      <c r="U143">
        <v>20</v>
      </c>
      <c r="V143">
        <v>35</v>
      </c>
      <c r="W143">
        <v>45</v>
      </c>
      <c r="X143" t="s">
        <v>116</v>
      </c>
      <c r="Y143">
        <v>25</v>
      </c>
      <c r="Z143">
        <v>15</v>
      </c>
      <c r="AA143">
        <v>100</v>
      </c>
      <c r="AB143">
        <v>45</v>
      </c>
      <c r="AC143">
        <v>25</v>
      </c>
      <c r="AD143">
        <v>45</v>
      </c>
      <c r="AE143" s="2">
        <v>45887</v>
      </c>
      <c r="AF143">
        <f t="shared" si="2"/>
        <v>1</v>
      </c>
    </row>
    <row r="144" spans="1:32" x14ac:dyDescent="0.3">
      <c r="A144" t="s">
        <v>112</v>
      </c>
      <c r="B144">
        <v>35</v>
      </c>
      <c r="C144">
        <v>30</v>
      </c>
      <c r="D144">
        <v>30</v>
      </c>
      <c r="E144">
        <v>50</v>
      </c>
      <c r="F144">
        <v>5</v>
      </c>
      <c r="G144">
        <v>80</v>
      </c>
      <c r="H144">
        <v>15</v>
      </c>
      <c r="I144">
        <v>65</v>
      </c>
      <c r="J144">
        <v>25</v>
      </c>
      <c r="K144">
        <v>15</v>
      </c>
      <c r="L144">
        <v>10</v>
      </c>
      <c r="M144">
        <v>20</v>
      </c>
      <c r="N144">
        <v>5</v>
      </c>
      <c r="O144">
        <v>15</v>
      </c>
      <c r="P144">
        <v>55</v>
      </c>
      <c r="Q144">
        <v>30</v>
      </c>
      <c r="R144">
        <v>50</v>
      </c>
      <c r="S144">
        <v>40</v>
      </c>
      <c r="T144">
        <v>65</v>
      </c>
      <c r="U144">
        <v>25</v>
      </c>
      <c r="V144">
        <v>35</v>
      </c>
      <c r="W144">
        <v>55</v>
      </c>
      <c r="X144">
        <v>20</v>
      </c>
      <c r="Y144">
        <v>25</v>
      </c>
      <c r="Z144">
        <v>5</v>
      </c>
      <c r="AA144">
        <v>75</v>
      </c>
      <c r="AB144">
        <v>50</v>
      </c>
      <c r="AC144">
        <v>20</v>
      </c>
      <c r="AD144">
        <v>45</v>
      </c>
      <c r="AE144" s="2">
        <v>45887</v>
      </c>
      <c r="AF144">
        <f t="shared" si="2"/>
        <v>1</v>
      </c>
    </row>
    <row r="145" spans="1:32" x14ac:dyDescent="0.3">
      <c r="A145" t="s">
        <v>111</v>
      </c>
      <c r="B145" t="s">
        <v>116</v>
      </c>
      <c r="C145">
        <v>15</v>
      </c>
      <c r="D145">
        <v>25</v>
      </c>
      <c r="E145">
        <v>35</v>
      </c>
      <c r="F145">
        <v>5</v>
      </c>
      <c r="G145">
        <v>65</v>
      </c>
      <c r="H145">
        <v>25</v>
      </c>
      <c r="I145">
        <v>70</v>
      </c>
      <c r="J145">
        <v>35</v>
      </c>
      <c r="K145">
        <v>15</v>
      </c>
      <c r="L145">
        <v>15</v>
      </c>
      <c r="M145">
        <v>25</v>
      </c>
      <c r="N145">
        <v>5</v>
      </c>
      <c r="O145">
        <v>15</v>
      </c>
      <c r="P145">
        <v>45</v>
      </c>
      <c r="Q145">
        <v>25</v>
      </c>
      <c r="R145">
        <v>45</v>
      </c>
      <c r="S145">
        <v>30</v>
      </c>
      <c r="T145">
        <v>60</v>
      </c>
      <c r="U145">
        <v>25</v>
      </c>
      <c r="V145">
        <v>60</v>
      </c>
      <c r="W145">
        <v>40</v>
      </c>
      <c r="X145">
        <v>20</v>
      </c>
      <c r="Y145">
        <v>15</v>
      </c>
      <c r="Z145">
        <v>5</v>
      </c>
      <c r="AA145">
        <v>75</v>
      </c>
      <c r="AB145">
        <v>55</v>
      </c>
      <c r="AC145">
        <v>30</v>
      </c>
      <c r="AD145">
        <v>50</v>
      </c>
      <c r="AE145" s="2">
        <v>45887</v>
      </c>
      <c r="AF145">
        <f t="shared" si="2"/>
        <v>1</v>
      </c>
    </row>
    <row r="146" spans="1:32" x14ac:dyDescent="0.3">
      <c r="A146" t="s">
        <v>110</v>
      </c>
      <c r="AE146" s="2">
        <v>45887</v>
      </c>
      <c r="AF146">
        <f t="shared" si="2"/>
        <v>1</v>
      </c>
    </row>
    <row r="147" spans="1:32" x14ac:dyDescent="0.3">
      <c r="A147" t="s">
        <v>109</v>
      </c>
      <c r="B147">
        <v>15</v>
      </c>
      <c r="C147">
        <v>25</v>
      </c>
      <c r="D147">
        <v>25</v>
      </c>
      <c r="E147">
        <v>40</v>
      </c>
      <c r="F147">
        <v>5</v>
      </c>
      <c r="G147">
        <v>65</v>
      </c>
      <c r="H147">
        <v>35</v>
      </c>
      <c r="I147" t="s">
        <v>116</v>
      </c>
      <c r="J147">
        <v>35</v>
      </c>
      <c r="K147">
        <v>15</v>
      </c>
      <c r="L147">
        <v>15</v>
      </c>
      <c r="M147">
        <v>25</v>
      </c>
      <c r="N147">
        <v>5</v>
      </c>
      <c r="O147">
        <v>20</v>
      </c>
      <c r="P147" t="s">
        <v>116</v>
      </c>
      <c r="Q147">
        <v>15</v>
      </c>
      <c r="R147">
        <v>55</v>
      </c>
      <c r="S147">
        <v>25</v>
      </c>
      <c r="T147">
        <v>65</v>
      </c>
      <c r="U147">
        <v>20</v>
      </c>
      <c r="V147">
        <v>40</v>
      </c>
      <c r="W147">
        <v>40</v>
      </c>
      <c r="X147">
        <v>10</v>
      </c>
      <c r="Y147">
        <v>10</v>
      </c>
      <c r="Z147">
        <v>5</v>
      </c>
      <c r="AA147">
        <v>80</v>
      </c>
      <c r="AB147">
        <v>35</v>
      </c>
      <c r="AC147">
        <v>10</v>
      </c>
      <c r="AD147">
        <v>55</v>
      </c>
      <c r="AE147" s="2">
        <v>45887</v>
      </c>
      <c r="AF147">
        <f t="shared" si="2"/>
        <v>1</v>
      </c>
    </row>
    <row r="148" spans="1:32" x14ac:dyDescent="0.3">
      <c r="A148" t="s">
        <v>108</v>
      </c>
      <c r="B148">
        <v>45</v>
      </c>
      <c r="C148">
        <v>30</v>
      </c>
      <c r="D148">
        <v>20</v>
      </c>
      <c r="E148">
        <v>30</v>
      </c>
      <c r="F148">
        <v>5</v>
      </c>
      <c r="G148">
        <v>65</v>
      </c>
      <c r="H148">
        <v>25</v>
      </c>
      <c r="I148">
        <v>90</v>
      </c>
      <c r="J148">
        <v>35</v>
      </c>
      <c r="K148">
        <v>15</v>
      </c>
      <c r="L148">
        <v>15</v>
      </c>
      <c r="M148">
        <v>25</v>
      </c>
      <c r="N148">
        <v>5</v>
      </c>
      <c r="O148">
        <v>15</v>
      </c>
      <c r="P148">
        <v>90</v>
      </c>
      <c r="Q148">
        <v>15</v>
      </c>
      <c r="R148">
        <v>35</v>
      </c>
      <c r="S148">
        <v>25</v>
      </c>
      <c r="T148">
        <v>50</v>
      </c>
      <c r="U148">
        <v>20</v>
      </c>
      <c r="V148">
        <v>35</v>
      </c>
      <c r="W148">
        <v>40</v>
      </c>
      <c r="X148">
        <v>10</v>
      </c>
      <c r="Y148">
        <v>15</v>
      </c>
      <c r="Z148">
        <v>5</v>
      </c>
      <c r="AA148">
        <v>65</v>
      </c>
      <c r="AB148">
        <v>35</v>
      </c>
      <c r="AC148">
        <v>15</v>
      </c>
      <c r="AD148">
        <v>40</v>
      </c>
      <c r="AE148" s="2">
        <v>45887</v>
      </c>
      <c r="AF148">
        <f t="shared" si="2"/>
        <v>1</v>
      </c>
    </row>
    <row r="149" spans="1:32" x14ac:dyDescent="0.3">
      <c r="A149" t="s">
        <v>107</v>
      </c>
      <c r="B149">
        <v>35</v>
      </c>
      <c r="C149">
        <v>25</v>
      </c>
      <c r="D149">
        <v>10</v>
      </c>
      <c r="E149">
        <v>25</v>
      </c>
      <c r="F149">
        <v>5</v>
      </c>
      <c r="G149">
        <v>65</v>
      </c>
      <c r="H149">
        <v>20</v>
      </c>
      <c r="I149">
        <v>70</v>
      </c>
      <c r="J149">
        <v>15</v>
      </c>
      <c r="K149">
        <v>5</v>
      </c>
      <c r="L149">
        <v>5</v>
      </c>
      <c r="M149">
        <v>15</v>
      </c>
      <c r="N149">
        <v>5</v>
      </c>
      <c r="O149">
        <v>15</v>
      </c>
      <c r="P149">
        <v>45</v>
      </c>
      <c r="Q149">
        <v>20</v>
      </c>
      <c r="R149">
        <v>40</v>
      </c>
      <c r="S149">
        <v>30</v>
      </c>
      <c r="T149">
        <v>45</v>
      </c>
      <c r="U149">
        <v>10</v>
      </c>
      <c r="V149">
        <v>35</v>
      </c>
      <c r="W149">
        <v>30</v>
      </c>
      <c r="X149">
        <v>5</v>
      </c>
      <c r="Y149">
        <v>10</v>
      </c>
      <c r="Z149">
        <v>5</v>
      </c>
      <c r="AA149">
        <v>90</v>
      </c>
      <c r="AB149">
        <v>40</v>
      </c>
      <c r="AC149">
        <v>15</v>
      </c>
      <c r="AD149">
        <v>40</v>
      </c>
      <c r="AE149" s="2">
        <v>45887</v>
      </c>
      <c r="AF149">
        <f t="shared" si="2"/>
        <v>1</v>
      </c>
    </row>
    <row r="150" spans="1:32" x14ac:dyDescent="0.3">
      <c r="A150" t="s">
        <v>106</v>
      </c>
      <c r="B150" t="s">
        <v>116</v>
      </c>
      <c r="C150">
        <v>15</v>
      </c>
      <c r="D150">
        <v>15</v>
      </c>
      <c r="E150">
        <v>25</v>
      </c>
      <c r="F150">
        <v>5</v>
      </c>
      <c r="G150">
        <v>50</v>
      </c>
      <c r="H150">
        <v>10</v>
      </c>
      <c r="I150">
        <v>65</v>
      </c>
      <c r="J150">
        <v>15</v>
      </c>
      <c r="K150">
        <v>5</v>
      </c>
      <c r="L150">
        <v>5</v>
      </c>
      <c r="M150">
        <v>20</v>
      </c>
      <c r="N150">
        <v>5</v>
      </c>
      <c r="O150">
        <v>15</v>
      </c>
      <c r="P150">
        <v>45</v>
      </c>
      <c r="Q150">
        <v>25</v>
      </c>
      <c r="R150">
        <v>40</v>
      </c>
      <c r="S150">
        <v>30</v>
      </c>
      <c r="T150">
        <v>50</v>
      </c>
      <c r="U150">
        <v>10</v>
      </c>
      <c r="V150" t="s">
        <v>116</v>
      </c>
      <c r="W150">
        <v>35</v>
      </c>
      <c r="X150">
        <v>5</v>
      </c>
      <c r="Y150">
        <v>15</v>
      </c>
      <c r="Z150">
        <v>5</v>
      </c>
      <c r="AA150">
        <v>80</v>
      </c>
      <c r="AB150">
        <v>35</v>
      </c>
      <c r="AC150">
        <v>15</v>
      </c>
      <c r="AD150">
        <v>35</v>
      </c>
      <c r="AE150" s="2">
        <v>45887</v>
      </c>
      <c r="AF150">
        <f t="shared" si="2"/>
        <v>1</v>
      </c>
    </row>
    <row r="151" spans="1:32" x14ac:dyDescent="0.3">
      <c r="A151" t="s">
        <v>105</v>
      </c>
      <c r="B151" t="s">
        <v>116</v>
      </c>
      <c r="C151">
        <v>5</v>
      </c>
      <c r="D151">
        <v>20</v>
      </c>
      <c r="E151">
        <v>15</v>
      </c>
      <c r="F151">
        <v>5</v>
      </c>
      <c r="G151">
        <v>55</v>
      </c>
      <c r="H151">
        <v>5</v>
      </c>
      <c r="I151">
        <v>45</v>
      </c>
      <c r="J151">
        <v>5</v>
      </c>
      <c r="K151">
        <v>10</v>
      </c>
      <c r="L151">
        <v>5</v>
      </c>
      <c r="M151">
        <v>10</v>
      </c>
      <c r="N151">
        <v>5</v>
      </c>
      <c r="O151">
        <v>10</v>
      </c>
      <c r="P151">
        <v>35</v>
      </c>
      <c r="Q151">
        <v>25</v>
      </c>
      <c r="R151">
        <v>20</v>
      </c>
      <c r="S151">
        <v>25</v>
      </c>
      <c r="T151">
        <v>40</v>
      </c>
      <c r="U151">
        <v>10</v>
      </c>
      <c r="V151">
        <v>30</v>
      </c>
      <c r="W151" t="s">
        <v>116</v>
      </c>
      <c r="X151">
        <v>10</v>
      </c>
      <c r="Y151">
        <v>5</v>
      </c>
      <c r="Z151">
        <v>5</v>
      </c>
      <c r="AA151">
        <v>75</v>
      </c>
      <c r="AB151">
        <v>30</v>
      </c>
      <c r="AC151">
        <v>10</v>
      </c>
      <c r="AD151">
        <v>40</v>
      </c>
      <c r="AE151" s="2">
        <v>45887</v>
      </c>
      <c r="AF151">
        <f t="shared" si="2"/>
        <v>1</v>
      </c>
    </row>
    <row r="152" spans="1:32" x14ac:dyDescent="0.3">
      <c r="A152" t="s">
        <v>104</v>
      </c>
      <c r="AE152" s="2">
        <v>45887</v>
      </c>
      <c r="AF152">
        <f t="shared" si="2"/>
        <v>1</v>
      </c>
    </row>
    <row r="153" spans="1:32" x14ac:dyDescent="0.3">
      <c r="A153" t="s">
        <v>103</v>
      </c>
      <c r="AE153" s="2">
        <v>45887</v>
      </c>
      <c r="AF153">
        <f t="shared" si="2"/>
        <v>1</v>
      </c>
    </row>
    <row r="154" spans="1:32" x14ac:dyDescent="0.3">
      <c r="A154" t="s">
        <v>102</v>
      </c>
      <c r="AE154" s="2">
        <v>45887</v>
      </c>
      <c r="AF154">
        <f t="shared" si="2"/>
        <v>1</v>
      </c>
    </row>
    <row r="155" spans="1:32" x14ac:dyDescent="0.3">
      <c r="A155" t="s">
        <v>101</v>
      </c>
      <c r="B155">
        <v>5</v>
      </c>
      <c r="C155">
        <v>5</v>
      </c>
      <c r="D155" t="s">
        <v>116</v>
      </c>
      <c r="E155">
        <v>10</v>
      </c>
      <c r="F155" t="s">
        <v>116</v>
      </c>
      <c r="G155" t="s">
        <v>116</v>
      </c>
      <c r="H155">
        <v>5</v>
      </c>
      <c r="I155">
        <v>20</v>
      </c>
      <c r="J155">
        <v>5</v>
      </c>
      <c r="K155" t="s">
        <v>116</v>
      </c>
      <c r="L155" t="s">
        <v>116</v>
      </c>
      <c r="M155" t="s">
        <v>116</v>
      </c>
      <c r="N155">
        <v>5</v>
      </c>
      <c r="O155" t="s">
        <v>116</v>
      </c>
      <c r="P155">
        <v>20</v>
      </c>
      <c r="Q155" t="s">
        <v>116</v>
      </c>
      <c r="R155" t="s">
        <v>116</v>
      </c>
      <c r="S155" t="s">
        <v>116</v>
      </c>
      <c r="T155">
        <v>20</v>
      </c>
      <c r="U155" t="s">
        <v>116</v>
      </c>
      <c r="V155" t="s">
        <v>116</v>
      </c>
      <c r="W155" t="s">
        <v>116</v>
      </c>
      <c r="X155" t="s">
        <v>116</v>
      </c>
      <c r="Y155" t="s">
        <v>116</v>
      </c>
      <c r="Z155" t="s">
        <v>116</v>
      </c>
      <c r="AA155" t="s">
        <v>116</v>
      </c>
      <c r="AB155" t="s">
        <v>116</v>
      </c>
      <c r="AC155" t="s">
        <v>116</v>
      </c>
      <c r="AD155" t="s">
        <v>116</v>
      </c>
      <c r="AE155" s="2">
        <v>45887</v>
      </c>
      <c r="AF155">
        <f t="shared" si="2"/>
        <v>1</v>
      </c>
    </row>
    <row r="156" spans="1:32" x14ac:dyDescent="0.3">
      <c r="A156" s="1">
        <v>45888</v>
      </c>
    </row>
    <row r="157" spans="1:32" x14ac:dyDescent="0.3">
      <c r="A157" t="s">
        <v>129</v>
      </c>
      <c r="B157" t="s">
        <v>116</v>
      </c>
      <c r="C157" t="s">
        <v>116</v>
      </c>
      <c r="D157" t="s">
        <v>116</v>
      </c>
      <c r="E157">
        <v>5</v>
      </c>
      <c r="F157" t="s">
        <v>116</v>
      </c>
      <c r="G157">
        <v>20</v>
      </c>
      <c r="H157" t="s">
        <v>118</v>
      </c>
      <c r="I157">
        <v>10</v>
      </c>
      <c r="J157" t="s">
        <v>118</v>
      </c>
      <c r="K157" t="s">
        <v>116</v>
      </c>
      <c r="L157" t="s">
        <v>116</v>
      </c>
      <c r="M157" t="s">
        <v>116</v>
      </c>
      <c r="N157" t="s">
        <v>116</v>
      </c>
      <c r="O157" t="s">
        <v>116</v>
      </c>
      <c r="P157" t="s">
        <v>116</v>
      </c>
      <c r="Q157" t="s">
        <v>116</v>
      </c>
      <c r="R157">
        <v>5</v>
      </c>
      <c r="S157" t="s">
        <v>116</v>
      </c>
      <c r="T157" t="s">
        <v>116</v>
      </c>
      <c r="U157">
        <v>10</v>
      </c>
      <c r="V157">
        <v>5</v>
      </c>
      <c r="W157">
        <v>5</v>
      </c>
      <c r="X157" t="s">
        <v>116</v>
      </c>
      <c r="Y157" t="s">
        <v>116</v>
      </c>
      <c r="Z157" t="s">
        <v>116</v>
      </c>
      <c r="AA157">
        <v>60</v>
      </c>
      <c r="AB157" t="s">
        <v>116</v>
      </c>
      <c r="AC157" t="s">
        <v>116</v>
      </c>
      <c r="AD157" t="s">
        <v>116</v>
      </c>
      <c r="AE157" s="2">
        <v>45888</v>
      </c>
      <c r="AF157">
        <f t="shared" si="2"/>
        <v>2</v>
      </c>
    </row>
    <row r="158" spans="1:32" x14ac:dyDescent="0.3">
      <c r="A158" t="s">
        <v>115</v>
      </c>
      <c r="B158">
        <v>10</v>
      </c>
      <c r="C158">
        <v>5</v>
      </c>
      <c r="D158">
        <v>5</v>
      </c>
      <c r="E158">
        <v>20</v>
      </c>
      <c r="F158">
        <v>5</v>
      </c>
      <c r="G158">
        <v>50</v>
      </c>
      <c r="H158">
        <v>5</v>
      </c>
      <c r="I158">
        <v>40</v>
      </c>
      <c r="J158">
        <v>5</v>
      </c>
      <c r="K158">
        <v>5</v>
      </c>
      <c r="L158">
        <v>5</v>
      </c>
      <c r="M158">
        <v>5</v>
      </c>
      <c r="N158">
        <v>5</v>
      </c>
      <c r="O158">
        <v>5</v>
      </c>
      <c r="P158">
        <v>60</v>
      </c>
      <c r="Q158">
        <v>5</v>
      </c>
      <c r="R158">
        <v>45</v>
      </c>
      <c r="S158">
        <v>10</v>
      </c>
      <c r="T158">
        <v>5</v>
      </c>
      <c r="U158">
        <v>5</v>
      </c>
      <c r="V158">
        <v>20</v>
      </c>
      <c r="W158">
        <v>15</v>
      </c>
      <c r="X158" t="s">
        <v>116</v>
      </c>
      <c r="Y158">
        <v>5</v>
      </c>
      <c r="Z158">
        <v>5</v>
      </c>
      <c r="AA158">
        <v>75</v>
      </c>
      <c r="AB158">
        <v>10</v>
      </c>
      <c r="AC158">
        <v>5</v>
      </c>
      <c r="AD158">
        <v>10</v>
      </c>
      <c r="AE158" s="2">
        <v>45888</v>
      </c>
      <c r="AF158">
        <f t="shared" si="2"/>
        <v>2</v>
      </c>
    </row>
    <row r="159" spans="1:32" x14ac:dyDescent="0.3">
      <c r="A159" t="s">
        <v>114</v>
      </c>
      <c r="B159">
        <v>25</v>
      </c>
      <c r="C159">
        <v>5</v>
      </c>
      <c r="D159">
        <v>5</v>
      </c>
      <c r="E159">
        <v>25</v>
      </c>
      <c r="F159">
        <v>5</v>
      </c>
      <c r="G159">
        <v>50</v>
      </c>
      <c r="H159">
        <v>10</v>
      </c>
      <c r="I159">
        <v>55</v>
      </c>
      <c r="J159">
        <v>20</v>
      </c>
      <c r="K159">
        <v>5</v>
      </c>
      <c r="L159">
        <v>5</v>
      </c>
      <c r="M159">
        <v>5</v>
      </c>
      <c r="N159">
        <v>5</v>
      </c>
      <c r="O159">
        <v>5</v>
      </c>
      <c r="P159">
        <v>70</v>
      </c>
      <c r="Q159">
        <v>25</v>
      </c>
      <c r="R159">
        <v>45</v>
      </c>
      <c r="S159">
        <v>35</v>
      </c>
      <c r="T159">
        <v>55</v>
      </c>
      <c r="U159">
        <v>20</v>
      </c>
      <c r="V159">
        <v>45</v>
      </c>
      <c r="W159">
        <v>50</v>
      </c>
      <c r="X159">
        <v>5</v>
      </c>
      <c r="Y159">
        <v>10</v>
      </c>
      <c r="Z159">
        <v>25</v>
      </c>
      <c r="AA159">
        <v>70</v>
      </c>
      <c r="AB159">
        <v>35</v>
      </c>
      <c r="AC159">
        <v>10</v>
      </c>
      <c r="AD159">
        <v>40</v>
      </c>
      <c r="AE159" s="2">
        <v>45888</v>
      </c>
      <c r="AF159">
        <f t="shared" si="2"/>
        <v>2</v>
      </c>
    </row>
    <row r="160" spans="1:32" x14ac:dyDescent="0.3">
      <c r="A160" t="s">
        <v>113</v>
      </c>
      <c r="B160">
        <v>30</v>
      </c>
      <c r="C160">
        <v>20</v>
      </c>
      <c r="D160">
        <v>10</v>
      </c>
      <c r="E160">
        <v>25</v>
      </c>
      <c r="F160">
        <v>5</v>
      </c>
      <c r="G160">
        <v>60</v>
      </c>
      <c r="H160">
        <v>20</v>
      </c>
      <c r="I160">
        <v>70</v>
      </c>
      <c r="J160">
        <v>25</v>
      </c>
      <c r="K160">
        <v>10</v>
      </c>
      <c r="L160">
        <v>5</v>
      </c>
      <c r="M160">
        <v>15</v>
      </c>
      <c r="N160">
        <v>5</v>
      </c>
      <c r="O160">
        <v>20</v>
      </c>
      <c r="P160">
        <v>45</v>
      </c>
      <c r="Q160">
        <v>25</v>
      </c>
      <c r="R160">
        <v>50</v>
      </c>
      <c r="S160">
        <v>35</v>
      </c>
      <c r="T160">
        <v>60</v>
      </c>
      <c r="U160">
        <v>20</v>
      </c>
      <c r="V160">
        <v>50</v>
      </c>
      <c r="W160">
        <v>45</v>
      </c>
      <c r="X160">
        <v>5</v>
      </c>
      <c r="Y160">
        <v>20</v>
      </c>
      <c r="Z160">
        <v>15</v>
      </c>
      <c r="AA160">
        <v>75</v>
      </c>
      <c r="AB160">
        <v>35</v>
      </c>
      <c r="AC160">
        <v>20</v>
      </c>
      <c r="AD160">
        <v>45</v>
      </c>
      <c r="AE160" s="2">
        <v>45888</v>
      </c>
      <c r="AF160">
        <f t="shared" si="2"/>
        <v>2</v>
      </c>
    </row>
    <row r="161" spans="1:32" x14ac:dyDescent="0.3">
      <c r="A161" t="s">
        <v>112</v>
      </c>
      <c r="AE161" s="2">
        <v>45888</v>
      </c>
      <c r="AF161">
        <f t="shared" si="2"/>
        <v>2</v>
      </c>
    </row>
    <row r="162" spans="1:32" x14ac:dyDescent="0.3">
      <c r="A162" t="s">
        <v>111</v>
      </c>
      <c r="B162">
        <v>40</v>
      </c>
      <c r="C162">
        <v>25</v>
      </c>
      <c r="D162">
        <v>25</v>
      </c>
      <c r="E162">
        <v>35</v>
      </c>
      <c r="F162">
        <v>5</v>
      </c>
      <c r="G162">
        <v>70</v>
      </c>
      <c r="H162">
        <v>30</v>
      </c>
      <c r="I162">
        <v>65</v>
      </c>
      <c r="J162">
        <v>35</v>
      </c>
      <c r="K162">
        <v>15</v>
      </c>
      <c r="L162">
        <v>15</v>
      </c>
      <c r="M162">
        <v>20</v>
      </c>
      <c r="N162">
        <v>5</v>
      </c>
      <c r="O162">
        <v>25</v>
      </c>
      <c r="P162">
        <v>110</v>
      </c>
      <c r="Q162">
        <v>35</v>
      </c>
      <c r="R162">
        <v>70</v>
      </c>
      <c r="S162">
        <v>35</v>
      </c>
      <c r="T162">
        <v>40</v>
      </c>
      <c r="U162">
        <v>20</v>
      </c>
      <c r="V162">
        <v>50</v>
      </c>
      <c r="W162">
        <v>70</v>
      </c>
      <c r="X162">
        <v>10</v>
      </c>
      <c r="Y162">
        <v>15</v>
      </c>
      <c r="Z162">
        <v>15</v>
      </c>
      <c r="AA162">
        <v>80</v>
      </c>
      <c r="AB162">
        <v>50</v>
      </c>
      <c r="AC162">
        <v>30</v>
      </c>
      <c r="AD162">
        <v>55</v>
      </c>
      <c r="AE162" s="2">
        <v>45888</v>
      </c>
      <c r="AF162">
        <f t="shared" si="2"/>
        <v>2</v>
      </c>
    </row>
    <row r="163" spans="1:32" x14ac:dyDescent="0.3">
      <c r="A163" t="s">
        <v>110</v>
      </c>
      <c r="AE163" s="2">
        <v>45888</v>
      </c>
      <c r="AF163">
        <f t="shared" si="2"/>
        <v>2</v>
      </c>
    </row>
    <row r="164" spans="1:32" x14ac:dyDescent="0.3">
      <c r="A164" t="s">
        <v>109</v>
      </c>
      <c r="B164">
        <v>35</v>
      </c>
      <c r="C164">
        <v>25</v>
      </c>
      <c r="D164">
        <v>20</v>
      </c>
      <c r="E164">
        <v>30</v>
      </c>
      <c r="F164">
        <v>5</v>
      </c>
      <c r="G164">
        <v>80</v>
      </c>
      <c r="H164">
        <v>30</v>
      </c>
      <c r="I164">
        <v>55</v>
      </c>
      <c r="J164">
        <v>40</v>
      </c>
      <c r="K164">
        <v>10</v>
      </c>
      <c r="L164">
        <v>15</v>
      </c>
      <c r="M164">
        <v>20</v>
      </c>
      <c r="N164">
        <v>5</v>
      </c>
      <c r="O164">
        <v>20</v>
      </c>
      <c r="P164">
        <v>30</v>
      </c>
      <c r="Q164">
        <v>20</v>
      </c>
      <c r="R164">
        <v>50</v>
      </c>
      <c r="S164" t="s">
        <v>116</v>
      </c>
      <c r="T164">
        <v>60</v>
      </c>
      <c r="U164">
        <v>20</v>
      </c>
      <c r="V164">
        <v>45</v>
      </c>
      <c r="W164">
        <v>45</v>
      </c>
      <c r="X164">
        <v>5</v>
      </c>
      <c r="Y164">
        <v>5</v>
      </c>
      <c r="Z164">
        <v>10</v>
      </c>
      <c r="AA164">
        <v>70</v>
      </c>
      <c r="AB164">
        <v>35</v>
      </c>
      <c r="AC164">
        <v>15</v>
      </c>
      <c r="AD164">
        <v>40</v>
      </c>
      <c r="AE164" s="2">
        <v>45888</v>
      </c>
      <c r="AF164">
        <f t="shared" si="2"/>
        <v>2</v>
      </c>
    </row>
    <row r="165" spans="1:32" x14ac:dyDescent="0.3">
      <c r="A165" t="s">
        <v>108</v>
      </c>
      <c r="B165" t="s">
        <v>116</v>
      </c>
      <c r="C165">
        <v>15</v>
      </c>
      <c r="D165">
        <v>15</v>
      </c>
      <c r="E165">
        <v>35</v>
      </c>
      <c r="F165">
        <v>5</v>
      </c>
      <c r="G165">
        <v>60</v>
      </c>
      <c r="H165">
        <v>30</v>
      </c>
      <c r="I165">
        <v>60</v>
      </c>
      <c r="J165">
        <v>40</v>
      </c>
      <c r="K165">
        <v>15</v>
      </c>
      <c r="L165">
        <v>15</v>
      </c>
      <c r="M165">
        <v>20</v>
      </c>
      <c r="N165">
        <v>5</v>
      </c>
      <c r="O165">
        <v>15</v>
      </c>
      <c r="P165">
        <v>40</v>
      </c>
      <c r="Q165">
        <v>25</v>
      </c>
      <c r="R165">
        <v>50</v>
      </c>
      <c r="S165">
        <v>20</v>
      </c>
      <c r="T165">
        <v>50</v>
      </c>
      <c r="U165">
        <v>20</v>
      </c>
      <c r="V165">
        <v>40</v>
      </c>
      <c r="W165">
        <v>40</v>
      </c>
      <c r="X165" t="s">
        <v>116</v>
      </c>
      <c r="Y165">
        <v>20</v>
      </c>
      <c r="Z165">
        <v>10</v>
      </c>
      <c r="AA165">
        <v>100</v>
      </c>
      <c r="AB165">
        <v>50</v>
      </c>
      <c r="AC165">
        <v>15</v>
      </c>
      <c r="AD165">
        <v>45</v>
      </c>
      <c r="AE165" s="2">
        <v>45888</v>
      </c>
      <c r="AF165">
        <f t="shared" si="2"/>
        <v>2</v>
      </c>
    </row>
    <row r="166" spans="1:32" x14ac:dyDescent="0.3">
      <c r="A166" t="s">
        <v>107</v>
      </c>
      <c r="B166">
        <v>25</v>
      </c>
      <c r="C166">
        <v>20</v>
      </c>
      <c r="D166">
        <v>5</v>
      </c>
      <c r="E166">
        <v>35</v>
      </c>
      <c r="F166">
        <v>5</v>
      </c>
      <c r="G166">
        <v>60</v>
      </c>
      <c r="H166">
        <v>30</v>
      </c>
      <c r="I166">
        <v>50</v>
      </c>
      <c r="J166">
        <v>30</v>
      </c>
      <c r="K166">
        <v>15</v>
      </c>
      <c r="L166">
        <v>10</v>
      </c>
      <c r="M166">
        <v>20</v>
      </c>
      <c r="N166">
        <v>5</v>
      </c>
      <c r="O166">
        <v>25</v>
      </c>
      <c r="P166">
        <v>50</v>
      </c>
      <c r="Q166">
        <v>25</v>
      </c>
      <c r="R166">
        <v>50</v>
      </c>
      <c r="S166">
        <v>35</v>
      </c>
      <c r="T166">
        <v>45</v>
      </c>
      <c r="U166">
        <v>25</v>
      </c>
      <c r="V166">
        <v>35</v>
      </c>
      <c r="W166">
        <v>40</v>
      </c>
      <c r="X166" t="s">
        <v>116</v>
      </c>
      <c r="Y166">
        <v>20</v>
      </c>
      <c r="Z166">
        <v>10</v>
      </c>
      <c r="AA166">
        <v>60</v>
      </c>
      <c r="AB166">
        <v>40</v>
      </c>
      <c r="AC166">
        <v>10</v>
      </c>
      <c r="AD166">
        <v>35</v>
      </c>
      <c r="AE166" s="2">
        <v>45888</v>
      </c>
      <c r="AF166">
        <f t="shared" si="2"/>
        <v>2</v>
      </c>
    </row>
    <row r="167" spans="1:32" x14ac:dyDescent="0.3">
      <c r="A167" t="s">
        <v>106</v>
      </c>
      <c r="AE167" s="2">
        <v>45888</v>
      </c>
      <c r="AF167">
        <f t="shared" si="2"/>
        <v>2</v>
      </c>
    </row>
    <row r="168" spans="1:32" x14ac:dyDescent="0.3">
      <c r="A168" t="s">
        <v>105</v>
      </c>
      <c r="AE168" s="2">
        <v>45888</v>
      </c>
      <c r="AF168">
        <f t="shared" si="2"/>
        <v>2</v>
      </c>
    </row>
    <row r="169" spans="1:32" x14ac:dyDescent="0.3">
      <c r="A169" t="s">
        <v>104</v>
      </c>
      <c r="AE169" s="2">
        <v>45888</v>
      </c>
      <c r="AF169">
        <f t="shared" si="2"/>
        <v>2</v>
      </c>
    </row>
    <row r="170" spans="1:32" x14ac:dyDescent="0.3">
      <c r="A170" t="s">
        <v>103</v>
      </c>
      <c r="B170">
        <v>10</v>
      </c>
      <c r="C170" t="s">
        <v>116</v>
      </c>
      <c r="D170">
        <v>5</v>
      </c>
      <c r="E170">
        <v>20</v>
      </c>
      <c r="F170" t="s">
        <v>116</v>
      </c>
      <c r="G170">
        <v>35</v>
      </c>
      <c r="H170">
        <v>5</v>
      </c>
      <c r="I170" t="s">
        <v>116</v>
      </c>
      <c r="J170">
        <v>5</v>
      </c>
      <c r="K170">
        <v>10</v>
      </c>
      <c r="L170" t="s">
        <v>116</v>
      </c>
      <c r="M170" t="s">
        <v>116</v>
      </c>
      <c r="N170">
        <v>5</v>
      </c>
      <c r="O170">
        <v>25</v>
      </c>
      <c r="P170">
        <v>30</v>
      </c>
      <c r="Q170">
        <v>15</v>
      </c>
      <c r="R170">
        <v>35</v>
      </c>
      <c r="S170">
        <v>25</v>
      </c>
      <c r="T170">
        <v>40</v>
      </c>
      <c r="U170" t="s">
        <v>116</v>
      </c>
      <c r="V170" t="s">
        <v>116</v>
      </c>
      <c r="W170" t="s">
        <v>116</v>
      </c>
      <c r="X170" t="s">
        <v>116</v>
      </c>
      <c r="Y170" t="s">
        <v>116</v>
      </c>
      <c r="Z170" t="s">
        <v>116</v>
      </c>
      <c r="AA170" t="s">
        <v>116</v>
      </c>
      <c r="AB170" t="s">
        <v>116</v>
      </c>
      <c r="AC170" t="s">
        <v>116</v>
      </c>
      <c r="AD170" t="s">
        <v>116</v>
      </c>
      <c r="AE170" s="2">
        <v>45888</v>
      </c>
      <c r="AF170">
        <f t="shared" si="2"/>
        <v>2</v>
      </c>
    </row>
    <row r="171" spans="1:32" x14ac:dyDescent="0.3">
      <c r="A171" t="s">
        <v>102</v>
      </c>
      <c r="B171">
        <v>10</v>
      </c>
      <c r="C171">
        <v>50</v>
      </c>
      <c r="D171" t="s">
        <v>116</v>
      </c>
      <c r="E171">
        <v>10</v>
      </c>
      <c r="F171" t="s">
        <v>116</v>
      </c>
      <c r="G171" t="s">
        <v>116</v>
      </c>
      <c r="H171">
        <v>5</v>
      </c>
      <c r="I171">
        <v>20</v>
      </c>
      <c r="J171">
        <v>5</v>
      </c>
      <c r="K171" t="s">
        <v>116</v>
      </c>
      <c r="L171" t="s">
        <v>116</v>
      </c>
      <c r="M171" t="s">
        <v>116</v>
      </c>
      <c r="N171">
        <v>5</v>
      </c>
      <c r="O171" t="s">
        <v>116</v>
      </c>
      <c r="P171">
        <v>30</v>
      </c>
      <c r="Q171" t="s">
        <v>116</v>
      </c>
      <c r="R171" t="s">
        <v>116</v>
      </c>
      <c r="S171" t="s">
        <v>116</v>
      </c>
      <c r="T171">
        <v>35</v>
      </c>
      <c r="AE171" s="2">
        <v>45888</v>
      </c>
      <c r="AF171">
        <f t="shared" si="2"/>
        <v>2</v>
      </c>
    </row>
    <row r="172" spans="1:32" x14ac:dyDescent="0.3">
      <c r="A172" t="s">
        <v>101</v>
      </c>
      <c r="AE172" s="2">
        <v>45888</v>
      </c>
      <c r="AF172">
        <f t="shared" si="2"/>
        <v>2</v>
      </c>
    </row>
    <row r="173" spans="1:32" x14ac:dyDescent="0.3">
      <c r="A173" s="1">
        <v>45889</v>
      </c>
    </row>
    <row r="174" spans="1:32" x14ac:dyDescent="0.3">
      <c r="A174" t="s">
        <v>129</v>
      </c>
      <c r="AE174" s="2">
        <v>45889</v>
      </c>
      <c r="AF174">
        <f t="shared" si="2"/>
        <v>3</v>
      </c>
    </row>
    <row r="175" spans="1:32" x14ac:dyDescent="0.3">
      <c r="A175" t="s">
        <v>115</v>
      </c>
      <c r="AE175" s="2">
        <v>45889</v>
      </c>
      <c r="AF175">
        <f t="shared" si="2"/>
        <v>3</v>
      </c>
    </row>
    <row r="176" spans="1:32" x14ac:dyDescent="0.3">
      <c r="A176" t="s">
        <v>114</v>
      </c>
      <c r="B176">
        <v>20</v>
      </c>
      <c r="C176">
        <v>25</v>
      </c>
      <c r="D176">
        <v>5</v>
      </c>
      <c r="E176">
        <v>30</v>
      </c>
      <c r="F176">
        <v>5</v>
      </c>
      <c r="G176">
        <v>80</v>
      </c>
      <c r="H176" t="s">
        <v>116</v>
      </c>
      <c r="I176">
        <v>45</v>
      </c>
      <c r="J176">
        <v>15</v>
      </c>
      <c r="K176">
        <v>5</v>
      </c>
      <c r="L176">
        <v>5</v>
      </c>
      <c r="M176">
        <v>5</v>
      </c>
      <c r="N176">
        <v>5</v>
      </c>
      <c r="O176">
        <v>25</v>
      </c>
      <c r="P176">
        <v>35</v>
      </c>
      <c r="Q176">
        <v>25</v>
      </c>
      <c r="R176">
        <v>40</v>
      </c>
      <c r="S176">
        <v>25</v>
      </c>
      <c r="T176">
        <v>40</v>
      </c>
      <c r="U176">
        <v>35</v>
      </c>
      <c r="V176">
        <v>50</v>
      </c>
      <c r="W176">
        <v>40</v>
      </c>
      <c r="X176">
        <v>10</v>
      </c>
      <c r="Y176">
        <v>15</v>
      </c>
      <c r="Z176">
        <v>20</v>
      </c>
      <c r="AA176">
        <v>80</v>
      </c>
      <c r="AB176">
        <v>35</v>
      </c>
      <c r="AC176">
        <v>10</v>
      </c>
      <c r="AD176">
        <v>45</v>
      </c>
      <c r="AE176" s="2">
        <v>45889</v>
      </c>
      <c r="AF176">
        <f t="shared" si="2"/>
        <v>3</v>
      </c>
    </row>
    <row r="177" spans="1:32" x14ac:dyDescent="0.3">
      <c r="A177" t="s">
        <v>113</v>
      </c>
      <c r="B177">
        <v>20</v>
      </c>
      <c r="C177">
        <v>15</v>
      </c>
      <c r="D177">
        <v>5</v>
      </c>
      <c r="E177">
        <v>30</v>
      </c>
      <c r="F177">
        <v>5</v>
      </c>
      <c r="G177">
        <v>45</v>
      </c>
      <c r="H177" t="s">
        <v>116</v>
      </c>
      <c r="I177">
        <v>75</v>
      </c>
      <c r="J177">
        <v>15</v>
      </c>
      <c r="K177">
        <v>10</v>
      </c>
      <c r="L177">
        <v>5</v>
      </c>
      <c r="M177">
        <v>5</v>
      </c>
      <c r="N177">
        <v>5</v>
      </c>
      <c r="O177">
        <v>10</v>
      </c>
      <c r="P177">
        <v>40</v>
      </c>
      <c r="Q177">
        <v>25</v>
      </c>
      <c r="R177">
        <v>35</v>
      </c>
      <c r="S177">
        <v>25</v>
      </c>
      <c r="T177">
        <v>45</v>
      </c>
      <c r="U177">
        <v>20</v>
      </c>
      <c r="V177">
        <v>50</v>
      </c>
      <c r="W177">
        <v>45</v>
      </c>
      <c r="X177">
        <v>10</v>
      </c>
      <c r="Y177">
        <v>20</v>
      </c>
      <c r="Z177">
        <v>20</v>
      </c>
      <c r="AA177">
        <v>70</v>
      </c>
      <c r="AB177">
        <v>50</v>
      </c>
      <c r="AC177">
        <v>20</v>
      </c>
      <c r="AD177">
        <v>60</v>
      </c>
      <c r="AE177" s="2">
        <v>45889</v>
      </c>
      <c r="AF177">
        <f t="shared" si="2"/>
        <v>3</v>
      </c>
    </row>
    <row r="178" spans="1:32" x14ac:dyDescent="0.3">
      <c r="A178" t="s">
        <v>112</v>
      </c>
      <c r="AE178" s="2">
        <v>45889</v>
      </c>
      <c r="AF178">
        <f t="shared" si="2"/>
        <v>3</v>
      </c>
    </row>
    <row r="179" spans="1:32" x14ac:dyDescent="0.3">
      <c r="A179" t="s">
        <v>111</v>
      </c>
      <c r="B179">
        <v>20</v>
      </c>
      <c r="C179">
        <v>20</v>
      </c>
      <c r="D179">
        <v>10</v>
      </c>
      <c r="E179">
        <v>30</v>
      </c>
      <c r="F179">
        <v>5</v>
      </c>
      <c r="G179">
        <v>75</v>
      </c>
      <c r="H179">
        <v>25</v>
      </c>
      <c r="I179">
        <v>50</v>
      </c>
      <c r="J179">
        <v>15</v>
      </c>
      <c r="K179">
        <v>15</v>
      </c>
      <c r="L179">
        <v>5</v>
      </c>
      <c r="M179">
        <v>25</v>
      </c>
      <c r="N179">
        <v>5</v>
      </c>
      <c r="O179">
        <v>20</v>
      </c>
      <c r="P179">
        <v>40</v>
      </c>
      <c r="Q179">
        <v>30</v>
      </c>
      <c r="R179">
        <v>55</v>
      </c>
      <c r="S179">
        <v>30</v>
      </c>
      <c r="T179">
        <v>70</v>
      </c>
      <c r="U179">
        <v>15</v>
      </c>
      <c r="V179">
        <v>35</v>
      </c>
      <c r="W179">
        <v>60</v>
      </c>
      <c r="X179">
        <v>15</v>
      </c>
      <c r="Y179">
        <v>15</v>
      </c>
      <c r="Z179">
        <v>20</v>
      </c>
      <c r="AA179">
        <v>90</v>
      </c>
      <c r="AB179">
        <v>35</v>
      </c>
      <c r="AC179">
        <v>20</v>
      </c>
      <c r="AD179">
        <v>60</v>
      </c>
      <c r="AE179" s="2">
        <v>45889</v>
      </c>
      <c r="AF179">
        <f t="shared" si="2"/>
        <v>3</v>
      </c>
    </row>
    <row r="180" spans="1:32" x14ac:dyDescent="0.3">
      <c r="A180" t="s">
        <v>110</v>
      </c>
      <c r="B180">
        <v>20</v>
      </c>
      <c r="C180">
        <v>5</v>
      </c>
      <c r="D180">
        <v>5</v>
      </c>
      <c r="E180">
        <v>30</v>
      </c>
      <c r="F180">
        <v>5</v>
      </c>
      <c r="G180">
        <v>55</v>
      </c>
      <c r="H180">
        <v>25</v>
      </c>
      <c r="I180">
        <v>50</v>
      </c>
      <c r="J180">
        <v>15</v>
      </c>
      <c r="K180">
        <v>15</v>
      </c>
      <c r="L180">
        <v>5</v>
      </c>
      <c r="M180">
        <v>20</v>
      </c>
      <c r="N180">
        <v>5</v>
      </c>
      <c r="O180">
        <v>10</v>
      </c>
      <c r="P180">
        <v>40</v>
      </c>
      <c r="Q180">
        <v>30</v>
      </c>
      <c r="R180">
        <v>40</v>
      </c>
      <c r="S180">
        <v>15</v>
      </c>
      <c r="T180">
        <v>55</v>
      </c>
      <c r="U180">
        <v>15</v>
      </c>
      <c r="V180">
        <v>40</v>
      </c>
      <c r="W180">
        <v>65</v>
      </c>
      <c r="X180">
        <v>5</v>
      </c>
      <c r="Y180">
        <v>15</v>
      </c>
      <c r="Z180">
        <v>10</v>
      </c>
      <c r="AA180">
        <v>65</v>
      </c>
      <c r="AB180">
        <v>45</v>
      </c>
      <c r="AC180">
        <v>10</v>
      </c>
      <c r="AD180">
        <v>35</v>
      </c>
      <c r="AE180" s="2">
        <v>45889</v>
      </c>
      <c r="AF180">
        <f t="shared" si="2"/>
        <v>3</v>
      </c>
    </row>
    <row r="181" spans="1:32" x14ac:dyDescent="0.3">
      <c r="A181" t="s">
        <v>109</v>
      </c>
      <c r="B181">
        <v>15</v>
      </c>
      <c r="C181">
        <v>25</v>
      </c>
      <c r="D181">
        <v>5</v>
      </c>
      <c r="E181">
        <v>20</v>
      </c>
      <c r="F181">
        <v>5</v>
      </c>
      <c r="G181">
        <v>60</v>
      </c>
      <c r="H181">
        <v>25</v>
      </c>
      <c r="I181">
        <v>65</v>
      </c>
      <c r="J181">
        <v>10</v>
      </c>
      <c r="K181">
        <v>10</v>
      </c>
      <c r="L181" t="s">
        <v>116</v>
      </c>
      <c r="M181" t="s">
        <v>116</v>
      </c>
      <c r="N181">
        <v>5</v>
      </c>
      <c r="O181">
        <v>10</v>
      </c>
      <c r="P181">
        <v>25</v>
      </c>
      <c r="Q181">
        <v>20</v>
      </c>
      <c r="R181">
        <v>35</v>
      </c>
      <c r="S181">
        <v>25</v>
      </c>
      <c r="T181">
        <v>40</v>
      </c>
      <c r="U181">
        <v>35</v>
      </c>
      <c r="V181">
        <v>30</v>
      </c>
      <c r="W181">
        <v>40</v>
      </c>
      <c r="X181">
        <v>5</v>
      </c>
      <c r="Y181">
        <v>10</v>
      </c>
      <c r="Z181">
        <v>5</v>
      </c>
      <c r="AA181">
        <v>80</v>
      </c>
      <c r="AB181">
        <v>35</v>
      </c>
      <c r="AC181">
        <v>10</v>
      </c>
      <c r="AD181">
        <v>45</v>
      </c>
      <c r="AE181" s="2">
        <v>45889</v>
      </c>
      <c r="AF181">
        <f t="shared" si="2"/>
        <v>3</v>
      </c>
    </row>
    <row r="182" spans="1:32" x14ac:dyDescent="0.3">
      <c r="A182" t="s">
        <v>108</v>
      </c>
      <c r="B182">
        <v>20</v>
      </c>
      <c r="C182">
        <v>10</v>
      </c>
      <c r="D182">
        <v>10</v>
      </c>
      <c r="E182">
        <v>20</v>
      </c>
      <c r="F182">
        <v>5</v>
      </c>
      <c r="G182">
        <v>50</v>
      </c>
      <c r="H182">
        <v>20</v>
      </c>
      <c r="I182">
        <v>50</v>
      </c>
      <c r="J182">
        <v>25</v>
      </c>
      <c r="K182">
        <v>10</v>
      </c>
      <c r="L182">
        <v>10</v>
      </c>
      <c r="M182">
        <v>5</v>
      </c>
      <c r="N182">
        <v>5</v>
      </c>
      <c r="O182">
        <v>10</v>
      </c>
      <c r="P182">
        <v>35</v>
      </c>
      <c r="Q182">
        <v>20</v>
      </c>
      <c r="R182">
        <v>45</v>
      </c>
      <c r="S182">
        <v>30</v>
      </c>
      <c r="T182">
        <v>40</v>
      </c>
      <c r="U182">
        <v>30</v>
      </c>
      <c r="V182">
        <v>30</v>
      </c>
      <c r="W182">
        <v>40</v>
      </c>
      <c r="X182">
        <v>10</v>
      </c>
      <c r="Y182">
        <v>15</v>
      </c>
      <c r="Z182">
        <v>10</v>
      </c>
      <c r="AA182">
        <v>60</v>
      </c>
      <c r="AB182">
        <v>40</v>
      </c>
      <c r="AC182">
        <v>20</v>
      </c>
      <c r="AD182">
        <v>40</v>
      </c>
      <c r="AE182" s="2">
        <v>45889</v>
      </c>
      <c r="AF182">
        <f t="shared" si="2"/>
        <v>3</v>
      </c>
    </row>
    <row r="183" spans="1:32" x14ac:dyDescent="0.3">
      <c r="A183" t="s">
        <v>107</v>
      </c>
      <c r="B183">
        <v>20</v>
      </c>
      <c r="C183">
        <v>10</v>
      </c>
      <c r="D183">
        <v>5</v>
      </c>
      <c r="E183">
        <v>20</v>
      </c>
      <c r="F183">
        <v>5</v>
      </c>
      <c r="G183">
        <v>60</v>
      </c>
      <c r="H183">
        <v>15</v>
      </c>
      <c r="I183">
        <v>45</v>
      </c>
      <c r="J183">
        <v>10</v>
      </c>
      <c r="K183">
        <v>10</v>
      </c>
      <c r="L183">
        <v>5</v>
      </c>
      <c r="M183">
        <v>5</v>
      </c>
      <c r="N183">
        <v>5</v>
      </c>
      <c r="O183">
        <v>10</v>
      </c>
      <c r="P183">
        <v>35</v>
      </c>
      <c r="Q183">
        <v>20</v>
      </c>
      <c r="R183">
        <v>30</v>
      </c>
      <c r="S183">
        <v>20</v>
      </c>
      <c r="T183">
        <v>40</v>
      </c>
      <c r="U183">
        <v>35</v>
      </c>
      <c r="V183">
        <v>35</v>
      </c>
      <c r="W183">
        <v>50</v>
      </c>
      <c r="X183">
        <v>5</v>
      </c>
      <c r="Y183">
        <v>10</v>
      </c>
      <c r="Z183">
        <v>10</v>
      </c>
      <c r="AA183">
        <v>70</v>
      </c>
      <c r="AB183">
        <v>30</v>
      </c>
      <c r="AC183">
        <v>10</v>
      </c>
      <c r="AD183">
        <v>50</v>
      </c>
      <c r="AE183" s="2">
        <v>45889</v>
      </c>
      <c r="AF183">
        <f t="shared" si="2"/>
        <v>3</v>
      </c>
    </row>
    <row r="184" spans="1:32" x14ac:dyDescent="0.3">
      <c r="A184" t="s">
        <v>106</v>
      </c>
      <c r="B184">
        <v>20</v>
      </c>
      <c r="C184">
        <v>10</v>
      </c>
      <c r="D184">
        <v>5</v>
      </c>
      <c r="E184">
        <v>20</v>
      </c>
      <c r="F184">
        <v>5</v>
      </c>
      <c r="G184">
        <v>60</v>
      </c>
      <c r="H184">
        <v>15</v>
      </c>
      <c r="I184">
        <v>45</v>
      </c>
      <c r="J184">
        <v>10</v>
      </c>
      <c r="K184">
        <v>10</v>
      </c>
      <c r="L184">
        <v>5</v>
      </c>
      <c r="M184">
        <v>5</v>
      </c>
      <c r="N184">
        <v>5</v>
      </c>
      <c r="O184">
        <v>10</v>
      </c>
      <c r="P184">
        <v>35</v>
      </c>
      <c r="Q184">
        <v>20</v>
      </c>
      <c r="R184">
        <v>30</v>
      </c>
      <c r="S184">
        <v>20</v>
      </c>
      <c r="T184">
        <v>40</v>
      </c>
      <c r="U184">
        <v>35</v>
      </c>
      <c r="V184">
        <v>35</v>
      </c>
      <c r="W184">
        <v>50</v>
      </c>
      <c r="X184">
        <v>5</v>
      </c>
      <c r="Y184">
        <v>10</v>
      </c>
      <c r="Z184">
        <v>10</v>
      </c>
      <c r="AA184">
        <v>70</v>
      </c>
      <c r="AB184">
        <v>30</v>
      </c>
      <c r="AC184">
        <v>10</v>
      </c>
      <c r="AD184">
        <v>50</v>
      </c>
      <c r="AE184" s="2">
        <v>45889</v>
      </c>
      <c r="AF184">
        <f t="shared" si="2"/>
        <v>3</v>
      </c>
    </row>
    <row r="185" spans="1:32" x14ac:dyDescent="0.3">
      <c r="A185" t="s">
        <v>105</v>
      </c>
      <c r="AE185" s="2">
        <v>45889</v>
      </c>
      <c r="AF185">
        <f t="shared" si="2"/>
        <v>3</v>
      </c>
    </row>
    <row r="186" spans="1:32" x14ac:dyDescent="0.3">
      <c r="A186" t="s">
        <v>104</v>
      </c>
      <c r="AE186" s="2">
        <v>45889</v>
      </c>
      <c r="AF186">
        <f t="shared" si="2"/>
        <v>3</v>
      </c>
    </row>
    <row r="187" spans="1:32" x14ac:dyDescent="0.3">
      <c r="A187" t="s">
        <v>103</v>
      </c>
      <c r="B187">
        <v>5</v>
      </c>
      <c r="C187">
        <v>5</v>
      </c>
      <c r="D187" t="s">
        <v>116</v>
      </c>
      <c r="E187">
        <v>10</v>
      </c>
      <c r="F187" t="s">
        <v>116</v>
      </c>
      <c r="G187" t="s">
        <v>116</v>
      </c>
      <c r="H187">
        <v>5</v>
      </c>
      <c r="I187">
        <v>40</v>
      </c>
      <c r="J187">
        <v>5</v>
      </c>
      <c r="K187" t="s">
        <v>116</v>
      </c>
      <c r="L187" t="s">
        <v>116</v>
      </c>
      <c r="M187" t="s">
        <v>116</v>
      </c>
      <c r="N187">
        <v>5</v>
      </c>
      <c r="O187">
        <v>25</v>
      </c>
      <c r="P187">
        <v>25</v>
      </c>
      <c r="Q187" t="s">
        <v>116</v>
      </c>
      <c r="R187" t="s">
        <v>116</v>
      </c>
      <c r="S187" t="s">
        <v>116</v>
      </c>
      <c r="T187">
        <v>35</v>
      </c>
      <c r="U187" t="s">
        <v>116</v>
      </c>
      <c r="V187" t="s">
        <v>116</v>
      </c>
      <c r="W187" t="s">
        <v>116</v>
      </c>
      <c r="X187" t="s">
        <v>116</v>
      </c>
      <c r="Y187" t="s">
        <v>116</v>
      </c>
      <c r="Z187" t="s">
        <v>116</v>
      </c>
      <c r="AA187" t="s">
        <v>116</v>
      </c>
      <c r="AB187" t="s">
        <v>116</v>
      </c>
      <c r="AC187" t="s">
        <v>116</v>
      </c>
      <c r="AD187" t="s">
        <v>116</v>
      </c>
      <c r="AE187" s="2">
        <v>45889</v>
      </c>
      <c r="AF187">
        <f t="shared" si="2"/>
        <v>3</v>
      </c>
    </row>
    <row r="188" spans="1:32" x14ac:dyDescent="0.3">
      <c r="A188" t="s">
        <v>102</v>
      </c>
      <c r="AE188" s="2">
        <v>45889</v>
      </c>
      <c r="AF188">
        <f t="shared" si="2"/>
        <v>3</v>
      </c>
    </row>
    <row r="189" spans="1:32" x14ac:dyDescent="0.3">
      <c r="A189" t="s">
        <v>101</v>
      </c>
      <c r="AE189" s="2">
        <v>45889</v>
      </c>
      <c r="AF189">
        <f t="shared" si="2"/>
        <v>3</v>
      </c>
    </row>
    <row r="190" spans="1:32" x14ac:dyDescent="0.3">
      <c r="A190" s="1">
        <v>45890</v>
      </c>
    </row>
    <row r="191" spans="1:32" x14ac:dyDescent="0.3">
      <c r="A191" t="s">
        <v>129</v>
      </c>
      <c r="AE191" s="2">
        <v>45890</v>
      </c>
      <c r="AF191">
        <f t="shared" si="2"/>
        <v>4</v>
      </c>
    </row>
    <row r="192" spans="1:32" x14ac:dyDescent="0.3">
      <c r="A192" t="s">
        <v>115</v>
      </c>
      <c r="B192">
        <v>5</v>
      </c>
      <c r="C192">
        <v>5</v>
      </c>
      <c r="D192">
        <v>0</v>
      </c>
      <c r="E192">
        <v>15</v>
      </c>
      <c r="F192">
        <v>0</v>
      </c>
      <c r="G192">
        <v>75</v>
      </c>
      <c r="H192">
        <v>0</v>
      </c>
      <c r="I192">
        <v>40</v>
      </c>
      <c r="J192">
        <v>5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30</v>
      </c>
      <c r="Q192">
        <v>0</v>
      </c>
      <c r="R192">
        <v>0</v>
      </c>
      <c r="S192">
        <v>0</v>
      </c>
      <c r="T192">
        <v>40</v>
      </c>
      <c r="U192">
        <v>0</v>
      </c>
      <c r="V192">
        <v>30</v>
      </c>
      <c r="W192">
        <v>50</v>
      </c>
      <c r="X192">
        <v>5</v>
      </c>
      <c r="Y192">
        <v>10</v>
      </c>
      <c r="Z192">
        <v>0</v>
      </c>
      <c r="AA192">
        <v>0</v>
      </c>
      <c r="AB192">
        <v>35</v>
      </c>
      <c r="AC192">
        <v>0</v>
      </c>
      <c r="AD192">
        <v>45</v>
      </c>
      <c r="AE192" s="2">
        <v>45890</v>
      </c>
      <c r="AF192">
        <f t="shared" si="2"/>
        <v>4</v>
      </c>
    </row>
    <row r="193" spans="1:32" x14ac:dyDescent="0.3">
      <c r="A193" t="s">
        <v>114</v>
      </c>
      <c r="B193">
        <v>25</v>
      </c>
      <c r="C193">
        <v>30</v>
      </c>
      <c r="D193">
        <v>15</v>
      </c>
      <c r="E193">
        <v>35</v>
      </c>
      <c r="F193">
        <v>5</v>
      </c>
      <c r="G193">
        <v>65</v>
      </c>
      <c r="H193">
        <v>20</v>
      </c>
      <c r="I193">
        <v>70</v>
      </c>
      <c r="J193">
        <v>25</v>
      </c>
      <c r="K193">
        <v>15</v>
      </c>
      <c r="L193">
        <v>10</v>
      </c>
      <c r="M193">
        <v>20</v>
      </c>
      <c r="N193">
        <v>5</v>
      </c>
      <c r="O193">
        <v>25</v>
      </c>
      <c r="P193">
        <v>45</v>
      </c>
      <c r="Q193">
        <v>30</v>
      </c>
      <c r="R193">
        <v>45</v>
      </c>
      <c r="S193">
        <v>35</v>
      </c>
      <c r="T193">
        <v>60</v>
      </c>
      <c r="U193">
        <v>45</v>
      </c>
      <c r="V193">
        <v>65</v>
      </c>
      <c r="W193">
        <v>50</v>
      </c>
      <c r="X193">
        <v>5</v>
      </c>
      <c r="Y193">
        <v>25</v>
      </c>
      <c r="Z193">
        <v>15</v>
      </c>
      <c r="AA193">
        <v>100</v>
      </c>
      <c r="AB193">
        <v>50</v>
      </c>
      <c r="AC193">
        <v>20</v>
      </c>
      <c r="AD193">
        <v>40</v>
      </c>
      <c r="AE193" s="2">
        <v>45890</v>
      </c>
      <c r="AF193">
        <f t="shared" si="2"/>
        <v>4</v>
      </c>
    </row>
    <row r="194" spans="1:32" x14ac:dyDescent="0.3">
      <c r="A194" t="s">
        <v>113</v>
      </c>
      <c r="AE194" s="2">
        <v>45890</v>
      </c>
      <c r="AF194">
        <f t="shared" si="2"/>
        <v>4</v>
      </c>
    </row>
    <row r="195" spans="1:32" x14ac:dyDescent="0.3">
      <c r="A195" t="s">
        <v>112</v>
      </c>
      <c r="AE195" s="2">
        <v>45890</v>
      </c>
      <c r="AF195">
        <f t="shared" si="2"/>
        <v>4</v>
      </c>
    </row>
    <row r="196" spans="1:32" x14ac:dyDescent="0.3">
      <c r="A196" t="s">
        <v>111</v>
      </c>
      <c r="B196">
        <v>30</v>
      </c>
      <c r="C196">
        <v>40</v>
      </c>
      <c r="D196">
        <v>25</v>
      </c>
      <c r="E196">
        <v>50</v>
      </c>
      <c r="F196">
        <v>5</v>
      </c>
      <c r="G196">
        <v>60</v>
      </c>
      <c r="H196">
        <v>35</v>
      </c>
      <c r="I196">
        <v>40</v>
      </c>
      <c r="J196">
        <v>35</v>
      </c>
      <c r="K196">
        <v>15</v>
      </c>
      <c r="L196">
        <v>20</v>
      </c>
      <c r="M196">
        <v>25</v>
      </c>
      <c r="N196">
        <v>5</v>
      </c>
      <c r="O196">
        <v>15</v>
      </c>
      <c r="P196">
        <v>50</v>
      </c>
      <c r="Q196">
        <v>25</v>
      </c>
      <c r="R196">
        <v>45</v>
      </c>
      <c r="S196">
        <v>35</v>
      </c>
      <c r="T196">
        <v>60</v>
      </c>
      <c r="U196">
        <v>20</v>
      </c>
      <c r="V196">
        <v>40</v>
      </c>
      <c r="W196">
        <v>65</v>
      </c>
      <c r="X196">
        <v>5</v>
      </c>
      <c r="Y196">
        <v>15</v>
      </c>
      <c r="Z196">
        <v>20</v>
      </c>
      <c r="AA196">
        <v>80</v>
      </c>
      <c r="AB196">
        <v>40</v>
      </c>
      <c r="AC196">
        <v>30</v>
      </c>
      <c r="AD196">
        <v>40</v>
      </c>
      <c r="AE196" s="2">
        <v>45890</v>
      </c>
      <c r="AF196">
        <f t="shared" si="2"/>
        <v>4</v>
      </c>
    </row>
    <row r="197" spans="1:32" x14ac:dyDescent="0.3">
      <c r="A197" t="s">
        <v>110</v>
      </c>
      <c r="B197">
        <v>40</v>
      </c>
      <c r="C197">
        <v>35</v>
      </c>
      <c r="D197">
        <v>25</v>
      </c>
      <c r="E197">
        <v>40</v>
      </c>
      <c r="F197">
        <v>5</v>
      </c>
      <c r="G197">
        <v>65</v>
      </c>
      <c r="H197">
        <v>25</v>
      </c>
      <c r="I197" t="s">
        <v>116</v>
      </c>
      <c r="J197">
        <v>30</v>
      </c>
      <c r="K197">
        <v>15</v>
      </c>
      <c r="L197">
        <v>15</v>
      </c>
      <c r="M197">
        <v>30</v>
      </c>
      <c r="N197">
        <v>5</v>
      </c>
      <c r="O197">
        <v>15</v>
      </c>
      <c r="P197">
        <v>50</v>
      </c>
      <c r="Q197">
        <v>30</v>
      </c>
      <c r="R197">
        <v>45</v>
      </c>
      <c r="S197">
        <v>15</v>
      </c>
      <c r="T197">
        <v>45</v>
      </c>
      <c r="U197">
        <v>20</v>
      </c>
      <c r="V197">
        <v>45</v>
      </c>
      <c r="W197">
        <v>60</v>
      </c>
      <c r="X197">
        <v>5</v>
      </c>
      <c r="Y197">
        <v>25</v>
      </c>
      <c r="Z197">
        <v>20</v>
      </c>
      <c r="AA197" t="s">
        <v>116</v>
      </c>
      <c r="AB197">
        <v>50</v>
      </c>
      <c r="AC197">
        <v>25</v>
      </c>
      <c r="AD197">
        <v>40</v>
      </c>
      <c r="AE197" s="2">
        <v>45890</v>
      </c>
      <c r="AF197">
        <f t="shared" ref="AF197:AF260" si="3">WEEKDAY(AE197,2)</f>
        <v>4</v>
      </c>
    </row>
    <row r="198" spans="1:32" x14ac:dyDescent="0.3">
      <c r="A198" t="s">
        <v>109</v>
      </c>
      <c r="B198">
        <v>50</v>
      </c>
      <c r="C198">
        <v>35</v>
      </c>
      <c r="D198">
        <v>25</v>
      </c>
      <c r="E198">
        <v>40</v>
      </c>
      <c r="F198">
        <v>5</v>
      </c>
      <c r="G198">
        <v>65</v>
      </c>
      <c r="H198">
        <v>35</v>
      </c>
      <c r="I198" t="s">
        <v>116</v>
      </c>
      <c r="J198">
        <v>50</v>
      </c>
      <c r="K198">
        <v>15</v>
      </c>
      <c r="L198">
        <v>15</v>
      </c>
      <c r="M198">
        <v>30</v>
      </c>
      <c r="N198">
        <v>5</v>
      </c>
      <c r="O198">
        <v>15</v>
      </c>
      <c r="P198">
        <v>50</v>
      </c>
      <c r="Q198">
        <v>20</v>
      </c>
      <c r="R198">
        <v>45</v>
      </c>
      <c r="S198">
        <v>35</v>
      </c>
      <c r="T198">
        <v>55</v>
      </c>
      <c r="U198">
        <v>25</v>
      </c>
      <c r="V198">
        <v>45</v>
      </c>
      <c r="W198">
        <v>65</v>
      </c>
      <c r="X198">
        <v>20</v>
      </c>
      <c r="Y198">
        <v>5</v>
      </c>
      <c r="Z198">
        <v>20</v>
      </c>
      <c r="AA198" t="s">
        <v>116</v>
      </c>
      <c r="AB198">
        <v>50</v>
      </c>
      <c r="AC198">
        <v>15</v>
      </c>
      <c r="AD198">
        <v>45</v>
      </c>
      <c r="AE198" s="2">
        <v>45890</v>
      </c>
      <c r="AF198">
        <f t="shared" si="3"/>
        <v>4</v>
      </c>
    </row>
    <row r="199" spans="1:32" x14ac:dyDescent="0.3">
      <c r="A199" t="s">
        <v>108</v>
      </c>
      <c r="B199">
        <v>30</v>
      </c>
      <c r="C199">
        <v>15</v>
      </c>
      <c r="D199">
        <v>10</v>
      </c>
      <c r="E199">
        <v>35</v>
      </c>
      <c r="F199">
        <v>5</v>
      </c>
      <c r="G199">
        <v>55</v>
      </c>
      <c r="H199">
        <v>25</v>
      </c>
      <c r="I199" t="s">
        <v>116</v>
      </c>
      <c r="J199">
        <v>30</v>
      </c>
      <c r="K199">
        <v>15</v>
      </c>
      <c r="L199">
        <v>15</v>
      </c>
      <c r="M199">
        <v>25</v>
      </c>
      <c r="N199">
        <v>5</v>
      </c>
      <c r="O199">
        <v>15</v>
      </c>
      <c r="P199">
        <v>40</v>
      </c>
      <c r="Q199">
        <v>25</v>
      </c>
      <c r="R199">
        <v>40</v>
      </c>
      <c r="S199">
        <v>25</v>
      </c>
      <c r="T199">
        <v>50</v>
      </c>
      <c r="U199">
        <v>25</v>
      </c>
      <c r="V199">
        <v>35</v>
      </c>
      <c r="W199">
        <v>50</v>
      </c>
      <c r="X199">
        <v>5</v>
      </c>
      <c r="Y199">
        <v>15</v>
      </c>
      <c r="Z199">
        <v>10</v>
      </c>
      <c r="AA199">
        <v>80</v>
      </c>
      <c r="AB199">
        <v>50</v>
      </c>
      <c r="AC199">
        <v>10</v>
      </c>
      <c r="AD199">
        <v>45</v>
      </c>
      <c r="AE199" s="2">
        <v>45890</v>
      </c>
      <c r="AF199">
        <f t="shared" si="3"/>
        <v>4</v>
      </c>
    </row>
    <row r="200" spans="1:32" x14ac:dyDescent="0.3">
      <c r="A200" t="s">
        <v>107</v>
      </c>
      <c r="AE200" s="2">
        <v>45890</v>
      </c>
      <c r="AF200">
        <f t="shared" si="3"/>
        <v>4</v>
      </c>
    </row>
    <row r="201" spans="1:32" x14ac:dyDescent="0.3">
      <c r="A201" t="s">
        <v>106</v>
      </c>
      <c r="AE201" s="2">
        <v>45890</v>
      </c>
      <c r="AF201">
        <f t="shared" si="3"/>
        <v>4</v>
      </c>
    </row>
    <row r="202" spans="1:32" x14ac:dyDescent="0.3">
      <c r="A202" t="s">
        <v>105</v>
      </c>
      <c r="AE202" s="2">
        <v>45890</v>
      </c>
      <c r="AF202">
        <f t="shared" si="3"/>
        <v>4</v>
      </c>
    </row>
    <row r="203" spans="1:32" x14ac:dyDescent="0.3">
      <c r="A203" t="s">
        <v>104</v>
      </c>
      <c r="AE203" s="2">
        <v>45890</v>
      </c>
      <c r="AF203">
        <f t="shared" si="3"/>
        <v>4</v>
      </c>
    </row>
    <row r="204" spans="1:32" x14ac:dyDescent="0.3">
      <c r="A204" t="s">
        <v>103</v>
      </c>
      <c r="B204">
        <v>15</v>
      </c>
      <c r="C204">
        <v>10</v>
      </c>
      <c r="D204">
        <v>15</v>
      </c>
      <c r="E204">
        <v>20</v>
      </c>
      <c r="F204" t="s">
        <v>116</v>
      </c>
      <c r="G204">
        <v>40</v>
      </c>
      <c r="H204">
        <v>5</v>
      </c>
      <c r="I204">
        <v>45</v>
      </c>
      <c r="J204">
        <v>5</v>
      </c>
      <c r="K204">
        <v>5</v>
      </c>
      <c r="L204" t="s">
        <v>116</v>
      </c>
      <c r="M204" t="s">
        <v>116</v>
      </c>
      <c r="N204">
        <v>5</v>
      </c>
      <c r="O204">
        <v>10</v>
      </c>
      <c r="P204">
        <v>35</v>
      </c>
      <c r="Q204">
        <v>20</v>
      </c>
      <c r="R204">
        <v>30</v>
      </c>
      <c r="S204">
        <v>35</v>
      </c>
      <c r="T204">
        <v>25</v>
      </c>
      <c r="U204" t="s">
        <v>116</v>
      </c>
      <c r="V204" t="s">
        <v>116</v>
      </c>
      <c r="W204" t="s">
        <v>116</v>
      </c>
      <c r="X204" t="s">
        <v>116</v>
      </c>
      <c r="Y204" t="s">
        <v>116</v>
      </c>
      <c r="Z204" t="s">
        <v>116</v>
      </c>
      <c r="AA204" t="s">
        <v>116</v>
      </c>
      <c r="AB204" t="s">
        <v>116</v>
      </c>
      <c r="AC204" t="s">
        <v>116</v>
      </c>
      <c r="AD204" t="s">
        <v>116</v>
      </c>
      <c r="AE204" s="2">
        <v>45890</v>
      </c>
      <c r="AF204">
        <f t="shared" si="3"/>
        <v>4</v>
      </c>
    </row>
    <row r="205" spans="1:32" x14ac:dyDescent="0.3">
      <c r="A205" t="s">
        <v>102</v>
      </c>
      <c r="B205">
        <v>5</v>
      </c>
      <c r="C205">
        <v>5</v>
      </c>
      <c r="D205" t="s">
        <v>116</v>
      </c>
      <c r="E205">
        <v>15</v>
      </c>
      <c r="F205" t="s">
        <v>116</v>
      </c>
      <c r="G205" t="s">
        <v>116</v>
      </c>
      <c r="H205">
        <v>5</v>
      </c>
      <c r="I205">
        <v>30</v>
      </c>
      <c r="J205">
        <v>5</v>
      </c>
      <c r="K205" t="s">
        <v>116</v>
      </c>
      <c r="L205" t="s">
        <v>116</v>
      </c>
      <c r="M205" t="s">
        <v>116</v>
      </c>
      <c r="N205">
        <v>5</v>
      </c>
      <c r="O205" t="s">
        <v>116</v>
      </c>
      <c r="P205">
        <v>30</v>
      </c>
      <c r="Q205" t="s">
        <v>116</v>
      </c>
      <c r="R205" t="s">
        <v>116</v>
      </c>
      <c r="S205" t="s">
        <v>116</v>
      </c>
      <c r="T205">
        <v>35</v>
      </c>
      <c r="U205" t="s">
        <v>116</v>
      </c>
      <c r="V205" t="s">
        <v>116</v>
      </c>
      <c r="W205" t="s">
        <v>116</v>
      </c>
      <c r="X205" t="s">
        <v>116</v>
      </c>
      <c r="Y205" t="s">
        <v>116</v>
      </c>
      <c r="Z205" t="s">
        <v>116</v>
      </c>
      <c r="AA205" t="s">
        <v>116</v>
      </c>
      <c r="AB205" t="s">
        <v>116</v>
      </c>
      <c r="AC205" t="s">
        <v>116</v>
      </c>
      <c r="AD205" t="s">
        <v>116</v>
      </c>
      <c r="AE205" s="2">
        <v>45890</v>
      </c>
      <c r="AF205">
        <f t="shared" si="3"/>
        <v>4</v>
      </c>
    </row>
    <row r="206" spans="1:32" x14ac:dyDescent="0.3">
      <c r="A206" t="s">
        <v>101</v>
      </c>
      <c r="AE206" s="2">
        <v>45890</v>
      </c>
      <c r="AF206">
        <f t="shared" si="3"/>
        <v>4</v>
      </c>
    </row>
    <row r="207" spans="1:32" x14ac:dyDescent="0.3">
      <c r="A207" s="1">
        <v>45891</v>
      </c>
    </row>
    <row r="208" spans="1:32" x14ac:dyDescent="0.3">
      <c r="A208" t="s">
        <v>129</v>
      </c>
      <c r="B208" t="s">
        <v>116</v>
      </c>
      <c r="C208" t="s">
        <v>116</v>
      </c>
      <c r="D208" t="s">
        <v>116</v>
      </c>
      <c r="E208" t="s">
        <v>116</v>
      </c>
      <c r="F208" t="s">
        <v>116</v>
      </c>
      <c r="G208" t="s">
        <v>116</v>
      </c>
      <c r="H208" t="s">
        <v>116</v>
      </c>
      <c r="I208">
        <v>5</v>
      </c>
      <c r="J208" t="s">
        <v>116</v>
      </c>
      <c r="K208" t="s">
        <v>116</v>
      </c>
      <c r="L208" t="s">
        <v>116</v>
      </c>
      <c r="M208" t="s">
        <v>116</v>
      </c>
      <c r="N208" t="s">
        <v>116</v>
      </c>
      <c r="O208" t="s">
        <v>116</v>
      </c>
      <c r="P208" t="s">
        <v>116</v>
      </c>
      <c r="Q208" t="s">
        <v>116</v>
      </c>
      <c r="R208">
        <v>5</v>
      </c>
      <c r="S208" t="s">
        <v>116</v>
      </c>
      <c r="T208" t="s">
        <v>116</v>
      </c>
      <c r="U208">
        <v>5</v>
      </c>
      <c r="V208">
        <v>5</v>
      </c>
      <c r="W208">
        <v>5</v>
      </c>
      <c r="X208" t="s">
        <v>116</v>
      </c>
      <c r="Y208" t="s">
        <v>116</v>
      </c>
      <c r="Z208" t="s">
        <v>116</v>
      </c>
      <c r="AA208">
        <v>5</v>
      </c>
      <c r="AB208" t="s">
        <v>116</v>
      </c>
      <c r="AC208" t="s">
        <v>116</v>
      </c>
      <c r="AD208" t="s">
        <v>116</v>
      </c>
      <c r="AE208" s="2">
        <v>45891</v>
      </c>
      <c r="AF208">
        <f t="shared" si="3"/>
        <v>5</v>
      </c>
    </row>
    <row r="209" spans="1:32" x14ac:dyDescent="0.3">
      <c r="A209" t="s">
        <v>115</v>
      </c>
      <c r="B209">
        <v>5</v>
      </c>
      <c r="C209">
        <v>5</v>
      </c>
      <c r="D209" t="s">
        <v>116</v>
      </c>
      <c r="E209">
        <v>5</v>
      </c>
      <c r="F209">
        <v>5</v>
      </c>
      <c r="G209">
        <v>45</v>
      </c>
      <c r="H209">
        <v>5</v>
      </c>
      <c r="I209">
        <v>25</v>
      </c>
      <c r="J209">
        <v>5</v>
      </c>
      <c r="K209">
        <v>5</v>
      </c>
      <c r="L209">
        <v>5</v>
      </c>
      <c r="M209">
        <v>5</v>
      </c>
      <c r="N209">
        <v>5</v>
      </c>
      <c r="O209">
        <v>5</v>
      </c>
      <c r="P209">
        <v>5</v>
      </c>
      <c r="Q209">
        <v>5</v>
      </c>
      <c r="R209">
        <v>30</v>
      </c>
      <c r="S209">
        <v>5</v>
      </c>
      <c r="T209">
        <v>25</v>
      </c>
      <c r="U209">
        <v>5</v>
      </c>
      <c r="V209">
        <v>25</v>
      </c>
      <c r="W209">
        <v>40</v>
      </c>
      <c r="X209" t="s">
        <v>116</v>
      </c>
      <c r="Y209">
        <v>5</v>
      </c>
      <c r="Z209">
        <v>5</v>
      </c>
      <c r="AA209">
        <v>95</v>
      </c>
      <c r="AB209">
        <v>15</v>
      </c>
      <c r="AC209">
        <v>5</v>
      </c>
      <c r="AD209">
        <v>45</v>
      </c>
      <c r="AE209" s="2">
        <v>45891</v>
      </c>
      <c r="AF209">
        <f t="shared" si="3"/>
        <v>5</v>
      </c>
    </row>
    <row r="210" spans="1:32" x14ac:dyDescent="0.3">
      <c r="A210" t="s">
        <v>114</v>
      </c>
      <c r="B210" t="s">
        <v>116</v>
      </c>
      <c r="C210">
        <v>10</v>
      </c>
      <c r="D210">
        <v>35</v>
      </c>
      <c r="E210">
        <v>35</v>
      </c>
      <c r="F210">
        <v>5</v>
      </c>
      <c r="G210">
        <v>60</v>
      </c>
      <c r="H210">
        <v>10</v>
      </c>
      <c r="I210">
        <v>85</v>
      </c>
      <c r="J210">
        <v>20</v>
      </c>
      <c r="K210">
        <v>5</v>
      </c>
      <c r="L210">
        <v>5</v>
      </c>
      <c r="M210">
        <v>5</v>
      </c>
      <c r="N210">
        <v>5</v>
      </c>
      <c r="O210">
        <v>10</v>
      </c>
      <c r="P210">
        <v>40</v>
      </c>
      <c r="Q210">
        <v>40</v>
      </c>
      <c r="R210">
        <v>45</v>
      </c>
      <c r="S210">
        <v>20</v>
      </c>
      <c r="T210">
        <v>70</v>
      </c>
      <c r="U210">
        <v>30</v>
      </c>
      <c r="V210">
        <v>45</v>
      </c>
      <c r="W210">
        <v>45</v>
      </c>
      <c r="X210">
        <v>15</v>
      </c>
      <c r="Y210">
        <v>10</v>
      </c>
      <c r="Z210">
        <v>10</v>
      </c>
      <c r="AA210">
        <v>75</v>
      </c>
      <c r="AB210">
        <v>25</v>
      </c>
      <c r="AC210">
        <v>10</v>
      </c>
      <c r="AD210">
        <v>40</v>
      </c>
      <c r="AE210" s="2">
        <v>45891</v>
      </c>
      <c r="AF210">
        <f t="shared" si="3"/>
        <v>5</v>
      </c>
    </row>
    <row r="211" spans="1:32" x14ac:dyDescent="0.3">
      <c r="A211" t="s">
        <v>113</v>
      </c>
      <c r="B211">
        <v>35</v>
      </c>
      <c r="C211">
        <v>5</v>
      </c>
      <c r="D211">
        <v>10</v>
      </c>
      <c r="E211">
        <v>30</v>
      </c>
      <c r="F211">
        <v>5</v>
      </c>
      <c r="G211">
        <v>70</v>
      </c>
      <c r="H211">
        <v>15</v>
      </c>
      <c r="I211">
        <v>50</v>
      </c>
      <c r="J211">
        <v>30</v>
      </c>
      <c r="K211">
        <v>10</v>
      </c>
      <c r="L211">
        <v>5</v>
      </c>
      <c r="M211">
        <v>30</v>
      </c>
      <c r="N211">
        <v>5</v>
      </c>
      <c r="O211">
        <v>15</v>
      </c>
      <c r="P211">
        <v>40</v>
      </c>
      <c r="Q211">
        <v>35</v>
      </c>
      <c r="R211">
        <v>60</v>
      </c>
      <c r="S211">
        <v>15</v>
      </c>
      <c r="T211">
        <v>70</v>
      </c>
      <c r="U211">
        <v>30</v>
      </c>
      <c r="V211">
        <v>35</v>
      </c>
      <c r="W211">
        <v>50</v>
      </c>
      <c r="X211">
        <v>15</v>
      </c>
      <c r="Y211" t="s">
        <v>116</v>
      </c>
      <c r="Z211">
        <v>25</v>
      </c>
      <c r="AA211">
        <v>85</v>
      </c>
      <c r="AB211">
        <v>50</v>
      </c>
      <c r="AC211">
        <v>15</v>
      </c>
      <c r="AD211">
        <v>55</v>
      </c>
      <c r="AE211" s="2">
        <v>45891</v>
      </c>
      <c r="AF211">
        <f t="shared" si="3"/>
        <v>5</v>
      </c>
    </row>
    <row r="212" spans="1:32" x14ac:dyDescent="0.3">
      <c r="A212" t="s">
        <v>112</v>
      </c>
      <c r="B212">
        <v>30</v>
      </c>
      <c r="C212">
        <v>30</v>
      </c>
      <c r="D212">
        <v>30</v>
      </c>
      <c r="E212">
        <v>50</v>
      </c>
      <c r="F212">
        <v>5</v>
      </c>
      <c r="G212">
        <v>60</v>
      </c>
      <c r="H212">
        <v>25</v>
      </c>
      <c r="I212">
        <v>70</v>
      </c>
      <c r="J212">
        <v>30</v>
      </c>
      <c r="K212">
        <v>15</v>
      </c>
      <c r="L212">
        <v>15</v>
      </c>
      <c r="M212">
        <v>25</v>
      </c>
      <c r="N212">
        <v>5</v>
      </c>
      <c r="O212">
        <v>30</v>
      </c>
      <c r="P212">
        <v>60</v>
      </c>
      <c r="Q212">
        <v>35</v>
      </c>
      <c r="R212">
        <v>45</v>
      </c>
      <c r="S212">
        <v>35</v>
      </c>
      <c r="T212">
        <v>80</v>
      </c>
      <c r="U212">
        <v>35</v>
      </c>
      <c r="V212">
        <v>35</v>
      </c>
      <c r="W212">
        <v>40</v>
      </c>
      <c r="X212">
        <v>20</v>
      </c>
      <c r="Y212">
        <v>20</v>
      </c>
      <c r="Z212">
        <v>15</v>
      </c>
      <c r="AA212">
        <v>75</v>
      </c>
      <c r="AB212">
        <v>40</v>
      </c>
      <c r="AC212">
        <v>15</v>
      </c>
      <c r="AD212">
        <v>35</v>
      </c>
      <c r="AE212" s="2">
        <v>45891</v>
      </c>
      <c r="AF212">
        <f t="shared" si="3"/>
        <v>5</v>
      </c>
    </row>
    <row r="213" spans="1:32" x14ac:dyDescent="0.3">
      <c r="A213" t="s">
        <v>111</v>
      </c>
      <c r="AE213" s="2">
        <v>45891</v>
      </c>
      <c r="AF213">
        <f t="shared" si="3"/>
        <v>5</v>
      </c>
    </row>
    <row r="214" spans="1:32" x14ac:dyDescent="0.3">
      <c r="A214" t="s">
        <v>110</v>
      </c>
      <c r="AE214" s="2">
        <v>45891</v>
      </c>
      <c r="AF214">
        <f t="shared" si="3"/>
        <v>5</v>
      </c>
    </row>
    <row r="215" spans="1:32" x14ac:dyDescent="0.3">
      <c r="A215" t="s">
        <v>109</v>
      </c>
      <c r="B215">
        <v>40</v>
      </c>
      <c r="C215">
        <v>25</v>
      </c>
      <c r="D215">
        <v>20</v>
      </c>
      <c r="E215">
        <v>30</v>
      </c>
      <c r="F215">
        <v>5</v>
      </c>
      <c r="G215">
        <v>75</v>
      </c>
      <c r="H215">
        <v>25</v>
      </c>
      <c r="I215">
        <v>60</v>
      </c>
      <c r="J215">
        <v>40</v>
      </c>
      <c r="K215">
        <v>10</v>
      </c>
      <c r="L215">
        <v>10</v>
      </c>
      <c r="M215">
        <v>35</v>
      </c>
      <c r="N215">
        <v>5</v>
      </c>
      <c r="O215">
        <v>20</v>
      </c>
      <c r="P215">
        <v>40</v>
      </c>
      <c r="Q215">
        <v>20</v>
      </c>
      <c r="R215">
        <v>55</v>
      </c>
      <c r="S215">
        <v>30</v>
      </c>
      <c r="T215">
        <v>50</v>
      </c>
      <c r="U215">
        <v>20</v>
      </c>
      <c r="V215">
        <v>45</v>
      </c>
      <c r="X215">
        <v>5</v>
      </c>
      <c r="Y215">
        <v>20</v>
      </c>
      <c r="Z215">
        <v>10</v>
      </c>
      <c r="AA215">
        <v>70</v>
      </c>
      <c r="AB215">
        <v>35</v>
      </c>
      <c r="AC215">
        <v>10</v>
      </c>
      <c r="AD215">
        <v>60</v>
      </c>
      <c r="AE215" s="2">
        <v>45891</v>
      </c>
      <c r="AF215">
        <f t="shared" si="3"/>
        <v>5</v>
      </c>
    </row>
    <row r="216" spans="1:32" x14ac:dyDescent="0.3">
      <c r="A216" t="s">
        <v>108</v>
      </c>
      <c r="B216">
        <v>35</v>
      </c>
      <c r="C216">
        <v>25</v>
      </c>
      <c r="D216">
        <v>30</v>
      </c>
      <c r="E216">
        <v>35</v>
      </c>
      <c r="F216">
        <v>5</v>
      </c>
      <c r="G216">
        <v>60</v>
      </c>
      <c r="H216">
        <v>25</v>
      </c>
      <c r="I216">
        <v>60</v>
      </c>
      <c r="J216">
        <v>5</v>
      </c>
      <c r="K216">
        <v>15</v>
      </c>
      <c r="L216">
        <v>15</v>
      </c>
      <c r="M216">
        <v>35</v>
      </c>
      <c r="N216">
        <v>5</v>
      </c>
      <c r="O216">
        <v>15</v>
      </c>
      <c r="P216">
        <v>50</v>
      </c>
      <c r="Q216">
        <v>30</v>
      </c>
      <c r="R216">
        <v>55</v>
      </c>
      <c r="S216">
        <v>30</v>
      </c>
      <c r="T216">
        <v>75</v>
      </c>
      <c r="U216">
        <v>30</v>
      </c>
      <c r="V216">
        <v>35</v>
      </c>
      <c r="W216">
        <v>55</v>
      </c>
      <c r="X216">
        <v>15</v>
      </c>
      <c r="Y216">
        <v>15</v>
      </c>
      <c r="Z216">
        <v>15</v>
      </c>
      <c r="AA216">
        <v>70</v>
      </c>
      <c r="AB216">
        <v>55</v>
      </c>
      <c r="AC216">
        <v>20</v>
      </c>
      <c r="AD216">
        <v>40</v>
      </c>
      <c r="AE216" s="2">
        <v>45891</v>
      </c>
      <c r="AF216">
        <f t="shared" si="3"/>
        <v>5</v>
      </c>
    </row>
    <row r="217" spans="1:32" x14ac:dyDescent="0.3">
      <c r="A217" t="s">
        <v>107</v>
      </c>
      <c r="AE217" s="2">
        <v>45891</v>
      </c>
      <c r="AF217">
        <f t="shared" si="3"/>
        <v>5</v>
      </c>
    </row>
    <row r="218" spans="1:32" x14ac:dyDescent="0.3">
      <c r="A218" t="s">
        <v>106</v>
      </c>
      <c r="AE218" s="2">
        <v>45891</v>
      </c>
      <c r="AF218">
        <f t="shared" si="3"/>
        <v>5</v>
      </c>
    </row>
    <row r="219" spans="1:32" x14ac:dyDescent="0.3">
      <c r="A219" t="s">
        <v>105</v>
      </c>
      <c r="AE219" s="2">
        <v>45891</v>
      </c>
      <c r="AF219">
        <f t="shared" si="3"/>
        <v>5</v>
      </c>
    </row>
    <row r="220" spans="1:32" x14ac:dyDescent="0.3">
      <c r="A220" t="s">
        <v>104</v>
      </c>
      <c r="B220">
        <v>10</v>
      </c>
      <c r="C220">
        <v>10</v>
      </c>
      <c r="D220">
        <v>5</v>
      </c>
      <c r="E220">
        <v>20</v>
      </c>
      <c r="F220" t="s">
        <v>116</v>
      </c>
      <c r="G220">
        <v>60</v>
      </c>
      <c r="H220">
        <v>10</v>
      </c>
      <c r="I220" t="s">
        <v>116</v>
      </c>
      <c r="J220">
        <v>15</v>
      </c>
      <c r="K220">
        <v>5</v>
      </c>
      <c r="L220" t="s">
        <v>116</v>
      </c>
      <c r="M220" t="s">
        <v>116</v>
      </c>
      <c r="N220">
        <v>5</v>
      </c>
      <c r="O220">
        <v>10</v>
      </c>
      <c r="P220">
        <v>30</v>
      </c>
      <c r="Q220">
        <v>20</v>
      </c>
      <c r="R220">
        <v>30</v>
      </c>
      <c r="S220">
        <v>25</v>
      </c>
      <c r="T220">
        <v>45</v>
      </c>
      <c r="U220">
        <v>10</v>
      </c>
      <c r="V220">
        <v>25</v>
      </c>
      <c r="W220">
        <v>20</v>
      </c>
      <c r="X220" t="s">
        <v>116</v>
      </c>
      <c r="Y220">
        <v>10</v>
      </c>
      <c r="Z220">
        <v>5</v>
      </c>
      <c r="AA220">
        <v>50</v>
      </c>
      <c r="AB220">
        <v>30</v>
      </c>
      <c r="AC220">
        <v>5</v>
      </c>
      <c r="AD220">
        <v>30</v>
      </c>
      <c r="AE220" s="2">
        <v>45891</v>
      </c>
      <c r="AF220">
        <f t="shared" si="3"/>
        <v>5</v>
      </c>
    </row>
    <row r="221" spans="1:32" x14ac:dyDescent="0.3">
      <c r="A221" t="s">
        <v>103</v>
      </c>
      <c r="AE221" s="2">
        <v>45891</v>
      </c>
      <c r="AF221">
        <f t="shared" si="3"/>
        <v>5</v>
      </c>
    </row>
    <row r="222" spans="1:32" x14ac:dyDescent="0.3">
      <c r="A222" t="s">
        <v>102</v>
      </c>
      <c r="AE222" s="2">
        <v>45891</v>
      </c>
      <c r="AF222">
        <f t="shared" si="3"/>
        <v>5</v>
      </c>
    </row>
    <row r="223" spans="1:32" x14ac:dyDescent="0.3">
      <c r="A223" t="s">
        <v>101</v>
      </c>
      <c r="B223">
        <v>5</v>
      </c>
      <c r="C223">
        <v>5</v>
      </c>
      <c r="D223" t="s">
        <v>116</v>
      </c>
      <c r="E223">
        <v>5</v>
      </c>
      <c r="F223" t="s">
        <v>116</v>
      </c>
      <c r="G223" t="s">
        <v>116</v>
      </c>
      <c r="H223">
        <v>5</v>
      </c>
      <c r="I223">
        <v>10</v>
      </c>
      <c r="J223">
        <v>5</v>
      </c>
      <c r="K223" t="s">
        <v>116</v>
      </c>
      <c r="L223" t="s">
        <v>116</v>
      </c>
      <c r="M223" t="s">
        <v>116</v>
      </c>
      <c r="N223">
        <v>5</v>
      </c>
      <c r="O223" t="s">
        <v>116</v>
      </c>
      <c r="P223">
        <v>25</v>
      </c>
      <c r="Q223" t="s">
        <v>116</v>
      </c>
      <c r="R223" t="s">
        <v>116</v>
      </c>
      <c r="S223" t="s">
        <v>116</v>
      </c>
      <c r="T223">
        <v>25</v>
      </c>
      <c r="U223" t="s">
        <v>116</v>
      </c>
      <c r="V223" t="s">
        <v>116</v>
      </c>
      <c r="W223" t="s">
        <v>116</v>
      </c>
      <c r="X223" t="s">
        <v>116</v>
      </c>
      <c r="Y223" t="s">
        <v>116</v>
      </c>
      <c r="Z223" t="s">
        <v>116</v>
      </c>
      <c r="AA223" t="s">
        <v>116</v>
      </c>
      <c r="AB223" t="s">
        <v>116</v>
      </c>
      <c r="AC223" t="s">
        <v>116</v>
      </c>
      <c r="AD223" t="s">
        <v>116</v>
      </c>
      <c r="AE223" s="2">
        <v>45891</v>
      </c>
      <c r="AF223">
        <f t="shared" si="3"/>
        <v>5</v>
      </c>
    </row>
    <row r="224" spans="1:32" x14ac:dyDescent="0.3">
      <c r="A224" s="1">
        <v>45892</v>
      </c>
    </row>
    <row r="225" spans="1:32" x14ac:dyDescent="0.3">
      <c r="A225" t="s">
        <v>129</v>
      </c>
      <c r="AE225" s="2">
        <v>45892</v>
      </c>
      <c r="AF225">
        <f t="shared" si="3"/>
        <v>6</v>
      </c>
    </row>
    <row r="226" spans="1:32" x14ac:dyDescent="0.3">
      <c r="A226" t="s">
        <v>115</v>
      </c>
      <c r="B226">
        <v>5</v>
      </c>
      <c r="C226">
        <v>5</v>
      </c>
      <c r="D226">
        <v>5</v>
      </c>
      <c r="E226">
        <v>10</v>
      </c>
      <c r="F226">
        <v>5</v>
      </c>
      <c r="G226">
        <v>55</v>
      </c>
      <c r="H226">
        <v>5</v>
      </c>
      <c r="I226">
        <v>35</v>
      </c>
      <c r="J226">
        <v>5</v>
      </c>
      <c r="K226">
        <v>5</v>
      </c>
      <c r="L226">
        <v>5</v>
      </c>
      <c r="M226">
        <v>5</v>
      </c>
      <c r="N226">
        <v>5</v>
      </c>
      <c r="O226">
        <v>5</v>
      </c>
      <c r="P226">
        <v>35</v>
      </c>
      <c r="Q226">
        <v>5</v>
      </c>
      <c r="R226">
        <v>30</v>
      </c>
      <c r="S226">
        <v>10</v>
      </c>
      <c r="T226">
        <v>5</v>
      </c>
      <c r="U226">
        <v>5</v>
      </c>
      <c r="V226">
        <v>35</v>
      </c>
      <c r="W226">
        <v>25</v>
      </c>
      <c r="X226" t="s">
        <v>116</v>
      </c>
      <c r="Y226">
        <v>5</v>
      </c>
      <c r="Z226">
        <v>5</v>
      </c>
      <c r="AA226">
        <v>100</v>
      </c>
      <c r="AB226">
        <v>5</v>
      </c>
      <c r="AC226">
        <v>5</v>
      </c>
      <c r="AD226">
        <v>30</v>
      </c>
      <c r="AE226" s="2">
        <v>45892</v>
      </c>
      <c r="AF226">
        <f t="shared" si="3"/>
        <v>6</v>
      </c>
    </row>
    <row r="227" spans="1:32" x14ac:dyDescent="0.3">
      <c r="A227" t="s">
        <v>114</v>
      </c>
      <c r="B227">
        <v>15</v>
      </c>
      <c r="C227">
        <v>10</v>
      </c>
      <c r="D227">
        <v>5</v>
      </c>
      <c r="E227">
        <v>15</v>
      </c>
      <c r="F227">
        <v>5</v>
      </c>
      <c r="G227">
        <v>75</v>
      </c>
      <c r="H227">
        <v>5</v>
      </c>
      <c r="I227">
        <v>40</v>
      </c>
      <c r="J227">
        <v>10</v>
      </c>
      <c r="K227">
        <v>5</v>
      </c>
      <c r="L227">
        <v>5</v>
      </c>
      <c r="M227">
        <v>5</v>
      </c>
      <c r="N227">
        <v>5</v>
      </c>
      <c r="O227">
        <v>10</v>
      </c>
      <c r="P227">
        <v>35</v>
      </c>
      <c r="Q227">
        <v>30</v>
      </c>
      <c r="R227">
        <v>40</v>
      </c>
      <c r="S227">
        <v>15</v>
      </c>
      <c r="T227">
        <v>50</v>
      </c>
      <c r="U227">
        <v>25</v>
      </c>
      <c r="V227" t="s">
        <v>116</v>
      </c>
      <c r="W227">
        <v>35</v>
      </c>
      <c r="X227">
        <v>5</v>
      </c>
      <c r="Y227">
        <v>20</v>
      </c>
      <c r="Z227">
        <v>10</v>
      </c>
      <c r="AA227">
        <v>75</v>
      </c>
      <c r="AB227">
        <v>35</v>
      </c>
      <c r="AC227">
        <v>5</v>
      </c>
      <c r="AD227">
        <v>40</v>
      </c>
      <c r="AE227" s="2">
        <v>45892</v>
      </c>
      <c r="AF227">
        <f t="shared" si="3"/>
        <v>6</v>
      </c>
    </row>
    <row r="228" spans="1:32" x14ac:dyDescent="0.3">
      <c r="A228" t="s">
        <v>113</v>
      </c>
      <c r="B228">
        <v>15</v>
      </c>
      <c r="C228">
        <v>5</v>
      </c>
      <c r="D228" t="s">
        <v>116</v>
      </c>
      <c r="E228">
        <v>20</v>
      </c>
      <c r="F228">
        <v>5</v>
      </c>
      <c r="G228">
        <v>50</v>
      </c>
      <c r="H228">
        <v>5</v>
      </c>
      <c r="I228">
        <v>40</v>
      </c>
      <c r="J228">
        <v>10</v>
      </c>
      <c r="K228">
        <v>10</v>
      </c>
      <c r="L228">
        <v>15</v>
      </c>
      <c r="M228">
        <v>15</v>
      </c>
      <c r="N228">
        <v>5</v>
      </c>
      <c r="O228">
        <v>10</v>
      </c>
      <c r="P228">
        <v>30</v>
      </c>
      <c r="Q228">
        <v>10</v>
      </c>
      <c r="R228">
        <v>40</v>
      </c>
      <c r="S228">
        <v>20</v>
      </c>
      <c r="T228">
        <v>40</v>
      </c>
      <c r="U228">
        <v>25</v>
      </c>
      <c r="V228">
        <v>60</v>
      </c>
      <c r="W228">
        <v>45</v>
      </c>
      <c r="X228">
        <v>5</v>
      </c>
      <c r="Y228">
        <v>15</v>
      </c>
      <c r="Z228">
        <v>15</v>
      </c>
      <c r="AA228">
        <v>80</v>
      </c>
      <c r="AB228">
        <v>40</v>
      </c>
      <c r="AC228">
        <v>15</v>
      </c>
      <c r="AD228">
        <v>50</v>
      </c>
      <c r="AE228" s="2">
        <v>45892</v>
      </c>
      <c r="AF228">
        <f t="shared" si="3"/>
        <v>6</v>
      </c>
    </row>
    <row r="229" spans="1:32" x14ac:dyDescent="0.3">
      <c r="A229" t="s">
        <v>112</v>
      </c>
      <c r="B229">
        <v>30</v>
      </c>
      <c r="C229">
        <v>15</v>
      </c>
      <c r="D229">
        <v>20</v>
      </c>
      <c r="E229" t="s">
        <v>116</v>
      </c>
      <c r="F229">
        <v>5</v>
      </c>
      <c r="G229">
        <v>70</v>
      </c>
      <c r="H229">
        <v>20</v>
      </c>
      <c r="I229" t="s">
        <v>116</v>
      </c>
      <c r="J229">
        <v>35</v>
      </c>
      <c r="K229">
        <v>10</v>
      </c>
      <c r="L229">
        <v>15</v>
      </c>
      <c r="M229">
        <v>15</v>
      </c>
      <c r="N229">
        <v>5</v>
      </c>
      <c r="O229">
        <v>20</v>
      </c>
      <c r="P229">
        <v>35</v>
      </c>
      <c r="Q229">
        <v>25</v>
      </c>
      <c r="R229">
        <v>50</v>
      </c>
      <c r="S229">
        <v>25</v>
      </c>
      <c r="T229">
        <v>55</v>
      </c>
      <c r="U229">
        <v>15</v>
      </c>
      <c r="V229">
        <v>50</v>
      </c>
      <c r="W229">
        <v>40</v>
      </c>
      <c r="X229">
        <v>5</v>
      </c>
      <c r="Y229">
        <v>15</v>
      </c>
      <c r="Z229">
        <v>10</v>
      </c>
      <c r="AA229">
        <v>65</v>
      </c>
      <c r="AB229" t="s">
        <v>116</v>
      </c>
      <c r="AC229">
        <v>15</v>
      </c>
      <c r="AD229">
        <v>50</v>
      </c>
      <c r="AE229" s="2">
        <v>45892</v>
      </c>
      <c r="AF229">
        <f t="shared" si="3"/>
        <v>6</v>
      </c>
    </row>
    <row r="230" spans="1:32" x14ac:dyDescent="0.3">
      <c r="A230" t="s">
        <v>111</v>
      </c>
      <c r="B230">
        <v>30</v>
      </c>
      <c r="C230">
        <v>25</v>
      </c>
      <c r="D230">
        <v>25</v>
      </c>
      <c r="E230" t="s">
        <v>117</v>
      </c>
      <c r="F230">
        <v>5</v>
      </c>
      <c r="G230">
        <v>65</v>
      </c>
      <c r="H230">
        <v>20</v>
      </c>
      <c r="I230">
        <v>60</v>
      </c>
      <c r="J230">
        <v>35</v>
      </c>
      <c r="K230">
        <v>15</v>
      </c>
      <c r="L230">
        <v>15</v>
      </c>
      <c r="M230">
        <v>30</v>
      </c>
      <c r="N230">
        <v>5</v>
      </c>
      <c r="O230">
        <v>20</v>
      </c>
      <c r="P230">
        <v>40</v>
      </c>
      <c r="Q230">
        <v>25</v>
      </c>
      <c r="R230">
        <v>50</v>
      </c>
      <c r="S230">
        <v>20</v>
      </c>
      <c r="T230">
        <v>60</v>
      </c>
      <c r="U230">
        <v>15</v>
      </c>
      <c r="V230">
        <v>45</v>
      </c>
      <c r="W230">
        <v>40</v>
      </c>
      <c r="X230">
        <v>5</v>
      </c>
      <c r="Y230">
        <v>5</v>
      </c>
      <c r="Z230">
        <v>5</v>
      </c>
      <c r="AA230">
        <v>75</v>
      </c>
      <c r="AB230">
        <v>55</v>
      </c>
      <c r="AC230">
        <v>20</v>
      </c>
      <c r="AD230">
        <v>40</v>
      </c>
      <c r="AE230" s="2">
        <v>45892</v>
      </c>
      <c r="AF230">
        <f t="shared" si="3"/>
        <v>6</v>
      </c>
    </row>
    <row r="231" spans="1:32" x14ac:dyDescent="0.3">
      <c r="A231" t="s">
        <v>110</v>
      </c>
      <c r="B231">
        <v>25</v>
      </c>
      <c r="C231">
        <v>5</v>
      </c>
      <c r="D231">
        <v>15</v>
      </c>
      <c r="E231">
        <v>30</v>
      </c>
      <c r="F231">
        <v>5</v>
      </c>
      <c r="G231" t="s">
        <v>116</v>
      </c>
      <c r="H231">
        <v>5</v>
      </c>
      <c r="I231">
        <v>50</v>
      </c>
      <c r="J231">
        <v>25</v>
      </c>
      <c r="K231">
        <v>15</v>
      </c>
      <c r="L231">
        <v>5</v>
      </c>
      <c r="M231">
        <v>15</v>
      </c>
      <c r="N231">
        <v>5</v>
      </c>
      <c r="O231">
        <v>15</v>
      </c>
      <c r="P231">
        <v>30</v>
      </c>
      <c r="Q231">
        <v>10</v>
      </c>
      <c r="R231">
        <v>50</v>
      </c>
      <c r="S231">
        <v>25</v>
      </c>
      <c r="T231">
        <v>45</v>
      </c>
      <c r="U231">
        <v>25</v>
      </c>
      <c r="V231">
        <v>35</v>
      </c>
      <c r="W231">
        <v>45</v>
      </c>
      <c r="X231">
        <v>5</v>
      </c>
      <c r="Y231">
        <v>10</v>
      </c>
      <c r="Z231">
        <v>5</v>
      </c>
      <c r="AA231">
        <v>70</v>
      </c>
      <c r="AB231">
        <v>50</v>
      </c>
      <c r="AC231">
        <v>10</v>
      </c>
      <c r="AD231">
        <v>40</v>
      </c>
      <c r="AE231" s="2">
        <v>45892</v>
      </c>
      <c r="AF231">
        <f t="shared" si="3"/>
        <v>6</v>
      </c>
    </row>
    <row r="232" spans="1:32" x14ac:dyDescent="0.3">
      <c r="A232" t="s">
        <v>109</v>
      </c>
      <c r="B232">
        <v>20</v>
      </c>
      <c r="C232">
        <v>10</v>
      </c>
      <c r="D232">
        <v>15</v>
      </c>
      <c r="E232">
        <v>30</v>
      </c>
      <c r="F232">
        <v>5</v>
      </c>
      <c r="G232">
        <v>50</v>
      </c>
      <c r="H232">
        <v>10</v>
      </c>
      <c r="I232">
        <v>60</v>
      </c>
      <c r="J232">
        <v>15</v>
      </c>
      <c r="K232">
        <v>10</v>
      </c>
      <c r="L232">
        <v>10</v>
      </c>
      <c r="M232">
        <v>25</v>
      </c>
      <c r="N232">
        <v>5</v>
      </c>
      <c r="O232">
        <v>15</v>
      </c>
      <c r="P232">
        <v>35</v>
      </c>
      <c r="Q232">
        <v>20</v>
      </c>
      <c r="R232">
        <v>50</v>
      </c>
      <c r="S232">
        <v>25</v>
      </c>
      <c r="T232">
        <v>35</v>
      </c>
      <c r="U232">
        <v>20</v>
      </c>
      <c r="V232">
        <v>45</v>
      </c>
      <c r="W232">
        <v>40</v>
      </c>
      <c r="X232">
        <v>5</v>
      </c>
      <c r="Y232">
        <v>15</v>
      </c>
      <c r="Z232">
        <v>5</v>
      </c>
      <c r="AA232">
        <v>75</v>
      </c>
      <c r="AB232">
        <v>40</v>
      </c>
      <c r="AC232">
        <v>15</v>
      </c>
      <c r="AD232">
        <v>35</v>
      </c>
      <c r="AE232" s="2">
        <v>45892</v>
      </c>
      <c r="AF232">
        <f t="shared" si="3"/>
        <v>6</v>
      </c>
    </row>
    <row r="233" spans="1:32" x14ac:dyDescent="0.3">
      <c r="A233" t="s">
        <v>108</v>
      </c>
      <c r="B233">
        <v>15</v>
      </c>
      <c r="C233">
        <v>5</v>
      </c>
      <c r="D233">
        <v>15</v>
      </c>
      <c r="E233">
        <v>30</v>
      </c>
      <c r="F233">
        <v>5</v>
      </c>
      <c r="G233">
        <v>45</v>
      </c>
      <c r="H233">
        <v>10</v>
      </c>
      <c r="I233">
        <v>55</v>
      </c>
      <c r="J233">
        <v>15</v>
      </c>
      <c r="K233">
        <v>5</v>
      </c>
      <c r="L233">
        <v>10</v>
      </c>
      <c r="M233">
        <v>5</v>
      </c>
      <c r="N233">
        <v>5</v>
      </c>
      <c r="O233">
        <v>10</v>
      </c>
      <c r="P233">
        <v>35</v>
      </c>
      <c r="Q233">
        <v>10</v>
      </c>
      <c r="R233">
        <v>35</v>
      </c>
      <c r="S233">
        <v>10</v>
      </c>
      <c r="T233">
        <v>35</v>
      </c>
      <c r="U233">
        <v>5</v>
      </c>
      <c r="V233">
        <v>40</v>
      </c>
      <c r="W233">
        <v>35</v>
      </c>
      <c r="X233">
        <v>5</v>
      </c>
      <c r="Y233">
        <v>15</v>
      </c>
      <c r="Z233">
        <v>10</v>
      </c>
      <c r="AA233">
        <v>50</v>
      </c>
      <c r="AB233">
        <v>30</v>
      </c>
      <c r="AC233">
        <v>10</v>
      </c>
      <c r="AD233">
        <v>30</v>
      </c>
      <c r="AE233" s="2">
        <v>45892</v>
      </c>
      <c r="AF233">
        <f t="shared" si="3"/>
        <v>6</v>
      </c>
    </row>
    <row r="234" spans="1:32" x14ac:dyDescent="0.3">
      <c r="A234" t="s">
        <v>107</v>
      </c>
      <c r="B234">
        <v>15</v>
      </c>
      <c r="C234">
        <v>5</v>
      </c>
      <c r="D234">
        <v>15</v>
      </c>
      <c r="E234">
        <v>25</v>
      </c>
      <c r="F234">
        <v>5</v>
      </c>
      <c r="G234">
        <v>50</v>
      </c>
      <c r="H234">
        <v>10</v>
      </c>
      <c r="I234">
        <v>50</v>
      </c>
      <c r="J234">
        <v>30</v>
      </c>
      <c r="K234">
        <v>5</v>
      </c>
      <c r="L234">
        <v>5</v>
      </c>
      <c r="M234">
        <v>20</v>
      </c>
      <c r="N234">
        <v>5</v>
      </c>
      <c r="O234">
        <v>10</v>
      </c>
      <c r="P234">
        <v>35</v>
      </c>
      <c r="Q234">
        <v>15</v>
      </c>
      <c r="R234">
        <v>35</v>
      </c>
      <c r="S234">
        <v>20</v>
      </c>
      <c r="T234">
        <v>40</v>
      </c>
      <c r="U234">
        <v>10</v>
      </c>
      <c r="V234">
        <v>35</v>
      </c>
      <c r="W234">
        <v>30</v>
      </c>
      <c r="X234" t="s">
        <v>116</v>
      </c>
      <c r="Y234">
        <v>5</v>
      </c>
      <c r="Z234">
        <v>10</v>
      </c>
      <c r="AA234">
        <v>50</v>
      </c>
      <c r="AB234">
        <v>35</v>
      </c>
      <c r="AC234">
        <v>5</v>
      </c>
      <c r="AD234">
        <v>30</v>
      </c>
      <c r="AE234" s="2">
        <v>45892</v>
      </c>
      <c r="AF234">
        <f t="shared" si="3"/>
        <v>6</v>
      </c>
    </row>
    <row r="235" spans="1:32" x14ac:dyDescent="0.3">
      <c r="A235" t="s">
        <v>106</v>
      </c>
      <c r="B235">
        <v>10</v>
      </c>
      <c r="C235">
        <v>10</v>
      </c>
      <c r="D235">
        <v>5</v>
      </c>
      <c r="E235">
        <v>25</v>
      </c>
      <c r="F235" t="s">
        <v>116</v>
      </c>
      <c r="G235">
        <v>50</v>
      </c>
      <c r="H235">
        <v>5</v>
      </c>
      <c r="I235">
        <v>50</v>
      </c>
      <c r="J235">
        <v>10</v>
      </c>
      <c r="K235">
        <v>5</v>
      </c>
      <c r="L235">
        <v>5</v>
      </c>
      <c r="M235">
        <v>15</v>
      </c>
      <c r="N235">
        <v>5</v>
      </c>
      <c r="O235">
        <v>10</v>
      </c>
      <c r="P235">
        <v>40</v>
      </c>
      <c r="Q235">
        <v>15</v>
      </c>
      <c r="R235">
        <v>30</v>
      </c>
      <c r="S235">
        <v>20</v>
      </c>
      <c r="T235">
        <v>45</v>
      </c>
      <c r="U235">
        <v>10</v>
      </c>
      <c r="V235">
        <v>30</v>
      </c>
      <c r="W235">
        <v>25</v>
      </c>
      <c r="X235">
        <v>5</v>
      </c>
      <c r="Y235">
        <v>15</v>
      </c>
      <c r="Z235">
        <v>5</v>
      </c>
      <c r="AA235">
        <v>55</v>
      </c>
      <c r="AB235">
        <v>20</v>
      </c>
      <c r="AC235">
        <v>5</v>
      </c>
      <c r="AD235">
        <v>40</v>
      </c>
      <c r="AE235" s="2">
        <v>45892</v>
      </c>
      <c r="AF235">
        <f t="shared" si="3"/>
        <v>6</v>
      </c>
    </row>
    <row r="236" spans="1:32" x14ac:dyDescent="0.3">
      <c r="A236" t="s">
        <v>105</v>
      </c>
      <c r="B236">
        <v>5</v>
      </c>
      <c r="C236">
        <v>5</v>
      </c>
      <c r="D236">
        <v>5</v>
      </c>
      <c r="E236">
        <v>15</v>
      </c>
      <c r="F236">
        <v>5</v>
      </c>
      <c r="G236">
        <v>30</v>
      </c>
      <c r="H236">
        <v>5</v>
      </c>
      <c r="I236">
        <v>40</v>
      </c>
      <c r="J236">
        <v>5</v>
      </c>
      <c r="K236">
        <v>5</v>
      </c>
      <c r="L236">
        <v>5</v>
      </c>
      <c r="M236">
        <v>10</v>
      </c>
      <c r="N236">
        <v>5</v>
      </c>
      <c r="O236">
        <v>5</v>
      </c>
      <c r="P236">
        <v>30</v>
      </c>
      <c r="Q236">
        <v>5</v>
      </c>
      <c r="R236">
        <v>25</v>
      </c>
      <c r="S236">
        <v>15</v>
      </c>
      <c r="T236">
        <v>30</v>
      </c>
      <c r="U236">
        <v>5</v>
      </c>
      <c r="V236">
        <v>30</v>
      </c>
      <c r="W236">
        <v>25</v>
      </c>
      <c r="X236">
        <v>5</v>
      </c>
      <c r="Y236">
        <v>5</v>
      </c>
      <c r="Z236">
        <v>5</v>
      </c>
      <c r="AA236">
        <v>50</v>
      </c>
      <c r="AB236">
        <v>15</v>
      </c>
      <c r="AC236">
        <v>5</v>
      </c>
      <c r="AD236">
        <v>25</v>
      </c>
      <c r="AE236" s="2">
        <v>45892</v>
      </c>
      <c r="AF236">
        <f t="shared" si="3"/>
        <v>6</v>
      </c>
    </row>
    <row r="237" spans="1:32" x14ac:dyDescent="0.3">
      <c r="A237" t="s">
        <v>104</v>
      </c>
      <c r="B237">
        <v>5</v>
      </c>
      <c r="C237">
        <v>5</v>
      </c>
      <c r="D237">
        <v>5</v>
      </c>
      <c r="E237">
        <v>10</v>
      </c>
      <c r="F237" t="s">
        <v>116</v>
      </c>
      <c r="G237">
        <v>40</v>
      </c>
      <c r="H237">
        <v>5</v>
      </c>
      <c r="I237">
        <v>55</v>
      </c>
      <c r="J237">
        <v>5</v>
      </c>
      <c r="K237">
        <v>5</v>
      </c>
      <c r="L237" t="s">
        <v>116</v>
      </c>
      <c r="M237" t="s">
        <v>116</v>
      </c>
      <c r="N237">
        <v>5</v>
      </c>
      <c r="O237">
        <v>5</v>
      </c>
      <c r="P237" t="s">
        <v>116</v>
      </c>
      <c r="Q237" t="s">
        <v>116</v>
      </c>
      <c r="R237">
        <v>25</v>
      </c>
      <c r="S237">
        <v>20</v>
      </c>
      <c r="T237">
        <v>55</v>
      </c>
      <c r="U237">
        <v>5</v>
      </c>
      <c r="V237">
        <v>15</v>
      </c>
      <c r="W237">
        <v>15</v>
      </c>
      <c r="X237" t="s">
        <v>116</v>
      </c>
      <c r="Y237">
        <v>5</v>
      </c>
      <c r="Z237">
        <v>5</v>
      </c>
      <c r="AA237">
        <v>50</v>
      </c>
      <c r="AB237">
        <v>40</v>
      </c>
      <c r="AC237">
        <v>5</v>
      </c>
      <c r="AD237">
        <v>25</v>
      </c>
      <c r="AE237" s="2">
        <v>45892</v>
      </c>
      <c r="AF237">
        <f t="shared" si="3"/>
        <v>6</v>
      </c>
    </row>
    <row r="238" spans="1:32" x14ac:dyDescent="0.3">
      <c r="A238" t="s">
        <v>103</v>
      </c>
      <c r="B238">
        <v>5</v>
      </c>
      <c r="C238">
        <v>10</v>
      </c>
      <c r="D238">
        <v>10</v>
      </c>
      <c r="E238">
        <v>10</v>
      </c>
      <c r="F238" t="s">
        <v>116</v>
      </c>
      <c r="G238">
        <v>30</v>
      </c>
      <c r="H238">
        <v>5</v>
      </c>
      <c r="I238">
        <v>40</v>
      </c>
      <c r="J238">
        <v>5</v>
      </c>
      <c r="K238">
        <v>5</v>
      </c>
      <c r="L238" t="s">
        <v>116</v>
      </c>
      <c r="M238" t="s">
        <v>116</v>
      </c>
      <c r="N238">
        <v>5</v>
      </c>
      <c r="O238">
        <v>20</v>
      </c>
      <c r="P238">
        <v>45</v>
      </c>
      <c r="Q238" t="s">
        <v>116</v>
      </c>
      <c r="R238">
        <v>30</v>
      </c>
      <c r="S238">
        <v>15</v>
      </c>
      <c r="T238">
        <v>35</v>
      </c>
      <c r="U238" t="s">
        <v>116</v>
      </c>
      <c r="V238" t="s">
        <v>116</v>
      </c>
      <c r="W238" t="s">
        <v>116</v>
      </c>
      <c r="X238" t="s">
        <v>116</v>
      </c>
      <c r="Y238" t="s">
        <v>116</v>
      </c>
      <c r="Z238" t="s">
        <v>116</v>
      </c>
      <c r="AA238" t="s">
        <v>116</v>
      </c>
      <c r="AB238" t="s">
        <v>116</v>
      </c>
      <c r="AC238" t="s">
        <v>116</v>
      </c>
      <c r="AD238" t="s">
        <v>116</v>
      </c>
      <c r="AE238" s="2">
        <v>45892</v>
      </c>
      <c r="AF238">
        <f t="shared" si="3"/>
        <v>6</v>
      </c>
    </row>
    <row r="239" spans="1:32" x14ac:dyDescent="0.3">
      <c r="A239" t="s">
        <v>102</v>
      </c>
      <c r="AE239" s="2">
        <v>45892</v>
      </c>
      <c r="AF239">
        <f t="shared" si="3"/>
        <v>6</v>
      </c>
    </row>
    <row r="240" spans="1:32" x14ac:dyDescent="0.3">
      <c r="A240" t="s">
        <v>101</v>
      </c>
      <c r="B240">
        <v>5</v>
      </c>
      <c r="C240">
        <v>5</v>
      </c>
      <c r="D240" t="s">
        <v>116</v>
      </c>
      <c r="E240">
        <v>5</v>
      </c>
      <c r="F240" t="s">
        <v>116</v>
      </c>
      <c r="G240" t="s">
        <v>116</v>
      </c>
      <c r="H240">
        <v>5</v>
      </c>
      <c r="I240">
        <v>20</v>
      </c>
      <c r="J240">
        <v>5</v>
      </c>
      <c r="K240">
        <v>5</v>
      </c>
      <c r="L240" t="s">
        <v>116</v>
      </c>
      <c r="M240" t="s">
        <v>116</v>
      </c>
      <c r="N240">
        <v>5</v>
      </c>
      <c r="O240" t="s">
        <v>116</v>
      </c>
      <c r="P240">
        <v>15</v>
      </c>
      <c r="Q240" t="s">
        <v>116</v>
      </c>
      <c r="R240" t="s">
        <v>116</v>
      </c>
      <c r="S240" t="s">
        <v>116</v>
      </c>
      <c r="T240">
        <v>35</v>
      </c>
      <c r="U240" t="s">
        <v>116</v>
      </c>
      <c r="V240" t="s">
        <v>116</v>
      </c>
      <c r="W240" t="s">
        <v>116</v>
      </c>
      <c r="X240" t="s">
        <v>116</v>
      </c>
      <c r="Y240" t="s">
        <v>116</v>
      </c>
      <c r="Z240" t="s">
        <v>116</v>
      </c>
      <c r="AA240" t="s">
        <v>116</v>
      </c>
      <c r="AB240" t="s">
        <v>116</v>
      </c>
      <c r="AC240" t="s">
        <v>116</v>
      </c>
      <c r="AD240" t="s">
        <v>116</v>
      </c>
      <c r="AE240" s="2">
        <v>45892</v>
      </c>
      <c r="AF240">
        <f t="shared" si="3"/>
        <v>6</v>
      </c>
    </row>
    <row r="241" spans="1:32" x14ac:dyDescent="0.3">
      <c r="A241" s="1">
        <v>45893</v>
      </c>
    </row>
    <row r="242" spans="1:32" x14ac:dyDescent="0.3">
      <c r="A242" t="s">
        <v>129</v>
      </c>
      <c r="B242" t="s">
        <v>116</v>
      </c>
      <c r="C242" t="s">
        <v>116</v>
      </c>
      <c r="D242" t="s">
        <v>116</v>
      </c>
      <c r="E242">
        <v>5</v>
      </c>
      <c r="F242" t="s">
        <v>116</v>
      </c>
      <c r="G242">
        <v>5</v>
      </c>
      <c r="H242" t="s">
        <v>116</v>
      </c>
      <c r="I242">
        <v>5</v>
      </c>
      <c r="J242" t="s">
        <v>116</v>
      </c>
      <c r="K242" t="s">
        <v>116</v>
      </c>
      <c r="L242" t="s">
        <v>116</v>
      </c>
      <c r="M242" t="s">
        <v>116</v>
      </c>
      <c r="N242" t="s">
        <v>116</v>
      </c>
      <c r="O242" t="s">
        <v>116</v>
      </c>
      <c r="P242" t="s">
        <v>116</v>
      </c>
      <c r="Q242" t="s">
        <v>116</v>
      </c>
      <c r="R242">
        <v>5</v>
      </c>
      <c r="S242" t="s">
        <v>116</v>
      </c>
      <c r="T242" t="s">
        <v>116</v>
      </c>
      <c r="U242">
        <v>5</v>
      </c>
      <c r="V242">
        <v>5</v>
      </c>
      <c r="W242">
        <v>5</v>
      </c>
      <c r="X242" t="s">
        <v>116</v>
      </c>
      <c r="Y242" t="s">
        <v>116</v>
      </c>
      <c r="Z242" t="s">
        <v>116</v>
      </c>
      <c r="AA242">
        <v>30</v>
      </c>
      <c r="AB242" t="s">
        <v>116</v>
      </c>
      <c r="AC242" t="s">
        <v>116</v>
      </c>
      <c r="AD242" t="s">
        <v>116</v>
      </c>
      <c r="AE242" s="2">
        <v>45893</v>
      </c>
      <c r="AF242">
        <f t="shared" si="3"/>
        <v>7</v>
      </c>
    </row>
    <row r="243" spans="1:32" x14ac:dyDescent="0.3">
      <c r="A243" t="s">
        <v>115</v>
      </c>
      <c r="B243">
        <v>5</v>
      </c>
      <c r="C243">
        <v>5</v>
      </c>
      <c r="D243">
        <v>5</v>
      </c>
      <c r="E243">
        <v>15</v>
      </c>
      <c r="F243">
        <v>5</v>
      </c>
      <c r="G243">
        <v>50</v>
      </c>
      <c r="H243">
        <v>5</v>
      </c>
      <c r="I243">
        <v>45</v>
      </c>
      <c r="J243">
        <v>5</v>
      </c>
      <c r="K243">
        <v>5</v>
      </c>
      <c r="L243">
        <v>5</v>
      </c>
      <c r="M243">
        <v>5</v>
      </c>
      <c r="N243">
        <v>5</v>
      </c>
      <c r="O243">
        <v>5</v>
      </c>
      <c r="P243">
        <v>35</v>
      </c>
      <c r="Q243">
        <v>5</v>
      </c>
      <c r="R243">
        <v>40</v>
      </c>
      <c r="S243">
        <v>5</v>
      </c>
      <c r="T243">
        <v>5</v>
      </c>
      <c r="U243">
        <v>5</v>
      </c>
      <c r="V243">
        <v>20</v>
      </c>
      <c r="W243">
        <v>25</v>
      </c>
      <c r="X243" t="s">
        <v>116</v>
      </c>
      <c r="Y243">
        <v>5</v>
      </c>
      <c r="Z243">
        <v>5</v>
      </c>
      <c r="AA243">
        <v>70</v>
      </c>
      <c r="AB243">
        <v>5</v>
      </c>
      <c r="AC243">
        <v>5</v>
      </c>
      <c r="AD243">
        <v>40</v>
      </c>
      <c r="AE243" s="2">
        <v>45893</v>
      </c>
      <c r="AF243">
        <f t="shared" si="3"/>
        <v>7</v>
      </c>
    </row>
    <row r="244" spans="1:32" x14ac:dyDescent="0.3">
      <c r="A244" t="s">
        <v>114</v>
      </c>
      <c r="B244">
        <v>15</v>
      </c>
      <c r="C244">
        <v>15</v>
      </c>
      <c r="D244">
        <v>5</v>
      </c>
      <c r="E244">
        <v>30</v>
      </c>
      <c r="F244">
        <v>5</v>
      </c>
      <c r="G244">
        <v>55</v>
      </c>
      <c r="H244">
        <v>5</v>
      </c>
      <c r="I244">
        <v>50</v>
      </c>
      <c r="J244">
        <v>5</v>
      </c>
      <c r="K244">
        <v>10</v>
      </c>
      <c r="L244">
        <v>5</v>
      </c>
      <c r="M244">
        <v>5</v>
      </c>
      <c r="N244">
        <v>5</v>
      </c>
      <c r="O244">
        <v>15</v>
      </c>
      <c r="P244">
        <v>30</v>
      </c>
      <c r="Q244">
        <v>20</v>
      </c>
      <c r="R244">
        <v>30</v>
      </c>
      <c r="S244">
        <v>30</v>
      </c>
      <c r="T244">
        <v>50</v>
      </c>
      <c r="U244">
        <v>15</v>
      </c>
      <c r="V244">
        <v>45</v>
      </c>
      <c r="W244">
        <v>50</v>
      </c>
      <c r="X244">
        <v>30</v>
      </c>
      <c r="Y244">
        <v>20</v>
      </c>
      <c r="Z244">
        <v>15</v>
      </c>
      <c r="AA244">
        <v>70</v>
      </c>
      <c r="AB244">
        <v>30</v>
      </c>
      <c r="AC244">
        <v>10</v>
      </c>
      <c r="AD244">
        <v>45</v>
      </c>
      <c r="AE244" s="2">
        <v>45893</v>
      </c>
      <c r="AF244">
        <f t="shared" si="3"/>
        <v>7</v>
      </c>
    </row>
    <row r="245" spans="1:32" x14ac:dyDescent="0.3">
      <c r="A245" t="s">
        <v>113</v>
      </c>
      <c r="B245">
        <v>15</v>
      </c>
      <c r="C245">
        <v>10</v>
      </c>
      <c r="D245">
        <v>25</v>
      </c>
      <c r="E245">
        <v>25</v>
      </c>
      <c r="F245">
        <v>5</v>
      </c>
      <c r="G245">
        <v>50</v>
      </c>
      <c r="H245">
        <v>5</v>
      </c>
      <c r="I245">
        <v>40</v>
      </c>
      <c r="J245">
        <v>35</v>
      </c>
      <c r="K245">
        <v>10</v>
      </c>
      <c r="L245">
        <v>5</v>
      </c>
      <c r="M245">
        <v>20</v>
      </c>
      <c r="N245">
        <v>5</v>
      </c>
      <c r="O245">
        <v>20</v>
      </c>
      <c r="P245">
        <v>40</v>
      </c>
      <c r="Q245">
        <v>15</v>
      </c>
      <c r="R245">
        <v>50</v>
      </c>
      <c r="S245">
        <v>25</v>
      </c>
      <c r="T245">
        <v>45</v>
      </c>
      <c r="U245">
        <v>15</v>
      </c>
      <c r="V245">
        <v>50</v>
      </c>
      <c r="W245">
        <v>45</v>
      </c>
      <c r="X245">
        <v>20</v>
      </c>
      <c r="Y245">
        <v>15</v>
      </c>
      <c r="Z245">
        <v>25</v>
      </c>
      <c r="AA245">
        <v>70</v>
      </c>
      <c r="AB245">
        <v>40</v>
      </c>
      <c r="AC245">
        <v>35</v>
      </c>
      <c r="AD245">
        <v>45</v>
      </c>
      <c r="AE245" s="2">
        <v>45893</v>
      </c>
      <c r="AF245">
        <f t="shared" si="3"/>
        <v>7</v>
      </c>
    </row>
    <row r="246" spans="1:32" x14ac:dyDescent="0.3">
      <c r="A246" t="s">
        <v>112</v>
      </c>
      <c r="B246">
        <v>35</v>
      </c>
      <c r="C246">
        <v>30</v>
      </c>
      <c r="D246">
        <v>30</v>
      </c>
      <c r="E246">
        <v>35</v>
      </c>
      <c r="F246">
        <v>5</v>
      </c>
      <c r="G246">
        <v>60</v>
      </c>
      <c r="H246">
        <v>15</v>
      </c>
      <c r="I246">
        <v>55</v>
      </c>
      <c r="J246">
        <v>35</v>
      </c>
      <c r="K246">
        <v>15</v>
      </c>
      <c r="L246">
        <v>10</v>
      </c>
      <c r="M246">
        <v>30</v>
      </c>
      <c r="N246">
        <v>5</v>
      </c>
      <c r="O246">
        <v>30</v>
      </c>
      <c r="P246">
        <v>55</v>
      </c>
      <c r="Q246">
        <v>40</v>
      </c>
      <c r="R246">
        <v>45</v>
      </c>
      <c r="S246">
        <v>25</v>
      </c>
      <c r="T246">
        <v>60</v>
      </c>
      <c r="U246">
        <v>20</v>
      </c>
      <c r="V246">
        <v>40</v>
      </c>
      <c r="W246">
        <v>40</v>
      </c>
      <c r="X246">
        <v>10</v>
      </c>
      <c r="Y246">
        <v>15</v>
      </c>
      <c r="Z246">
        <v>30</v>
      </c>
      <c r="AA246">
        <v>75</v>
      </c>
      <c r="AB246">
        <v>40</v>
      </c>
      <c r="AC246">
        <v>15</v>
      </c>
      <c r="AD246">
        <v>55</v>
      </c>
      <c r="AE246" s="2">
        <v>45893</v>
      </c>
      <c r="AF246">
        <f t="shared" si="3"/>
        <v>7</v>
      </c>
    </row>
    <row r="247" spans="1:32" x14ac:dyDescent="0.3">
      <c r="A247" t="s">
        <v>111</v>
      </c>
      <c r="B247">
        <v>35</v>
      </c>
      <c r="C247">
        <v>20</v>
      </c>
      <c r="D247">
        <v>30</v>
      </c>
      <c r="E247">
        <v>40</v>
      </c>
      <c r="F247">
        <v>10</v>
      </c>
      <c r="G247">
        <v>60</v>
      </c>
      <c r="H247">
        <v>25</v>
      </c>
      <c r="I247">
        <v>70</v>
      </c>
      <c r="J247">
        <v>35</v>
      </c>
      <c r="K247">
        <v>20</v>
      </c>
      <c r="L247">
        <v>30</v>
      </c>
      <c r="M247">
        <v>15</v>
      </c>
      <c r="N247">
        <v>5</v>
      </c>
      <c r="O247">
        <v>10</v>
      </c>
      <c r="P247">
        <v>45</v>
      </c>
      <c r="Q247">
        <v>25</v>
      </c>
      <c r="R247">
        <v>55</v>
      </c>
      <c r="S247">
        <v>30</v>
      </c>
      <c r="T247">
        <v>55</v>
      </c>
      <c r="U247">
        <v>20</v>
      </c>
      <c r="V247">
        <v>45</v>
      </c>
      <c r="W247">
        <v>45</v>
      </c>
      <c r="X247">
        <v>5</v>
      </c>
      <c r="Y247">
        <v>20</v>
      </c>
      <c r="Z247">
        <v>15</v>
      </c>
      <c r="AA247">
        <v>70</v>
      </c>
      <c r="AB247">
        <v>35</v>
      </c>
      <c r="AC247">
        <v>15</v>
      </c>
      <c r="AD247">
        <v>40</v>
      </c>
      <c r="AE247" s="2">
        <v>45893</v>
      </c>
      <c r="AF247">
        <f t="shared" si="3"/>
        <v>7</v>
      </c>
    </row>
    <row r="248" spans="1:32" x14ac:dyDescent="0.3">
      <c r="A248" t="s">
        <v>110</v>
      </c>
      <c r="B248">
        <v>35</v>
      </c>
      <c r="C248">
        <v>20</v>
      </c>
      <c r="D248">
        <v>25</v>
      </c>
      <c r="E248">
        <v>35</v>
      </c>
      <c r="F248">
        <v>5</v>
      </c>
      <c r="G248">
        <v>55</v>
      </c>
      <c r="H248">
        <v>25</v>
      </c>
      <c r="I248">
        <v>65</v>
      </c>
      <c r="J248">
        <v>30</v>
      </c>
      <c r="K248">
        <v>15</v>
      </c>
      <c r="L248">
        <v>15</v>
      </c>
      <c r="M248">
        <v>25</v>
      </c>
      <c r="N248">
        <v>5</v>
      </c>
      <c r="O248">
        <v>10</v>
      </c>
      <c r="P248">
        <v>35</v>
      </c>
      <c r="Q248">
        <v>25</v>
      </c>
      <c r="R248">
        <v>55</v>
      </c>
      <c r="S248">
        <v>30</v>
      </c>
      <c r="T248">
        <v>55</v>
      </c>
      <c r="U248">
        <v>20</v>
      </c>
      <c r="V248">
        <v>45</v>
      </c>
      <c r="W248">
        <v>40</v>
      </c>
      <c r="X248">
        <v>15</v>
      </c>
      <c r="Y248">
        <v>15</v>
      </c>
      <c r="Z248">
        <v>25</v>
      </c>
      <c r="AA248">
        <v>75</v>
      </c>
      <c r="AB248">
        <v>35</v>
      </c>
      <c r="AC248">
        <v>20</v>
      </c>
      <c r="AD248">
        <v>45</v>
      </c>
      <c r="AE248" s="2">
        <v>45893</v>
      </c>
      <c r="AF248">
        <f t="shared" si="3"/>
        <v>7</v>
      </c>
    </row>
    <row r="249" spans="1:32" x14ac:dyDescent="0.3">
      <c r="A249" t="s">
        <v>109</v>
      </c>
      <c r="B249">
        <v>35</v>
      </c>
      <c r="C249">
        <v>15</v>
      </c>
      <c r="D249">
        <v>20</v>
      </c>
      <c r="E249">
        <v>40</v>
      </c>
      <c r="F249">
        <v>5</v>
      </c>
      <c r="G249">
        <v>60</v>
      </c>
      <c r="H249">
        <v>15</v>
      </c>
      <c r="I249">
        <v>50</v>
      </c>
      <c r="J249">
        <v>35</v>
      </c>
      <c r="K249">
        <v>10</v>
      </c>
      <c r="L249">
        <v>10</v>
      </c>
      <c r="M249">
        <v>25</v>
      </c>
      <c r="N249">
        <v>5</v>
      </c>
      <c r="O249">
        <v>15</v>
      </c>
      <c r="P249">
        <v>40</v>
      </c>
      <c r="Q249">
        <v>20</v>
      </c>
      <c r="R249">
        <v>50</v>
      </c>
      <c r="S249">
        <v>30</v>
      </c>
      <c r="T249">
        <v>45</v>
      </c>
      <c r="U249">
        <v>20</v>
      </c>
      <c r="V249">
        <v>40</v>
      </c>
      <c r="W249">
        <v>50</v>
      </c>
      <c r="X249">
        <v>5</v>
      </c>
      <c r="Y249">
        <v>20</v>
      </c>
      <c r="Z249">
        <v>10</v>
      </c>
      <c r="AA249">
        <v>70</v>
      </c>
      <c r="AB249">
        <v>30</v>
      </c>
      <c r="AC249">
        <v>5</v>
      </c>
      <c r="AD249">
        <v>45</v>
      </c>
      <c r="AE249" s="2">
        <v>45893</v>
      </c>
      <c r="AF249">
        <f t="shared" si="3"/>
        <v>7</v>
      </c>
    </row>
    <row r="250" spans="1:32" x14ac:dyDescent="0.3">
      <c r="A250" t="s">
        <v>108</v>
      </c>
      <c r="B250">
        <v>30</v>
      </c>
      <c r="C250">
        <v>15</v>
      </c>
      <c r="D250">
        <v>20</v>
      </c>
      <c r="E250">
        <v>30</v>
      </c>
      <c r="F250">
        <v>5</v>
      </c>
      <c r="G250">
        <v>65</v>
      </c>
      <c r="H250">
        <v>25</v>
      </c>
      <c r="I250">
        <v>50</v>
      </c>
      <c r="J250">
        <v>30</v>
      </c>
      <c r="K250">
        <v>10</v>
      </c>
      <c r="L250">
        <v>15</v>
      </c>
      <c r="M250">
        <v>20</v>
      </c>
      <c r="N250">
        <v>5</v>
      </c>
      <c r="O250">
        <v>15</v>
      </c>
      <c r="P250">
        <v>45</v>
      </c>
      <c r="Q250">
        <v>20</v>
      </c>
      <c r="R250">
        <v>30</v>
      </c>
      <c r="S250">
        <v>15</v>
      </c>
      <c r="T250">
        <v>55</v>
      </c>
      <c r="U250">
        <v>30</v>
      </c>
      <c r="V250">
        <v>35</v>
      </c>
      <c r="W250">
        <v>45</v>
      </c>
      <c r="X250">
        <v>5</v>
      </c>
      <c r="Y250">
        <v>20</v>
      </c>
      <c r="Z250">
        <v>20</v>
      </c>
      <c r="AA250">
        <v>60</v>
      </c>
      <c r="AB250">
        <v>30</v>
      </c>
      <c r="AC250">
        <v>20</v>
      </c>
      <c r="AD250">
        <v>35</v>
      </c>
      <c r="AE250" s="2">
        <v>45893</v>
      </c>
      <c r="AF250">
        <f t="shared" si="3"/>
        <v>7</v>
      </c>
    </row>
    <row r="251" spans="1:32" x14ac:dyDescent="0.3">
      <c r="A251" t="s">
        <v>107</v>
      </c>
      <c r="B251">
        <v>20</v>
      </c>
      <c r="C251">
        <v>15</v>
      </c>
      <c r="D251">
        <v>15</v>
      </c>
      <c r="E251">
        <v>30</v>
      </c>
      <c r="F251">
        <v>5</v>
      </c>
      <c r="G251">
        <v>45</v>
      </c>
      <c r="H251">
        <v>15</v>
      </c>
      <c r="I251">
        <v>50</v>
      </c>
      <c r="J251">
        <v>30</v>
      </c>
      <c r="K251">
        <v>5</v>
      </c>
      <c r="L251">
        <v>10</v>
      </c>
      <c r="M251">
        <v>20</v>
      </c>
      <c r="N251">
        <v>5</v>
      </c>
      <c r="O251">
        <v>15</v>
      </c>
      <c r="P251">
        <v>45</v>
      </c>
      <c r="Q251">
        <v>15</v>
      </c>
      <c r="R251">
        <v>30</v>
      </c>
      <c r="S251">
        <v>25</v>
      </c>
      <c r="T251">
        <v>35</v>
      </c>
      <c r="U251">
        <v>10</v>
      </c>
      <c r="V251">
        <v>35</v>
      </c>
      <c r="W251">
        <v>30</v>
      </c>
      <c r="X251">
        <v>5</v>
      </c>
      <c r="Y251">
        <v>15</v>
      </c>
      <c r="Z251">
        <v>10</v>
      </c>
      <c r="AA251">
        <v>60</v>
      </c>
      <c r="AB251">
        <v>35</v>
      </c>
      <c r="AC251">
        <v>20</v>
      </c>
      <c r="AD251">
        <v>40</v>
      </c>
      <c r="AE251" s="2">
        <v>45893</v>
      </c>
      <c r="AF251">
        <f t="shared" si="3"/>
        <v>7</v>
      </c>
    </row>
    <row r="252" spans="1:32" x14ac:dyDescent="0.3">
      <c r="A252" t="s">
        <v>106</v>
      </c>
      <c r="B252">
        <v>15</v>
      </c>
      <c r="C252">
        <v>10</v>
      </c>
      <c r="D252">
        <v>5</v>
      </c>
      <c r="E252">
        <v>25</v>
      </c>
      <c r="F252">
        <v>5</v>
      </c>
      <c r="G252">
        <v>55</v>
      </c>
      <c r="H252">
        <v>10</v>
      </c>
      <c r="I252">
        <v>55</v>
      </c>
      <c r="J252">
        <v>20</v>
      </c>
      <c r="K252">
        <v>10</v>
      </c>
      <c r="L252">
        <v>5</v>
      </c>
      <c r="M252">
        <v>20</v>
      </c>
      <c r="N252">
        <v>5</v>
      </c>
      <c r="O252">
        <v>10</v>
      </c>
      <c r="P252">
        <v>40</v>
      </c>
      <c r="Q252">
        <v>15</v>
      </c>
      <c r="R252">
        <v>30</v>
      </c>
      <c r="S252">
        <v>20</v>
      </c>
      <c r="T252">
        <v>50</v>
      </c>
      <c r="U252">
        <v>10</v>
      </c>
      <c r="V252">
        <v>35</v>
      </c>
      <c r="W252">
        <v>25</v>
      </c>
      <c r="X252">
        <v>5</v>
      </c>
      <c r="Y252">
        <v>15</v>
      </c>
      <c r="Z252">
        <v>10</v>
      </c>
      <c r="AA252">
        <v>60</v>
      </c>
      <c r="AB252">
        <v>30</v>
      </c>
      <c r="AC252">
        <v>5</v>
      </c>
      <c r="AD252">
        <v>35</v>
      </c>
      <c r="AE252" s="2">
        <v>45893</v>
      </c>
      <c r="AF252">
        <f t="shared" si="3"/>
        <v>7</v>
      </c>
    </row>
    <row r="253" spans="1:32" x14ac:dyDescent="0.3">
      <c r="A253" t="s">
        <v>105</v>
      </c>
      <c r="B253">
        <v>15</v>
      </c>
      <c r="C253">
        <v>5</v>
      </c>
      <c r="D253">
        <v>5</v>
      </c>
      <c r="E253">
        <v>15</v>
      </c>
      <c r="F253">
        <v>5</v>
      </c>
      <c r="G253">
        <v>45</v>
      </c>
      <c r="H253">
        <v>5</v>
      </c>
      <c r="I253">
        <v>35</v>
      </c>
      <c r="J253">
        <v>5</v>
      </c>
      <c r="K253">
        <v>5</v>
      </c>
      <c r="L253">
        <v>5</v>
      </c>
      <c r="M253">
        <v>10</v>
      </c>
      <c r="N253">
        <v>5</v>
      </c>
      <c r="O253">
        <v>5</v>
      </c>
      <c r="P253">
        <v>25</v>
      </c>
      <c r="Q253">
        <v>15</v>
      </c>
      <c r="R253">
        <v>30</v>
      </c>
      <c r="S253">
        <v>20</v>
      </c>
      <c r="T253">
        <v>35</v>
      </c>
      <c r="U253">
        <v>5</v>
      </c>
      <c r="V253">
        <v>25</v>
      </c>
      <c r="W253">
        <v>30</v>
      </c>
      <c r="X253">
        <v>5</v>
      </c>
      <c r="Y253">
        <v>10</v>
      </c>
      <c r="Z253">
        <v>5</v>
      </c>
      <c r="AA253">
        <v>65</v>
      </c>
      <c r="AB253">
        <v>25</v>
      </c>
      <c r="AC253">
        <v>5</v>
      </c>
      <c r="AD253">
        <v>30</v>
      </c>
      <c r="AE253" s="2">
        <v>45893</v>
      </c>
      <c r="AF253">
        <f t="shared" si="3"/>
        <v>7</v>
      </c>
    </row>
    <row r="254" spans="1:32" x14ac:dyDescent="0.3">
      <c r="A254" t="s">
        <v>104</v>
      </c>
      <c r="AE254" s="2">
        <v>45893</v>
      </c>
      <c r="AF254">
        <f t="shared" si="3"/>
        <v>7</v>
      </c>
    </row>
    <row r="255" spans="1:32" x14ac:dyDescent="0.3">
      <c r="A255" t="s">
        <v>103</v>
      </c>
      <c r="AE255" s="2">
        <v>45893</v>
      </c>
      <c r="AF255">
        <f t="shared" si="3"/>
        <v>7</v>
      </c>
    </row>
    <row r="256" spans="1:32" x14ac:dyDescent="0.3">
      <c r="A256" t="s">
        <v>102</v>
      </c>
      <c r="AE256" s="2">
        <v>45893</v>
      </c>
      <c r="AF256">
        <f t="shared" si="3"/>
        <v>7</v>
      </c>
    </row>
    <row r="257" spans="1:32" x14ac:dyDescent="0.3">
      <c r="A257" t="s">
        <v>101</v>
      </c>
      <c r="AE257" s="2">
        <v>45893</v>
      </c>
      <c r="AF257">
        <f t="shared" si="3"/>
        <v>7</v>
      </c>
    </row>
    <row r="258" spans="1:32" x14ac:dyDescent="0.3">
      <c r="A258" s="1">
        <v>45894</v>
      </c>
    </row>
    <row r="259" spans="1:32" x14ac:dyDescent="0.3">
      <c r="A259" t="s">
        <v>129</v>
      </c>
      <c r="B259" t="s">
        <v>116</v>
      </c>
      <c r="C259" t="s">
        <v>116</v>
      </c>
      <c r="D259" t="s">
        <v>116</v>
      </c>
      <c r="E259">
        <v>5</v>
      </c>
      <c r="F259" t="s">
        <v>116</v>
      </c>
      <c r="G259">
        <v>5</v>
      </c>
      <c r="H259" t="s">
        <v>116</v>
      </c>
      <c r="I259">
        <v>0</v>
      </c>
      <c r="J259" t="s">
        <v>116</v>
      </c>
      <c r="K259" t="s">
        <v>116</v>
      </c>
      <c r="L259" t="s">
        <v>116</v>
      </c>
      <c r="M259" t="s">
        <v>116</v>
      </c>
      <c r="N259" t="s">
        <v>116</v>
      </c>
      <c r="O259" t="s">
        <v>116</v>
      </c>
      <c r="P259" t="s">
        <v>116</v>
      </c>
      <c r="Q259" t="s">
        <v>116</v>
      </c>
      <c r="R259">
        <v>5</v>
      </c>
      <c r="S259" t="s">
        <v>116</v>
      </c>
      <c r="T259" t="s">
        <v>116</v>
      </c>
      <c r="U259">
        <v>0</v>
      </c>
      <c r="V259">
        <v>5</v>
      </c>
      <c r="W259">
        <v>5</v>
      </c>
      <c r="X259" t="s">
        <v>116</v>
      </c>
      <c r="Y259" t="s">
        <v>116</v>
      </c>
      <c r="Z259" t="s">
        <v>116</v>
      </c>
      <c r="AA259">
        <v>30</v>
      </c>
      <c r="AB259" t="s">
        <v>116</v>
      </c>
      <c r="AC259" t="s">
        <v>116</v>
      </c>
      <c r="AD259" t="s">
        <v>116</v>
      </c>
      <c r="AE259" s="2">
        <v>45894</v>
      </c>
      <c r="AF259">
        <f t="shared" si="3"/>
        <v>1</v>
      </c>
    </row>
    <row r="260" spans="1:32" x14ac:dyDescent="0.3">
      <c r="A260" t="s">
        <v>115</v>
      </c>
      <c r="B260">
        <v>10</v>
      </c>
      <c r="C260">
        <v>5</v>
      </c>
      <c r="D260">
        <v>5</v>
      </c>
      <c r="E260">
        <v>10</v>
      </c>
      <c r="F260">
        <v>5</v>
      </c>
      <c r="G260">
        <v>50</v>
      </c>
      <c r="H260">
        <v>5</v>
      </c>
      <c r="I260">
        <v>25</v>
      </c>
      <c r="J260">
        <v>5</v>
      </c>
      <c r="K260">
        <v>5</v>
      </c>
      <c r="L260">
        <v>5</v>
      </c>
      <c r="M260">
        <v>5</v>
      </c>
      <c r="N260">
        <v>5</v>
      </c>
      <c r="O260">
        <v>5</v>
      </c>
      <c r="P260">
        <v>20</v>
      </c>
      <c r="Q260">
        <v>5</v>
      </c>
      <c r="R260">
        <v>35</v>
      </c>
      <c r="S260">
        <v>5</v>
      </c>
      <c r="T260">
        <v>5</v>
      </c>
      <c r="U260">
        <v>5</v>
      </c>
      <c r="V260">
        <v>15</v>
      </c>
      <c r="W260">
        <v>15</v>
      </c>
      <c r="X260" t="s">
        <v>116</v>
      </c>
      <c r="Y260">
        <v>5</v>
      </c>
      <c r="Z260">
        <v>5</v>
      </c>
      <c r="AA260">
        <v>75</v>
      </c>
      <c r="AB260">
        <v>10</v>
      </c>
      <c r="AC260">
        <v>5</v>
      </c>
      <c r="AD260">
        <v>35</v>
      </c>
      <c r="AE260" s="2">
        <v>45894</v>
      </c>
      <c r="AF260">
        <f t="shared" si="3"/>
        <v>1</v>
      </c>
    </row>
    <row r="261" spans="1:32" x14ac:dyDescent="0.3">
      <c r="A261" t="s">
        <v>114</v>
      </c>
      <c r="B261">
        <v>10</v>
      </c>
      <c r="C261">
        <v>10</v>
      </c>
      <c r="D261">
        <v>10</v>
      </c>
      <c r="E261">
        <v>25</v>
      </c>
      <c r="F261">
        <v>5</v>
      </c>
      <c r="G261">
        <v>50</v>
      </c>
      <c r="H261">
        <v>10</v>
      </c>
      <c r="I261">
        <v>40</v>
      </c>
      <c r="J261">
        <v>20</v>
      </c>
      <c r="K261">
        <v>10</v>
      </c>
      <c r="L261">
        <v>10</v>
      </c>
      <c r="M261" t="s">
        <v>116</v>
      </c>
      <c r="N261">
        <v>5</v>
      </c>
      <c r="O261">
        <v>10</v>
      </c>
      <c r="P261">
        <v>40</v>
      </c>
      <c r="Q261">
        <v>25</v>
      </c>
      <c r="R261">
        <v>35</v>
      </c>
      <c r="S261">
        <v>15</v>
      </c>
      <c r="T261">
        <v>50</v>
      </c>
      <c r="U261">
        <v>10</v>
      </c>
      <c r="V261">
        <v>30</v>
      </c>
      <c r="W261">
        <v>45</v>
      </c>
      <c r="X261">
        <v>20</v>
      </c>
      <c r="Y261">
        <v>15</v>
      </c>
      <c r="Z261">
        <v>10</v>
      </c>
      <c r="AA261">
        <v>75</v>
      </c>
      <c r="AB261">
        <v>30</v>
      </c>
      <c r="AC261">
        <v>10</v>
      </c>
      <c r="AD261">
        <v>30</v>
      </c>
      <c r="AE261" s="2">
        <v>45894</v>
      </c>
      <c r="AF261">
        <f t="shared" ref="AF261:AF308" si="4">WEEKDAY(AE261,2)</f>
        <v>1</v>
      </c>
    </row>
    <row r="262" spans="1:32" x14ac:dyDescent="0.3">
      <c r="A262" t="s">
        <v>113</v>
      </c>
      <c r="B262" t="s">
        <v>116</v>
      </c>
      <c r="C262">
        <v>5</v>
      </c>
      <c r="D262">
        <v>5</v>
      </c>
      <c r="E262">
        <v>25</v>
      </c>
      <c r="F262">
        <v>5</v>
      </c>
      <c r="G262">
        <v>45</v>
      </c>
      <c r="H262">
        <v>10</v>
      </c>
      <c r="I262">
        <v>40</v>
      </c>
      <c r="J262">
        <v>30</v>
      </c>
      <c r="K262">
        <v>15</v>
      </c>
      <c r="L262">
        <v>5</v>
      </c>
      <c r="M262">
        <v>15</v>
      </c>
      <c r="N262">
        <v>5</v>
      </c>
      <c r="O262">
        <v>10</v>
      </c>
      <c r="P262">
        <v>40</v>
      </c>
      <c r="Q262">
        <v>15</v>
      </c>
      <c r="R262">
        <v>50</v>
      </c>
      <c r="S262" t="s">
        <v>116</v>
      </c>
      <c r="T262">
        <v>35</v>
      </c>
      <c r="U262">
        <v>20</v>
      </c>
      <c r="V262">
        <v>35</v>
      </c>
      <c r="W262">
        <v>40</v>
      </c>
      <c r="X262">
        <v>15</v>
      </c>
      <c r="Y262">
        <v>15</v>
      </c>
      <c r="Z262">
        <v>10</v>
      </c>
      <c r="AA262">
        <v>45</v>
      </c>
      <c r="AB262">
        <v>50</v>
      </c>
      <c r="AC262">
        <v>20</v>
      </c>
      <c r="AD262">
        <v>50</v>
      </c>
      <c r="AE262" s="2">
        <v>45894</v>
      </c>
      <c r="AF262">
        <f t="shared" si="4"/>
        <v>1</v>
      </c>
    </row>
    <row r="263" spans="1:32" x14ac:dyDescent="0.3">
      <c r="A263" t="s">
        <v>112</v>
      </c>
      <c r="B263">
        <v>10</v>
      </c>
      <c r="C263">
        <v>30</v>
      </c>
      <c r="D263">
        <v>35</v>
      </c>
      <c r="E263">
        <v>40</v>
      </c>
      <c r="F263">
        <v>5</v>
      </c>
      <c r="G263">
        <v>85</v>
      </c>
      <c r="H263">
        <v>20</v>
      </c>
      <c r="I263">
        <v>60</v>
      </c>
      <c r="J263">
        <v>30</v>
      </c>
      <c r="K263">
        <v>15</v>
      </c>
      <c r="L263">
        <v>20</v>
      </c>
      <c r="M263">
        <v>30</v>
      </c>
      <c r="N263">
        <v>5</v>
      </c>
      <c r="O263">
        <v>10</v>
      </c>
      <c r="P263">
        <v>50</v>
      </c>
      <c r="Q263">
        <v>30</v>
      </c>
      <c r="R263">
        <v>45</v>
      </c>
      <c r="S263">
        <v>25</v>
      </c>
      <c r="T263">
        <v>65</v>
      </c>
      <c r="U263">
        <v>25</v>
      </c>
      <c r="V263">
        <v>40</v>
      </c>
      <c r="W263">
        <v>45</v>
      </c>
      <c r="X263">
        <v>5</v>
      </c>
      <c r="Y263">
        <v>15</v>
      </c>
      <c r="Z263">
        <v>15</v>
      </c>
      <c r="AA263">
        <v>65</v>
      </c>
      <c r="AB263">
        <v>40</v>
      </c>
      <c r="AC263">
        <v>15</v>
      </c>
      <c r="AD263" t="s">
        <v>116</v>
      </c>
      <c r="AE263" s="2">
        <v>45894</v>
      </c>
      <c r="AF263">
        <f t="shared" si="4"/>
        <v>1</v>
      </c>
    </row>
    <row r="264" spans="1:32" x14ac:dyDescent="0.3">
      <c r="A264" t="s">
        <v>111</v>
      </c>
      <c r="B264">
        <v>30</v>
      </c>
      <c r="C264">
        <v>30</v>
      </c>
      <c r="D264">
        <v>25</v>
      </c>
      <c r="E264">
        <v>30</v>
      </c>
      <c r="F264">
        <v>5</v>
      </c>
      <c r="G264">
        <v>60</v>
      </c>
      <c r="H264">
        <v>15</v>
      </c>
      <c r="I264">
        <v>50</v>
      </c>
      <c r="J264">
        <v>20</v>
      </c>
      <c r="K264">
        <v>15</v>
      </c>
      <c r="L264">
        <v>15</v>
      </c>
      <c r="M264">
        <v>30</v>
      </c>
      <c r="N264">
        <v>5</v>
      </c>
      <c r="O264">
        <v>20</v>
      </c>
      <c r="P264">
        <v>45</v>
      </c>
      <c r="Q264">
        <v>20</v>
      </c>
      <c r="R264">
        <v>45</v>
      </c>
      <c r="S264">
        <v>25</v>
      </c>
      <c r="T264">
        <v>45</v>
      </c>
      <c r="U264">
        <v>15</v>
      </c>
      <c r="V264">
        <v>35</v>
      </c>
      <c r="W264">
        <v>35</v>
      </c>
      <c r="X264">
        <v>10</v>
      </c>
      <c r="Y264">
        <v>15</v>
      </c>
      <c r="Z264">
        <v>10</v>
      </c>
      <c r="AA264">
        <v>75</v>
      </c>
      <c r="AB264">
        <v>40</v>
      </c>
      <c r="AC264">
        <v>20</v>
      </c>
      <c r="AD264">
        <v>40</v>
      </c>
      <c r="AE264" s="2">
        <v>45894</v>
      </c>
      <c r="AF264">
        <f t="shared" si="4"/>
        <v>1</v>
      </c>
    </row>
    <row r="265" spans="1:32" x14ac:dyDescent="0.3">
      <c r="A265" t="s">
        <v>110</v>
      </c>
      <c r="B265">
        <v>35</v>
      </c>
      <c r="C265">
        <v>10</v>
      </c>
      <c r="D265">
        <v>20</v>
      </c>
      <c r="E265">
        <v>30</v>
      </c>
      <c r="F265">
        <v>5</v>
      </c>
      <c r="G265">
        <v>65</v>
      </c>
      <c r="H265">
        <v>20</v>
      </c>
      <c r="I265">
        <v>50</v>
      </c>
      <c r="J265">
        <v>25</v>
      </c>
      <c r="K265">
        <v>10</v>
      </c>
      <c r="L265">
        <v>10</v>
      </c>
      <c r="M265">
        <v>20</v>
      </c>
      <c r="N265">
        <v>5</v>
      </c>
      <c r="O265">
        <v>20</v>
      </c>
      <c r="P265">
        <v>40</v>
      </c>
      <c r="Q265">
        <v>25</v>
      </c>
      <c r="R265">
        <v>45</v>
      </c>
      <c r="S265">
        <v>20</v>
      </c>
      <c r="T265">
        <v>50</v>
      </c>
      <c r="U265">
        <v>20</v>
      </c>
      <c r="V265">
        <v>40</v>
      </c>
      <c r="W265">
        <v>45</v>
      </c>
      <c r="X265">
        <v>5</v>
      </c>
      <c r="Y265">
        <v>15</v>
      </c>
      <c r="Z265">
        <v>10</v>
      </c>
      <c r="AA265">
        <v>70</v>
      </c>
      <c r="AB265">
        <v>40</v>
      </c>
      <c r="AC265">
        <v>25</v>
      </c>
      <c r="AD265">
        <v>35</v>
      </c>
      <c r="AE265" s="2">
        <v>45894</v>
      </c>
      <c r="AF265">
        <f t="shared" si="4"/>
        <v>1</v>
      </c>
    </row>
    <row r="266" spans="1:32" x14ac:dyDescent="0.3">
      <c r="A266" t="s">
        <v>109</v>
      </c>
      <c r="AE266" s="2">
        <v>45894</v>
      </c>
      <c r="AF266">
        <f t="shared" si="4"/>
        <v>1</v>
      </c>
    </row>
    <row r="267" spans="1:32" x14ac:dyDescent="0.3">
      <c r="A267" t="s">
        <v>108</v>
      </c>
      <c r="AE267" s="2">
        <v>45894</v>
      </c>
      <c r="AF267">
        <f t="shared" si="4"/>
        <v>1</v>
      </c>
    </row>
    <row r="268" spans="1:32" x14ac:dyDescent="0.3">
      <c r="A268" t="s">
        <v>107</v>
      </c>
      <c r="AE268" s="2">
        <v>45894</v>
      </c>
      <c r="AF268">
        <f t="shared" si="4"/>
        <v>1</v>
      </c>
    </row>
    <row r="269" spans="1:32" x14ac:dyDescent="0.3">
      <c r="A269" t="s">
        <v>106</v>
      </c>
      <c r="AE269" s="2">
        <v>45894</v>
      </c>
      <c r="AF269">
        <f t="shared" si="4"/>
        <v>1</v>
      </c>
    </row>
    <row r="270" spans="1:32" x14ac:dyDescent="0.3">
      <c r="A270" t="s">
        <v>105</v>
      </c>
      <c r="AE270" s="2">
        <v>45894</v>
      </c>
      <c r="AF270">
        <f t="shared" si="4"/>
        <v>1</v>
      </c>
    </row>
    <row r="271" spans="1:32" x14ac:dyDescent="0.3">
      <c r="A271" t="s">
        <v>104</v>
      </c>
      <c r="AE271" s="2">
        <v>45894</v>
      </c>
      <c r="AF271">
        <f t="shared" si="4"/>
        <v>1</v>
      </c>
    </row>
    <row r="272" spans="1:32" x14ac:dyDescent="0.3">
      <c r="A272" t="s">
        <v>103</v>
      </c>
      <c r="AE272" s="2">
        <v>45894</v>
      </c>
      <c r="AF272">
        <f t="shared" si="4"/>
        <v>1</v>
      </c>
    </row>
    <row r="273" spans="1:32" x14ac:dyDescent="0.3">
      <c r="A273" t="s">
        <v>102</v>
      </c>
      <c r="AE273" s="2">
        <v>45894</v>
      </c>
      <c r="AF273">
        <f t="shared" si="4"/>
        <v>1</v>
      </c>
    </row>
    <row r="274" spans="1:32" x14ac:dyDescent="0.3">
      <c r="A274" t="s">
        <v>101</v>
      </c>
      <c r="AE274" s="2">
        <v>45894</v>
      </c>
      <c r="AF274">
        <f t="shared" si="4"/>
        <v>1</v>
      </c>
    </row>
    <row r="275" spans="1:32" x14ac:dyDescent="0.3">
      <c r="A275" s="1">
        <v>45895</v>
      </c>
    </row>
    <row r="276" spans="1:32" x14ac:dyDescent="0.3">
      <c r="A276" t="s">
        <v>129</v>
      </c>
      <c r="AE276" s="2">
        <v>45895</v>
      </c>
      <c r="AF276">
        <f t="shared" si="4"/>
        <v>2</v>
      </c>
    </row>
    <row r="277" spans="1:32" x14ac:dyDescent="0.3">
      <c r="A277" t="s">
        <v>115</v>
      </c>
      <c r="AE277" s="2">
        <v>45895</v>
      </c>
      <c r="AF277">
        <f t="shared" si="4"/>
        <v>2</v>
      </c>
    </row>
    <row r="278" spans="1:32" x14ac:dyDescent="0.3">
      <c r="A278" t="s">
        <v>114</v>
      </c>
      <c r="AE278" s="2">
        <v>45895</v>
      </c>
      <c r="AF278">
        <f t="shared" si="4"/>
        <v>2</v>
      </c>
    </row>
    <row r="279" spans="1:32" x14ac:dyDescent="0.3">
      <c r="A279" t="s">
        <v>113</v>
      </c>
      <c r="AE279" s="2">
        <v>45895</v>
      </c>
      <c r="AF279">
        <f t="shared" si="4"/>
        <v>2</v>
      </c>
    </row>
    <row r="280" spans="1:32" x14ac:dyDescent="0.3">
      <c r="A280" t="s">
        <v>112</v>
      </c>
      <c r="AE280" s="2">
        <v>45895</v>
      </c>
      <c r="AF280">
        <f t="shared" si="4"/>
        <v>2</v>
      </c>
    </row>
    <row r="281" spans="1:32" x14ac:dyDescent="0.3">
      <c r="A281" t="s">
        <v>111</v>
      </c>
      <c r="AE281" s="2">
        <v>45895</v>
      </c>
      <c r="AF281">
        <f t="shared" si="4"/>
        <v>2</v>
      </c>
    </row>
    <row r="282" spans="1:32" x14ac:dyDescent="0.3">
      <c r="A282" t="s">
        <v>110</v>
      </c>
      <c r="AE282" s="2">
        <v>45895</v>
      </c>
      <c r="AF282">
        <f t="shared" si="4"/>
        <v>2</v>
      </c>
    </row>
    <row r="283" spans="1:32" x14ac:dyDescent="0.3">
      <c r="A283" t="s">
        <v>109</v>
      </c>
      <c r="AE283" s="2">
        <v>45895</v>
      </c>
      <c r="AF283">
        <f t="shared" si="4"/>
        <v>2</v>
      </c>
    </row>
    <row r="284" spans="1:32" x14ac:dyDescent="0.3">
      <c r="A284" t="s">
        <v>108</v>
      </c>
      <c r="AE284" s="2">
        <v>45895</v>
      </c>
      <c r="AF284">
        <f t="shared" si="4"/>
        <v>2</v>
      </c>
    </row>
    <row r="285" spans="1:32" x14ac:dyDescent="0.3">
      <c r="A285" t="s">
        <v>107</v>
      </c>
      <c r="AE285" s="2">
        <v>45895</v>
      </c>
      <c r="AF285">
        <f t="shared" si="4"/>
        <v>2</v>
      </c>
    </row>
    <row r="286" spans="1:32" x14ac:dyDescent="0.3">
      <c r="A286" t="s">
        <v>106</v>
      </c>
      <c r="AE286" s="2">
        <v>45895</v>
      </c>
      <c r="AF286">
        <f t="shared" si="4"/>
        <v>2</v>
      </c>
    </row>
    <row r="287" spans="1:32" x14ac:dyDescent="0.3">
      <c r="A287" t="s">
        <v>105</v>
      </c>
      <c r="AE287" s="2">
        <v>45895</v>
      </c>
      <c r="AF287">
        <f t="shared" si="4"/>
        <v>2</v>
      </c>
    </row>
    <row r="288" spans="1:32" x14ac:dyDescent="0.3">
      <c r="A288" t="s">
        <v>104</v>
      </c>
      <c r="AE288" s="2">
        <v>45895</v>
      </c>
      <c r="AF288">
        <f t="shared" si="4"/>
        <v>2</v>
      </c>
    </row>
    <row r="289" spans="1:32" x14ac:dyDescent="0.3">
      <c r="A289" t="s">
        <v>103</v>
      </c>
      <c r="AE289" s="2">
        <v>45895</v>
      </c>
      <c r="AF289">
        <f t="shared" si="4"/>
        <v>2</v>
      </c>
    </row>
    <row r="290" spans="1:32" x14ac:dyDescent="0.3">
      <c r="A290" t="s">
        <v>102</v>
      </c>
      <c r="AE290" s="2">
        <v>45895</v>
      </c>
      <c r="AF290">
        <f t="shared" si="4"/>
        <v>2</v>
      </c>
    </row>
    <row r="291" spans="1:32" x14ac:dyDescent="0.3">
      <c r="A291" t="s">
        <v>101</v>
      </c>
      <c r="AE291" s="2">
        <v>45895</v>
      </c>
      <c r="AF291">
        <f t="shared" si="4"/>
        <v>2</v>
      </c>
    </row>
    <row r="292" spans="1:32" x14ac:dyDescent="0.3">
      <c r="A292" s="1">
        <v>45896</v>
      </c>
    </row>
    <row r="293" spans="1:32" x14ac:dyDescent="0.3">
      <c r="A293" t="s">
        <v>129</v>
      </c>
      <c r="AE293" s="2">
        <v>45896</v>
      </c>
      <c r="AF293">
        <f t="shared" si="4"/>
        <v>3</v>
      </c>
    </row>
    <row r="294" spans="1:32" x14ac:dyDescent="0.3">
      <c r="A294" t="s">
        <v>115</v>
      </c>
      <c r="AE294" s="2">
        <v>45896</v>
      </c>
      <c r="AF294">
        <f t="shared" si="4"/>
        <v>3</v>
      </c>
    </row>
    <row r="295" spans="1:32" x14ac:dyDescent="0.3">
      <c r="A295" t="s">
        <v>114</v>
      </c>
      <c r="AE295" s="2">
        <v>45896</v>
      </c>
      <c r="AF295">
        <f t="shared" si="4"/>
        <v>3</v>
      </c>
    </row>
    <row r="296" spans="1:32" x14ac:dyDescent="0.3">
      <c r="A296" t="s">
        <v>113</v>
      </c>
      <c r="AE296" s="2">
        <v>45896</v>
      </c>
      <c r="AF296">
        <f t="shared" si="4"/>
        <v>3</v>
      </c>
    </row>
    <row r="297" spans="1:32" x14ac:dyDescent="0.3">
      <c r="A297" t="s">
        <v>112</v>
      </c>
      <c r="AE297" s="2">
        <v>45896</v>
      </c>
      <c r="AF297">
        <f t="shared" si="4"/>
        <v>3</v>
      </c>
    </row>
    <row r="298" spans="1:32" x14ac:dyDescent="0.3">
      <c r="A298" t="s">
        <v>111</v>
      </c>
      <c r="AE298" s="2">
        <v>45896</v>
      </c>
      <c r="AF298">
        <f t="shared" si="4"/>
        <v>3</v>
      </c>
    </row>
    <row r="299" spans="1:32" x14ac:dyDescent="0.3">
      <c r="A299" t="s">
        <v>110</v>
      </c>
      <c r="AE299" s="2">
        <v>45896</v>
      </c>
      <c r="AF299">
        <f t="shared" si="4"/>
        <v>3</v>
      </c>
    </row>
    <row r="300" spans="1:32" x14ac:dyDescent="0.3">
      <c r="A300" t="s">
        <v>109</v>
      </c>
      <c r="AE300" s="2">
        <v>45896</v>
      </c>
      <c r="AF300">
        <f t="shared" si="4"/>
        <v>3</v>
      </c>
    </row>
    <row r="301" spans="1:32" x14ac:dyDescent="0.3">
      <c r="A301" t="s">
        <v>108</v>
      </c>
      <c r="AE301" s="2">
        <v>45896</v>
      </c>
      <c r="AF301">
        <f t="shared" si="4"/>
        <v>3</v>
      </c>
    </row>
    <row r="302" spans="1:32" x14ac:dyDescent="0.3">
      <c r="A302" t="s">
        <v>107</v>
      </c>
      <c r="AE302" s="2">
        <v>45896</v>
      </c>
      <c r="AF302">
        <f t="shared" si="4"/>
        <v>3</v>
      </c>
    </row>
    <row r="303" spans="1:32" x14ac:dyDescent="0.3">
      <c r="A303" t="s">
        <v>106</v>
      </c>
      <c r="AE303" s="2">
        <v>45896</v>
      </c>
      <c r="AF303">
        <f t="shared" si="4"/>
        <v>3</v>
      </c>
    </row>
    <row r="304" spans="1:32" x14ac:dyDescent="0.3">
      <c r="A304" t="s">
        <v>105</v>
      </c>
      <c r="AE304" s="2">
        <v>45896</v>
      </c>
      <c r="AF304">
        <f t="shared" si="4"/>
        <v>3</v>
      </c>
    </row>
    <row r="305" spans="1:32" x14ac:dyDescent="0.3">
      <c r="A305" t="s">
        <v>104</v>
      </c>
      <c r="AE305" s="2">
        <v>45896</v>
      </c>
      <c r="AF305">
        <f t="shared" si="4"/>
        <v>3</v>
      </c>
    </row>
    <row r="306" spans="1:32" x14ac:dyDescent="0.3">
      <c r="A306" t="s">
        <v>103</v>
      </c>
      <c r="AE306" s="2">
        <v>45896</v>
      </c>
      <c r="AF306">
        <f t="shared" si="4"/>
        <v>3</v>
      </c>
    </row>
    <row r="307" spans="1:32" x14ac:dyDescent="0.3">
      <c r="A307" t="s">
        <v>102</v>
      </c>
      <c r="AE307" s="2">
        <v>45896</v>
      </c>
      <c r="AF307">
        <f t="shared" si="4"/>
        <v>3</v>
      </c>
    </row>
    <row r="308" spans="1:32" x14ac:dyDescent="0.3">
      <c r="A308" t="s">
        <v>101</v>
      </c>
      <c r="AE308" s="2">
        <v>45896</v>
      </c>
      <c r="AF308">
        <f t="shared" si="4"/>
        <v>3</v>
      </c>
    </row>
  </sheetData>
  <mergeCells count="2">
    <mergeCell ref="AE1:AE2"/>
    <mergeCell ref="AF1:AF2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Stats overall</vt:lpstr>
      <vt:lpstr>Lun</vt:lpstr>
      <vt:lpstr>Mar</vt:lpstr>
      <vt:lpstr>Mer</vt:lpstr>
      <vt:lpstr>Jeu</vt:lpstr>
      <vt:lpstr>Ven</vt:lpstr>
      <vt:lpstr>Sam</vt:lpstr>
      <vt:lpstr>Dim</vt:lpstr>
      <vt:lpstr>Etude statistique des temps d'a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lantu</dc:creator>
  <cp:lastModifiedBy>lantu</cp:lastModifiedBy>
  <dcterms:created xsi:type="dcterms:W3CDTF">2025-08-25T17:41:43Z</dcterms:created>
  <dcterms:modified xsi:type="dcterms:W3CDTF">2025-08-26T17:10:52Z</dcterms:modified>
</cp:coreProperties>
</file>