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ate1904="1"/>
  <mc:AlternateContent xmlns:mc="http://schemas.openxmlformats.org/markup-compatibility/2006">
    <mc:Choice Requires="x15">
      <x15ac:absPath xmlns:x15ac="http://schemas.microsoft.com/office/spreadsheetml/2010/11/ac" url="/Users/zhilinshi/Documents/zShi1026.github.io/"/>
    </mc:Choice>
  </mc:AlternateContent>
  <xr:revisionPtr revIDLastSave="0" documentId="13_ncr:1_{42A0A94F-0C14-5B42-8A9D-C79E1D4E3C49}" xr6:coauthVersionLast="47" xr6:coauthVersionMax="47" xr10:uidLastSave="{00000000-0000-0000-0000-000000000000}"/>
  <bookViews>
    <workbookView xWindow="34560" yWindow="500" windowWidth="38400" windowHeight="21620" xr2:uid="{00000000-000D-0000-FFFF-FFFF00000000}"/>
  </bookViews>
  <sheets>
    <sheet name="Menu Planning Worksheet" sheetId="1" r:id="rId1"/>
    <sheet name="Print shopping list" sheetId="7" r:id="rId2"/>
    <sheet name="Print meals" sheetId="8" r:id="rId3"/>
  </sheets>
  <definedNames>
    <definedName name="_xlnm._FilterDatabase" localSheetId="0" hidden="1">'Menu Planning Worksheet'!$A$294:$K$308</definedName>
    <definedName name="print">#REF!</definedName>
    <definedName name="_xlnm.Print_Area" localSheetId="0">'Menu Planning Worksheet'!$A$1:$L$316</definedName>
    <definedName name="_xlnm.Print_Area">'Menu Planning Worksheet'!$A$1:$L$316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 i="7" l="1"/>
  <c r="A2" i="7"/>
  <c r="A4" i="7"/>
  <c r="J16" i="1"/>
  <c r="D16" i="1"/>
  <c r="C16" i="1"/>
  <c r="O16" i="1"/>
  <c r="Q16" i="1"/>
  <c r="U16" i="1"/>
  <c r="B4" i="7"/>
  <c r="A5" i="7"/>
  <c r="J20" i="1"/>
  <c r="D20" i="1"/>
  <c r="C20" i="1"/>
  <c r="O20" i="1"/>
  <c r="Q20" i="1"/>
  <c r="U17" i="1"/>
  <c r="B5" i="7"/>
  <c r="D5" i="7"/>
  <c r="G5" i="7"/>
  <c r="J5" i="7"/>
  <c r="A6" i="7"/>
  <c r="J112" i="1"/>
  <c r="D112" i="1"/>
  <c r="C112" i="1"/>
  <c r="C117" i="1"/>
  <c r="D95" i="1"/>
  <c r="C95" i="1"/>
  <c r="O87" i="1"/>
  <c r="Q87" i="1"/>
  <c r="U18" i="1"/>
  <c r="B6" i="7"/>
  <c r="D6" i="7"/>
  <c r="J126" i="1"/>
  <c r="D126" i="1"/>
  <c r="C126" i="1"/>
  <c r="J106" i="1"/>
  <c r="D106" i="1"/>
  <c r="C106" i="1"/>
  <c r="J174" i="1"/>
  <c r="D174" i="1"/>
  <c r="C174" i="1"/>
  <c r="O135" i="1"/>
  <c r="Q135" i="1"/>
  <c r="X18" i="1"/>
  <c r="E6" i="7"/>
  <c r="G6" i="7"/>
  <c r="J78" i="1"/>
  <c r="D78" i="1"/>
  <c r="C78" i="1"/>
  <c r="J127" i="1"/>
  <c r="D127" i="1"/>
  <c r="C127" i="1"/>
  <c r="J223" i="1"/>
  <c r="D223" i="1"/>
  <c r="C223" i="1"/>
  <c r="J241" i="1"/>
  <c r="D241" i="1"/>
  <c r="C241" i="1"/>
  <c r="J256" i="1"/>
  <c r="D256" i="1"/>
  <c r="C256" i="1"/>
  <c r="J272" i="1"/>
  <c r="D272" i="1"/>
  <c r="C272" i="1"/>
  <c r="O78" i="1"/>
  <c r="Q78" i="1"/>
  <c r="AA18" i="1"/>
  <c r="H6" i="7"/>
  <c r="J6" i="7"/>
  <c r="J144" i="1"/>
  <c r="D144" i="1"/>
  <c r="C144" i="1"/>
  <c r="J169" i="1"/>
  <c r="D169" i="1"/>
  <c r="C169" i="1"/>
  <c r="J203" i="1"/>
  <c r="D203" i="1"/>
  <c r="C203" i="1"/>
  <c r="J222" i="1"/>
  <c r="D222" i="1"/>
  <c r="C222" i="1"/>
  <c r="O68" i="1"/>
  <c r="Q68" i="1"/>
  <c r="AD18" i="1"/>
  <c r="K6" i="7"/>
  <c r="A7" i="7"/>
  <c r="J17" i="1"/>
  <c r="D17" i="1"/>
  <c r="C17" i="1"/>
  <c r="O17" i="1"/>
  <c r="Q17" i="1"/>
  <c r="U19" i="1"/>
  <c r="B7" i="7"/>
  <c r="D7" i="7"/>
  <c r="J201" i="1"/>
  <c r="D201" i="1"/>
  <c r="C201" i="1"/>
  <c r="J183" i="1"/>
  <c r="D183" i="1"/>
  <c r="C183" i="1"/>
  <c r="J142" i="1"/>
  <c r="D142" i="1"/>
  <c r="C142" i="1"/>
  <c r="O136" i="1"/>
  <c r="Q136" i="1"/>
  <c r="X19" i="1"/>
  <c r="E7" i="7"/>
  <c r="G7" i="7"/>
  <c r="J87" i="1"/>
  <c r="D87" i="1"/>
  <c r="C87" i="1"/>
  <c r="J134" i="1"/>
  <c r="D134" i="1"/>
  <c r="C134" i="1"/>
  <c r="J253" i="1"/>
  <c r="D253" i="1"/>
  <c r="C253" i="1"/>
  <c r="O77" i="1"/>
  <c r="Q77" i="1"/>
  <c r="AA19" i="1"/>
  <c r="H7" i="7"/>
  <c r="J7" i="7"/>
  <c r="J80" i="1"/>
  <c r="D80" i="1"/>
  <c r="C80" i="1"/>
  <c r="O69" i="1"/>
  <c r="Q69" i="1"/>
  <c r="AD19" i="1"/>
  <c r="K7" i="7"/>
  <c r="A8" i="7"/>
  <c r="J85" i="1"/>
  <c r="D85" i="1"/>
  <c r="C85" i="1"/>
  <c r="O23" i="1"/>
  <c r="Q23" i="1"/>
  <c r="U20" i="1"/>
  <c r="B8" i="7"/>
  <c r="D8" i="7"/>
  <c r="J229" i="1"/>
  <c r="D229" i="1"/>
  <c r="C229" i="1"/>
  <c r="O138" i="1"/>
  <c r="Q138" i="1"/>
  <c r="X20" i="1"/>
  <c r="E8" i="7"/>
  <c r="G8" i="7"/>
  <c r="J49" i="1"/>
  <c r="D49" i="1"/>
  <c r="C49" i="1"/>
  <c r="J81" i="1"/>
  <c r="D81" i="1"/>
  <c r="C81" i="1"/>
  <c r="J109" i="1"/>
  <c r="D109" i="1"/>
  <c r="C109" i="1"/>
  <c r="J128" i="1"/>
  <c r="D128" i="1"/>
  <c r="C128" i="1"/>
  <c r="J147" i="1"/>
  <c r="D147" i="1"/>
  <c r="C147" i="1"/>
  <c r="J173" i="1"/>
  <c r="D173" i="1"/>
  <c r="C173" i="1"/>
  <c r="J186" i="1"/>
  <c r="D186" i="1"/>
  <c r="C186" i="1"/>
  <c r="J206" i="1"/>
  <c r="D206" i="1"/>
  <c r="C206" i="1"/>
  <c r="J224" i="1"/>
  <c r="D224" i="1"/>
  <c r="C224" i="1"/>
  <c r="J301" i="1"/>
  <c r="D301" i="1"/>
  <c r="C301" i="1"/>
  <c r="O65" i="1"/>
  <c r="Q65" i="1"/>
  <c r="AA20" i="1"/>
  <c r="H8" i="7"/>
  <c r="J8" i="7"/>
  <c r="J76" i="1"/>
  <c r="D76" i="1"/>
  <c r="C76" i="1"/>
  <c r="J131" i="1"/>
  <c r="D131" i="1"/>
  <c r="C131" i="1"/>
  <c r="J220" i="1"/>
  <c r="D220" i="1"/>
  <c r="C220" i="1"/>
  <c r="O66" i="1"/>
  <c r="Q66" i="1"/>
  <c r="AD20" i="1"/>
  <c r="K8" i="7"/>
  <c r="D9" i="7"/>
  <c r="J232" i="1"/>
  <c r="D232" i="1"/>
  <c r="C232" i="1"/>
  <c r="O139" i="1"/>
  <c r="Q139" i="1"/>
  <c r="X21" i="1"/>
  <c r="E9" i="7"/>
  <c r="G9" i="7"/>
  <c r="J48" i="1"/>
  <c r="D48" i="1"/>
  <c r="C48" i="1"/>
  <c r="J107" i="1"/>
  <c r="D107" i="1"/>
  <c r="C107" i="1"/>
  <c r="J130" i="1"/>
  <c r="D130" i="1"/>
  <c r="C130" i="1"/>
  <c r="J146" i="1"/>
  <c r="D146" i="1"/>
  <c r="C146" i="1"/>
  <c r="J171" i="1"/>
  <c r="D171" i="1"/>
  <c r="C171" i="1"/>
  <c r="J185" i="1"/>
  <c r="D185" i="1"/>
  <c r="C185" i="1"/>
  <c r="J205" i="1"/>
  <c r="D205" i="1"/>
  <c r="C205" i="1"/>
  <c r="J239" i="1"/>
  <c r="D239" i="1"/>
  <c r="C239" i="1"/>
  <c r="J254" i="1"/>
  <c r="D254" i="1"/>
  <c r="C254" i="1"/>
  <c r="J281" i="1"/>
  <c r="D281" i="1"/>
  <c r="C281" i="1"/>
  <c r="J298" i="1"/>
  <c r="D298" i="1"/>
  <c r="C298" i="1"/>
  <c r="O79" i="1"/>
  <c r="Q79" i="1"/>
  <c r="AA21" i="1"/>
  <c r="H9" i="7"/>
  <c r="J9" i="7"/>
  <c r="J149" i="1"/>
  <c r="D149" i="1"/>
  <c r="C149" i="1"/>
  <c r="O73" i="1"/>
  <c r="Q73" i="1"/>
  <c r="AD21" i="1"/>
  <c r="K9" i="7"/>
  <c r="D10" i="7"/>
  <c r="J74" i="1"/>
  <c r="D74" i="1"/>
  <c r="C74" i="1"/>
  <c r="O60" i="1"/>
  <c r="Q60" i="1"/>
  <c r="X22" i="1"/>
  <c r="E10" i="7"/>
  <c r="G10" i="7"/>
  <c r="J29" i="1"/>
  <c r="D29" i="1"/>
  <c r="C29" i="1"/>
  <c r="J42" i="1"/>
  <c r="D42" i="1"/>
  <c r="C42" i="1"/>
  <c r="O33" i="1"/>
  <c r="Q33" i="1"/>
  <c r="AA22" i="1"/>
  <c r="H10" i="7"/>
  <c r="J10" i="7"/>
  <c r="J148" i="1"/>
  <c r="D148" i="1"/>
  <c r="C148" i="1"/>
  <c r="J207" i="1"/>
  <c r="D207" i="1"/>
  <c r="C207" i="1"/>
  <c r="O72" i="1"/>
  <c r="Q72" i="1"/>
  <c r="AD22" i="1"/>
  <c r="K10" i="7"/>
  <c r="A11" i="7"/>
  <c r="D11" i="7"/>
  <c r="J86" i="1"/>
  <c r="D86" i="1"/>
  <c r="C86" i="1"/>
  <c r="O58" i="1"/>
  <c r="Q58" i="1"/>
  <c r="X23" i="1"/>
  <c r="E11" i="7"/>
  <c r="G11" i="7"/>
  <c r="J79" i="1"/>
  <c r="D79" i="1"/>
  <c r="C79" i="1"/>
  <c r="O57" i="1"/>
  <c r="Q57" i="1"/>
  <c r="AA23" i="1"/>
  <c r="H11" i="7"/>
  <c r="J11" i="7"/>
  <c r="J108" i="1"/>
  <c r="D108" i="1"/>
  <c r="C108" i="1"/>
  <c r="J145" i="1"/>
  <c r="D145" i="1"/>
  <c r="C145" i="1"/>
  <c r="J193" i="1"/>
  <c r="D193" i="1"/>
  <c r="C193" i="1"/>
  <c r="J204" i="1"/>
  <c r="D204" i="1"/>
  <c r="C204" i="1"/>
  <c r="J240" i="1"/>
  <c r="D240" i="1"/>
  <c r="C240" i="1"/>
  <c r="O70" i="1"/>
  <c r="Q70" i="1"/>
  <c r="AD23" i="1"/>
  <c r="K11" i="7"/>
  <c r="A12" i="7"/>
  <c r="J33" i="1"/>
  <c r="D33" i="1"/>
  <c r="C33" i="1"/>
  <c r="J270" i="1"/>
  <c r="D270" i="1"/>
  <c r="C270" i="1"/>
  <c r="O35" i="1"/>
  <c r="Q35" i="1"/>
  <c r="U24" i="1"/>
  <c r="B12" i="7"/>
  <c r="D12" i="7"/>
  <c r="J75" i="1"/>
  <c r="D75" i="1"/>
  <c r="C75" i="1"/>
  <c r="O61" i="1"/>
  <c r="Q61" i="1"/>
  <c r="X24" i="1"/>
  <c r="E12" i="7"/>
  <c r="J12" i="7"/>
  <c r="J129" i="1"/>
  <c r="D129" i="1"/>
  <c r="C129" i="1"/>
  <c r="J143" i="1"/>
  <c r="D143" i="1"/>
  <c r="C143" i="1"/>
  <c r="J110" i="1"/>
  <c r="D110" i="1"/>
  <c r="C110" i="1"/>
  <c r="O71" i="1"/>
  <c r="Q71" i="1"/>
  <c r="AD24" i="1"/>
  <c r="K12" i="7"/>
  <c r="A13" i="7"/>
  <c r="J21" i="1"/>
  <c r="D21" i="1"/>
  <c r="C21" i="1"/>
  <c r="O21" i="1"/>
  <c r="Q21" i="1"/>
  <c r="U25" i="1"/>
  <c r="B13" i="7"/>
  <c r="D13" i="7"/>
  <c r="J73" i="1"/>
  <c r="D73" i="1"/>
  <c r="C73" i="1"/>
  <c r="J242" i="1"/>
  <c r="D242" i="1"/>
  <c r="C242" i="1"/>
  <c r="O59" i="1"/>
  <c r="Q59" i="1"/>
  <c r="X25" i="1"/>
  <c r="E13" i="7"/>
  <c r="J13" i="7"/>
  <c r="J151" i="1"/>
  <c r="D151" i="1"/>
  <c r="C151" i="1"/>
  <c r="J192" i="1"/>
  <c r="D192" i="1"/>
  <c r="C192" i="1"/>
  <c r="O75" i="1"/>
  <c r="Q75" i="1"/>
  <c r="AD25" i="1"/>
  <c r="K13" i="7"/>
  <c r="A14" i="7"/>
  <c r="J176" i="1"/>
  <c r="D176" i="1"/>
  <c r="C176" i="1"/>
  <c r="J125" i="1"/>
  <c r="D125" i="1"/>
  <c r="C125" i="1"/>
  <c r="J50" i="1"/>
  <c r="D50" i="1"/>
  <c r="C50" i="1"/>
  <c r="O131" i="1"/>
  <c r="Q131" i="1"/>
  <c r="U26" i="1"/>
  <c r="B14" i="7"/>
  <c r="D14" i="7"/>
  <c r="J47" i="1"/>
  <c r="D47" i="1"/>
  <c r="C47" i="1"/>
  <c r="J55" i="1"/>
  <c r="D55" i="1"/>
  <c r="C55" i="1"/>
  <c r="O39" i="1"/>
  <c r="Q39" i="1"/>
  <c r="X26" i="1"/>
  <c r="E14" i="7"/>
  <c r="J14" i="7"/>
  <c r="J77" i="1"/>
  <c r="D77" i="1"/>
  <c r="C77" i="1"/>
  <c r="J221" i="1"/>
  <c r="D221" i="1"/>
  <c r="C221" i="1"/>
  <c r="O67" i="1"/>
  <c r="Q67" i="1"/>
  <c r="AD26" i="1"/>
  <c r="K14" i="7"/>
  <c r="A15" i="7"/>
  <c r="J26" i="1"/>
  <c r="J28" i="1"/>
  <c r="D28" i="1"/>
  <c r="C28" i="1"/>
  <c r="J39" i="1"/>
  <c r="J41" i="1"/>
  <c r="D41" i="1"/>
  <c r="C41" i="1"/>
  <c r="O34" i="1"/>
  <c r="Q34" i="1"/>
  <c r="U27" i="1"/>
  <c r="B15" i="7"/>
  <c r="D15" i="7"/>
  <c r="J184" i="1"/>
  <c r="D184" i="1"/>
  <c r="C184" i="1"/>
  <c r="O137" i="1"/>
  <c r="Q137" i="1"/>
  <c r="X27" i="1"/>
  <c r="E15" i="7"/>
  <c r="J15" i="7"/>
  <c r="J284" i="1"/>
  <c r="D284" i="1"/>
  <c r="C284" i="1"/>
  <c r="O76" i="1"/>
  <c r="Q76" i="1"/>
  <c r="AD27" i="1"/>
  <c r="K15" i="7"/>
  <c r="A16" i="7"/>
  <c r="J265" i="1"/>
  <c r="D265" i="1"/>
  <c r="C265" i="1"/>
  <c r="O132" i="1"/>
  <c r="Q132" i="1"/>
  <c r="U28" i="1"/>
  <c r="B16" i="7"/>
  <c r="D16" i="7"/>
  <c r="X28" i="1"/>
  <c r="E16" i="7"/>
  <c r="J16" i="7"/>
  <c r="J157" i="1"/>
  <c r="D157" i="1"/>
  <c r="C157" i="1"/>
  <c r="J187" i="1"/>
  <c r="D187" i="1"/>
  <c r="C187" i="1"/>
  <c r="J210" i="1"/>
  <c r="D210" i="1"/>
  <c r="C210" i="1"/>
  <c r="J300" i="1"/>
  <c r="D300" i="1"/>
  <c r="C300" i="1"/>
  <c r="O93" i="1"/>
  <c r="Q93" i="1"/>
  <c r="AD28" i="1"/>
  <c r="K16" i="7"/>
  <c r="A17" i="7"/>
  <c r="J287" i="1"/>
  <c r="D287" i="1"/>
  <c r="C287" i="1"/>
  <c r="J94" i="1"/>
  <c r="D94" i="1"/>
  <c r="C94" i="1"/>
  <c r="J135" i="1"/>
  <c r="D135" i="1"/>
  <c r="C135" i="1"/>
  <c r="J175" i="1"/>
  <c r="D175" i="1"/>
  <c r="C175" i="1"/>
  <c r="J304" i="1"/>
  <c r="D304" i="1"/>
  <c r="C304" i="1"/>
  <c r="O133" i="1"/>
  <c r="Q133" i="1"/>
  <c r="U29" i="1"/>
  <c r="B17" i="7"/>
  <c r="A18" i="7"/>
  <c r="J113" i="1"/>
  <c r="D113" i="1"/>
  <c r="C113" i="1"/>
  <c r="J286" i="1"/>
  <c r="D286" i="1"/>
  <c r="C286" i="1"/>
  <c r="O130" i="1"/>
  <c r="Q130" i="1"/>
  <c r="U30" i="1"/>
  <c r="B18" i="7"/>
  <c r="A19" i="7"/>
  <c r="J57" i="1"/>
  <c r="D57" i="1"/>
  <c r="C57" i="1"/>
  <c r="J63" i="1"/>
  <c r="D63" i="1"/>
  <c r="C63" i="1"/>
  <c r="J267" i="1"/>
  <c r="D267" i="1"/>
  <c r="C267" i="1"/>
  <c r="J282" i="1"/>
  <c r="D282" i="1"/>
  <c r="C282" i="1"/>
  <c r="J299" i="1"/>
  <c r="D299" i="1"/>
  <c r="C299" i="1"/>
  <c r="O22" i="1"/>
  <c r="Q22" i="1"/>
  <c r="U31" i="1"/>
  <c r="B19" i="7"/>
  <c r="G19" i="7"/>
  <c r="A20" i="7"/>
  <c r="J35" i="1"/>
  <c r="D35" i="1"/>
  <c r="C35" i="1"/>
  <c r="O37" i="1"/>
  <c r="Q37" i="1"/>
  <c r="U32" i="1"/>
  <c r="B20" i="7"/>
  <c r="D20" i="7"/>
  <c r="G20" i="7"/>
  <c r="D26" i="1"/>
  <c r="C26" i="1"/>
  <c r="D39" i="1"/>
  <c r="C39" i="1"/>
  <c r="O28" i="1"/>
  <c r="Q28" i="1"/>
  <c r="AA32" i="1"/>
  <c r="H20" i="7"/>
  <c r="A21" i="7"/>
  <c r="B21" i="7"/>
  <c r="D21" i="7"/>
  <c r="J84" i="1"/>
  <c r="D84" i="1"/>
  <c r="C84" i="1"/>
  <c r="O55" i="1"/>
  <c r="Q55" i="1"/>
  <c r="X33" i="1"/>
  <c r="E21" i="7"/>
  <c r="A22" i="7"/>
  <c r="J25" i="1"/>
  <c r="D25" i="1"/>
  <c r="C25" i="1"/>
  <c r="O27" i="1"/>
  <c r="Q27" i="1"/>
  <c r="U34" i="1"/>
  <c r="B22" i="7"/>
  <c r="D22" i="7"/>
  <c r="O56" i="1"/>
  <c r="Q56" i="1"/>
  <c r="X34" i="1"/>
  <c r="E22" i="7"/>
  <c r="G22" i="7"/>
  <c r="J69" i="1"/>
  <c r="D69" i="1"/>
  <c r="C69" i="1"/>
  <c r="O48" i="1"/>
  <c r="Q48" i="1"/>
  <c r="AA34" i="1"/>
  <c r="H22" i="7"/>
  <c r="A23" i="7"/>
  <c r="J30" i="1"/>
  <c r="D30" i="1"/>
  <c r="C30" i="1"/>
  <c r="O30" i="1"/>
  <c r="Q30" i="1"/>
  <c r="U35" i="1"/>
  <c r="B23" i="7"/>
  <c r="D23" i="7"/>
  <c r="E23" i="7"/>
  <c r="G23" i="7"/>
  <c r="J70" i="1"/>
  <c r="D70" i="1"/>
  <c r="C70" i="1"/>
  <c r="O49" i="1"/>
  <c r="Q49" i="1"/>
  <c r="AA35" i="1"/>
  <c r="H23" i="7"/>
  <c r="A24" i="7"/>
  <c r="J32" i="1"/>
  <c r="D32" i="1"/>
  <c r="C32" i="1"/>
  <c r="O32" i="1"/>
  <c r="Q32" i="1"/>
  <c r="U36" i="1"/>
  <c r="B24" i="7"/>
  <c r="G24" i="7"/>
  <c r="J54" i="1"/>
  <c r="D54" i="1"/>
  <c r="C54" i="1"/>
  <c r="O40" i="1"/>
  <c r="Q40" i="1"/>
  <c r="C116" i="1"/>
  <c r="O105" i="1"/>
  <c r="Q105" i="1"/>
  <c r="AA36" i="1"/>
  <c r="H24" i="7"/>
  <c r="A25" i="7"/>
  <c r="J43" i="1"/>
  <c r="D43" i="1"/>
  <c r="C43" i="1"/>
  <c r="J31" i="1"/>
  <c r="D31" i="1"/>
  <c r="C31" i="1"/>
  <c r="O31" i="1"/>
  <c r="Q31" i="1"/>
  <c r="U37" i="1"/>
  <c r="B25" i="7"/>
  <c r="G25" i="7"/>
  <c r="J233" i="1"/>
  <c r="D233" i="1"/>
  <c r="C233" i="1"/>
  <c r="J231" i="1"/>
  <c r="D231" i="1"/>
  <c r="C231" i="1"/>
  <c r="O106" i="1"/>
  <c r="Q106" i="1"/>
  <c r="AA37" i="1"/>
  <c r="H25" i="7"/>
  <c r="A26" i="7"/>
  <c r="J62" i="1"/>
  <c r="D62" i="1"/>
  <c r="C62" i="1"/>
  <c r="O43" i="1"/>
  <c r="Q43" i="1"/>
  <c r="U38" i="1"/>
  <c r="B26" i="7"/>
  <c r="G26" i="7"/>
  <c r="J122" i="1"/>
  <c r="D122" i="1"/>
  <c r="C122" i="1"/>
  <c r="O107" i="1"/>
  <c r="Q107" i="1"/>
  <c r="AA38" i="1"/>
  <c r="H26" i="7"/>
  <c r="A27" i="7"/>
  <c r="J71" i="1"/>
  <c r="D71" i="1"/>
  <c r="C71" i="1"/>
  <c r="O50" i="1"/>
  <c r="Q50" i="1"/>
  <c r="U39" i="1"/>
  <c r="B27" i="7"/>
  <c r="G27" i="7"/>
  <c r="J123" i="1"/>
  <c r="D123" i="1"/>
  <c r="C123" i="1"/>
  <c r="O108" i="1"/>
  <c r="Q108" i="1"/>
  <c r="AA39" i="1"/>
  <c r="H27" i="7"/>
  <c r="A28" i="7"/>
  <c r="J72" i="1"/>
  <c r="D72" i="1"/>
  <c r="C72" i="1"/>
  <c r="O51" i="1"/>
  <c r="Q51" i="1"/>
  <c r="U40" i="1"/>
  <c r="B28" i="7"/>
  <c r="A29" i="7"/>
  <c r="J58" i="1"/>
  <c r="D58" i="1"/>
  <c r="C58" i="1"/>
  <c r="J64" i="1"/>
  <c r="D64" i="1"/>
  <c r="C64" i="1"/>
  <c r="O41" i="1"/>
  <c r="Q41" i="1"/>
  <c r="U41" i="1"/>
  <c r="B29" i="7"/>
  <c r="A31" i="7"/>
  <c r="J88" i="1"/>
  <c r="D88" i="1"/>
  <c r="C88" i="1"/>
  <c r="O54" i="1"/>
  <c r="Q54" i="1"/>
  <c r="U43" i="1"/>
  <c r="B31" i="7"/>
  <c r="G31" i="7"/>
  <c r="A32" i="7"/>
  <c r="J92" i="1"/>
  <c r="D92" i="1"/>
  <c r="C92" i="1"/>
  <c r="O110" i="1"/>
  <c r="Q110" i="1"/>
  <c r="U44" i="1"/>
  <c r="B32" i="7"/>
  <c r="A33" i="7"/>
  <c r="J177" i="1"/>
  <c r="D177" i="1"/>
  <c r="C177" i="1"/>
  <c r="O109" i="1"/>
  <c r="Q109" i="1"/>
  <c r="U45" i="1"/>
  <c r="B33" i="7"/>
  <c r="G33" i="7"/>
  <c r="J104" i="1"/>
  <c r="D104" i="1"/>
  <c r="C104" i="1"/>
  <c r="J269" i="1"/>
  <c r="D269" i="1"/>
  <c r="C269" i="1"/>
  <c r="J280" i="1"/>
  <c r="D280" i="1"/>
  <c r="C280" i="1"/>
  <c r="O100" i="1"/>
  <c r="Q100" i="1"/>
  <c r="AA45" i="1"/>
  <c r="H33" i="7"/>
  <c r="J33" i="7"/>
  <c r="J34" i="1"/>
  <c r="D34" i="1"/>
  <c r="C34" i="1"/>
  <c r="O36" i="1"/>
  <c r="Q36" i="1"/>
  <c r="AD45" i="1"/>
  <c r="K33" i="7"/>
  <c r="D34" i="7"/>
  <c r="C195" i="1"/>
  <c r="O94" i="1"/>
  <c r="Q94" i="1"/>
  <c r="X46" i="1"/>
  <c r="E34" i="7"/>
  <c r="G34" i="7"/>
  <c r="J137" i="1"/>
  <c r="D137" i="1"/>
  <c r="C137" i="1"/>
  <c r="J141" i="1"/>
  <c r="D141" i="1"/>
  <c r="C141" i="1"/>
  <c r="J200" i="1"/>
  <c r="D200" i="1"/>
  <c r="C200" i="1"/>
  <c r="J191" i="1"/>
  <c r="D191" i="1"/>
  <c r="C191" i="1"/>
  <c r="J296" i="1"/>
  <c r="D296" i="1"/>
  <c r="C296" i="1"/>
  <c r="O104" i="1"/>
  <c r="Q104" i="1"/>
  <c r="AA46" i="1"/>
  <c r="H34" i="7"/>
  <c r="J34" i="7"/>
  <c r="J156" i="1"/>
  <c r="D156" i="1"/>
  <c r="C156" i="1"/>
  <c r="J209" i="1"/>
  <c r="D209" i="1"/>
  <c r="C209" i="1"/>
  <c r="O80" i="1"/>
  <c r="Q80" i="1"/>
  <c r="AD46" i="1"/>
  <c r="K34" i="7"/>
  <c r="A35" i="7"/>
  <c r="J93" i="1"/>
  <c r="D93" i="1"/>
  <c r="C93" i="1"/>
  <c r="J136" i="1"/>
  <c r="D136" i="1"/>
  <c r="C136" i="1"/>
  <c r="J302" i="1"/>
  <c r="D302" i="1"/>
  <c r="C302" i="1"/>
  <c r="O90" i="1"/>
  <c r="Q90" i="1"/>
  <c r="U47" i="1"/>
  <c r="B35" i="7"/>
  <c r="D35" i="7"/>
  <c r="J172" i="1"/>
  <c r="D172" i="1"/>
  <c r="C172" i="1"/>
  <c r="O95" i="1"/>
  <c r="Q95" i="1"/>
  <c r="X47" i="1"/>
  <c r="E35" i="7"/>
  <c r="G35" i="7"/>
  <c r="J27" i="1"/>
  <c r="D27" i="1"/>
  <c r="C27" i="1"/>
  <c r="J40" i="1"/>
  <c r="D40" i="1"/>
  <c r="C40" i="1"/>
  <c r="O29" i="1"/>
  <c r="Q29" i="1"/>
  <c r="AA47" i="1"/>
  <c r="H35" i="7"/>
  <c r="J35" i="7"/>
  <c r="J288" i="1"/>
  <c r="D288" i="1"/>
  <c r="C288" i="1"/>
  <c r="O82" i="1"/>
  <c r="Q82" i="1"/>
  <c r="AD47" i="1"/>
  <c r="K35" i="7"/>
  <c r="A36" i="7"/>
  <c r="J97" i="1"/>
  <c r="D97" i="1"/>
  <c r="C97" i="1"/>
  <c r="J257" i="1"/>
  <c r="D257" i="1"/>
  <c r="C257" i="1"/>
  <c r="O91" i="1"/>
  <c r="Q91" i="1"/>
  <c r="U48" i="1"/>
  <c r="B36" i="7"/>
  <c r="G36" i="7"/>
  <c r="J247" i="1"/>
  <c r="D247" i="1"/>
  <c r="C247" i="1"/>
  <c r="O143" i="1"/>
  <c r="Q143" i="1"/>
  <c r="AA48" i="1"/>
  <c r="H36" i="7"/>
  <c r="J36" i="7"/>
  <c r="J150" i="1"/>
  <c r="D150" i="1"/>
  <c r="C150" i="1"/>
  <c r="O74" i="1"/>
  <c r="Q74" i="1"/>
  <c r="AD48" i="1"/>
  <c r="K36" i="7"/>
  <c r="A37" i="7"/>
  <c r="J124" i="1"/>
  <c r="D124" i="1"/>
  <c r="C124" i="1"/>
  <c r="O119" i="1"/>
  <c r="Q119" i="1"/>
  <c r="U49" i="1"/>
  <c r="B37" i="7"/>
  <c r="D37" i="7"/>
  <c r="J103" i="1"/>
  <c r="D103" i="1"/>
  <c r="C103" i="1"/>
  <c r="O99" i="1"/>
  <c r="Q99" i="1"/>
  <c r="X49" i="1"/>
  <c r="E37" i="7"/>
  <c r="G37" i="7"/>
  <c r="J248" i="1"/>
  <c r="D248" i="1"/>
  <c r="C248" i="1"/>
  <c r="O141" i="1"/>
  <c r="Q141" i="1"/>
  <c r="AA49" i="1"/>
  <c r="H37" i="7"/>
  <c r="J37" i="7"/>
  <c r="J258" i="1"/>
  <c r="C258" i="1"/>
  <c r="O81" i="1"/>
  <c r="Q81" i="1"/>
  <c r="AD49" i="1"/>
  <c r="K37" i="7"/>
  <c r="A38" i="7"/>
  <c r="J132" i="1"/>
  <c r="D132" i="1"/>
  <c r="C132" i="1"/>
  <c r="O121" i="1"/>
  <c r="Q121" i="1"/>
  <c r="U50" i="1"/>
  <c r="B38" i="7"/>
  <c r="D38" i="7"/>
  <c r="J279" i="1"/>
  <c r="D279" i="1"/>
  <c r="C279" i="1"/>
  <c r="O101" i="1"/>
  <c r="Q101" i="1"/>
  <c r="X50" i="1"/>
  <c r="E38" i="7"/>
  <c r="G38" i="7"/>
  <c r="J249" i="1"/>
  <c r="D249" i="1"/>
  <c r="C249" i="1"/>
  <c r="O142" i="1"/>
  <c r="Q142" i="1"/>
  <c r="AA50" i="1"/>
  <c r="H38" i="7"/>
  <c r="A39" i="7"/>
  <c r="J133" i="1"/>
  <c r="D133" i="1"/>
  <c r="C133" i="1"/>
  <c r="J168" i="1"/>
  <c r="D168" i="1"/>
  <c r="C168" i="1"/>
  <c r="J255" i="1"/>
  <c r="D255" i="1"/>
  <c r="C255" i="1"/>
  <c r="O120" i="1"/>
  <c r="Q120" i="1"/>
  <c r="U51" i="1"/>
  <c r="B39" i="7"/>
  <c r="D39" i="7"/>
  <c r="J264" i="1"/>
  <c r="D264" i="1"/>
  <c r="C264" i="1"/>
  <c r="O102" i="1"/>
  <c r="Q102" i="1"/>
  <c r="X51" i="1"/>
  <c r="E39" i="7"/>
  <c r="G39" i="7"/>
  <c r="C196" i="1"/>
  <c r="O92" i="1"/>
  <c r="Q92" i="1"/>
  <c r="AA51" i="1"/>
  <c r="H39" i="7"/>
  <c r="J39" i="7"/>
  <c r="K39" i="7"/>
  <c r="A40" i="7"/>
  <c r="J164" i="1"/>
  <c r="D164" i="1"/>
  <c r="C164" i="1"/>
  <c r="J189" i="1"/>
  <c r="D189" i="1"/>
  <c r="C189" i="1"/>
  <c r="J211" i="1"/>
  <c r="D211" i="1"/>
  <c r="C211" i="1"/>
  <c r="O113" i="1"/>
  <c r="Q113" i="1"/>
  <c r="U52" i="1"/>
  <c r="B40" i="7"/>
  <c r="J105" i="1"/>
  <c r="D105" i="1"/>
  <c r="C105" i="1"/>
  <c r="O103" i="1"/>
  <c r="Q103" i="1"/>
  <c r="X52" i="1"/>
  <c r="E40" i="7"/>
  <c r="G40" i="7"/>
  <c r="J19" i="1"/>
  <c r="D19" i="1"/>
  <c r="C19" i="1"/>
  <c r="O19" i="1"/>
  <c r="Q19" i="1"/>
  <c r="AA52" i="1"/>
  <c r="H40" i="7"/>
  <c r="A41" i="7"/>
  <c r="J165" i="1"/>
  <c r="D165" i="1"/>
  <c r="C165" i="1"/>
  <c r="O116" i="1"/>
  <c r="Q116" i="1"/>
  <c r="U53" i="1"/>
  <c r="B41" i="7"/>
  <c r="D41" i="7"/>
  <c r="J225" i="1"/>
  <c r="D225" i="1"/>
  <c r="C225" i="1"/>
  <c r="O127" i="1"/>
  <c r="Q127" i="1"/>
  <c r="X53" i="1"/>
  <c r="E41" i="7"/>
  <c r="G41" i="7"/>
  <c r="J18" i="1"/>
  <c r="D18" i="1"/>
  <c r="C18" i="1"/>
  <c r="O18" i="1"/>
  <c r="Q18" i="1"/>
  <c r="AA53" i="1"/>
  <c r="H41" i="7"/>
  <c r="A42" i="7"/>
  <c r="J166" i="1"/>
  <c r="D166" i="1"/>
  <c r="C166" i="1"/>
  <c r="J297" i="1"/>
  <c r="D297" i="1"/>
  <c r="C297" i="1"/>
  <c r="O117" i="1"/>
  <c r="Q117" i="1"/>
  <c r="U54" i="1"/>
  <c r="B42" i="7"/>
  <c r="D42" i="7"/>
  <c r="J234" i="1"/>
  <c r="D234" i="1"/>
  <c r="C234" i="1"/>
  <c r="O125" i="1"/>
  <c r="Q125" i="1"/>
  <c r="X54" i="1"/>
  <c r="E42" i="7"/>
  <c r="G42" i="7"/>
  <c r="J213" i="1"/>
  <c r="D213" i="1"/>
  <c r="C213" i="1"/>
  <c r="O97" i="1"/>
  <c r="Q97" i="1"/>
  <c r="AA54" i="1"/>
  <c r="H42" i="7"/>
  <c r="A43" i="7"/>
  <c r="J167" i="1"/>
  <c r="D167" i="1"/>
  <c r="C167" i="1"/>
  <c r="J202" i="1"/>
  <c r="D202" i="1"/>
  <c r="C202" i="1"/>
  <c r="O115" i="1"/>
  <c r="Q115" i="1"/>
  <c r="U55" i="1"/>
  <c r="B43" i="7"/>
  <c r="D43" i="7"/>
  <c r="J158" i="1"/>
  <c r="D158" i="1"/>
  <c r="C158" i="1"/>
  <c r="O126" i="1"/>
  <c r="Q126" i="1"/>
  <c r="X55" i="1"/>
  <c r="E43" i="7"/>
  <c r="G43" i="7"/>
  <c r="C194" i="1"/>
  <c r="O96" i="1"/>
  <c r="Q96" i="1"/>
  <c r="AA55" i="1"/>
  <c r="H43" i="7"/>
  <c r="A44" i="7"/>
  <c r="J170" i="1"/>
  <c r="D170" i="1"/>
  <c r="C170" i="1"/>
  <c r="O118" i="1"/>
  <c r="Q118" i="1"/>
  <c r="U56" i="1"/>
  <c r="B44" i="7"/>
  <c r="D44" i="7"/>
  <c r="J82" i="1"/>
  <c r="D82" i="1"/>
  <c r="C82" i="1"/>
  <c r="J236" i="1"/>
  <c r="D236" i="1"/>
  <c r="C236" i="1"/>
  <c r="O52" i="1"/>
  <c r="Q52" i="1"/>
  <c r="X56" i="1"/>
  <c r="E44" i="7"/>
  <c r="G44" i="7"/>
  <c r="J266" i="1"/>
  <c r="D266" i="1"/>
  <c r="C266" i="1"/>
  <c r="O128" i="1"/>
  <c r="Q128" i="1"/>
  <c r="AA56" i="1"/>
  <c r="H44" i="7"/>
  <c r="A45" i="7"/>
  <c r="J188" i="1"/>
  <c r="D188" i="1"/>
  <c r="C188" i="1"/>
  <c r="J283" i="1"/>
  <c r="D283" i="1"/>
  <c r="C283" i="1"/>
  <c r="O112" i="1"/>
  <c r="Q112" i="1"/>
  <c r="U57" i="1"/>
  <c r="B45" i="7"/>
  <c r="D45" i="7"/>
  <c r="J83" i="1"/>
  <c r="D83" i="1"/>
  <c r="C83" i="1"/>
  <c r="J237" i="1"/>
  <c r="D237" i="1"/>
  <c r="C237" i="1"/>
  <c r="O53" i="1"/>
  <c r="Q53" i="1"/>
  <c r="X57" i="1"/>
  <c r="E45" i="7"/>
  <c r="A46" i="7"/>
  <c r="J190" i="1"/>
  <c r="D190" i="1"/>
  <c r="C190" i="1"/>
  <c r="O122" i="1"/>
  <c r="Q122" i="1"/>
  <c r="U58" i="1"/>
  <c r="B46" i="7"/>
  <c r="D46" i="7"/>
  <c r="J238" i="1"/>
  <c r="D238" i="1"/>
  <c r="C238" i="1"/>
  <c r="O124" i="1"/>
  <c r="Q124" i="1"/>
  <c r="X58" i="1"/>
  <c r="E46" i="7"/>
  <c r="J46" i="7"/>
  <c r="K46" i="7"/>
  <c r="A47" i="7"/>
  <c r="J212" i="1"/>
  <c r="D212" i="1"/>
  <c r="C212" i="1"/>
  <c r="O114" i="1"/>
  <c r="Q114" i="1"/>
  <c r="U59" i="1"/>
  <c r="B47" i="7"/>
  <c r="D47" i="7"/>
  <c r="J235" i="1"/>
  <c r="D235" i="1"/>
  <c r="C235" i="1"/>
  <c r="O123" i="1"/>
  <c r="Q123" i="1"/>
  <c r="X59" i="1"/>
  <c r="E47" i="7"/>
  <c r="J47" i="7"/>
  <c r="K47" i="7"/>
  <c r="J230" i="1"/>
  <c r="D230" i="1"/>
  <c r="E230" i="1"/>
  <c r="F230" i="1"/>
  <c r="G230" i="1"/>
  <c r="H230" i="1"/>
  <c r="C230" i="1"/>
  <c r="J155" i="1"/>
  <c r="J154" i="1"/>
  <c r="J153" i="1"/>
  <c r="J152" i="1"/>
  <c r="J116" i="1"/>
  <c r="H242" i="1"/>
  <c r="G242" i="1"/>
  <c r="F242" i="1"/>
  <c r="E242" i="1"/>
  <c r="J305" i="1"/>
  <c r="H305" i="1"/>
  <c r="G305" i="1"/>
  <c r="F305" i="1"/>
  <c r="E305" i="1"/>
  <c r="D305" i="1"/>
  <c r="C305" i="1"/>
  <c r="H304" i="1"/>
  <c r="G304" i="1"/>
  <c r="F304" i="1"/>
  <c r="E304" i="1"/>
  <c r="J303" i="1"/>
  <c r="H303" i="1"/>
  <c r="G303" i="1"/>
  <c r="F303" i="1"/>
  <c r="E303" i="1"/>
  <c r="D303" i="1"/>
  <c r="C303" i="1"/>
  <c r="H302" i="1"/>
  <c r="G302" i="1"/>
  <c r="F302" i="1"/>
  <c r="E302" i="1"/>
  <c r="H301" i="1"/>
  <c r="G301" i="1"/>
  <c r="F301" i="1"/>
  <c r="E301" i="1"/>
  <c r="H300" i="1"/>
  <c r="G300" i="1"/>
  <c r="F300" i="1"/>
  <c r="E300" i="1"/>
  <c r="H299" i="1"/>
  <c r="G299" i="1"/>
  <c r="F299" i="1"/>
  <c r="E299" i="1"/>
  <c r="H298" i="1"/>
  <c r="G298" i="1"/>
  <c r="F298" i="1"/>
  <c r="E298" i="1"/>
  <c r="H297" i="1"/>
  <c r="G297" i="1"/>
  <c r="F297" i="1"/>
  <c r="E297" i="1"/>
  <c r="H296" i="1"/>
  <c r="G296" i="1"/>
  <c r="F296" i="1"/>
  <c r="E296" i="1"/>
  <c r="C34" i="8"/>
  <c r="C33" i="8"/>
  <c r="C32" i="8"/>
  <c r="C31" i="8"/>
  <c r="C30" i="8"/>
  <c r="C29" i="8"/>
  <c r="C28" i="8"/>
  <c r="C27" i="8"/>
  <c r="C26" i="8"/>
  <c r="C25" i="8"/>
  <c r="C24" i="8"/>
  <c r="C23" i="8"/>
  <c r="C22" i="8"/>
  <c r="C21" i="8"/>
  <c r="C20" i="8"/>
  <c r="C19" i="8"/>
  <c r="C18" i="8"/>
  <c r="C17" i="8"/>
  <c r="C16" i="8"/>
  <c r="C15" i="8"/>
  <c r="D96" i="1"/>
  <c r="C96" i="1"/>
  <c r="O88" i="1"/>
  <c r="Q88" i="1"/>
  <c r="J65" i="1"/>
  <c r="D65" i="1"/>
  <c r="C65" i="1"/>
  <c r="O42" i="1"/>
  <c r="Q42" i="1"/>
  <c r="E280" i="1"/>
  <c r="F280" i="1"/>
  <c r="G280" i="1"/>
  <c r="H280" i="1"/>
  <c r="E284" i="1"/>
  <c r="F284" i="1"/>
  <c r="G284" i="1"/>
  <c r="H284" i="1"/>
  <c r="E269" i="1"/>
  <c r="F269" i="1"/>
  <c r="G269" i="1"/>
  <c r="H269" i="1"/>
  <c r="J117" i="1"/>
  <c r="E168" i="1"/>
  <c r="F168" i="1"/>
  <c r="G168" i="1"/>
  <c r="H168" i="1"/>
  <c r="E129" i="1"/>
  <c r="F129" i="1"/>
  <c r="G129" i="1"/>
  <c r="H129" i="1"/>
  <c r="E169" i="1"/>
  <c r="F169" i="1"/>
  <c r="G169" i="1"/>
  <c r="H169" i="1"/>
  <c r="H40" i="1"/>
  <c r="G40" i="1"/>
  <c r="F40" i="1"/>
  <c r="E40" i="1"/>
  <c r="E27" i="1"/>
  <c r="F27" i="1"/>
  <c r="G27" i="1"/>
  <c r="H27" i="1"/>
  <c r="F77" i="1"/>
  <c r="G110" i="1"/>
  <c r="H110" i="1"/>
  <c r="E110" i="1"/>
  <c r="E73" i="1"/>
  <c r="F81" i="1"/>
  <c r="G81" i="1"/>
  <c r="F34" i="1"/>
  <c r="F21" i="1"/>
  <c r="F19" i="1"/>
  <c r="E20" i="1"/>
  <c r="G18" i="1"/>
  <c r="F16" i="1"/>
  <c r="F26" i="1"/>
  <c r="E77" i="1"/>
  <c r="H77" i="1"/>
  <c r="F110" i="1"/>
  <c r="G77" i="1"/>
  <c r="E81" i="1"/>
  <c r="H81" i="1"/>
  <c r="H34" i="1"/>
  <c r="E34" i="1"/>
  <c r="G34" i="1"/>
  <c r="E21" i="1"/>
  <c r="G21" i="1"/>
  <c r="H21" i="1"/>
  <c r="H20" i="1"/>
  <c r="G19" i="1"/>
  <c r="G20" i="1"/>
  <c r="E19" i="1"/>
  <c r="F202" i="1"/>
  <c r="E202" i="1"/>
  <c r="G202" i="1"/>
  <c r="E16" i="1"/>
  <c r="H19" i="1"/>
  <c r="F18" i="1"/>
  <c r="H202" i="1"/>
  <c r="G17" i="1"/>
  <c r="E18" i="1"/>
  <c r="F17" i="1"/>
  <c r="F20" i="1"/>
  <c r="H18" i="1"/>
  <c r="E17" i="1"/>
  <c r="H17" i="1"/>
  <c r="H16" i="1"/>
  <c r="G16" i="1"/>
  <c r="F35" i="1"/>
  <c r="H35" i="1"/>
  <c r="E35" i="1"/>
  <c r="G97" i="1"/>
  <c r="E177" i="1"/>
  <c r="E247" i="1"/>
  <c r="E31" i="1"/>
  <c r="E97" i="1"/>
  <c r="F177" i="1"/>
  <c r="F97" i="1"/>
  <c r="H97" i="1"/>
  <c r="G177" i="1"/>
  <c r="G35" i="1"/>
  <c r="H177" i="1"/>
  <c r="F31" i="1"/>
  <c r="G31" i="1"/>
  <c r="H31" i="1"/>
  <c r="F41" i="1"/>
  <c r="F188" i="1"/>
  <c r="G166" i="1"/>
  <c r="H189" i="1"/>
  <c r="F288" i="1"/>
  <c r="G105" i="1"/>
  <c r="H33" i="1"/>
  <c r="D155" i="1"/>
  <c r="C155" i="1"/>
  <c r="J208" i="1"/>
  <c r="F208" i="1"/>
  <c r="F193" i="1"/>
  <c r="H240" i="1"/>
  <c r="E220" i="1"/>
  <c r="G203" i="1"/>
  <c r="F231" i="1"/>
  <c r="F70" i="1"/>
  <c r="E29" i="1"/>
  <c r="G42" i="1"/>
  <c r="H130" i="1"/>
  <c r="G205" i="1"/>
  <c r="E281" i="1"/>
  <c r="E128" i="1"/>
  <c r="E206" i="1"/>
  <c r="E87" i="1"/>
  <c r="G232" i="1"/>
  <c r="H50" i="1"/>
  <c r="F184" i="1"/>
  <c r="E183" i="1"/>
  <c r="H126" i="1"/>
  <c r="J216" i="1"/>
  <c r="D216" i="1"/>
  <c r="C216" i="1"/>
  <c r="G235" i="1"/>
  <c r="H238" i="1"/>
  <c r="E83" i="1"/>
  <c r="H237" i="1"/>
  <c r="G236" i="1"/>
  <c r="F234" i="1"/>
  <c r="G141" i="1"/>
  <c r="F62" i="1"/>
  <c r="H25" i="1"/>
  <c r="F286" i="1"/>
  <c r="H176" i="1"/>
  <c r="G176" i="1"/>
  <c r="F176" i="1"/>
  <c r="E176" i="1"/>
  <c r="J268" i="1"/>
  <c r="E257" i="1"/>
  <c r="J259" i="1"/>
  <c r="D259" i="1"/>
  <c r="C259" i="1"/>
  <c r="H152" i="1"/>
  <c r="D154" i="1"/>
  <c r="C154" i="1"/>
  <c r="F157" i="1"/>
  <c r="C118" i="1"/>
  <c r="J111" i="1"/>
  <c r="F111" i="1"/>
  <c r="J285" i="1"/>
  <c r="D285" i="1"/>
  <c r="C285" i="1"/>
  <c r="D56" i="1"/>
  <c r="F58" i="1"/>
  <c r="J118" i="1"/>
  <c r="G43" i="1"/>
  <c r="H201" i="1"/>
  <c r="F33" i="1"/>
  <c r="F76" i="1"/>
  <c r="F248" i="1"/>
  <c r="G248" i="1"/>
  <c r="E249" i="1"/>
  <c r="F249" i="1"/>
  <c r="G249" i="1"/>
  <c r="H249" i="1"/>
  <c r="E95" i="1"/>
  <c r="F95" i="1"/>
  <c r="G95" i="1"/>
  <c r="H95" i="1"/>
  <c r="G156" i="1"/>
  <c r="G113" i="1"/>
  <c r="F287" i="1"/>
  <c r="E200" i="1"/>
  <c r="F151" i="1"/>
  <c r="E151" i="1"/>
  <c r="H47" i="1"/>
  <c r="G108" i="1"/>
  <c r="H151" i="1"/>
  <c r="H78" i="1"/>
  <c r="F47" i="1"/>
  <c r="F88" i="1"/>
  <c r="E189" i="1"/>
  <c r="G151" i="1"/>
  <c r="E255" i="1"/>
  <c r="F78" i="1"/>
  <c r="G88" i="1"/>
  <c r="G155" i="1"/>
  <c r="G170" i="1"/>
  <c r="H149" i="1"/>
  <c r="F144" i="1"/>
  <c r="G39" i="1"/>
  <c r="F281" i="1"/>
  <c r="F83" i="1"/>
  <c r="F74" i="1"/>
  <c r="E288" i="1"/>
  <c r="E287" i="1"/>
  <c r="F156" i="1"/>
  <c r="G149" i="1"/>
  <c r="E143" i="1"/>
  <c r="H204" i="1"/>
  <c r="F267" i="1"/>
  <c r="H287" i="1"/>
  <c r="F285" i="1"/>
  <c r="H165" i="1"/>
  <c r="E156" i="1"/>
  <c r="F149" i="1"/>
  <c r="F141" i="1"/>
  <c r="F107" i="1"/>
  <c r="F265" i="1"/>
  <c r="F233" i="1"/>
  <c r="G287" i="1"/>
  <c r="E285" i="1"/>
  <c r="F172" i="1"/>
  <c r="H156" i="1"/>
  <c r="E149" i="1"/>
  <c r="H41" i="1"/>
  <c r="E209" i="1"/>
  <c r="E265" i="1"/>
  <c r="H232" i="1"/>
  <c r="H285" i="1"/>
  <c r="F209" i="1"/>
  <c r="G285" i="1"/>
  <c r="G209" i="1"/>
  <c r="E96" i="1"/>
  <c r="G174" i="1"/>
  <c r="F174" i="1"/>
  <c r="E86" i="1"/>
  <c r="G78" i="1"/>
  <c r="H264" i="1"/>
  <c r="E85" i="1"/>
  <c r="F266" i="1"/>
  <c r="H174" i="1"/>
  <c r="G152" i="1"/>
  <c r="E78" i="1"/>
  <c r="G47" i="1"/>
  <c r="H208" i="1"/>
  <c r="H209" i="1"/>
  <c r="G85" i="1"/>
  <c r="F85" i="1"/>
  <c r="G237" i="1"/>
  <c r="E65" i="1"/>
  <c r="H282" i="1"/>
  <c r="F175" i="1"/>
  <c r="F173" i="1"/>
  <c r="F155" i="1"/>
  <c r="H148" i="1"/>
  <c r="G111" i="1"/>
  <c r="H85" i="1"/>
  <c r="H84" i="1"/>
  <c r="G234" i="1"/>
  <c r="G157" i="1"/>
  <c r="E155" i="1"/>
  <c r="G84" i="1"/>
  <c r="H155" i="1"/>
  <c r="H220" i="1"/>
  <c r="E84" i="1"/>
  <c r="F73" i="1"/>
  <c r="E210" i="1"/>
  <c r="E109" i="1"/>
  <c r="F264" i="1"/>
  <c r="F30" i="1"/>
  <c r="F82" i="1"/>
  <c r="G50" i="1"/>
  <c r="G270" i="1"/>
  <c r="E258" i="1"/>
  <c r="H221" i="1"/>
  <c r="E208" i="1"/>
  <c r="F270" i="1"/>
  <c r="D208" i="1"/>
  <c r="C208" i="1"/>
  <c r="H184" i="1"/>
  <c r="H286" i="1"/>
  <c r="G184" i="1"/>
  <c r="H105" i="1"/>
  <c r="H257" i="1"/>
  <c r="F75" i="1"/>
  <c r="F54" i="1"/>
  <c r="E286" i="1"/>
  <c r="E193" i="1"/>
  <c r="E146" i="1"/>
  <c r="E133" i="1"/>
  <c r="E225" i="1"/>
  <c r="E32" i="1"/>
  <c r="G208" i="1"/>
  <c r="H270" i="1"/>
  <c r="G264" i="1"/>
  <c r="G282" i="1"/>
  <c r="H191" i="1"/>
  <c r="E74" i="1"/>
  <c r="G62" i="1"/>
  <c r="E54" i="1"/>
  <c r="F49" i="1"/>
  <c r="H109" i="1"/>
  <c r="H288" i="1"/>
  <c r="F282" i="1"/>
  <c r="G193" i="1"/>
  <c r="E174" i="1"/>
  <c r="E167" i="1"/>
  <c r="E158" i="1"/>
  <c r="F84" i="1"/>
  <c r="H74" i="1"/>
  <c r="H73" i="1"/>
  <c r="H54" i="1"/>
  <c r="E48" i="1"/>
  <c r="E47" i="1"/>
  <c r="G32" i="1"/>
  <c r="H32" i="1"/>
  <c r="G109" i="1"/>
  <c r="E270" i="1"/>
  <c r="E264" i="1"/>
  <c r="H88" i="1"/>
  <c r="E282" i="1"/>
  <c r="E254" i="1"/>
  <c r="F80" i="1"/>
  <c r="G74" i="1"/>
  <c r="G73" i="1"/>
  <c r="G54" i="1"/>
  <c r="F32" i="1"/>
  <c r="F109" i="1"/>
  <c r="E88" i="1"/>
  <c r="F239" i="1"/>
  <c r="D153" i="1"/>
  <c r="C153" i="1"/>
  <c r="H153" i="1"/>
  <c r="F25" i="1"/>
  <c r="F126" i="1"/>
  <c r="G126" i="1"/>
  <c r="F256" i="1"/>
  <c r="G256" i="1"/>
  <c r="H281" i="1"/>
  <c r="E79" i="1"/>
  <c r="F79" i="1"/>
  <c r="H212" i="1"/>
  <c r="G200" i="1"/>
  <c r="F200" i="1"/>
  <c r="G122" i="1"/>
  <c r="E123" i="1"/>
  <c r="E283" i="1"/>
  <c r="E126" i="1"/>
  <c r="G57" i="1"/>
  <c r="D111" i="1"/>
  <c r="C111" i="1"/>
  <c r="H111" i="1"/>
  <c r="E111" i="1"/>
  <c r="H157" i="1"/>
  <c r="E157" i="1"/>
  <c r="D152" i="1"/>
  <c r="C152" i="1"/>
  <c r="E152" i="1"/>
  <c r="F152" i="1"/>
  <c r="G213" i="1"/>
  <c r="F257" i="1"/>
  <c r="G257" i="1"/>
  <c r="G286" i="1"/>
  <c r="H62" i="1"/>
  <c r="E62" i="1"/>
  <c r="G92" i="1"/>
  <c r="E234" i="1"/>
  <c r="E237" i="1"/>
  <c r="F237" i="1"/>
  <c r="H106" i="1"/>
  <c r="E184" i="1"/>
  <c r="G265" i="1"/>
  <c r="H265" i="1"/>
  <c r="H248" i="1"/>
  <c r="E248" i="1"/>
  <c r="H223" i="1"/>
  <c r="H193" i="1"/>
  <c r="E105" i="1"/>
  <c r="F105" i="1"/>
  <c r="G288" i="1"/>
  <c r="E137" i="1"/>
  <c r="E241" i="1"/>
  <c r="E232" i="1"/>
  <c r="F232" i="1"/>
  <c r="E134" i="1"/>
  <c r="F134" i="1"/>
  <c r="H224" i="1"/>
  <c r="G147" i="1"/>
  <c r="E205" i="1"/>
  <c r="H205" i="1"/>
  <c r="F130" i="1"/>
  <c r="G130" i="1"/>
  <c r="F203" i="1"/>
  <c r="E203" i="1"/>
  <c r="G211" i="1"/>
  <c r="F166" i="1"/>
  <c r="E188" i="1"/>
  <c r="H188" i="1"/>
  <c r="E166" i="1"/>
  <c r="H203" i="1"/>
  <c r="F64" i="1"/>
  <c r="E235" i="1"/>
  <c r="F235" i="1"/>
  <c r="E142" i="1"/>
  <c r="E55" i="1"/>
  <c r="F128" i="1"/>
  <c r="G128" i="1"/>
  <c r="F104" i="1"/>
  <c r="F103" i="1"/>
  <c r="F189" i="1"/>
  <c r="G188" i="1"/>
  <c r="H134" i="1"/>
  <c r="E130" i="1"/>
  <c r="H256" i="1"/>
  <c r="H79" i="1"/>
  <c r="H200" i="1"/>
  <c r="G281" i="1"/>
  <c r="G189" i="1"/>
  <c r="H166" i="1"/>
  <c r="H150" i="1"/>
  <c r="G134" i="1"/>
  <c r="H128" i="1"/>
  <c r="E256" i="1"/>
  <c r="G79" i="1"/>
  <c r="F205" i="1"/>
  <c r="H235" i="1"/>
  <c r="F229" i="1"/>
  <c r="H141" i="1"/>
  <c r="E141" i="1"/>
  <c r="G83" i="1"/>
  <c r="H83" i="1"/>
  <c r="F220" i="1"/>
  <c r="G220" i="1"/>
  <c r="E192" i="1"/>
  <c r="H283" i="1"/>
  <c r="H192" i="1"/>
  <c r="E173" i="1"/>
  <c r="G153" i="1"/>
  <c r="G150" i="1"/>
  <c r="G148" i="1"/>
  <c r="H146" i="1"/>
  <c r="E145" i="1"/>
  <c r="E144" i="1"/>
  <c r="H133" i="1"/>
  <c r="F131" i="1"/>
  <c r="F113" i="1"/>
  <c r="G106" i="1"/>
  <c r="G259" i="1"/>
  <c r="H247" i="1"/>
  <c r="E76" i="1"/>
  <c r="E75" i="1"/>
  <c r="E64" i="1"/>
  <c r="H58" i="1"/>
  <c r="H55" i="1"/>
  <c r="H48" i="1"/>
  <c r="G41" i="1"/>
  <c r="F39" i="1"/>
  <c r="E33" i="1"/>
  <c r="G104" i="1"/>
  <c r="H123" i="1"/>
  <c r="E239" i="1"/>
  <c r="E233" i="1"/>
  <c r="E229" i="1"/>
  <c r="G283" i="1"/>
  <c r="G192" i="1"/>
  <c r="H173" i="1"/>
  <c r="E164" i="1"/>
  <c r="F153" i="1"/>
  <c r="F150" i="1"/>
  <c r="F148" i="1"/>
  <c r="G146" i="1"/>
  <c r="H144" i="1"/>
  <c r="G133" i="1"/>
  <c r="E113" i="1"/>
  <c r="F106" i="1"/>
  <c r="G247" i="1"/>
  <c r="H76" i="1"/>
  <c r="H75" i="1"/>
  <c r="H64" i="1"/>
  <c r="G58" i="1"/>
  <c r="G55" i="1"/>
  <c r="G48" i="1"/>
  <c r="E39" i="1"/>
  <c r="H104" i="1"/>
  <c r="G123" i="1"/>
  <c r="H266" i="1"/>
  <c r="H239" i="1"/>
  <c r="H233" i="1"/>
  <c r="H29" i="1"/>
  <c r="F283" i="1"/>
  <c r="F192" i="1"/>
  <c r="G173" i="1"/>
  <c r="E153" i="1"/>
  <c r="E150" i="1"/>
  <c r="E148" i="1"/>
  <c r="F146" i="1"/>
  <c r="G144" i="1"/>
  <c r="F133" i="1"/>
  <c r="H113" i="1"/>
  <c r="F112" i="1"/>
  <c r="E106" i="1"/>
  <c r="F247" i="1"/>
  <c r="G76" i="1"/>
  <c r="G75" i="1"/>
  <c r="G64" i="1"/>
  <c r="F55" i="1"/>
  <c r="F48" i="1"/>
  <c r="H39" i="1"/>
  <c r="E104" i="1"/>
  <c r="F123" i="1"/>
  <c r="G266" i="1"/>
  <c r="G239" i="1"/>
  <c r="G233" i="1"/>
  <c r="G229" i="1"/>
  <c r="E279" i="1"/>
  <c r="H96" i="1"/>
  <c r="H254" i="1"/>
  <c r="H86" i="1"/>
  <c r="E63" i="1"/>
  <c r="E175" i="1"/>
  <c r="F170" i="1"/>
  <c r="H255" i="1"/>
  <c r="H225" i="1"/>
  <c r="E80" i="1"/>
  <c r="E30" i="1"/>
  <c r="F108" i="1"/>
  <c r="H175" i="1"/>
  <c r="H172" i="1"/>
  <c r="E171" i="1"/>
  <c r="E170" i="1"/>
  <c r="F165" i="1"/>
  <c r="E154" i="1"/>
  <c r="E147" i="1"/>
  <c r="G142" i="1"/>
  <c r="G96" i="1"/>
  <c r="G94" i="1"/>
  <c r="G258" i="1"/>
  <c r="G255" i="1"/>
  <c r="G254" i="1"/>
  <c r="G225" i="1"/>
  <c r="G86" i="1"/>
  <c r="H82" i="1"/>
  <c r="H80" i="1"/>
  <c r="G29" i="1"/>
  <c r="H30" i="1"/>
  <c r="G210" i="1"/>
  <c r="H107" i="1"/>
  <c r="E108" i="1"/>
  <c r="E211" i="1"/>
  <c r="E172" i="1"/>
  <c r="G165" i="1"/>
  <c r="F147" i="1"/>
  <c r="H142" i="1"/>
  <c r="E82" i="1"/>
  <c r="F210" i="1"/>
  <c r="G107" i="1"/>
  <c r="H211" i="1"/>
  <c r="G175" i="1"/>
  <c r="G172" i="1"/>
  <c r="H170" i="1"/>
  <c r="E165" i="1"/>
  <c r="H147" i="1"/>
  <c r="F142" i="1"/>
  <c r="F96" i="1"/>
  <c r="F258" i="1"/>
  <c r="F255" i="1"/>
  <c r="F254" i="1"/>
  <c r="F225" i="1"/>
  <c r="H222" i="1"/>
  <c r="F86" i="1"/>
  <c r="G82" i="1"/>
  <c r="G80" i="1"/>
  <c r="G30" i="1"/>
  <c r="F29" i="1"/>
  <c r="H210" i="1"/>
  <c r="E107" i="1"/>
  <c r="H108" i="1"/>
  <c r="F272" i="1"/>
  <c r="F211" i="1"/>
  <c r="G190" i="1"/>
  <c r="F190" i="1"/>
  <c r="H190" i="1"/>
  <c r="E190" i="1"/>
  <c r="F185" i="1"/>
  <c r="G185" i="1"/>
  <c r="E185" i="1"/>
  <c r="H185" i="1"/>
  <c r="H171" i="1"/>
  <c r="H164" i="1"/>
  <c r="H143" i="1"/>
  <c r="H137" i="1"/>
  <c r="G132" i="1"/>
  <c r="F92" i="1"/>
  <c r="G224" i="1"/>
  <c r="G223" i="1"/>
  <c r="G222" i="1"/>
  <c r="G221" i="1"/>
  <c r="H65" i="1"/>
  <c r="H63" i="1"/>
  <c r="F57" i="1"/>
  <c r="F50" i="1"/>
  <c r="E49" i="1"/>
  <c r="E25" i="1"/>
  <c r="E201" i="1"/>
  <c r="E204" i="1"/>
  <c r="H43" i="1"/>
  <c r="E272" i="1"/>
  <c r="E267" i="1"/>
  <c r="E216" i="1"/>
  <c r="H167" i="1"/>
  <c r="H154" i="1"/>
  <c r="H145" i="1"/>
  <c r="E131" i="1"/>
  <c r="G167" i="1"/>
  <c r="G164" i="1"/>
  <c r="G158" i="1"/>
  <c r="G154" i="1"/>
  <c r="G145" i="1"/>
  <c r="G143" i="1"/>
  <c r="G137" i="1"/>
  <c r="H131" i="1"/>
  <c r="H112" i="1"/>
  <c r="E94" i="1"/>
  <c r="E92" i="1"/>
  <c r="E259" i="1"/>
  <c r="F224" i="1"/>
  <c r="F223" i="1"/>
  <c r="F222" i="1"/>
  <c r="F221" i="1"/>
  <c r="G65" i="1"/>
  <c r="G63" i="1"/>
  <c r="E57" i="1"/>
  <c r="H49" i="1"/>
  <c r="F201" i="1"/>
  <c r="F204" i="1"/>
  <c r="E43" i="1"/>
  <c r="H272" i="1"/>
  <c r="H267" i="1"/>
  <c r="F216" i="1"/>
  <c r="H279" i="1"/>
  <c r="H158" i="1"/>
  <c r="E112" i="1"/>
  <c r="F94" i="1"/>
  <c r="F259" i="1"/>
  <c r="G279" i="1"/>
  <c r="G171" i="1"/>
  <c r="F279" i="1"/>
  <c r="F171" i="1"/>
  <c r="F167" i="1"/>
  <c r="F164" i="1"/>
  <c r="F158" i="1"/>
  <c r="F154" i="1"/>
  <c r="F145" i="1"/>
  <c r="F143" i="1"/>
  <c r="F137" i="1"/>
  <c r="G131" i="1"/>
  <c r="G112" i="1"/>
  <c r="H94" i="1"/>
  <c r="H92" i="1"/>
  <c r="H259" i="1"/>
  <c r="G253" i="1"/>
  <c r="E224" i="1"/>
  <c r="E223" i="1"/>
  <c r="E222" i="1"/>
  <c r="E221" i="1"/>
  <c r="F65" i="1"/>
  <c r="F63" i="1"/>
  <c r="H57" i="1"/>
  <c r="G49" i="1"/>
  <c r="G25" i="1"/>
  <c r="G201" i="1"/>
  <c r="G204" i="1"/>
  <c r="F43" i="1"/>
  <c r="G272" i="1"/>
  <c r="G267" i="1"/>
  <c r="G216" i="1"/>
  <c r="E236" i="1"/>
  <c r="F236" i="1"/>
  <c r="E42" i="1"/>
  <c r="H207" i="1"/>
  <c r="G207" i="1"/>
  <c r="F207" i="1"/>
  <c r="G191" i="1"/>
  <c r="F132" i="1"/>
  <c r="F253" i="1"/>
  <c r="F42" i="1"/>
  <c r="E58" i="1"/>
  <c r="E238" i="1"/>
  <c r="F238" i="1"/>
  <c r="G238" i="1"/>
  <c r="H206" i="1"/>
  <c r="G206" i="1"/>
  <c r="F206" i="1"/>
  <c r="E26" i="1"/>
  <c r="E132" i="1"/>
  <c r="E253" i="1"/>
  <c r="E207" i="1"/>
  <c r="F87" i="1"/>
  <c r="G87" i="1"/>
  <c r="H87" i="1"/>
  <c r="H70" i="1"/>
  <c r="E70" i="1"/>
  <c r="G70" i="1"/>
  <c r="G33" i="1"/>
  <c r="D268" i="1"/>
  <c r="C268" i="1"/>
  <c r="H268" i="1"/>
  <c r="E268" i="1"/>
  <c r="F268" i="1"/>
  <c r="H183" i="1"/>
  <c r="G183" i="1"/>
  <c r="F183" i="1"/>
  <c r="F191" i="1"/>
  <c r="E191" i="1"/>
  <c r="H132" i="1"/>
  <c r="H253" i="1"/>
  <c r="H42" i="1"/>
  <c r="G26" i="1"/>
  <c r="H26" i="1"/>
  <c r="G268" i="1"/>
  <c r="E50" i="1"/>
  <c r="G231" i="1"/>
  <c r="H231" i="1"/>
  <c r="E231" i="1"/>
  <c r="E240" i="1"/>
  <c r="F240" i="1"/>
  <c r="G240" i="1"/>
  <c r="E41" i="1"/>
  <c r="H187" i="1"/>
  <c r="E187" i="1"/>
  <c r="F187" i="1"/>
  <c r="G187" i="1"/>
  <c r="H186" i="1"/>
  <c r="E186" i="1"/>
  <c r="F186" i="1"/>
  <c r="G186" i="1"/>
  <c r="E266" i="1"/>
  <c r="H216" i="1"/>
  <c r="H236" i="1"/>
  <c r="H234" i="1"/>
  <c r="H229" i="1"/>
  <c r="H258" i="1"/>
  <c r="D258" i="1"/>
  <c r="F241" i="1"/>
  <c r="E213" i="1"/>
  <c r="H213" i="1"/>
  <c r="H135" i="1"/>
  <c r="H103" i="1"/>
  <c r="E103" i="1"/>
  <c r="F122" i="1"/>
  <c r="F212" i="1"/>
  <c r="G212" i="1"/>
  <c r="H241" i="1"/>
  <c r="H127" i="1"/>
  <c r="G124" i="1"/>
  <c r="H122" i="1"/>
  <c r="E212" i="1"/>
  <c r="H125" i="1"/>
  <c r="E122" i="1"/>
  <c r="G103" i="1"/>
  <c r="G241" i="1"/>
  <c r="F213" i="1"/>
  <c r="E136" i="1"/>
  <c r="H136" i="1"/>
  <c r="F136" i="1"/>
  <c r="G136" i="1"/>
  <c r="H93" i="1"/>
  <c r="E93" i="1"/>
  <c r="F93" i="1"/>
  <c r="G93" i="1"/>
  <c r="F28" i="1"/>
  <c r="H28" i="1"/>
  <c r="E28" i="1"/>
  <c r="G28" i="1"/>
  <c r="E69" i="1"/>
  <c r="F69" i="1"/>
  <c r="H69" i="1"/>
  <c r="G69" i="1"/>
  <c r="G135" i="1"/>
  <c r="F135" i="1"/>
  <c r="F124" i="1"/>
  <c r="F127" i="1"/>
  <c r="G127" i="1"/>
  <c r="E135" i="1"/>
  <c r="F125" i="1"/>
  <c r="E124" i="1"/>
  <c r="E125" i="1"/>
  <c r="H124" i="1"/>
  <c r="E127" i="1"/>
  <c r="G125" i="1"/>
  <c r="E72" i="1"/>
  <c r="G72" i="1"/>
  <c r="H72" i="1"/>
  <c r="F72" i="1"/>
  <c r="E71" i="1"/>
  <c r="F71" i="1"/>
  <c r="G71" i="1"/>
  <c r="H71" i="1"/>
</calcChain>
</file>

<file path=xl/sharedStrings.xml><?xml version="1.0" encoding="utf-8"?>
<sst xmlns="http://schemas.openxmlformats.org/spreadsheetml/2006/main" count="1356" uniqueCount="622">
  <si>
    <t>GUACAMOLE - 1/3 cup / person</t>
  </si>
  <si>
    <t>avocado</t>
  </si>
  <si>
    <t>1/4 per person</t>
  </si>
  <si>
    <t>onion</t>
  </si>
  <si>
    <t>1 per 20 people</t>
  </si>
  <si>
    <t>3. stir in milk and cheese</t>
    <phoneticPr fontId="3"/>
  </si>
  <si>
    <t>4. cook until cheese melts and souce is thickened</t>
    <phoneticPr fontId="3"/>
  </si>
  <si>
    <t>onions</t>
  </si>
  <si>
    <t>Snow peas (optional)</t>
    <phoneticPr fontId="3"/>
  </si>
  <si>
    <t>Water chestnuts (optional)</t>
    <phoneticPr fontId="3"/>
  </si>
  <si>
    <t>Bamboo shoots (optional)</t>
    <phoneticPr fontId="3"/>
  </si>
  <si>
    <t>Ibs</t>
    <phoneticPr fontId="3"/>
  </si>
  <si>
    <t>0.5 / person</t>
  </si>
  <si>
    <t>cinnamon</t>
  </si>
  <si>
    <t>sausage</t>
  </si>
  <si>
    <t>4 oz / meat eater</t>
  </si>
  <si>
    <t>1 teaspoon / 10 people</t>
  </si>
  <si>
    <t>3. add tom. paste and water</t>
  </si>
  <si>
    <t>4. pour over pasta</t>
  </si>
  <si>
    <t>5. add cheese</t>
  </si>
  <si>
    <t>6. add sour cream</t>
  </si>
  <si>
    <t>spinach</t>
  </si>
  <si>
    <t>1 oz / person / day</t>
    <phoneticPr fontId="3"/>
  </si>
  <si>
    <t>fresh parsley</t>
  </si>
  <si>
    <t>1 lb / 5 people</t>
  </si>
  <si>
    <t>1. cook macaroni</t>
  </si>
  <si>
    <t>bell peppers</t>
  </si>
  <si>
    <t>Ground beef/turkey</t>
  </si>
  <si>
    <t>3 oz/ carnivore</t>
  </si>
  <si>
    <t>salt</t>
  </si>
  <si>
    <t>canned chick peas</t>
    <phoneticPr fontId="3"/>
  </si>
  <si>
    <t>diced tomatoes</t>
    <phoneticPr fontId="3"/>
  </si>
  <si>
    <t>tomatoes (optional)</t>
    <phoneticPr fontId="3"/>
  </si>
  <si>
    <t>Lettuce</t>
  </si>
  <si>
    <t>head</t>
  </si>
  <si>
    <t>Tomatoes</t>
  </si>
  <si>
    <t>1/ 6 people</t>
  </si>
  <si>
    <t>Fruit</t>
  </si>
  <si>
    <t>Baggies</t>
  </si>
  <si>
    <t>baggie</t>
  </si>
  <si>
    <t>1/2 teaspoon / person</t>
  </si>
  <si>
    <t>can</t>
  </si>
  <si>
    <t>Porportions</t>
  </si>
  <si>
    <t>Oatmeal</t>
  </si>
  <si>
    <t>oz</t>
    <phoneticPr fontId="3"/>
  </si>
  <si>
    <t>1.5/person/day</t>
  </si>
  <si>
    <t>cream cheese</t>
  </si>
  <si>
    <t>lbs</t>
  </si>
  <si>
    <t>fruit</t>
  </si>
  <si>
    <t>1.25/person</t>
  </si>
  <si>
    <t>kidney beans</t>
  </si>
  <si>
    <t>4. Mix together ingredients, heat through (do not burn!), and serve</t>
    <phoneticPr fontId="3"/>
  </si>
  <si>
    <t>1 cup/ 6 people</t>
  </si>
  <si>
    <t>CHILI</t>
  </si>
  <si>
    <t>Cauliflour</t>
  </si>
  <si>
    <t>0.1 oz/person/day</t>
  </si>
  <si>
    <t>Mustard</t>
  </si>
  <si>
    <t>Cookies</t>
  </si>
  <si>
    <t xml:space="preserve"> 2 DAYS</t>
  </si>
  <si>
    <t>1 / head /20 people</t>
  </si>
  <si>
    <t>Jalapeno peppers</t>
  </si>
  <si>
    <t>1 lb / 10 people</t>
  </si>
  <si>
    <t>2 oz/ person</t>
  </si>
  <si>
    <t>hummus</t>
    <phoneticPr fontId="3"/>
  </si>
  <si>
    <t>1 lb / 4.5 people</t>
  </si>
  <si>
    <t>4 / person / day</t>
  </si>
  <si>
    <t>1/4 cup / person</t>
  </si>
  <si>
    <t>sour cream</t>
  </si>
  <si>
    <t>SCRAMBLED EGGS</t>
  </si>
  <si>
    <t>1 cup cooked / person</t>
  </si>
  <si>
    <t>Chicken</t>
  </si>
  <si>
    <t>chili spice mix</t>
  </si>
  <si>
    <t>Zucchini</t>
  </si>
  <si>
    <t>canned, diced tomatoes</t>
  </si>
  <si>
    <t>Peanut Butter</t>
  </si>
  <si>
    <t>servings</t>
  </si>
  <si>
    <t>garlic powder</t>
  </si>
  <si>
    <t>1 tsp / 16 people</t>
  </si>
  <si>
    <t>1 oz /person</t>
    <phoneticPr fontId="3"/>
  </si>
  <si>
    <t>canned corn</t>
    <phoneticPr fontId="3"/>
  </si>
  <si>
    <t>1 oz / per. (cooked/canned)</t>
    <phoneticPr fontId="3"/>
  </si>
  <si>
    <t>mushrooms</t>
  </si>
  <si>
    <t>butter</t>
  </si>
  <si>
    <t>1 lb / 20 people</t>
  </si>
  <si>
    <t>One root/meal</t>
  </si>
  <si>
    <t>.4 cloves per person</t>
  </si>
  <si>
    <t xml:space="preserve">oz </t>
  </si>
  <si>
    <t>1 onion / 6 people</t>
  </si>
  <si>
    <t>2 oz / person</t>
  </si>
  <si>
    <t>tomato paste</t>
  </si>
  <si>
    <t>water</t>
  </si>
  <si>
    <t>1 cup / person</t>
  </si>
  <si>
    <t>Parmesan/Romano cheese</t>
  </si>
  <si>
    <t>10 oz cans</t>
  </si>
  <si>
    <t>1 10 oz can / 10 people</t>
  </si>
  <si>
    <t>6 oz can</t>
  </si>
  <si>
    <t>6 oz cans</t>
  </si>
  <si>
    <t>SALAD</t>
  </si>
  <si>
    <t>1 head / 10 people</t>
  </si>
  <si>
    <t>celery</t>
  </si>
  <si>
    <t>12 oz can</t>
  </si>
  <si>
    <t>1 tsp / 4 people</t>
  </si>
  <si>
    <t>DINNER GENERICS</t>
  </si>
  <si>
    <t>Chips</t>
  </si>
  <si>
    <t>bag</t>
  </si>
  <si>
    <t>Salsa</t>
  </si>
  <si>
    <t>Fettucine or egg noodles</t>
  </si>
  <si>
    <t>Mushrooms</t>
  </si>
  <si>
    <t>Onions</t>
  </si>
  <si>
    <t>Broccoli</t>
  </si>
  <si>
    <t>cheddar cheese</t>
  </si>
  <si>
    <t>3 oz / person</t>
  </si>
  <si>
    <t>heads</t>
  </si>
  <si>
    <t>cheese</t>
  </si>
  <si>
    <t>BREAKFAST STUFF</t>
  </si>
  <si>
    <t>1 DAY</t>
  </si>
  <si>
    <t>1 6 oz can / 6 people</t>
  </si>
  <si>
    <t xml:space="preserve">Ginger </t>
    <phoneticPr fontId="3"/>
  </si>
  <si>
    <t>Bean Sprouts (optional)</t>
    <phoneticPr fontId="3"/>
  </si>
  <si>
    <t>6 oz / person (=3/4 cup)</t>
  </si>
  <si>
    <t>1/person/day</t>
  </si>
  <si>
    <t>Carrots</t>
  </si>
  <si>
    <t>Mayonaise</t>
  </si>
  <si>
    <t>oz</t>
  </si>
  <si>
    <t>serving</t>
  </si>
  <si>
    <t>eggs</t>
  </si>
  <si>
    <t>3/person</t>
  </si>
  <si>
    <t>1/10 people</t>
  </si>
  <si>
    <t>oil (vegetable/olive)</t>
  </si>
  <si>
    <t>1serving/person</t>
  </si>
  <si>
    <t>JAMBALAYA</t>
  </si>
  <si>
    <t>2.5 oz/person</t>
  </si>
  <si>
    <t>PANCAKES</t>
  </si>
  <si>
    <t>pancake mix</t>
  </si>
  <si>
    <t>pancake</t>
  </si>
  <si>
    <t>bay leaves</t>
  </si>
  <si>
    <t xml:space="preserve">bell pepper </t>
  </si>
  <si>
    <t>SPAGHETTI</t>
  </si>
  <si>
    <t>Noodles</t>
  </si>
  <si>
    <t>1 pkg/person/day</t>
  </si>
  <si>
    <t>Bagels</t>
  </si>
  <si>
    <t>0.5/person/day</t>
  </si>
  <si>
    <t>Cream cheese</t>
  </si>
  <si>
    <t>lb</t>
  </si>
  <si>
    <t>1 oz/bagel</t>
  </si>
  <si>
    <t xml:space="preserve">Fruit </t>
  </si>
  <si>
    <t>g</t>
  </si>
  <si>
    <t>cups cooked rice</t>
  </si>
  <si>
    <t>How many people?</t>
  </si>
  <si>
    <t>tbsp</t>
  </si>
  <si>
    <t>-</t>
  </si>
  <si>
    <t>spice</t>
  </si>
  <si>
    <t>1 oz/person</t>
  </si>
  <si>
    <t>maple syrup</t>
  </si>
  <si>
    <t>0.25 cups/ person/day</t>
  </si>
  <si>
    <t>TRAVEL BREAKFAST</t>
  </si>
  <si>
    <t>2 DAYS</t>
  </si>
  <si>
    <t>3 pancakes /person</t>
  </si>
  <si>
    <t>1 tablespoon / 10 people</t>
  </si>
  <si>
    <t>Parmesan Cheese</t>
  </si>
  <si>
    <t>BURRITOS</t>
  </si>
  <si>
    <t>Bread</t>
  </si>
  <si>
    <t>MACARONI &amp; CHEESE</t>
  </si>
  <si>
    <t>macaroni</t>
  </si>
  <si>
    <t>1 lb/4 people</t>
  </si>
  <si>
    <t>3 oz/person</t>
  </si>
  <si>
    <t>flour</t>
  </si>
  <si>
    <t>onion (chopped)</t>
  </si>
  <si>
    <t>indiv.</t>
  </si>
  <si>
    <t>1 lb/ 8 people</t>
  </si>
  <si>
    <t>FRENCH TOAST</t>
  </si>
  <si>
    <t>1 oz / person / salad</t>
  </si>
  <si>
    <t>S'MORES</t>
  </si>
  <si>
    <t>chocolate</t>
  </si>
  <si>
    <t>bar</t>
  </si>
  <si>
    <t>Cucumber</t>
  </si>
  <si>
    <t>1 lb / 15 people</t>
  </si>
  <si>
    <t>Refried Beans (VEGGIE)</t>
  </si>
  <si>
    <t>gallon</t>
  </si>
  <si>
    <t>1 lb / 8 people</t>
  </si>
  <si>
    <t>1 lb/ 15 people</t>
  </si>
  <si>
    <t>tomato</t>
  </si>
  <si>
    <t>1/ 4 people</t>
  </si>
  <si>
    <t>taco sauce</t>
  </si>
  <si>
    <t>tsp</t>
  </si>
  <si>
    <t>Texas toast</t>
  </si>
  <si>
    <t>slice</t>
  </si>
  <si>
    <t>1.5 slices/ person</t>
  </si>
  <si>
    <t>0.5 oz / 2 pieces bread</t>
  </si>
  <si>
    <t>STIR FRY</t>
  </si>
  <si>
    <t>Minute Rice</t>
  </si>
  <si>
    <t>indiv</t>
  </si>
  <si>
    <t>FETTUCINE ROMANO</t>
  </si>
  <si>
    <t>1/8 cup / person</t>
  </si>
  <si>
    <t>1. cook pasta</t>
  </si>
  <si>
    <t>2. saute onion</t>
  </si>
  <si>
    <t>3 DAYS</t>
  </si>
  <si>
    <t>4 DAYS</t>
  </si>
  <si>
    <t>5 DAYS</t>
  </si>
  <si>
    <t>6 oz/ carnivore</t>
    <phoneticPr fontId="3"/>
  </si>
  <si>
    <t>5 oz / carnivore</t>
    <phoneticPr fontId="3"/>
  </si>
  <si>
    <t>1 lb /8 people</t>
  </si>
  <si>
    <t>Cabbage</t>
  </si>
  <si>
    <t>1 head / 20 people</t>
  </si>
  <si>
    <t>Celery</t>
  </si>
  <si>
    <t>1 lb /  15 people</t>
  </si>
  <si>
    <t>10 oz can</t>
  </si>
  <si>
    <t>Cheddar Cheese (grated)</t>
  </si>
  <si>
    <t>0.5 oz / person</t>
  </si>
  <si>
    <t>Dressing</t>
  </si>
  <si>
    <t>2 oz / per. (cooked/canned)</t>
  </si>
  <si>
    <t>black beans</t>
  </si>
  <si>
    <t>milk</t>
  </si>
  <si>
    <t>1 sm can / 8 people</t>
  </si>
  <si>
    <t>1 small can/ 10 people</t>
  </si>
  <si>
    <t>1 / 4 people</t>
  </si>
  <si>
    <t xml:space="preserve">sour cream </t>
  </si>
  <si>
    <t>salsa</t>
  </si>
  <si>
    <t>olive oil</t>
  </si>
  <si>
    <t>soap</t>
  </si>
  <si>
    <t>3 oz/day</t>
  </si>
  <si>
    <t>1 oz / person</t>
  </si>
  <si>
    <t>tomatoes</t>
  </si>
  <si>
    <t>Milk (for cereal)</t>
  </si>
  <si>
    <t>gallons</t>
  </si>
  <si>
    <t>Orange Juice</t>
  </si>
  <si>
    <t>GARLIC  BREAD</t>
  </si>
  <si>
    <t>French Bread</t>
  </si>
  <si>
    <t>cup</t>
  </si>
  <si>
    <t>Garlic</t>
  </si>
  <si>
    <t>clove</t>
  </si>
  <si>
    <t>cloves</t>
  </si>
  <si>
    <t>1 clove/5 people</t>
  </si>
  <si>
    <t>1 loaf / 6 people</t>
  </si>
  <si>
    <t>Butter</t>
  </si>
  <si>
    <t>garlic salt</t>
  </si>
  <si>
    <t>1 oz / tortilla</t>
  </si>
  <si>
    <t>1 / 5 tortillas</t>
  </si>
  <si>
    <t>Tortillas (flour)</t>
  </si>
  <si>
    <t>2 oz / tortilla</t>
  </si>
  <si>
    <t>LUNCH STUFF</t>
  </si>
  <si>
    <t>1 tbsp / person</t>
  </si>
  <si>
    <t>1/4 tsp / person</t>
  </si>
  <si>
    <t>to taste</t>
  </si>
  <si>
    <t>Sauce</t>
  </si>
  <si>
    <t>marshmallows</t>
  </si>
  <si>
    <t>Graham Cracker</t>
  </si>
  <si>
    <t>Turkey (70%) Ham (30%)</t>
    <phoneticPr fontId="3"/>
  </si>
  <si>
    <t>cups</t>
  </si>
  <si>
    <t>Hot Chocolate</t>
  </si>
  <si>
    <t>1 oz/person/day +1.5/vegetarian</t>
  </si>
  <si>
    <t>Coconut Milk</t>
  </si>
  <si>
    <t>Curry powder</t>
  </si>
  <si>
    <t>Curry paste</t>
  </si>
  <si>
    <t>4 oz/10 people</t>
  </si>
  <si>
    <t>Canned Tomatoes</t>
  </si>
  <si>
    <t>For Pad Thai substitute rice noodles for rice, add 1/2 gallon of instant eggs (eewww) and add crunchy peanut butter to taste</t>
  </si>
  <si>
    <t>CURRY</t>
  </si>
  <si>
    <t>Avocado</t>
  </si>
  <si>
    <t>.25/person/day</t>
  </si>
  <si>
    <t>Gluten Free?</t>
  </si>
  <si>
    <t>Meat Eaters?</t>
  </si>
  <si>
    <t>GF Bread</t>
  </si>
  <si>
    <t>*Be careful of allergies when  shopping.</t>
  </si>
  <si>
    <t>GF Noodles</t>
  </si>
  <si>
    <t>3 slices/GFperson/day</t>
  </si>
  <si>
    <t>3 slices/nonGFperson/day</t>
  </si>
  <si>
    <t>1 lb / 4 GFpeople</t>
  </si>
  <si>
    <t>1 lb / 4 nonGFpeople</t>
  </si>
  <si>
    <t>Mushsrooms</t>
  </si>
  <si>
    <t>Bell Peppers</t>
  </si>
  <si>
    <t>ind</t>
  </si>
  <si>
    <t>1 ind / 6 people</t>
  </si>
  <si>
    <t>Tortillas (corn)</t>
  </si>
  <si>
    <t>1.5 / GFperson</t>
  </si>
  <si>
    <t>1.5 / nonGFperson</t>
  </si>
  <si>
    <t>soy sauce (careful of GF)</t>
  </si>
  <si>
    <t>Peppers</t>
  </si>
  <si>
    <t>*can add cornbread if you have access to an oven (CC Cabin)</t>
  </si>
  <si>
    <t>5 oz / carnivore</t>
  </si>
  <si>
    <t>Sausage(Andouille or hot smoked)</t>
  </si>
  <si>
    <t>Please Enter</t>
  </si>
  <si>
    <t>1 oz/ 8 person</t>
  </si>
  <si>
    <t>1 ind / 8 people</t>
  </si>
  <si>
    <t>6 oz / person</t>
  </si>
  <si>
    <t>5 oz / person</t>
  </si>
  <si>
    <t>1 cups cooked /person</t>
  </si>
  <si>
    <t>minute rice</t>
  </si>
  <si>
    <t>cups cooked</t>
  </si>
  <si>
    <t>1lb /10 people</t>
  </si>
  <si>
    <t>Creole Seasoning</t>
  </si>
  <si>
    <t>liberally</t>
  </si>
  <si>
    <t>liberal amounts</t>
  </si>
  <si>
    <t>Hot Sauce (prefereably Louisiana)</t>
  </si>
  <si>
    <t>3ish</t>
  </si>
  <si>
    <t>1 / 8 people</t>
  </si>
  <si>
    <t>Golden Curry Packets</t>
  </si>
  <si>
    <t>package</t>
  </si>
  <si>
    <t>*If using Curry Packets: remove curry paste and tomatoes and use:</t>
  </si>
  <si>
    <t>1 package/ 6 people</t>
  </si>
  <si>
    <t>1 Costco bag / 25 people / day</t>
  </si>
  <si>
    <t xml:space="preserve">Costco Bag </t>
  </si>
  <si>
    <t>Costco Bag</t>
  </si>
  <si>
    <t>chicken/veg stock</t>
  </si>
  <si>
    <t>Veggie Burgers</t>
  </si>
  <si>
    <t>Burger buns</t>
  </si>
  <si>
    <t>Sauerkraut</t>
  </si>
  <si>
    <t>Onion</t>
  </si>
  <si>
    <t>Mushroom</t>
  </si>
  <si>
    <t>Ketchup</t>
  </si>
  <si>
    <t>Mayo</t>
  </si>
  <si>
    <t>Relish</t>
  </si>
  <si>
    <t>Dog buns</t>
  </si>
  <si>
    <t>2 / person</t>
  </si>
  <si>
    <t>1 / 10 people</t>
  </si>
  <si>
    <t>1 ind / 10 people</t>
  </si>
  <si>
    <t xml:space="preserve">lb </t>
  </si>
  <si>
    <t>1 lb/16 people</t>
  </si>
  <si>
    <t>** Remember GF buns (2 / person)</t>
  </si>
  <si>
    <t>1.7 lb /bag chips</t>
  </si>
  <si>
    <t>3 indiv / 10 people</t>
  </si>
  <si>
    <t>5 indiv / 10 people</t>
  </si>
  <si>
    <t>1 indiv / 5 people</t>
  </si>
  <si>
    <t>8 indiv / 10 people</t>
  </si>
  <si>
    <t>1 / 2 people</t>
  </si>
  <si>
    <t>Costco Map</t>
  </si>
  <si>
    <t>Other dairy</t>
  </si>
  <si>
    <t xml:space="preserve">Meat and dairy </t>
  </si>
  <si>
    <t>Canned and dry</t>
  </si>
  <si>
    <t>Bagels (indiv)</t>
  </si>
  <si>
    <t>Bread (sl)</t>
  </si>
  <si>
    <t>GF Bread (sl)</t>
  </si>
  <si>
    <t>Tomato</t>
  </si>
  <si>
    <t>Avocado (indiv)</t>
  </si>
  <si>
    <t>Tomato (indiv)</t>
  </si>
  <si>
    <t>Bell pepp (indiv)</t>
  </si>
  <si>
    <t>Onion (indiv)</t>
  </si>
  <si>
    <t>Carrot (lb)</t>
  </si>
  <si>
    <t>Lettuce (Head)</t>
  </si>
  <si>
    <t>Cauli (lb)</t>
  </si>
  <si>
    <t>Brocc (lb)</t>
  </si>
  <si>
    <t>Ground meat (lb)</t>
  </si>
  <si>
    <t>Lunch meat (lb)</t>
  </si>
  <si>
    <t>Hummus (oz)</t>
  </si>
  <si>
    <t>Grated cheese (lb)</t>
  </si>
  <si>
    <t>Cream Cheese (lb)</t>
  </si>
  <si>
    <t>Oatmeal (pkts)</t>
  </si>
  <si>
    <t>GF gran (g)</t>
  </si>
  <si>
    <t>Brk fruit (indiv)</t>
  </si>
  <si>
    <t>Lnch fruit(indiv)</t>
  </si>
  <si>
    <t>Eggs (indiv)</t>
  </si>
  <si>
    <t>PB (lb)</t>
  </si>
  <si>
    <t>Pancake Mix (pancake)</t>
  </si>
  <si>
    <t>Sausage (lb)</t>
  </si>
  <si>
    <t>Mayo (oz)</t>
  </si>
  <si>
    <t>Mustard (oz)</t>
  </si>
  <si>
    <t>Relish (oz)</t>
  </si>
  <si>
    <t>Ketchup (oz)</t>
  </si>
  <si>
    <t>Cookies (indiv)</t>
  </si>
  <si>
    <t>Potato chips (bags)</t>
  </si>
  <si>
    <t>Tortilla chips (bags)</t>
  </si>
  <si>
    <t>Salsa (lb)</t>
  </si>
  <si>
    <t>Sour Cream (lb)</t>
  </si>
  <si>
    <t>Pasta sauce (lb)</t>
  </si>
  <si>
    <t>Mush (lb)</t>
  </si>
  <si>
    <t>Parm (lb)</t>
  </si>
  <si>
    <t>French bread (loaf)</t>
  </si>
  <si>
    <t>Tortilla (c, indiv)</t>
  </si>
  <si>
    <t>Tortilla (wh, indiv)</t>
  </si>
  <si>
    <t>Minute Rice (cooked c)</t>
  </si>
  <si>
    <t>Chicken (lb)</t>
  </si>
  <si>
    <t>Zucch (lb)</t>
  </si>
  <si>
    <t>Cabbage (Head)</t>
  </si>
  <si>
    <t>Celery (lb)</t>
  </si>
  <si>
    <t>Soy Sauce (g)</t>
  </si>
  <si>
    <t>Kidney bean (12oz can)</t>
  </si>
  <si>
    <t>Black bean (12oz can)</t>
  </si>
  <si>
    <t>Chickpea (12oz can)</t>
  </si>
  <si>
    <t>Corn (12oz can)</t>
  </si>
  <si>
    <t>Diced tomato (oz)</t>
  </si>
  <si>
    <t>.1 lb / 3 people</t>
  </si>
  <si>
    <t>1.4 oz / person</t>
  </si>
  <si>
    <t>Tomato paste (oz)</t>
  </si>
  <si>
    <t>Cucumber (lb)</t>
  </si>
  <si>
    <t>Dressing (oz)</t>
  </si>
  <si>
    <t>Burger buns (indiv)</t>
  </si>
  <si>
    <t>Veg burgers (indiv)</t>
  </si>
  <si>
    <t>Sauerkraut (lb)</t>
  </si>
  <si>
    <t>Snacks</t>
  </si>
  <si>
    <t>Extra van snack</t>
  </si>
  <si>
    <t>*Use own discretion</t>
  </si>
  <si>
    <t>MY TRIP</t>
  </si>
  <si>
    <t>DAYS</t>
  </si>
  <si>
    <t>BURGERS</t>
  </si>
  <si>
    <t>Block cheese (lb)</t>
  </si>
  <si>
    <t xml:space="preserve">0.5 oz / person </t>
  </si>
  <si>
    <t>1 / 4 veg burgers</t>
  </si>
  <si>
    <t>Bell Pepper</t>
  </si>
  <si>
    <t>Spinach (lb)</t>
  </si>
  <si>
    <t>Macaroni (lb)</t>
  </si>
  <si>
    <t>ICE</t>
  </si>
  <si>
    <t>PROPANE</t>
  </si>
  <si>
    <t>Butter (lb)</t>
  </si>
  <si>
    <t>2. In side pan melt Butter, add flour (optional) salt pepper</t>
  </si>
  <si>
    <t>20g/person/day)</t>
  </si>
  <si>
    <t>0.5 cup/day/person</t>
  </si>
  <si>
    <t>.5bar/person/day</t>
  </si>
  <si>
    <t>3/person/day</t>
  </si>
  <si>
    <t>4/person/day</t>
  </si>
  <si>
    <t>Frito Lays</t>
  </si>
  <si>
    <t>2 oz/person</t>
  </si>
  <si>
    <t>1/7 people</t>
  </si>
  <si>
    <t>1 head/30 people/day</t>
  </si>
  <si>
    <t>Cholula</t>
  </si>
  <si>
    <t>bottle</t>
  </si>
  <si>
    <t>Cholula (bottle)</t>
  </si>
  <si>
    <t>Yogurt (g)</t>
  </si>
  <si>
    <t xml:space="preserve">Yogurt </t>
  </si>
  <si>
    <t>Frito Lays (ox)</t>
  </si>
  <si>
    <t>BREAKFAST</t>
  </si>
  <si>
    <t>Cheese (Sliced)</t>
  </si>
  <si>
    <t>GF/nut  free Granola</t>
  </si>
  <si>
    <t>Cereal, sweet/unsweet</t>
  </si>
  <si>
    <t>Coffee</t>
  </si>
  <si>
    <t>1 oz / person/day</t>
  </si>
  <si>
    <t>Black Tea</t>
  </si>
  <si>
    <t>0.5bag/person/day</t>
  </si>
  <si>
    <t>Decaf Tea</t>
  </si>
  <si>
    <t>0.3bag/person/day</t>
  </si>
  <si>
    <t>bags</t>
  </si>
  <si>
    <t>Gatorade/Lemonade</t>
  </si>
  <si>
    <t>2servings/person/day</t>
  </si>
  <si>
    <t>GENERAL DRINKS</t>
  </si>
  <si>
    <t>*For Vegans, cook only with oil and be aware of dishes cooked with dairy</t>
  </si>
  <si>
    <t>1 lb/ 12 people</t>
  </si>
  <si>
    <t>5.5 oz/person</t>
  </si>
  <si>
    <t>1 / 5 people</t>
  </si>
  <si>
    <t>Chickpeas</t>
  </si>
  <si>
    <t xml:space="preserve">2.5 oz/ per. </t>
  </si>
  <si>
    <t>Granola</t>
  </si>
  <si>
    <t>Cereal Sw/Usw (g)</t>
  </si>
  <si>
    <t>Dairy Free?</t>
  </si>
  <si>
    <t>48 oz/18 people/day</t>
  </si>
  <si>
    <t>40g/GF person/day</t>
  </si>
  <si>
    <t>30g/person/day</t>
  </si>
  <si>
    <t>DF Milk</t>
  </si>
  <si>
    <t>0.5 cup/day/Dfperson</t>
  </si>
  <si>
    <t>20g /person/day</t>
  </si>
  <si>
    <t>Pesto</t>
  </si>
  <si>
    <t>1 oz/person/day</t>
  </si>
  <si>
    <t>Baby Carrots</t>
  </si>
  <si>
    <t>1/10 people/day</t>
  </si>
  <si>
    <t>*Count vegans in both meat and DF</t>
  </si>
  <si>
    <t>*For celiac: separate hummus/cream cheese to prevent spreading contamination</t>
  </si>
  <si>
    <t>2 slice / person/ day</t>
  </si>
  <si>
    <t>2.5 oz/meat eater/day</t>
  </si>
  <si>
    <t>Jelly (1-2 kinds)</t>
  </si>
  <si>
    <t>limes</t>
  </si>
  <si>
    <t>1/2 avocado</t>
  </si>
  <si>
    <t>DF Milk (gal)</t>
  </si>
  <si>
    <t>Milk (gal)</t>
  </si>
  <si>
    <t>OJ (gal)</t>
  </si>
  <si>
    <t>GF Pasta</t>
  </si>
  <si>
    <t>Warm Produce</t>
  </si>
  <si>
    <t>Refrig. Produce</t>
  </si>
  <si>
    <t>1 ind / 5 people</t>
  </si>
  <si>
    <t>.5 cup cooked / person</t>
  </si>
  <si>
    <t>Cucumbers</t>
  </si>
  <si>
    <t>1 cucumber/15 people/day</t>
  </si>
  <si>
    <t>Hot Chocolate (pkg)</t>
  </si>
  <si>
    <t>Coffee (oz)</t>
  </si>
  <si>
    <t>Total Needed</t>
  </si>
  <si>
    <t>Buy</t>
  </si>
  <si>
    <t>Oatmeal (pkg)</t>
  </si>
  <si>
    <t>Orange Juice (gal)</t>
  </si>
  <si>
    <t>Gatorade/Lemonade (serv)</t>
  </si>
  <si>
    <t>Decaf Tea (bags)</t>
  </si>
  <si>
    <t>Granola (g)</t>
  </si>
  <si>
    <t>GF/NF granola (g)</t>
  </si>
  <si>
    <t>Cereal (g)</t>
  </si>
  <si>
    <t>Fruit (indiv)</t>
  </si>
  <si>
    <t>Cream cheese (lb)</t>
  </si>
  <si>
    <t>GENERAL</t>
  </si>
  <si>
    <t>Maple syrup (lb)</t>
  </si>
  <si>
    <t>Texas toast (slice)</t>
  </si>
  <si>
    <t>Pancake mix (pancake)</t>
  </si>
  <si>
    <t>GF Bagels</t>
  </si>
  <si>
    <t>1/GF person/day</t>
  </si>
  <si>
    <t>*onions, bell pepers, cheese</t>
  </si>
  <si>
    <t>GF Bagels (indiv)</t>
  </si>
  <si>
    <t>Bread (slices)</t>
  </si>
  <si>
    <t>GF bread (slices)</t>
  </si>
  <si>
    <t>Peanut Butter (lbs)</t>
  </si>
  <si>
    <t>Jelly (lbs)</t>
  </si>
  <si>
    <t>Cheese (sliced)</t>
  </si>
  <si>
    <t>Lunch meat (lbs)</t>
  </si>
  <si>
    <t>Pesto (lbs)</t>
  </si>
  <si>
    <t>Lettuce (heads)</t>
  </si>
  <si>
    <t>Cookies Indiv)</t>
  </si>
  <si>
    <t xml:space="preserve">Baggies </t>
  </si>
  <si>
    <t>Already Have? (adjustment column)</t>
  </si>
  <si>
    <t>*For anaphylactic peanut allergy, replace PB with Almond or Sun and be super careful about snacks! Read labels, watch out for peanut oil in chips</t>
  </si>
  <si>
    <t xml:space="preserve">Bell peppers </t>
  </si>
  <si>
    <t>Big carrots (lbs)</t>
  </si>
  <si>
    <t>Baby carrots (lbs)</t>
  </si>
  <si>
    <t>1 oz/ per.</t>
  </si>
  <si>
    <t>7 oz/ carnivore</t>
  </si>
  <si>
    <t>1 can / 20 people</t>
  </si>
  <si>
    <t>8 oz can</t>
  </si>
  <si>
    <t>Mushrooms (lbs)</t>
  </si>
  <si>
    <t xml:space="preserve">Zucchini </t>
  </si>
  <si>
    <t>Spinach</t>
  </si>
  <si>
    <t xml:space="preserve">DINNER </t>
  </si>
  <si>
    <t>PRODUCE (lunch/dinner)</t>
  </si>
  <si>
    <t xml:space="preserve">LUNCH </t>
  </si>
  <si>
    <t>Tortilla chips</t>
  </si>
  <si>
    <t>Olive oil</t>
  </si>
  <si>
    <t>7 oz/day</t>
  </si>
  <si>
    <t>Pasta sauce</t>
  </si>
  <si>
    <t>Chick peas (12 oz can)</t>
  </si>
  <si>
    <t>Refried beans (12 oz can)</t>
  </si>
  <si>
    <t>Jalapenos (8 oz can)</t>
  </si>
  <si>
    <t>1 oz/per.</t>
  </si>
  <si>
    <t>Black beans (12 oz can)</t>
  </si>
  <si>
    <t>Kidney beans (12 oz can)</t>
  </si>
  <si>
    <t>Canned corn (12 oz can)</t>
  </si>
  <si>
    <t>French bread (loaves)</t>
  </si>
  <si>
    <t>Parmesan cheese (lbs)</t>
  </si>
  <si>
    <t>Minute rice (cooked cups)</t>
  </si>
  <si>
    <t>Sour cream (lb)</t>
  </si>
  <si>
    <t>Ginger</t>
  </si>
  <si>
    <t>Chili spice mix (serv)</t>
  </si>
  <si>
    <t>Bay leaves</t>
  </si>
  <si>
    <t>Hot sauce</t>
  </si>
  <si>
    <t>Chili spice mix</t>
  </si>
  <si>
    <t>Frito lays</t>
  </si>
  <si>
    <t>Veg stock</t>
  </si>
  <si>
    <t>Creole seasoning</t>
  </si>
  <si>
    <t>Ground beef/turkey (lb)</t>
  </si>
  <si>
    <t>Canned tomato</t>
  </si>
  <si>
    <t>Tomato paste</t>
  </si>
  <si>
    <t>Fettucini</t>
  </si>
  <si>
    <t>Macaroni</t>
  </si>
  <si>
    <t>Cheddar (ungr) (lbs)</t>
  </si>
  <si>
    <t>Cheddar cheese (grated) (lbs)</t>
  </si>
  <si>
    <t>Coconut milk (12 oz can)</t>
  </si>
  <si>
    <t xml:space="preserve">Burgers </t>
  </si>
  <si>
    <t>Veg burgers</t>
  </si>
  <si>
    <t>Limes</t>
  </si>
  <si>
    <t>Flour</t>
  </si>
  <si>
    <t>Soap (oz)</t>
  </si>
  <si>
    <t>Olive oil (oz)</t>
  </si>
  <si>
    <t>Garlic (clove/tbsp)</t>
  </si>
  <si>
    <t>Curry Paste (oz)</t>
  </si>
  <si>
    <t>Noodles (lb)</t>
  </si>
  <si>
    <t>GF noodles</t>
  </si>
  <si>
    <t>Brats/Burgers</t>
  </si>
  <si>
    <t>32 oz box</t>
  </si>
  <si>
    <t>Soy Sauce (gal)</t>
  </si>
  <si>
    <t>KING SOOPERS/OTHER STORES</t>
  </si>
  <si>
    <t>Block Cheese</t>
  </si>
  <si>
    <t>Sliced cheese (slices)</t>
  </si>
  <si>
    <t>Jelly (lb)</t>
  </si>
  <si>
    <t>Chocolate</t>
  </si>
  <si>
    <t>Marshmallows</t>
  </si>
  <si>
    <t>Graham Crackers</t>
  </si>
  <si>
    <t>Oreos (necessary)</t>
  </si>
  <si>
    <t>Maple syrup</t>
  </si>
  <si>
    <t>Coconut milk (can)</t>
  </si>
  <si>
    <t>Refried beans (can)</t>
  </si>
  <si>
    <t>Hot Choc (pkg)</t>
  </si>
  <si>
    <t>Lemon/Gatorade (serv)</t>
  </si>
  <si>
    <t>Tea (Decaf)</t>
  </si>
  <si>
    <t>Tea (Caf)</t>
  </si>
  <si>
    <t>Burgers (indiv)</t>
  </si>
  <si>
    <t>Pesto (lb)</t>
  </si>
  <si>
    <t>Chocolate bars</t>
  </si>
  <si>
    <t>Parsley</t>
  </si>
  <si>
    <t>Carrot bb (lb)</t>
  </si>
  <si>
    <t>Spaghetti (lb)</t>
  </si>
  <si>
    <t>Garlic (clv/tbsp)</t>
  </si>
  <si>
    <t>Addtnl GF lunch spreads</t>
  </si>
  <si>
    <t>at least 2</t>
  </si>
  <si>
    <t>20-40 lb/cool</t>
  </si>
  <si>
    <t>Jalapeno (8 ozcan)</t>
  </si>
  <si>
    <t>Green chilli (8 oz can)</t>
  </si>
  <si>
    <t>Menu Planning Worksheet v. 21.0</t>
  </si>
  <si>
    <t>Turkey/Ham</t>
  </si>
  <si>
    <t>Cereal, sw/unsw</t>
  </si>
  <si>
    <t xml:space="preserve">INSTRUCTIONS and SET UP: Buckle up bc this is about to be your favorite excel document on the paraprof hard drive. TO USE: Enter values in yellow highlighted cells ONLY to prevent messing with formulas, and don't save the document or just save a copy. Enter the # of people and people with dietary restrictions. If someone is dairy free and gluten free, count them in BOTH locations. Then, enter the number of days you want each meal. 'MY TRIP' values should change. Next, find out what you already have or whether you want to make further adjustments to and put these in the 'Already have' P column of the spreadsheet. The shopping map will then update with what you need to purchase, and block out items you don't need. TO PRINT: Copy costco map and PASTE SPECIAL : VALUES into the printing shopping list sheet. The Print meals sheet can also be helpful to print for food packing/cooking purposes in the field. DO NOT FORGET to print landscape and scale to fit so your lists don't get cut off. </t>
  </si>
  <si>
    <t>5 oz /person</t>
  </si>
  <si>
    <t>RICE AND BEANS</t>
  </si>
  <si>
    <t xml:space="preserve">Rice  </t>
  </si>
  <si>
    <t>Black beans</t>
  </si>
  <si>
    <t>cilantro</t>
  </si>
  <si>
    <t>lime</t>
  </si>
  <si>
    <t>garlic</t>
  </si>
  <si>
    <t>bell pepper</t>
  </si>
  <si>
    <t>1 pepper/ 2 people</t>
  </si>
  <si>
    <t>0.5 cloves / person</t>
  </si>
  <si>
    <t>1. cook rice</t>
  </si>
  <si>
    <t>3. add beans and continue to simmer</t>
  </si>
  <si>
    <t>4. stir in spices and butter</t>
  </si>
  <si>
    <t>5. Serve with lime, sour cream, cilantro, salsa, hot sauce</t>
  </si>
  <si>
    <t>1 lime / 8 people</t>
  </si>
  <si>
    <t>Green chiles (8 oz can)</t>
  </si>
  <si>
    <t>DINNER ENTREES</t>
  </si>
  <si>
    <t>Green Chile peppers</t>
  </si>
  <si>
    <t>Green chiles</t>
  </si>
  <si>
    <t>green chile</t>
  </si>
  <si>
    <t>Nut Free</t>
  </si>
  <si>
    <t>0.25 lbs/ person / day</t>
  </si>
  <si>
    <t>0.1 bottle/20 people /day</t>
  </si>
  <si>
    <t>1 pepper / 8 people</t>
  </si>
  <si>
    <t>1 zucc / 10 people</t>
  </si>
  <si>
    <t>Veggie Dog</t>
  </si>
  <si>
    <t>2 / veg person</t>
  </si>
  <si>
    <t>2 / carnivore</t>
  </si>
  <si>
    <t>Veg/chicken stock (32oz box)</t>
  </si>
  <si>
    <t>Oreos</t>
  </si>
  <si>
    <t>DO NOT CHANGE VALUES IN THIS BOX, ALL VALUES PULL FROM 'Menu Planning Worksheet' TAB</t>
  </si>
  <si>
    <t>Compiled by Lynne Chastain, Paraprof 1993-1995. Updated 2017 by Cody Duckworth. Updated 2017 by Alexie Millikin, Updated 2018 by Matt Tankersley, Updated 2021 by India Phillips, Updated 2023 by Nadine Grambling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</si>
</sst>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0"/>
      <color indexed="8"/>
      <name val="Geneva"/>
    </font>
    <font>
      <b/>
      <sz val="10"/>
      <color indexed="8"/>
      <name val="Geneva"/>
      <family val="2"/>
    </font>
    <font>
      <sz val="10"/>
      <color indexed="8"/>
      <name val="Geneva"/>
      <family val="2"/>
    </font>
    <font>
      <sz val="8"/>
      <name val="Geneva"/>
      <family val="2"/>
    </font>
    <font>
      <b/>
      <u/>
      <sz val="10"/>
      <color indexed="8"/>
      <name val="Geneva"/>
      <family val="2"/>
    </font>
    <font>
      <b/>
      <sz val="16"/>
      <color rgb="FFFF0000"/>
      <name val="Geneva"/>
      <family val="2"/>
    </font>
    <font>
      <b/>
      <sz val="10"/>
      <color theme="3" tint="0.39997558519241921"/>
      <name val="Geneva"/>
      <family val="2"/>
    </font>
    <font>
      <b/>
      <sz val="10"/>
      <color rgb="FF00B050"/>
      <name val="Geneva"/>
      <family val="2"/>
    </font>
    <font>
      <b/>
      <sz val="10"/>
      <color rgb="FFFF0000"/>
      <name val="Geneva"/>
      <family val="2"/>
    </font>
    <font>
      <sz val="10"/>
      <color rgb="FF000000"/>
      <name val="Geneva"/>
      <family val="2"/>
    </font>
    <font>
      <sz val="10"/>
      <color theme="1"/>
      <name val="Geneva"/>
      <family val="2"/>
    </font>
    <font>
      <b/>
      <sz val="10"/>
      <color rgb="FFFF0000"/>
      <name val="Geneva"/>
      <family val="2"/>
    </font>
    <font>
      <b/>
      <sz val="10"/>
      <color theme="9"/>
      <name val="Geneva"/>
      <family val="2"/>
    </font>
    <font>
      <b/>
      <sz val="10"/>
      <color rgb="FF0FB0A3"/>
      <name val="Geneva"/>
      <family val="2"/>
    </font>
    <font>
      <b/>
      <sz val="10"/>
      <color indexed="8"/>
      <name val="Geneva"/>
      <family val="2"/>
    </font>
    <font>
      <sz val="10"/>
      <color theme="0"/>
      <name val="Geneva"/>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0">
    <border>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auto="1"/>
      </left>
      <right/>
      <top style="thin">
        <color indexed="64"/>
      </top>
      <bottom/>
      <diagonal/>
    </border>
    <border>
      <left/>
      <right style="thick">
        <color auto="1"/>
      </right>
      <top style="thin">
        <color indexed="64"/>
      </top>
      <bottom/>
      <diagonal/>
    </border>
    <border>
      <left style="thick">
        <color auto="1"/>
      </left>
      <right style="thin">
        <color indexed="64"/>
      </right>
      <top style="thin">
        <color indexed="64"/>
      </top>
      <bottom style="thin">
        <color indexed="64"/>
      </bottom>
      <diagonal/>
    </border>
    <border>
      <left/>
      <right style="thick">
        <color auto="1"/>
      </right>
      <top/>
      <bottom/>
      <diagonal/>
    </border>
    <border>
      <left style="thin">
        <color indexed="64"/>
      </left>
      <right style="thick">
        <color auto="1"/>
      </right>
      <top style="thin">
        <color indexed="64"/>
      </top>
      <bottom style="thin">
        <color indexed="64"/>
      </bottom>
      <diagonal/>
    </border>
    <border>
      <left style="thick">
        <color auto="1"/>
      </left>
      <right/>
      <top/>
      <bottom/>
      <diagonal/>
    </border>
    <border>
      <left style="thick">
        <color auto="1"/>
      </left>
      <right style="thin">
        <color indexed="64"/>
      </right>
      <top style="thin">
        <color indexed="64"/>
      </top>
      <bottom/>
      <diagonal/>
    </border>
    <border>
      <left/>
      <right style="thick">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ck">
        <color indexed="64"/>
      </bottom>
      <diagonal/>
    </border>
    <border>
      <left/>
      <right/>
      <top/>
      <bottom style="thick">
        <color indexed="64"/>
      </bottom>
      <diagonal/>
    </border>
    <border>
      <left style="thick">
        <color auto="1"/>
      </left>
      <right/>
      <top style="thick">
        <color auto="1"/>
      </top>
      <bottom style="thin">
        <color indexed="64"/>
      </bottom>
      <diagonal/>
    </border>
    <border>
      <left/>
      <right/>
      <top style="thick">
        <color auto="1"/>
      </top>
      <bottom style="thin">
        <color indexed="64"/>
      </bottom>
      <diagonal/>
    </border>
    <border>
      <left/>
      <right style="thick">
        <color auto="1"/>
      </right>
      <top style="thick">
        <color auto="1"/>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5">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applyAlignment="1">
      <alignment horizontal="left"/>
    </xf>
    <xf numFmtId="0" fontId="5" fillId="0" borderId="0" xfId="0" applyFont="1"/>
    <xf numFmtId="0" fontId="1" fillId="0" borderId="0" xfId="0" applyFont="1"/>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164" fontId="0" fillId="0" borderId="1" xfId="0" applyNumberFormat="1" applyBorder="1" applyAlignment="1">
      <alignment horizontal="center"/>
    </xf>
    <xf numFmtId="164" fontId="0" fillId="0" borderId="2" xfId="0" applyNumberFormat="1" applyBorder="1" applyAlignment="1">
      <alignment horizontal="center"/>
    </xf>
    <xf numFmtId="164" fontId="0" fillId="0" borderId="4" xfId="0" applyNumberFormat="1" applyBorder="1" applyAlignment="1">
      <alignment horizontal="center"/>
    </xf>
    <xf numFmtId="164" fontId="0" fillId="0" borderId="0" xfId="0" applyNumberFormat="1"/>
    <xf numFmtId="164" fontId="0" fillId="0" borderId="0" xfId="0" applyNumberFormat="1" applyAlignment="1">
      <alignment horizontal="left" vertical="center"/>
    </xf>
    <xf numFmtId="164" fontId="0" fillId="0" borderId="4" xfId="0" applyNumberFormat="1" applyBorder="1"/>
    <xf numFmtId="164" fontId="0" fillId="0" borderId="1" xfId="0" applyNumberFormat="1" applyBorder="1"/>
    <xf numFmtId="164" fontId="0" fillId="0" borderId="2" xfId="0" applyNumberFormat="1" applyBorder="1"/>
    <xf numFmtId="0" fontId="11" fillId="0" borderId="0" xfId="0" applyFont="1"/>
    <xf numFmtId="0" fontId="0" fillId="2" borderId="0" xfId="0" applyFill="1"/>
    <xf numFmtId="0" fontId="1" fillId="2" borderId="0" xfId="0" applyFont="1" applyFill="1"/>
    <xf numFmtId="0" fontId="2" fillId="2" borderId="0" xfId="0" applyFont="1" applyFill="1"/>
    <xf numFmtId="0" fontId="9" fillId="2" borderId="0" xfId="0" applyFont="1" applyFill="1"/>
    <xf numFmtId="0" fontId="2" fillId="2" borderId="3" xfId="0" applyFont="1" applyFill="1" applyBorder="1"/>
    <xf numFmtId="0" fontId="10" fillId="2" borderId="3" xfId="0" applyFont="1" applyFill="1" applyBorder="1"/>
    <xf numFmtId="0" fontId="9" fillId="2" borderId="3" xfId="0" applyFont="1" applyFill="1" applyBorder="1"/>
    <xf numFmtId="164" fontId="9" fillId="2" borderId="3" xfId="0" applyNumberFormat="1" applyFont="1" applyFill="1" applyBorder="1"/>
    <xf numFmtId="1" fontId="0" fillId="0" borderId="1" xfId="0" applyNumberFormat="1" applyBorder="1" applyAlignment="1">
      <alignment horizontal="center"/>
    </xf>
    <xf numFmtId="1" fontId="0" fillId="0" borderId="0" xfId="0" applyNumberFormat="1" applyAlignment="1">
      <alignment horizontal="center"/>
    </xf>
    <xf numFmtId="0" fontId="12" fillId="0" borderId="0" xfId="0" applyFont="1"/>
    <xf numFmtId="1" fontId="0" fillId="0" borderId="0" xfId="0" applyNumberFormat="1"/>
    <xf numFmtId="0" fontId="13" fillId="0" borderId="0" xfId="0" applyFont="1"/>
    <xf numFmtId="0" fontId="2" fillId="0" borderId="0" xfId="0" applyFont="1"/>
    <xf numFmtId="0" fontId="2" fillId="0" borderId="0" xfId="0" applyFont="1" applyAlignment="1">
      <alignment horizontal="center"/>
    </xf>
    <xf numFmtId="164" fontId="2" fillId="0" borderId="0" xfId="0" applyNumberFormat="1" applyFont="1" applyAlignment="1">
      <alignment horizontal="center"/>
    </xf>
    <xf numFmtId="0" fontId="2" fillId="2" borderId="5" xfId="0" applyFont="1" applyFill="1" applyBorder="1"/>
    <xf numFmtId="0" fontId="14" fillId="3" borderId="0" xfId="0" applyFont="1" applyFill="1"/>
    <xf numFmtId="0" fontId="1" fillId="3" borderId="0" xfId="0" applyFont="1" applyFill="1"/>
    <xf numFmtId="0" fontId="0" fillId="3" borderId="0" xfId="0" applyFill="1"/>
    <xf numFmtId="0" fontId="4" fillId="3" borderId="0" xfId="0" applyFont="1" applyFill="1" applyAlignment="1">
      <alignment horizontal="center" vertical="top"/>
    </xf>
    <xf numFmtId="0" fontId="2" fillId="0" borderId="3" xfId="0" applyFont="1" applyBorder="1"/>
    <xf numFmtId="0" fontId="0" fillId="3" borderId="3" xfId="0" applyFill="1" applyBorder="1" applyAlignment="1">
      <alignment horizontal="center"/>
    </xf>
    <xf numFmtId="0" fontId="0" fillId="0" borderId="1" xfId="0" applyBorder="1" applyAlignment="1">
      <alignment horizontal="center"/>
    </xf>
    <xf numFmtId="0" fontId="1" fillId="3" borderId="3" xfId="0" applyFont="1" applyFill="1" applyBorder="1" applyAlignment="1">
      <alignment horizontal="center"/>
    </xf>
    <xf numFmtId="0" fontId="0" fillId="3" borderId="3" xfId="0" applyFill="1" applyBorder="1"/>
    <xf numFmtId="0" fontId="2" fillId="2" borderId="12" xfId="0" applyFont="1" applyFill="1" applyBorder="1"/>
    <xf numFmtId="0" fontId="9" fillId="2" borderId="13" xfId="0" applyFont="1" applyFill="1" applyBorder="1"/>
    <xf numFmtId="0" fontId="2" fillId="2" borderId="20" xfId="0" applyFont="1" applyFill="1" applyBorder="1"/>
    <xf numFmtId="0" fontId="2" fillId="2" borderId="22" xfId="0" applyFont="1" applyFill="1" applyBorder="1"/>
    <xf numFmtId="0" fontId="2" fillId="0" borderId="22" xfId="0" applyFont="1" applyBorder="1"/>
    <xf numFmtId="0" fontId="2" fillId="2" borderId="25" xfId="0" applyFont="1" applyFill="1" applyBorder="1"/>
    <xf numFmtId="0" fontId="1" fillId="2" borderId="25" xfId="0" applyFont="1" applyFill="1" applyBorder="1"/>
    <xf numFmtId="0" fontId="2" fillId="2" borderId="26" xfId="0" applyFont="1" applyFill="1" applyBorder="1"/>
    <xf numFmtId="0" fontId="9" fillId="2" borderId="22" xfId="0" applyFont="1" applyFill="1" applyBorder="1"/>
    <xf numFmtId="0" fontId="9" fillId="2" borderId="31" xfId="0" applyFont="1" applyFill="1" applyBorder="1"/>
    <xf numFmtId="164" fontId="9" fillId="2" borderId="28" xfId="0" applyNumberFormat="1" applyFont="1" applyFill="1" applyBorder="1"/>
    <xf numFmtId="0" fontId="9" fillId="2" borderId="28" xfId="0" applyFont="1" applyFill="1" applyBorder="1"/>
    <xf numFmtId="164" fontId="2" fillId="2" borderId="5" xfId="0" applyNumberFormat="1" applyFont="1" applyFill="1" applyBorder="1"/>
    <xf numFmtId="0" fontId="2" fillId="2" borderId="21" xfId="0" applyFont="1" applyFill="1" applyBorder="1"/>
    <xf numFmtId="164" fontId="2" fillId="2" borderId="3" xfId="0" applyNumberFormat="1" applyFont="1" applyFill="1" applyBorder="1"/>
    <xf numFmtId="0" fontId="2" fillId="2" borderId="23" xfId="0" applyFont="1" applyFill="1" applyBorder="1"/>
    <xf numFmtId="164" fontId="2" fillId="0" borderId="3" xfId="0" applyNumberFormat="1" applyFont="1" applyBorder="1"/>
    <xf numFmtId="164" fontId="2" fillId="2" borderId="24" xfId="0" applyNumberFormat="1" applyFont="1" applyFill="1" applyBorder="1"/>
    <xf numFmtId="164" fontId="2" fillId="0" borderId="23" xfId="0" applyNumberFormat="1" applyFont="1" applyBorder="1"/>
    <xf numFmtId="164" fontId="2" fillId="2" borderId="0" xfId="0" applyNumberFormat="1" applyFont="1" applyFill="1"/>
    <xf numFmtId="0" fontId="2" fillId="0" borderId="25" xfId="0" applyFont="1" applyBorder="1"/>
    <xf numFmtId="0" fontId="2" fillId="0" borderId="23" xfId="0" applyFont="1" applyBorder="1"/>
    <xf numFmtId="0" fontId="2" fillId="2" borderId="6" xfId="0" applyFont="1" applyFill="1" applyBorder="1"/>
    <xf numFmtId="0" fontId="2" fillId="2" borderId="32" xfId="0" applyFont="1" applyFill="1" applyBorder="1"/>
    <xf numFmtId="0" fontId="2" fillId="2" borderId="27" xfId="0" applyFont="1" applyFill="1" applyBorder="1"/>
    <xf numFmtId="164" fontId="2" fillId="2" borderId="6" xfId="0" applyNumberFormat="1" applyFont="1" applyFill="1" applyBorder="1"/>
    <xf numFmtId="0" fontId="2" fillId="0" borderId="30" xfId="0" applyFont="1" applyBorder="1"/>
    <xf numFmtId="0" fontId="2" fillId="0" borderId="7" xfId="0" applyFont="1" applyBorder="1"/>
    <xf numFmtId="0" fontId="2" fillId="2" borderId="13" xfId="0" applyFont="1" applyFill="1" applyBorder="1"/>
    <xf numFmtId="164" fontId="2" fillId="2" borderId="14" xfId="0" applyNumberFormat="1" applyFont="1" applyFill="1" applyBorder="1"/>
    <xf numFmtId="164" fontId="2" fillId="0" borderId="24" xfId="0" applyNumberFormat="1" applyFont="1" applyBorder="1"/>
    <xf numFmtId="0" fontId="2" fillId="0" borderId="13" xfId="0" applyFont="1" applyBorder="1"/>
    <xf numFmtId="0" fontId="2" fillId="0" borderId="24" xfId="0" applyFont="1" applyBorder="1"/>
    <xf numFmtId="0" fontId="2" fillId="2" borderId="16" xfId="0" applyFont="1" applyFill="1" applyBorder="1"/>
    <xf numFmtId="0" fontId="2" fillId="0" borderId="32" xfId="0" applyFont="1" applyBorder="1"/>
    <xf numFmtId="0" fontId="2" fillId="2" borderId="28" xfId="0" applyFont="1" applyFill="1" applyBorder="1"/>
    <xf numFmtId="164" fontId="2" fillId="2" borderId="29" xfId="0" applyNumberFormat="1" applyFont="1" applyFill="1" applyBorder="1"/>
    <xf numFmtId="0" fontId="2" fillId="2" borderId="17" xfId="0" applyFont="1" applyFill="1" applyBorder="1"/>
    <xf numFmtId="0" fontId="2" fillId="2" borderId="18" xfId="0" applyFont="1" applyFill="1" applyBorder="1"/>
    <xf numFmtId="0" fontId="2" fillId="2" borderId="15" xfId="0" applyFont="1" applyFill="1" applyBorder="1"/>
    <xf numFmtId="164" fontId="2" fillId="2" borderId="19" xfId="0" applyNumberFormat="1" applyFont="1" applyFill="1" applyBorder="1"/>
    <xf numFmtId="2" fontId="0" fillId="0" borderId="0" xfId="0" applyNumberFormat="1" applyAlignment="1">
      <alignment horizontal="center"/>
    </xf>
    <xf numFmtId="164" fontId="2" fillId="0" borderId="14" xfId="0" applyNumberFormat="1" applyFont="1" applyBorder="1"/>
    <xf numFmtId="0" fontId="15" fillId="0" borderId="5" xfId="0" applyFont="1" applyBorder="1"/>
    <xf numFmtId="0" fontId="15" fillId="0" borderId="43" xfId="0" applyFont="1" applyBorder="1"/>
    <xf numFmtId="0" fontId="15" fillId="0" borderId="37" xfId="0" applyFont="1" applyBorder="1"/>
    <xf numFmtId="0" fontId="15" fillId="0" borderId="0" xfId="0" applyFont="1"/>
    <xf numFmtId="0" fontId="2" fillId="0" borderId="0" xfId="0" applyFont="1" applyAlignment="1">
      <alignment horizontal="left" vertical="top"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0" xfId="0" applyFont="1" applyAlignment="1">
      <alignment horizontal="center" vertical="center"/>
    </xf>
    <xf numFmtId="0" fontId="1" fillId="0" borderId="12" xfId="0" applyFont="1" applyBorder="1" applyAlignment="1">
      <alignment horizontal="center" vertical="center"/>
    </xf>
    <xf numFmtId="0" fontId="1" fillId="2" borderId="33" xfId="0" applyFont="1" applyFill="1" applyBorder="1" applyAlignment="1">
      <alignment horizontal="center"/>
    </xf>
    <xf numFmtId="0" fontId="1" fillId="2" borderId="34" xfId="0" applyFont="1" applyFill="1" applyBorder="1" applyAlignment="1">
      <alignment horizontal="center"/>
    </xf>
    <xf numFmtId="0" fontId="1" fillId="2" borderId="35" xfId="0" applyFont="1" applyFill="1"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15" fillId="0" borderId="11" xfId="0" applyFont="1" applyBorder="1"/>
    <xf numFmtId="0" fontId="15" fillId="0" borderId="12" xfId="0" applyFont="1" applyBorder="1"/>
    <xf numFmtId="0" fontId="15" fillId="0" borderId="42" xfId="0" applyFont="1" applyBorder="1"/>
    <xf numFmtId="164" fontId="15" fillId="0" borderId="37" xfId="0" applyNumberFormat="1" applyFont="1" applyBorder="1"/>
    <xf numFmtId="164" fontId="15" fillId="0" borderId="39" xfId="0" applyNumberFormat="1" applyFont="1" applyBorder="1"/>
    <xf numFmtId="0" fontId="15" fillId="0" borderId="36" xfId="0" applyFont="1" applyBorder="1"/>
    <xf numFmtId="0" fontId="15" fillId="0" borderId="38" xfId="0" applyFont="1" applyBorder="1"/>
    <xf numFmtId="164" fontId="15" fillId="0" borderId="12" xfId="0" applyNumberFormat="1" applyFont="1" applyBorder="1"/>
    <xf numFmtId="0" fontId="15" fillId="0" borderId="44" xfId="0" applyFont="1" applyBorder="1"/>
    <xf numFmtId="164" fontId="15" fillId="0" borderId="41" xfId="0" applyNumberFormat="1" applyFont="1" applyBorder="1"/>
    <xf numFmtId="164" fontId="15" fillId="0" borderId="0" xfId="0" applyNumberFormat="1" applyFont="1"/>
    <xf numFmtId="0" fontId="15" fillId="0" borderId="40" xfId="0" applyFont="1" applyBorder="1"/>
    <xf numFmtId="164" fontId="15" fillId="0" borderId="45" xfId="0" applyNumberFormat="1" applyFont="1" applyBorder="1"/>
    <xf numFmtId="0" fontId="15" fillId="0" borderId="41" xfId="0" applyFont="1" applyBorder="1"/>
    <xf numFmtId="0" fontId="15" fillId="0" borderId="46" xfId="0" applyFont="1" applyBorder="1"/>
    <xf numFmtId="164" fontId="15" fillId="0" borderId="47" xfId="0" applyNumberFormat="1" applyFont="1" applyBorder="1"/>
    <xf numFmtId="0" fontId="15" fillId="0" borderId="15" xfId="0" applyFont="1" applyBorder="1"/>
    <xf numFmtId="0" fontId="15" fillId="0" borderId="48" xfId="0" applyFont="1" applyBorder="1"/>
    <xf numFmtId="0" fontId="15" fillId="0" borderId="49" xfId="0" applyFont="1" applyBorder="1"/>
  </cellXfs>
  <cellStyles count="1">
    <cellStyle name="Normal" xfId="0" builtinId="0"/>
  </cellStyles>
  <dxfs count="11">
    <dxf>
      <fill>
        <patternFill>
          <bgColor theme="1" tint="0.34998626667073579"/>
        </patternFill>
      </fill>
    </dxf>
    <dxf>
      <fill>
        <patternFill>
          <bgColor theme="1" tint="0.34998626667073579"/>
        </patternFill>
      </fill>
    </dxf>
    <dxf>
      <fill>
        <patternFill>
          <bgColor theme="1" tint="0.34998626667073579"/>
        </patternFill>
      </fill>
    </dxf>
    <dxf>
      <font>
        <strike val="0"/>
      </font>
    </dxf>
    <dxf>
      <fill>
        <patternFill patternType="solid">
          <fgColor auto="1"/>
          <bgColor theme="1" tint="0.34998626667073579"/>
        </patternFill>
      </fill>
    </dxf>
    <dxf>
      <fill>
        <patternFill>
          <bgColor theme="1" tint="0.34998626667073579"/>
        </patternFill>
      </fill>
    </dxf>
    <dxf>
      <fill>
        <patternFill patternType="lightDown"/>
      </fill>
    </dxf>
    <dxf>
      <fill>
        <patternFill patternType="lightDown"/>
      </fill>
    </dxf>
    <dxf>
      <fill>
        <patternFill patternType="lightDown"/>
      </fill>
    </dxf>
    <dxf>
      <fill>
        <patternFill patternType="lightDown">
          <fgColor auto="1"/>
        </patternFill>
      </fill>
    </dxf>
    <dxf>
      <fill>
        <patternFill patternType="lightDown"/>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FB0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327"/>
  <sheetViews>
    <sheetView tabSelected="1" zoomScale="130" zoomScaleNormal="130" workbookViewId="0">
      <selection activeCell="B9" sqref="B9"/>
    </sheetView>
  </sheetViews>
  <sheetFormatPr baseColWidth="10" defaultColWidth="11.42578125" defaultRowHeight="14" x14ac:dyDescent="0.2"/>
  <cols>
    <col min="1" max="1" width="18.7109375" customWidth="1"/>
    <col min="2" max="2" width="9.7109375" customWidth="1"/>
    <col min="3" max="3" width="8.5703125" style="13" bestFit="1" customWidth="1"/>
    <col min="4" max="5" width="6.7109375" style="1" customWidth="1"/>
    <col min="6" max="6" width="9.42578125" style="1" bestFit="1" customWidth="1"/>
    <col min="7" max="8" width="14" style="1" bestFit="1" customWidth="1"/>
    <col min="9" max="9" width="14.140625" style="1" customWidth="1"/>
    <col min="10" max="10" width="11.42578125" style="1" customWidth="1"/>
    <col min="11" max="11" width="14.140625" style="1" customWidth="1"/>
    <col min="12" max="12" width="18.7109375" customWidth="1"/>
    <col min="14" max="14" width="23.7109375" bestFit="1" customWidth="1"/>
    <col min="15" max="15" width="13" customWidth="1"/>
    <col min="16" max="16" width="11.85546875" style="13" customWidth="1"/>
    <col min="17" max="17" width="7.5703125" customWidth="1"/>
    <col min="18" max="19" width="2" customWidth="1"/>
    <col min="20" max="20" width="26.28515625" bestFit="1" customWidth="1"/>
    <col min="21" max="21" width="6.5703125" bestFit="1" customWidth="1"/>
    <col min="22" max="22" width="2.140625" customWidth="1"/>
    <col min="23" max="23" width="19.5703125" bestFit="1" customWidth="1"/>
    <col min="24" max="24" width="17.7109375" bestFit="1" customWidth="1"/>
    <col min="25" max="25" width="2.140625" customWidth="1"/>
    <col min="26" max="26" width="20.42578125" bestFit="1" customWidth="1"/>
    <col min="27" max="27" width="5.5703125" bestFit="1" customWidth="1"/>
    <col min="28" max="28" width="2.140625" customWidth="1"/>
    <col min="29" max="29" width="22" bestFit="1" customWidth="1"/>
    <col min="30" max="30" width="11.5703125" bestFit="1" customWidth="1"/>
  </cols>
  <sheetData>
    <row r="1" spans="1:30" ht="21" x14ac:dyDescent="0.25">
      <c r="A1" s="4" t="s">
        <v>586</v>
      </c>
    </row>
    <row r="2" spans="1:30" x14ac:dyDescent="0.2">
      <c r="A2" t="s">
        <v>621</v>
      </c>
    </row>
    <row r="4" spans="1:30" ht="77" customHeight="1" x14ac:dyDescent="0.2">
      <c r="A4" s="92" t="s">
        <v>589</v>
      </c>
      <c r="B4" s="92"/>
      <c r="C4" s="92"/>
      <c r="D4" s="92"/>
      <c r="E4" s="92"/>
      <c r="F4" s="92"/>
      <c r="G4" s="92"/>
      <c r="H4" s="92"/>
      <c r="I4" s="92"/>
      <c r="J4" s="92"/>
      <c r="K4" s="92"/>
      <c r="L4" s="92"/>
    </row>
    <row r="7" spans="1:30" x14ac:dyDescent="0.2">
      <c r="A7" s="39" t="s">
        <v>281</v>
      </c>
      <c r="B7" s="38"/>
    </row>
    <row r="8" spans="1:30" x14ac:dyDescent="0.2">
      <c r="A8" s="37" t="s">
        <v>148</v>
      </c>
      <c r="B8" s="38">
        <v>0</v>
      </c>
      <c r="E8" s="3" t="s">
        <v>263</v>
      </c>
    </row>
    <row r="9" spans="1:30" x14ac:dyDescent="0.2">
      <c r="A9" s="37" t="s">
        <v>261</v>
      </c>
      <c r="B9" s="38">
        <v>0</v>
      </c>
      <c r="E9" s="3" t="s">
        <v>433</v>
      </c>
    </row>
    <row r="10" spans="1:30" x14ac:dyDescent="0.2">
      <c r="A10" s="37" t="s">
        <v>441</v>
      </c>
      <c r="B10" s="38">
        <v>0</v>
      </c>
      <c r="E10" s="3" t="s">
        <v>452</v>
      </c>
    </row>
    <row r="11" spans="1:30" x14ac:dyDescent="0.2">
      <c r="A11" s="37" t="s">
        <v>260</v>
      </c>
      <c r="B11" s="38">
        <v>0</v>
      </c>
      <c r="E11" s="3" t="s">
        <v>453</v>
      </c>
    </row>
    <row r="12" spans="1:30" x14ac:dyDescent="0.2">
      <c r="A12" s="37" t="s">
        <v>610</v>
      </c>
      <c r="B12" s="38">
        <v>0</v>
      </c>
      <c r="E12" s="3" t="s">
        <v>501</v>
      </c>
    </row>
    <row r="13" spans="1:30" ht="15" thickBot="1" x14ac:dyDescent="0.25">
      <c r="A13" s="5"/>
    </row>
    <row r="14" spans="1:30" ht="16" thickTop="1" thickBot="1" x14ac:dyDescent="0.25">
      <c r="A14" s="5" t="s">
        <v>392</v>
      </c>
      <c r="B14" s="44">
        <v>0</v>
      </c>
      <c r="O14" t="s">
        <v>471</v>
      </c>
      <c r="P14" s="36" t="s">
        <v>500</v>
      </c>
      <c r="Q14" t="s">
        <v>472</v>
      </c>
      <c r="T14" s="99" t="s">
        <v>325</v>
      </c>
      <c r="U14" s="100"/>
      <c r="V14" s="100"/>
      <c r="W14" s="100"/>
      <c r="X14" s="100"/>
      <c r="Y14" s="100"/>
      <c r="Z14" s="100"/>
      <c r="AA14" s="100"/>
      <c r="AB14" s="100"/>
      <c r="AC14" s="100"/>
      <c r="AD14" s="101"/>
    </row>
    <row r="15" spans="1:30" x14ac:dyDescent="0.2">
      <c r="A15" s="6" t="s">
        <v>432</v>
      </c>
      <c r="C15" s="12" t="s">
        <v>391</v>
      </c>
      <c r="D15" s="1" t="s">
        <v>115</v>
      </c>
      <c r="E15" s="1" t="s">
        <v>58</v>
      </c>
      <c r="F15" s="1" t="s">
        <v>196</v>
      </c>
      <c r="G15" s="1" t="s">
        <v>197</v>
      </c>
      <c r="H15" s="1" t="s">
        <v>198</v>
      </c>
      <c r="J15" s="1" t="s">
        <v>42</v>
      </c>
      <c r="N15" s="29" t="s">
        <v>482</v>
      </c>
      <c r="P15"/>
      <c r="T15" s="47"/>
      <c r="U15" s="57"/>
      <c r="V15" s="35"/>
      <c r="W15" s="35"/>
      <c r="X15" s="35"/>
      <c r="Y15" s="35"/>
      <c r="Z15" s="35"/>
      <c r="AA15" s="35"/>
      <c r="AB15" s="35"/>
      <c r="AC15" s="35"/>
      <c r="AD15" s="58"/>
    </row>
    <row r="16" spans="1:30" x14ac:dyDescent="0.2">
      <c r="A16" t="s">
        <v>249</v>
      </c>
      <c r="B16" s="1" t="s">
        <v>124</v>
      </c>
      <c r="C16" s="10">
        <f t="shared" ref="C16:C21" si="0">D16*$B$14</f>
        <v>0</v>
      </c>
      <c r="D16" s="2">
        <f>J16</f>
        <v>0</v>
      </c>
      <c r="E16" s="2">
        <f>J16*2</f>
        <v>0</v>
      </c>
      <c r="F16" s="2">
        <f t="shared" ref="F16" si="1">J16*3</f>
        <v>0</v>
      </c>
      <c r="G16" s="2">
        <f t="shared" ref="G16" si="2">J16*4</f>
        <v>0</v>
      </c>
      <c r="H16" s="2">
        <f t="shared" ref="H16" si="3">J16*5</f>
        <v>0</v>
      </c>
      <c r="I16" s="1" t="s">
        <v>124</v>
      </c>
      <c r="J16" s="2">
        <f>B8*1</f>
        <v>0</v>
      </c>
      <c r="K16" t="s">
        <v>139</v>
      </c>
      <c r="N16" t="s">
        <v>469</v>
      </c>
      <c r="O16" s="13">
        <f t="shared" ref="O16:O21" si="4">C16</f>
        <v>0</v>
      </c>
      <c r="P16"/>
      <c r="Q16" s="13">
        <f>O16-P16</f>
        <v>0</v>
      </c>
      <c r="T16" s="48" t="s">
        <v>570</v>
      </c>
      <c r="U16" s="59">
        <f>Q16</f>
        <v>0</v>
      </c>
      <c r="V16" s="21"/>
      <c r="W16" s="21"/>
      <c r="X16" s="21"/>
      <c r="Y16" s="21"/>
      <c r="Z16" s="21"/>
      <c r="AA16" s="21"/>
      <c r="AB16" s="21"/>
      <c r="AC16" s="21"/>
      <c r="AD16" s="60"/>
    </row>
    <row r="17" spans="1:30" x14ac:dyDescent="0.2">
      <c r="A17" t="s">
        <v>423</v>
      </c>
      <c r="B17" s="1" t="s">
        <v>123</v>
      </c>
      <c r="C17" s="10">
        <f t="shared" si="0"/>
        <v>0</v>
      </c>
      <c r="D17" s="2">
        <f t="shared" ref="D17:D20" si="5">J17</f>
        <v>0</v>
      </c>
      <c r="E17" s="2">
        <f t="shared" ref="E17:E21" si="6">J17*2</f>
        <v>0</v>
      </c>
      <c r="F17" s="2">
        <f t="shared" ref="F17:F20" si="7">J17*3</f>
        <v>0</v>
      </c>
      <c r="G17" s="2">
        <f t="shared" ref="G17:G21" si="8">J17*4</f>
        <v>0</v>
      </c>
      <c r="H17" s="2">
        <f t="shared" ref="H17:H21" si="9">J17*5</f>
        <v>0</v>
      </c>
      <c r="J17" s="2">
        <f>B8</f>
        <v>0</v>
      </c>
      <c r="K17" t="s">
        <v>424</v>
      </c>
      <c r="N17" t="s">
        <v>470</v>
      </c>
      <c r="O17" s="13">
        <f t="shared" si="4"/>
        <v>0</v>
      </c>
      <c r="P17"/>
      <c r="Q17" s="13">
        <f>O17-P17</f>
        <v>0</v>
      </c>
      <c r="T17" s="49" t="s">
        <v>571</v>
      </c>
      <c r="U17" s="61">
        <f>Q20</f>
        <v>0</v>
      </c>
      <c r="V17" s="21"/>
      <c r="W17" s="20" t="s">
        <v>327</v>
      </c>
      <c r="X17" s="21"/>
      <c r="Y17" s="21"/>
      <c r="Z17" s="20" t="s">
        <v>463</v>
      </c>
      <c r="AA17" s="21"/>
      <c r="AB17" s="21"/>
      <c r="AC17" s="20" t="s">
        <v>464</v>
      </c>
      <c r="AD17" s="60"/>
    </row>
    <row r="18" spans="1:30" x14ac:dyDescent="0.2">
      <c r="A18" t="s">
        <v>425</v>
      </c>
      <c r="B18" s="1" t="s">
        <v>429</v>
      </c>
      <c r="C18" s="10">
        <f t="shared" si="0"/>
        <v>0</v>
      </c>
      <c r="D18" s="2">
        <f t="shared" si="5"/>
        <v>0</v>
      </c>
      <c r="E18" s="2">
        <f t="shared" si="6"/>
        <v>0</v>
      </c>
      <c r="F18" s="2">
        <f t="shared" si="7"/>
        <v>0</v>
      </c>
      <c r="G18" s="2">
        <f t="shared" si="8"/>
        <v>0</v>
      </c>
      <c r="H18" s="2">
        <f t="shared" si="9"/>
        <v>0</v>
      </c>
      <c r="J18" s="2">
        <f>B8/3</f>
        <v>0</v>
      </c>
      <c r="K18" t="s">
        <v>428</v>
      </c>
      <c r="N18" t="s">
        <v>425</v>
      </c>
      <c r="O18" s="13">
        <f t="shared" si="4"/>
        <v>0</v>
      </c>
      <c r="P18"/>
      <c r="Q18" s="13">
        <f>O18-P18</f>
        <v>0</v>
      </c>
      <c r="T18" s="48" t="s">
        <v>516</v>
      </c>
      <c r="U18" s="59">
        <f>Q87</f>
        <v>0</v>
      </c>
      <c r="V18" s="21"/>
      <c r="W18" s="23" t="s">
        <v>341</v>
      </c>
      <c r="X18" s="59">
        <f>Q135</f>
        <v>0</v>
      </c>
      <c r="Y18" s="21"/>
      <c r="Z18" s="23" t="s">
        <v>334</v>
      </c>
      <c r="AA18" s="59">
        <f>Q78</f>
        <v>0</v>
      </c>
      <c r="AB18" s="21"/>
      <c r="AC18" s="23" t="s">
        <v>337</v>
      </c>
      <c r="AD18" s="62">
        <f>Q68</f>
        <v>0</v>
      </c>
    </row>
    <row r="19" spans="1:30" x14ac:dyDescent="0.2">
      <c r="A19" t="s">
        <v>427</v>
      </c>
      <c r="B19" s="1" t="s">
        <v>429</v>
      </c>
      <c r="C19" s="10">
        <f t="shared" si="0"/>
        <v>0</v>
      </c>
      <c r="D19" s="2">
        <f t="shared" si="5"/>
        <v>0</v>
      </c>
      <c r="E19" s="2">
        <f t="shared" si="6"/>
        <v>0</v>
      </c>
      <c r="F19" s="2">
        <f t="shared" si="7"/>
        <v>0</v>
      </c>
      <c r="G19" s="2">
        <f t="shared" si="8"/>
        <v>0</v>
      </c>
      <c r="H19" s="2">
        <f t="shared" si="9"/>
        <v>0</v>
      </c>
      <c r="I19" s="1" t="s">
        <v>429</v>
      </c>
      <c r="J19" s="2">
        <f>0.5*B8</f>
        <v>0</v>
      </c>
      <c r="K19" t="s">
        <v>426</v>
      </c>
      <c r="N19" t="s">
        <v>476</v>
      </c>
      <c r="O19" s="13">
        <f t="shared" si="4"/>
        <v>0</v>
      </c>
      <c r="P19"/>
      <c r="Q19" s="13">
        <f>O19-P19</f>
        <v>0</v>
      </c>
      <c r="T19" s="48" t="s">
        <v>470</v>
      </c>
      <c r="U19" s="59">
        <f>Q17</f>
        <v>0</v>
      </c>
      <c r="V19" s="21"/>
      <c r="W19" s="23" t="s">
        <v>370</v>
      </c>
      <c r="X19" s="59">
        <f>Q136</f>
        <v>0</v>
      </c>
      <c r="Y19" s="21"/>
      <c r="Z19" s="23" t="s">
        <v>333</v>
      </c>
      <c r="AA19" s="59">
        <f>Q77</f>
        <v>0</v>
      </c>
      <c r="AB19" s="21"/>
      <c r="AC19" s="32" t="s">
        <v>578</v>
      </c>
      <c r="AD19" s="63">
        <f>Q69</f>
        <v>0</v>
      </c>
    </row>
    <row r="20" spans="1:30" x14ac:dyDescent="0.2">
      <c r="A20" t="s">
        <v>430</v>
      </c>
      <c r="B20" s="1"/>
      <c r="C20" s="10">
        <f t="shared" si="0"/>
        <v>0</v>
      </c>
      <c r="D20" s="2">
        <f t="shared" si="5"/>
        <v>0</v>
      </c>
      <c r="E20" s="2">
        <f t="shared" si="6"/>
        <v>0</v>
      </c>
      <c r="F20" s="2">
        <f t="shared" si="7"/>
        <v>0</v>
      </c>
      <c r="G20" s="2">
        <f t="shared" si="8"/>
        <v>0</v>
      </c>
      <c r="H20" s="2">
        <f t="shared" si="9"/>
        <v>0</v>
      </c>
      <c r="J20" s="2">
        <f>2*B8</f>
        <v>0</v>
      </c>
      <c r="K20" t="s">
        <v>431</v>
      </c>
      <c r="N20" t="s">
        <v>475</v>
      </c>
      <c r="O20" s="13">
        <f>C20</f>
        <v>0</v>
      </c>
      <c r="P20"/>
      <c r="Q20" s="13">
        <f>O20-P20</f>
        <v>0</v>
      </c>
      <c r="T20" s="48" t="s">
        <v>38</v>
      </c>
      <c r="U20" s="59">
        <f>Q23</f>
        <v>0</v>
      </c>
      <c r="V20" s="21"/>
      <c r="W20" s="23" t="s">
        <v>574</v>
      </c>
      <c r="X20" s="59">
        <f>Q138</f>
        <v>0</v>
      </c>
      <c r="Y20" s="21"/>
      <c r="Z20" s="23" t="s">
        <v>335</v>
      </c>
      <c r="AA20" s="59">
        <f>Q65</f>
        <v>0</v>
      </c>
      <c r="AB20" s="21"/>
      <c r="AC20" s="23" t="s">
        <v>338</v>
      </c>
      <c r="AD20" s="62">
        <f>Q66</f>
        <v>0</v>
      </c>
    </row>
    <row r="21" spans="1:30" ht="15" thickBot="1" x14ac:dyDescent="0.25">
      <c r="A21" t="s">
        <v>225</v>
      </c>
      <c r="B21" s="1" t="s">
        <v>224</v>
      </c>
      <c r="C21" s="11">
        <f t="shared" si="0"/>
        <v>0</v>
      </c>
      <c r="D21" s="2">
        <f>J21</f>
        <v>0</v>
      </c>
      <c r="E21" s="2">
        <f t="shared" si="6"/>
        <v>0</v>
      </c>
      <c r="F21" s="2">
        <f>J21*3</f>
        <v>0</v>
      </c>
      <c r="G21" s="2">
        <f t="shared" si="8"/>
        <v>0</v>
      </c>
      <c r="H21" s="2">
        <f t="shared" si="9"/>
        <v>0</v>
      </c>
      <c r="I21" s="1" t="s">
        <v>224</v>
      </c>
      <c r="J21" s="2">
        <f>B14*B8/4/16</f>
        <v>0</v>
      </c>
      <c r="K21" t="s">
        <v>154</v>
      </c>
      <c r="N21" t="s">
        <v>474</v>
      </c>
      <c r="O21" s="13">
        <f t="shared" si="4"/>
        <v>0</v>
      </c>
      <c r="Q21" s="13">
        <f t="shared" ref="Q21:Q22" si="10">O21-P21</f>
        <v>0</v>
      </c>
      <c r="T21" s="50"/>
      <c r="U21" s="64"/>
      <c r="V21" s="21"/>
      <c r="W21" s="23" t="s">
        <v>386</v>
      </c>
      <c r="X21" s="59">
        <f>Q139</f>
        <v>0</v>
      </c>
      <c r="Y21" s="21"/>
      <c r="Z21" s="23" t="s">
        <v>336</v>
      </c>
      <c r="AA21" s="59">
        <f>Q79</f>
        <v>0</v>
      </c>
      <c r="AB21" s="21"/>
      <c r="AC21" s="23" t="s">
        <v>339</v>
      </c>
      <c r="AD21" s="62">
        <f>Q73</f>
        <v>0</v>
      </c>
    </row>
    <row r="22" spans="1:30" x14ac:dyDescent="0.2">
      <c r="N22" t="s">
        <v>402</v>
      </c>
      <c r="O22" s="13">
        <f>C57+C63+C267+C282+C299</f>
        <v>0</v>
      </c>
      <c r="Q22" s="13">
        <f t="shared" si="10"/>
        <v>0</v>
      </c>
      <c r="T22" s="65"/>
      <c r="U22" s="32"/>
      <c r="V22" s="21"/>
      <c r="W22" s="23" t="s">
        <v>342</v>
      </c>
      <c r="X22" s="59">
        <f>Q60</f>
        <v>0</v>
      </c>
      <c r="Y22" s="21"/>
      <c r="Z22" s="23" t="s">
        <v>348</v>
      </c>
      <c r="AA22" s="59">
        <f>Q33</f>
        <v>0</v>
      </c>
      <c r="AB22" s="21"/>
      <c r="AC22" s="23" t="s">
        <v>340</v>
      </c>
      <c r="AD22" s="62">
        <f>Q72</f>
        <v>0</v>
      </c>
    </row>
    <row r="23" spans="1:30" ht="15" thickBot="1" x14ac:dyDescent="0.25">
      <c r="A23" s="5" t="s">
        <v>392</v>
      </c>
      <c r="B23" s="44">
        <v>0</v>
      </c>
      <c r="N23" t="s">
        <v>499</v>
      </c>
      <c r="O23" s="13">
        <f>C85</f>
        <v>0</v>
      </c>
      <c r="Q23" s="13">
        <f>O23-P23</f>
        <v>0</v>
      </c>
      <c r="T23" s="51" t="s">
        <v>326</v>
      </c>
      <c r="U23" s="64"/>
      <c r="V23" s="21"/>
      <c r="W23" s="23" t="s">
        <v>343</v>
      </c>
      <c r="X23" s="59">
        <f>Q58</f>
        <v>0</v>
      </c>
      <c r="Y23" s="21"/>
      <c r="Z23" s="23" t="s">
        <v>349</v>
      </c>
      <c r="AA23" s="59">
        <f>Q57</f>
        <v>0</v>
      </c>
      <c r="AB23" s="21"/>
      <c r="AC23" s="23" t="s">
        <v>364</v>
      </c>
      <c r="AD23" s="62">
        <f>Q70</f>
        <v>0</v>
      </c>
    </row>
    <row r="24" spans="1:30" x14ac:dyDescent="0.2">
      <c r="A24" s="6" t="s">
        <v>114</v>
      </c>
      <c r="B24" s="1"/>
      <c r="C24" s="12" t="s">
        <v>391</v>
      </c>
      <c r="D24" s="1" t="s">
        <v>115</v>
      </c>
      <c r="E24" s="1" t="s">
        <v>58</v>
      </c>
      <c r="F24" s="1" t="s">
        <v>196</v>
      </c>
      <c r="G24" s="1" t="s">
        <v>197</v>
      </c>
      <c r="H24" s="1" t="s">
        <v>198</v>
      </c>
      <c r="J24" s="1" t="s">
        <v>42</v>
      </c>
      <c r="K24"/>
      <c r="T24" s="48" t="s">
        <v>460</v>
      </c>
      <c r="U24" s="59">
        <f>Q35</f>
        <v>0</v>
      </c>
      <c r="V24" s="21"/>
      <c r="W24" s="23" t="s">
        <v>575</v>
      </c>
      <c r="X24" s="61">
        <f>Q61</f>
        <v>0</v>
      </c>
      <c r="Y24" s="21"/>
      <c r="Z24" s="21"/>
      <c r="AA24" s="21"/>
      <c r="AB24" s="21"/>
      <c r="AC24" s="23" t="s">
        <v>371</v>
      </c>
      <c r="AD24" s="62">
        <f>Q71</f>
        <v>0</v>
      </c>
    </row>
    <row r="25" spans="1:30" x14ac:dyDescent="0.2">
      <c r="A25" t="s">
        <v>43</v>
      </c>
      <c r="B25" s="1" t="s">
        <v>191</v>
      </c>
      <c r="C25" s="10">
        <f t="shared" ref="C25:C35" si="11">D25*$B$23</f>
        <v>0</v>
      </c>
      <c r="D25" s="2">
        <f>J25</f>
        <v>0</v>
      </c>
      <c r="E25" s="2">
        <f t="shared" ref="E25:E33" si="12">J25*2</f>
        <v>0</v>
      </c>
      <c r="F25" s="2">
        <f t="shared" ref="F25:F33" si="13">J25*3</f>
        <v>0</v>
      </c>
      <c r="G25" s="2">
        <f t="shared" ref="G25:G35" si="14">J25*4</f>
        <v>0</v>
      </c>
      <c r="H25" s="2">
        <f t="shared" ref="H25:H33" si="15">J25*5</f>
        <v>0</v>
      </c>
      <c r="I25" s="1" t="s">
        <v>191</v>
      </c>
      <c r="J25" s="2">
        <f>B8</f>
        <v>0</v>
      </c>
      <c r="K25" t="s">
        <v>139</v>
      </c>
      <c r="T25" s="48" t="s">
        <v>461</v>
      </c>
      <c r="U25" s="59">
        <f>Q21</f>
        <v>0</v>
      </c>
      <c r="V25" s="21"/>
      <c r="W25" s="23" t="s">
        <v>561</v>
      </c>
      <c r="X25" s="59">
        <f>Q59</f>
        <v>0</v>
      </c>
      <c r="Y25" s="21"/>
      <c r="Z25" s="21"/>
      <c r="AA25" s="21"/>
      <c r="AB25" s="21"/>
      <c r="AC25" s="23" t="s">
        <v>373</v>
      </c>
      <c r="AD25" s="62">
        <f>Q75</f>
        <v>0</v>
      </c>
    </row>
    <row r="26" spans="1:30" x14ac:dyDescent="0.2">
      <c r="A26" t="s">
        <v>140</v>
      </c>
      <c r="B26" s="1" t="s">
        <v>191</v>
      </c>
      <c r="C26" s="10">
        <f t="shared" si="11"/>
        <v>0</v>
      </c>
      <c r="D26" s="2">
        <f>J26</f>
        <v>0</v>
      </c>
      <c r="E26" s="2">
        <f t="shared" si="12"/>
        <v>0</v>
      </c>
      <c r="F26" s="2">
        <f>J26*3</f>
        <v>0</v>
      </c>
      <c r="G26" s="2">
        <f t="shared" si="14"/>
        <v>0</v>
      </c>
      <c r="H26" s="2">
        <f t="shared" si="15"/>
        <v>0</v>
      </c>
      <c r="I26" s="1" t="s">
        <v>191</v>
      </c>
      <c r="J26" s="2">
        <f>(B8-B11)/2</f>
        <v>0</v>
      </c>
      <c r="K26" t="s">
        <v>141</v>
      </c>
      <c r="N26" s="6" t="s">
        <v>419</v>
      </c>
      <c r="T26" s="48" t="s">
        <v>344</v>
      </c>
      <c r="U26" s="59">
        <f>Q131</f>
        <v>0</v>
      </c>
      <c r="V26" s="21"/>
      <c r="W26" s="24" t="s">
        <v>350</v>
      </c>
      <c r="X26" s="59">
        <f>Q39</f>
        <v>0</v>
      </c>
      <c r="Y26" s="21"/>
      <c r="Z26" s="21"/>
      <c r="AA26" s="21"/>
      <c r="AB26" s="21"/>
      <c r="AC26" s="23" t="s">
        <v>383</v>
      </c>
      <c r="AD26" s="62">
        <f>Q67</f>
        <v>0</v>
      </c>
    </row>
    <row r="27" spans="1:30" x14ac:dyDescent="0.2">
      <c r="A27" t="s">
        <v>486</v>
      </c>
      <c r="B27" s="1" t="s">
        <v>191</v>
      </c>
      <c r="C27" s="10">
        <f t="shared" si="11"/>
        <v>0</v>
      </c>
      <c r="D27" s="2">
        <f>J27</f>
        <v>0</v>
      </c>
      <c r="E27" s="2">
        <f t="shared" ref="E27" si="16">J27*2</f>
        <v>0</v>
      </c>
      <c r="F27" s="2">
        <f>J27*3</f>
        <v>0</v>
      </c>
      <c r="G27" s="2">
        <f t="shared" ref="G27" si="17">J27*4</f>
        <v>0</v>
      </c>
      <c r="H27" s="2">
        <f t="shared" ref="H27" si="18">J27*5</f>
        <v>0</v>
      </c>
      <c r="J27" s="2">
        <f>B11</f>
        <v>0</v>
      </c>
      <c r="K27" t="s">
        <v>487</v>
      </c>
      <c r="N27" t="s">
        <v>473</v>
      </c>
      <c r="O27" s="13">
        <f>C25</f>
        <v>0</v>
      </c>
      <c r="Q27" s="13">
        <f>O27-P27</f>
        <v>0</v>
      </c>
      <c r="T27" s="48" t="s">
        <v>345</v>
      </c>
      <c r="U27" s="59">
        <f>Q34</f>
        <v>0</v>
      </c>
      <c r="V27" s="21"/>
      <c r="W27" s="24" t="s">
        <v>353</v>
      </c>
      <c r="X27" s="59">
        <f>Q137</f>
        <v>0</v>
      </c>
      <c r="Y27" s="21"/>
      <c r="Z27" s="21"/>
      <c r="AA27" s="21"/>
      <c r="AB27" s="21"/>
      <c r="AC27" s="23" t="s">
        <v>398</v>
      </c>
      <c r="AD27" s="62">
        <f>Q76</f>
        <v>0</v>
      </c>
    </row>
    <row r="28" spans="1:30" x14ac:dyDescent="0.2">
      <c r="A28" t="s">
        <v>142</v>
      </c>
      <c r="B28" s="1" t="s">
        <v>143</v>
      </c>
      <c r="C28" s="10">
        <f t="shared" si="11"/>
        <v>0</v>
      </c>
      <c r="D28" s="2">
        <f t="shared" ref="D28:D33" si="19">J28</f>
        <v>0</v>
      </c>
      <c r="E28" s="2">
        <f t="shared" si="12"/>
        <v>0</v>
      </c>
      <c r="F28" s="2">
        <f t="shared" si="13"/>
        <v>0</v>
      </c>
      <c r="G28" s="2">
        <f t="shared" si="14"/>
        <v>0</v>
      </c>
      <c r="H28" s="2">
        <f t="shared" si="15"/>
        <v>0</v>
      </c>
      <c r="I28" s="1" t="s">
        <v>143</v>
      </c>
      <c r="J28" s="2">
        <f>J26/16</f>
        <v>0</v>
      </c>
      <c r="K28" t="s">
        <v>144</v>
      </c>
      <c r="N28" t="s">
        <v>329</v>
      </c>
      <c r="O28" s="13">
        <f>C26+C39</f>
        <v>0</v>
      </c>
      <c r="Q28" s="13">
        <f t="shared" ref="Q28:Q43" si="20">O28-P28</f>
        <v>0</v>
      </c>
      <c r="T28" s="48" t="s">
        <v>560</v>
      </c>
      <c r="U28" s="59">
        <f>Q132</f>
        <v>0</v>
      </c>
      <c r="V28" s="21"/>
      <c r="W28" s="23" t="s">
        <v>394</v>
      </c>
      <c r="X28" s="59">
        <f>Q132</f>
        <v>0</v>
      </c>
      <c r="Y28" s="21"/>
      <c r="Z28" s="32"/>
      <c r="AA28" s="32"/>
      <c r="AB28" s="21"/>
      <c r="AC28" s="23" t="s">
        <v>580</v>
      </c>
      <c r="AD28" s="62">
        <f>Q93</f>
        <v>0</v>
      </c>
    </row>
    <row r="29" spans="1:30" x14ac:dyDescent="0.2">
      <c r="A29" t="s">
        <v>145</v>
      </c>
      <c r="B29" s="1" t="s">
        <v>191</v>
      </c>
      <c r="C29" s="10">
        <f t="shared" si="11"/>
        <v>0</v>
      </c>
      <c r="D29" s="2">
        <f t="shared" si="19"/>
        <v>0</v>
      </c>
      <c r="E29" s="2">
        <f t="shared" si="12"/>
        <v>0</v>
      </c>
      <c r="F29" s="2">
        <f t="shared" si="13"/>
        <v>0</v>
      </c>
      <c r="G29" s="2">
        <f t="shared" si="14"/>
        <v>0</v>
      </c>
      <c r="H29" s="2">
        <f>J29*5</f>
        <v>0</v>
      </c>
      <c r="I29" s="1" t="s">
        <v>191</v>
      </c>
      <c r="J29" s="2">
        <f>B8/2</f>
        <v>0</v>
      </c>
      <c r="K29" t="s">
        <v>141</v>
      </c>
      <c r="N29" t="s">
        <v>489</v>
      </c>
      <c r="O29" s="13">
        <f>C27+C40</f>
        <v>0</v>
      </c>
      <c r="Q29" s="13">
        <f t="shared" si="20"/>
        <v>0</v>
      </c>
      <c r="T29" s="48" t="s">
        <v>362</v>
      </c>
      <c r="U29" s="59">
        <f>Q133</f>
        <v>0</v>
      </c>
      <c r="V29" s="21"/>
      <c r="W29" s="21"/>
      <c r="X29" s="21"/>
      <c r="Y29" s="21"/>
      <c r="Z29" s="32"/>
      <c r="AA29" s="32"/>
      <c r="AB29" s="21"/>
      <c r="AC29" s="32"/>
      <c r="AD29" s="66"/>
    </row>
    <row r="30" spans="1:30" x14ac:dyDescent="0.2">
      <c r="A30" t="s">
        <v>422</v>
      </c>
      <c r="B30" s="1" t="s">
        <v>146</v>
      </c>
      <c r="C30" s="27">
        <f t="shared" si="11"/>
        <v>0</v>
      </c>
      <c r="D30" s="28">
        <f t="shared" si="19"/>
        <v>0</v>
      </c>
      <c r="E30" s="28">
        <f t="shared" si="12"/>
        <v>0</v>
      </c>
      <c r="F30" s="28">
        <f t="shared" si="13"/>
        <v>0</v>
      </c>
      <c r="G30" s="28">
        <f t="shared" si="14"/>
        <v>0</v>
      </c>
      <c r="H30" s="28">
        <f t="shared" si="15"/>
        <v>0</v>
      </c>
      <c r="I30" s="1" t="s">
        <v>146</v>
      </c>
      <c r="J30" s="2">
        <f>B8*30</f>
        <v>0</v>
      </c>
      <c r="K30" t="s">
        <v>444</v>
      </c>
      <c r="N30" t="s">
        <v>479</v>
      </c>
      <c r="O30" s="30">
        <f>C30</f>
        <v>0</v>
      </c>
      <c r="Q30" s="13">
        <f t="shared" si="20"/>
        <v>0</v>
      </c>
      <c r="T30" s="48" t="s">
        <v>365</v>
      </c>
      <c r="U30" s="59">
        <f>Q130</f>
        <v>0</v>
      </c>
      <c r="V30" s="21"/>
      <c r="W30" s="21"/>
      <c r="X30" s="21"/>
      <c r="Y30" s="21"/>
      <c r="Z30" s="32"/>
      <c r="AA30" s="32"/>
      <c r="AB30" s="21"/>
      <c r="AC30" s="32"/>
      <c r="AD30" s="66"/>
    </row>
    <row r="31" spans="1:30" x14ac:dyDescent="0.2">
      <c r="A31" t="s">
        <v>421</v>
      </c>
      <c r="B31" s="1" t="s">
        <v>146</v>
      </c>
      <c r="C31" s="27">
        <f t="shared" si="11"/>
        <v>0</v>
      </c>
      <c r="D31" s="28">
        <f>J31</f>
        <v>0</v>
      </c>
      <c r="E31" s="28">
        <f>J31*2</f>
        <v>0</v>
      </c>
      <c r="F31" s="28">
        <f>J31*3</f>
        <v>0</v>
      </c>
      <c r="G31" s="28">
        <f>J31*4</f>
        <v>0</v>
      </c>
      <c r="H31" s="28">
        <f>J31*5</f>
        <v>0</v>
      </c>
      <c r="I31" s="1" t="s">
        <v>146</v>
      </c>
      <c r="J31" s="2">
        <f>(B11+B12)*40</f>
        <v>0</v>
      </c>
      <c r="K31" t="s">
        <v>443</v>
      </c>
      <c r="N31" t="s">
        <v>478</v>
      </c>
      <c r="O31" s="30">
        <f>C31+C43</f>
        <v>0</v>
      </c>
      <c r="Q31" s="13">
        <f t="shared" si="20"/>
        <v>0</v>
      </c>
      <c r="T31" s="48" t="s">
        <v>402</v>
      </c>
      <c r="U31" s="59">
        <f>Q22</f>
        <v>0</v>
      </c>
      <c r="V31" s="21"/>
      <c r="W31" s="21"/>
      <c r="X31" s="21"/>
      <c r="Y31" s="21"/>
      <c r="Z31" s="20" t="s">
        <v>161</v>
      </c>
      <c r="AA31" s="21"/>
      <c r="AB31" s="21"/>
      <c r="AC31" s="32"/>
      <c r="AD31" s="66"/>
    </row>
    <row r="32" spans="1:30" x14ac:dyDescent="0.2">
      <c r="A32" t="s">
        <v>439</v>
      </c>
      <c r="B32" s="1" t="s">
        <v>146</v>
      </c>
      <c r="C32" s="10">
        <f t="shared" si="11"/>
        <v>0</v>
      </c>
      <c r="D32" s="2">
        <f t="shared" si="19"/>
        <v>0</v>
      </c>
      <c r="E32" s="2">
        <f t="shared" si="12"/>
        <v>0</v>
      </c>
      <c r="F32" s="2">
        <f t="shared" si="13"/>
        <v>0</v>
      </c>
      <c r="G32" s="2">
        <f t="shared" si="14"/>
        <v>0</v>
      </c>
      <c r="H32" s="2">
        <f t="shared" si="15"/>
        <v>0</v>
      </c>
      <c r="I32" s="1" t="s">
        <v>146</v>
      </c>
      <c r="J32" s="2">
        <f>(B8-B11-B20)*20</f>
        <v>0</v>
      </c>
      <c r="K32" t="s">
        <v>447</v>
      </c>
      <c r="N32" t="s">
        <v>477</v>
      </c>
      <c r="O32" s="13">
        <f>C32</f>
        <v>0</v>
      </c>
      <c r="Q32" s="13">
        <f t="shared" si="20"/>
        <v>0</v>
      </c>
      <c r="T32" s="48" t="s">
        <v>416</v>
      </c>
      <c r="U32" s="59">
        <f>Q37</f>
        <v>0</v>
      </c>
      <c r="V32" s="21"/>
      <c r="W32" s="20" t="s">
        <v>388</v>
      </c>
      <c r="X32" s="21"/>
      <c r="Y32" s="21"/>
      <c r="Z32" s="23" t="s">
        <v>329</v>
      </c>
      <c r="AA32" s="59">
        <f>Q28</f>
        <v>0</v>
      </c>
      <c r="AB32" s="21"/>
      <c r="AC32" s="21"/>
      <c r="AD32" s="60"/>
    </row>
    <row r="33" spans="1:30" x14ac:dyDescent="0.2">
      <c r="A33" t="s">
        <v>223</v>
      </c>
      <c r="B33" s="1" t="s">
        <v>224</v>
      </c>
      <c r="C33" s="10">
        <f t="shared" si="11"/>
        <v>0</v>
      </c>
      <c r="D33" s="2">
        <f t="shared" si="19"/>
        <v>0</v>
      </c>
      <c r="E33" s="2">
        <f t="shared" si="12"/>
        <v>0</v>
      </c>
      <c r="F33" s="2">
        <f t="shared" si="13"/>
        <v>0</v>
      </c>
      <c r="G33" s="2">
        <f t="shared" si="14"/>
        <v>0</v>
      </c>
      <c r="H33" s="2">
        <f t="shared" si="15"/>
        <v>0</v>
      </c>
      <c r="I33" s="1" t="s">
        <v>224</v>
      </c>
      <c r="J33" s="2">
        <f>(B8-B10)*0.5/16</f>
        <v>0</v>
      </c>
      <c r="K33" t="s">
        <v>405</v>
      </c>
      <c r="N33" t="s">
        <v>480</v>
      </c>
      <c r="O33" s="13">
        <f>C29+C42</f>
        <v>0</v>
      </c>
      <c r="Q33" s="13">
        <f t="shared" si="20"/>
        <v>0</v>
      </c>
      <c r="T33" s="51" t="s">
        <v>328</v>
      </c>
      <c r="U33" s="64"/>
      <c r="V33" s="21"/>
      <c r="W33" s="23" t="s">
        <v>358</v>
      </c>
      <c r="X33" s="59">
        <f>Q55</f>
        <v>0</v>
      </c>
      <c r="Y33" s="21"/>
      <c r="Z33" s="40"/>
      <c r="AA33" s="40"/>
      <c r="AB33" s="21"/>
      <c r="AC33" s="21"/>
      <c r="AD33" s="60"/>
    </row>
    <row r="34" spans="1:30" x14ac:dyDescent="0.2">
      <c r="A34" t="s">
        <v>445</v>
      </c>
      <c r="B34" s="1" t="s">
        <v>224</v>
      </c>
      <c r="C34" s="10">
        <f t="shared" si="11"/>
        <v>0</v>
      </c>
      <c r="D34" s="2">
        <f t="shared" ref="D34" si="21">J34</f>
        <v>0</v>
      </c>
      <c r="E34" s="2">
        <f t="shared" ref="E34" si="22">J34*2</f>
        <v>0</v>
      </c>
      <c r="F34" s="2">
        <f t="shared" ref="F34" si="23">J34*3</f>
        <v>0</v>
      </c>
      <c r="G34" s="2">
        <f t="shared" ref="G34" si="24">J34*4</f>
        <v>0</v>
      </c>
      <c r="H34" s="2">
        <f t="shared" ref="H34" si="25">J34*5</f>
        <v>0</v>
      </c>
      <c r="I34" s="1" t="s">
        <v>224</v>
      </c>
      <c r="J34" s="2">
        <f>B10*0.5/16</f>
        <v>0</v>
      </c>
      <c r="K34" t="s">
        <v>446</v>
      </c>
      <c r="N34" t="s">
        <v>481</v>
      </c>
      <c r="O34" s="13">
        <f>C28+C41</f>
        <v>0</v>
      </c>
      <c r="Q34" s="13">
        <f t="shared" si="20"/>
        <v>0</v>
      </c>
      <c r="T34" s="48" t="s">
        <v>346</v>
      </c>
      <c r="U34" s="59">
        <f>Q27</f>
        <v>0</v>
      </c>
      <c r="V34" s="21"/>
      <c r="W34" s="23" t="s">
        <v>566</v>
      </c>
      <c r="X34" s="59">
        <f>Q56</f>
        <v>0</v>
      </c>
      <c r="Y34" s="21"/>
      <c r="Z34" s="23" t="s">
        <v>330</v>
      </c>
      <c r="AA34" s="59">
        <f>Q48</f>
        <v>0</v>
      </c>
      <c r="AB34" s="21"/>
      <c r="AC34" s="21"/>
      <c r="AD34" s="60"/>
    </row>
    <row r="35" spans="1:30" ht="15" thickBot="1" x14ac:dyDescent="0.25">
      <c r="A35" t="s">
        <v>417</v>
      </c>
      <c r="B35" s="1" t="s">
        <v>146</v>
      </c>
      <c r="C35" s="11">
        <f t="shared" si="11"/>
        <v>0</v>
      </c>
      <c r="D35" s="2">
        <f>J35</f>
        <v>0</v>
      </c>
      <c r="E35" s="2">
        <f>J35*2</f>
        <v>0</v>
      </c>
      <c r="F35" s="2">
        <f>J35*3</f>
        <v>0</v>
      </c>
      <c r="G35" s="2">
        <f t="shared" si="14"/>
        <v>0</v>
      </c>
      <c r="H35" s="2">
        <f>J35*5</f>
        <v>0</v>
      </c>
      <c r="I35" s="1" t="s">
        <v>146</v>
      </c>
      <c r="J35" s="2">
        <f>B8*30</f>
        <v>0</v>
      </c>
      <c r="K35" t="s">
        <v>444</v>
      </c>
      <c r="N35" t="s">
        <v>460</v>
      </c>
      <c r="O35" s="13">
        <f>C33+C270</f>
        <v>0</v>
      </c>
      <c r="Q35" s="13">
        <f t="shared" si="20"/>
        <v>0</v>
      </c>
      <c r="T35" s="48" t="s">
        <v>440</v>
      </c>
      <c r="U35" s="59">
        <f>Q30</f>
        <v>0</v>
      </c>
      <c r="V35" s="21"/>
      <c r="W35" s="67" t="s">
        <v>389</v>
      </c>
      <c r="X35" s="67" t="s">
        <v>390</v>
      </c>
      <c r="Y35" s="21"/>
      <c r="Z35" s="23" t="s">
        <v>331</v>
      </c>
      <c r="AA35" s="59">
        <f>Q49</f>
        <v>0</v>
      </c>
      <c r="AB35" s="21"/>
      <c r="AC35" s="21"/>
      <c r="AD35" s="60"/>
    </row>
    <row r="36" spans="1:30" x14ac:dyDescent="0.2">
      <c r="B36" s="1"/>
      <c r="C36" s="2"/>
      <c r="D36" s="2"/>
      <c r="E36" s="2"/>
      <c r="F36" s="2"/>
      <c r="G36" s="2"/>
      <c r="H36" s="2"/>
      <c r="K36"/>
      <c r="N36" t="s">
        <v>459</v>
      </c>
      <c r="O36" s="13">
        <f>C34</f>
        <v>0</v>
      </c>
      <c r="Q36" s="13">
        <f t="shared" si="20"/>
        <v>0</v>
      </c>
      <c r="T36" s="48" t="s">
        <v>439</v>
      </c>
      <c r="U36" s="59">
        <f>Q32</f>
        <v>0</v>
      </c>
      <c r="V36" s="21"/>
      <c r="W36" s="21"/>
      <c r="X36" s="64"/>
      <c r="Y36" s="21"/>
      <c r="Z36" s="23" t="s">
        <v>366</v>
      </c>
      <c r="AA36" s="59">
        <f>Q105+Q40</f>
        <v>0</v>
      </c>
      <c r="AB36" s="21"/>
      <c r="AC36" s="21"/>
      <c r="AD36" s="60"/>
    </row>
    <row r="37" spans="1:30" ht="15" thickBot="1" x14ac:dyDescent="0.25">
      <c r="A37" s="5" t="s">
        <v>392</v>
      </c>
      <c r="B37" s="43"/>
      <c r="C37" s="2"/>
      <c r="K37"/>
      <c r="N37" t="s">
        <v>416</v>
      </c>
      <c r="O37" s="13">
        <f>C35</f>
        <v>0</v>
      </c>
      <c r="Q37" s="13">
        <f t="shared" si="20"/>
        <v>0</v>
      </c>
      <c r="T37" s="48" t="s">
        <v>347</v>
      </c>
      <c r="U37" s="59">
        <f>Q31</f>
        <v>0</v>
      </c>
      <c r="V37" s="32"/>
      <c r="W37" s="32"/>
      <c r="X37" s="32"/>
      <c r="Y37" s="21"/>
      <c r="Z37" s="23" t="s">
        <v>385</v>
      </c>
      <c r="AA37" s="59">
        <f>Q106</f>
        <v>0</v>
      </c>
      <c r="AB37" s="21"/>
      <c r="AC37" s="21"/>
      <c r="AD37" s="60"/>
    </row>
    <row r="38" spans="1:30" x14ac:dyDescent="0.2">
      <c r="A38" s="6" t="s">
        <v>155</v>
      </c>
      <c r="B38" s="1"/>
      <c r="C38" s="12" t="s">
        <v>391</v>
      </c>
      <c r="D38" s="1" t="s">
        <v>115</v>
      </c>
      <c r="E38" s="1" t="s">
        <v>156</v>
      </c>
      <c r="F38" s="1" t="s">
        <v>196</v>
      </c>
      <c r="G38" s="1" t="s">
        <v>197</v>
      </c>
      <c r="H38" s="1" t="s">
        <v>198</v>
      </c>
      <c r="K38"/>
      <c r="Q38" s="13"/>
      <c r="T38" s="48" t="s">
        <v>352</v>
      </c>
      <c r="U38" s="59">
        <f>Q43</f>
        <v>0</v>
      </c>
      <c r="V38" s="21"/>
      <c r="W38" s="21"/>
      <c r="X38" s="21"/>
      <c r="Y38" s="21"/>
      <c r="Z38" s="25" t="s">
        <v>368</v>
      </c>
      <c r="AA38" s="26">
        <f>Q107</f>
        <v>0</v>
      </c>
      <c r="AB38" s="21"/>
      <c r="AC38" s="21"/>
      <c r="AD38" s="60"/>
    </row>
    <row r="39" spans="1:30" ht="15" thickBot="1" x14ac:dyDescent="0.25">
      <c r="A39" t="s">
        <v>140</v>
      </c>
      <c r="B39" s="1" t="s">
        <v>191</v>
      </c>
      <c r="C39" s="10">
        <f>$B$37*D39</f>
        <v>0</v>
      </c>
      <c r="D39" s="2">
        <f>J39</f>
        <v>0</v>
      </c>
      <c r="E39" s="2">
        <f>J39*2</f>
        <v>0</v>
      </c>
      <c r="F39" s="2">
        <f>J39*3</f>
        <v>0</v>
      </c>
      <c r="G39" s="2">
        <f>J39*4</f>
        <v>0</v>
      </c>
      <c r="H39" s="2">
        <f>J39*5</f>
        <v>0</v>
      </c>
      <c r="I39" s="1" t="s">
        <v>191</v>
      </c>
      <c r="J39" s="2">
        <f>(B8-B11)*1.5</f>
        <v>0</v>
      </c>
      <c r="K39" t="s">
        <v>45</v>
      </c>
      <c r="N39" t="s">
        <v>350</v>
      </c>
      <c r="O39" s="13">
        <f>C47+C55</f>
        <v>0</v>
      </c>
      <c r="Q39" s="13">
        <f t="shared" si="20"/>
        <v>0</v>
      </c>
      <c r="T39" s="48" t="s">
        <v>351</v>
      </c>
      <c r="U39" s="59">
        <f>Q50</f>
        <v>0</v>
      </c>
      <c r="V39" s="21"/>
      <c r="W39" s="21"/>
      <c r="X39" s="21"/>
      <c r="Y39" s="68"/>
      <c r="Z39" s="56" t="s">
        <v>367</v>
      </c>
      <c r="AA39" s="55">
        <f>Q108</f>
        <v>0</v>
      </c>
      <c r="AB39" s="68"/>
      <c r="AC39" s="68"/>
      <c r="AD39" s="69"/>
    </row>
    <row r="40" spans="1:30" ht="15" thickTop="1" x14ac:dyDescent="0.2">
      <c r="A40" t="s">
        <v>486</v>
      </c>
      <c r="B40" s="1" t="s">
        <v>191</v>
      </c>
      <c r="C40" s="10">
        <f>D40*$B$37</f>
        <v>0</v>
      </c>
      <c r="D40" s="2">
        <f>J40</f>
        <v>0</v>
      </c>
      <c r="E40" s="2">
        <f t="shared" ref="E40" si="26">J40*2</f>
        <v>0</v>
      </c>
      <c r="F40" s="2">
        <f>J40*3</f>
        <v>0</v>
      </c>
      <c r="G40" s="2">
        <f t="shared" ref="G40" si="27">J40*4</f>
        <v>0</v>
      </c>
      <c r="H40" s="2">
        <f t="shared" ref="H40" si="28">J40*5</f>
        <v>0</v>
      </c>
      <c r="I40" s="1" t="s">
        <v>191</v>
      </c>
      <c r="J40" s="2">
        <f>B11</f>
        <v>0</v>
      </c>
      <c r="K40" t="s">
        <v>487</v>
      </c>
      <c r="N40" t="s">
        <v>484</v>
      </c>
      <c r="O40" s="13">
        <f>C54</f>
        <v>0</v>
      </c>
      <c r="Q40" s="13">
        <f t="shared" si="20"/>
        <v>0</v>
      </c>
      <c r="T40" s="48" t="s">
        <v>562</v>
      </c>
      <c r="U40" s="59">
        <f>Q51</f>
        <v>0</v>
      </c>
      <c r="V40" s="21"/>
      <c r="W40" s="21"/>
      <c r="X40" s="60"/>
      <c r="Y40" s="21"/>
      <c r="Z40" s="32"/>
      <c r="AA40" s="32"/>
      <c r="AB40" s="21"/>
      <c r="AC40" s="21"/>
      <c r="AD40" s="21"/>
    </row>
    <row r="41" spans="1:30" x14ac:dyDescent="0.2">
      <c r="A41" t="s">
        <v>46</v>
      </c>
      <c r="B41" s="1" t="s">
        <v>47</v>
      </c>
      <c r="C41" s="10">
        <f>$B$37*D41</f>
        <v>0</v>
      </c>
      <c r="D41" s="2">
        <f>J41</f>
        <v>0</v>
      </c>
      <c r="E41" s="2">
        <f>J41*2</f>
        <v>0</v>
      </c>
      <c r="F41" s="2">
        <f>J41*3</f>
        <v>0</v>
      </c>
      <c r="G41" s="2">
        <f>J41*4</f>
        <v>0</v>
      </c>
      <c r="H41" s="2">
        <f>J41*5</f>
        <v>0</v>
      </c>
      <c r="I41" s="1" t="s">
        <v>47</v>
      </c>
      <c r="J41" s="2">
        <f>J39/16</f>
        <v>0</v>
      </c>
      <c r="K41" t="s">
        <v>144</v>
      </c>
      <c r="N41" t="s">
        <v>483</v>
      </c>
      <c r="O41" s="13">
        <f>C58+C64</f>
        <v>0</v>
      </c>
      <c r="Q41" s="13">
        <f t="shared" si="20"/>
        <v>0</v>
      </c>
      <c r="T41" s="52" t="s">
        <v>567</v>
      </c>
      <c r="U41" s="70">
        <f>Q41</f>
        <v>0</v>
      </c>
      <c r="V41" s="21"/>
      <c r="W41" s="21"/>
      <c r="X41" s="60"/>
      <c r="Y41" s="21"/>
      <c r="Z41" s="21"/>
      <c r="AA41" s="21"/>
      <c r="AB41" s="21"/>
      <c r="AC41" s="21"/>
      <c r="AD41" s="21"/>
    </row>
    <row r="42" spans="1:30" ht="15" thickBot="1" x14ac:dyDescent="0.25">
      <c r="A42" t="s">
        <v>48</v>
      </c>
      <c r="B42" s="1" t="s">
        <v>191</v>
      </c>
      <c r="C42" s="10">
        <f>$B$37*D42</f>
        <v>0</v>
      </c>
      <c r="D42" s="2">
        <f>J42</f>
        <v>0</v>
      </c>
      <c r="E42" s="2">
        <f>J42*2</f>
        <v>0</v>
      </c>
      <c r="F42" s="2">
        <f>J42*3</f>
        <v>0</v>
      </c>
      <c r="G42" s="2">
        <f>J42*4</f>
        <v>0</v>
      </c>
      <c r="H42" s="2">
        <f>J42*5</f>
        <v>0</v>
      </c>
      <c r="I42" s="1" t="s">
        <v>191</v>
      </c>
      <c r="J42" s="2">
        <f>B8*1.25</f>
        <v>0</v>
      </c>
      <c r="K42" t="s">
        <v>49</v>
      </c>
      <c r="N42" t="s">
        <v>353</v>
      </c>
      <c r="O42" s="13">
        <f>C65</f>
        <v>0</v>
      </c>
      <c r="Q42" s="13">
        <f t="shared" si="20"/>
        <v>0</v>
      </c>
      <c r="T42" s="71"/>
      <c r="U42" s="72"/>
      <c r="V42" s="21"/>
      <c r="W42" s="64"/>
      <c r="X42" s="60"/>
      <c r="Y42" s="21"/>
      <c r="Z42" s="21"/>
      <c r="AA42" s="21"/>
      <c r="AB42" s="21"/>
      <c r="AC42" s="21"/>
      <c r="AD42" s="21"/>
    </row>
    <row r="43" spans="1:30" ht="15" thickBot="1" x14ac:dyDescent="0.25">
      <c r="A43" t="s">
        <v>421</v>
      </c>
      <c r="B43" s="1" t="s">
        <v>146</v>
      </c>
      <c r="C43" s="11">
        <f>$B$37*D43</f>
        <v>0</v>
      </c>
      <c r="D43" s="2">
        <f>J43</f>
        <v>0</v>
      </c>
      <c r="E43" s="2">
        <f>J43*2</f>
        <v>0</v>
      </c>
      <c r="F43" s="2">
        <f>J43*3</f>
        <v>0</v>
      </c>
      <c r="G43" s="2">
        <f>J43*4</f>
        <v>0</v>
      </c>
      <c r="H43" s="2">
        <f>J43*5</f>
        <v>0</v>
      </c>
      <c r="I43" s="1" t="s">
        <v>146</v>
      </c>
      <c r="J43" s="2">
        <f>B8*20</f>
        <v>0</v>
      </c>
      <c r="K43" t="s">
        <v>404</v>
      </c>
      <c r="N43" t="s">
        <v>485</v>
      </c>
      <c r="O43" s="13">
        <f>C62</f>
        <v>0</v>
      </c>
      <c r="Q43" s="13">
        <f t="shared" si="20"/>
        <v>0</v>
      </c>
      <c r="T43" s="48" t="s">
        <v>359</v>
      </c>
      <c r="U43" s="59">
        <f>Q54</f>
        <v>0</v>
      </c>
      <c r="V43" s="22"/>
      <c r="W43" s="22"/>
      <c r="X43" s="60"/>
      <c r="Y43" s="21"/>
      <c r="Z43" s="93" t="s">
        <v>559</v>
      </c>
      <c r="AA43" s="94"/>
      <c r="AB43" s="94"/>
      <c r="AC43" s="94"/>
      <c r="AD43" s="95"/>
    </row>
    <row r="44" spans="1:30" x14ac:dyDescent="0.2">
      <c r="B44" s="1"/>
      <c r="C44" s="2"/>
      <c r="D44" s="2"/>
      <c r="E44" s="2"/>
      <c r="F44" s="2"/>
      <c r="G44" s="2"/>
      <c r="H44" s="2"/>
      <c r="J44" s="2"/>
      <c r="K44"/>
      <c r="N44" t="s">
        <v>488</v>
      </c>
      <c r="T44" s="48" t="s">
        <v>360</v>
      </c>
      <c r="U44" s="59">
        <f>Q110</f>
        <v>0</v>
      </c>
      <c r="V44" s="21"/>
      <c r="W44" s="21"/>
      <c r="X44" s="60"/>
      <c r="Y44" s="21"/>
      <c r="Z44" s="96"/>
      <c r="AA44" s="97"/>
      <c r="AB44" s="97"/>
      <c r="AC44" s="97"/>
      <c r="AD44" s="98"/>
    </row>
    <row r="45" spans="1:30" ht="15" thickBot="1" x14ac:dyDescent="0.25">
      <c r="A45" s="5" t="s">
        <v>392</v>
      </c>
      <c r="B45" s="41"/>
      <c r="C45" s="2"/>
      <c r="J45" s="2"/>
      <c r="K45"/>
      <c r="T45" s="48" t="s">
        <v>418</v>
      </c>
      <c r="U45" s="59">
        <f>Q109</f>
        <v>0</v>
      </c>
      <c r="V45" s="21"/>
      <c r="W45" s="21"/>
      <c r="X45" s="60"/>
      <c r="Y45" s="21"/>
      <c r="Z45" s="73" t="s">
        <v>462</v>
      </c>
      <c r="AA45" s="59">
        <f>Q100</f>
        <v>0</v>
      </c>
      <c r="AB45" s="21"/>
      <c r="AC45" s="23" t="s">
        <v>459</v>
      </c>
      <c r="AD45" s="74">
        <f>Q36</f>
        <v>0</v>
      </c>
    </row>
    <row r="46" spans="1:30" x14ac:dyDescent="0.2">
      <c r="A46" s="6" t="s">
        <v>68</v>
      </c>
      <c r="B46" s="1"/>
      <c r="C46" s="12" t="s">
        <v>391</v>
      </c>
      <c r="D46" s="1" t="s">
        <v>115</v>
      </c>
      <c r="E46" s="1" t="s">
        <v>156</v>
      </c>
      <c r="F46" s="1" t="s">
        <v>196</v>
      </c>
      <c r="G46" s="1" t="s">
        <v>197</v>
      </c>
      <c r="H46" s="1" t="s">
        <v>198</v>
      </c>
      <c r="J46" s="2"/>
      <c r="K46"/>
      <c r="T46" s="48"/>
      <c r="U46" s="59"/>
      <c r="V46" s="32"/>
      <c r="W46" s="40" t="s">
        <v>532</v>
      </c>
      <c r="X46" s="75">
        <f>Q94</f>
        <v>0</v>
      </c>
      <c r="Y46" s="21"/>
      <c r="Z46" s="76" t="s">
        <v>369</v>
      </c>
      <c r="AA46" s="61">
        <f>Q104</f>
        <v>0</v>
      </c>
      <c r="AB46" s="21"/>
      <c r="AC46" s="40" t="s">
        <v>530</v>
      </c>
      <c r="AD46" s="61">
        <f>Q80</f>
        <v>2</v>
      </c>
    </row>
    <row r="47" spans="1:30" x14ac:dyDescent="0.2">
      <c r="A47" t="s">
        <v>125</v>
      </c>
      <c r="B47" s="1" t="s">
        <v>191</v>
      </c>
      <c r="C47" s="10">
        <f>$B$45*D47</f>
        <v>0</v>
      </c>
      <c r="D47" s="2">
        <f t="shared" ref="D47:D50" si="29">J47</f>
        <v>0</v>
      </c>
      <c r="E47" s="2">
        <f t="shared" ref="E47:E50" si="30">J47*2</f>
        <v>0</v>
      </c>
      <c r="F47" s="2">
        <f t="shared" ref="F47:F50" si="31">J47*3</f>
        <v>0</v>
      </c>
      <c r="G47" s="2">
        <f t="shared" ref="G47:G50" si="32">J47*4</f>
        <v>0</v>
      </c>
      <c r="H47" s="2">
        <f t="shared" ref="H47:H50" si="33">J47*5</f>
        <v>0</v>
      </c>
      <c r="I47" s="1" t="s">
        <v>191</v>
      </c>
      <c r="J47" s="2">
        <f>B8*3</f>
        <v>0</v>
      </c>
      <c r="K47" t="s">
        <v>126</v>
      </c>
      <c r="N47" s="7" t="s">
        <v>514</v>
      </c>
      <c r="T47" s="48" t="s">
        <v>361</v>
      </c>
      <c r="U47" s="59">
        <f>Q90</f>
        <v>0</v>
      </c>
      <c r="V47" s="32"/>
      <c r="W47" s="40" t="s">
        <v>534</v>
      </c>
      <c r="X47" s="75">
        <f>Q95</f>
        <v>0</v>
      </c>
      <c r="Y47" s="21"/>
      <c r="Z47" s="73" t="s">
        <v>486</v>
      </c>
      <c r="AA47" s="59">
        <f>Q29</f>
        <v>0</v>
      </c>
      <c r="AB47" s="21"/>
      <c r="AC47" s="23" t="s">
        <v>577</v>
      </c>
      <c r="AD47" s="87">
        <f>Q82</f>
        <v>0</v>
      </c>
    </row>
    <row r="48" spans="1:30" x14ac:dyDescent="0.2">
      <c r="A48" t="s">
        <v>7</v>
      </c>
      <c r="B48" s="1" t="s">
        <v>191</v>
      </c>
      <c r="C48" s="10">
        <f>$B$45*D48</f>
        <v>0</v>
      </c>
      <c r="D48" s="2">
        <f t="shared" si="29"/>
        <v>0</v>
      </c>
      <c r="E48" s="2">
        <f t="shared" si="30"/>
        <v>0</v>
      </c>
      <c r="F48" s="2">
        <f t="shared" si="31"/>
        <v>0</v>
      </c>
      <c r="G48" s="2">
        <f t="shared" si="32"/>
        <v>0</v>
      </c>
      <c r="H48" s="2">
        <f t="shared" si="33"/>
        <v>0</v>
      </c>
      <c r="I48" s="1" t="s">
        <v>191</v>
      </c>
      <c r="J48" s="2">
        <f>B8/10</f>
        <v>0</v>
      </c>
      <c r="K48" t="s">
        <v>127</v>
      </c>
      <c r="N48" t="s">
        <v>490</v>
      </c>
      <c r="O48" s="13">
        <f>C69</f>
        <v>0</v>
      </c>
      <c r="Q48" s="13">
        <f t="shared" ref="Q48:Q56" si="34">O48-P48</f>
        <v>0</v>
      </c>
      <c r="T48" s="48" t="s">
        <v>415</v>
      </c>
      <c r="U48" s="59">
        <f>Q91</f>
        <v>0</v>
      </c>
      <c r="V48" s="32"/>
      <c r="W48" s="40"/>
      <c r="X48" s="77"/>
      <c r="Y48" s="21"/>
      <c r="Z48" s="73" t="s">
        <v>563</v>
      </c>
      <c r="AA48" s="59">
        <f>Q143</f>
        <v>0</v>
      </c>
      <c r="AB48" s="21"/>
      <c r="AC48" s="23" t="s">
        <v>372</v>
      </c>
      <c r="AD48" s="74">
        <f>Q74</f>
        <v>0</v>
      </c>
    </row>
    <row r="49" spans="1:30" x14ac:dyDescent="0.2">
      <c r="A49" t="s">
        <v>26</v>
      </c>
      <c r="B49" s="1" t="s">
        <v>191</v>
      </c>
      <c r="C49" s="10">
        <f>$B$45*D49</f>
        <v>0</v>
      </c>
      <c r="D49" s="2">
        <f t="shared" si="29"/>
        <v>0</v>
      </c>
      <c r="E49" s="2">
        <f t="shared" si="30"/>
        <v>0</v>
      </c>
      <c r="F49" s="2">
        <f t="shared" si="31"/>
        <v>0</v>
      </c>
      <c r="G49" s="2">
        <f t="shared" si="32"/>
        <v>0</v>
      </c>
      <c r="H49" s="2">
        <f t="shared" si="33"/>
        <v>0</v>
      </c>
      <c r="I49" s="1" t="s">
        <v>191</v>
      </c>
      <c r="J49" s="2">
        <f>B8/10</f>
        <v>0</v>
      </c>
      <c r="K49" t="s">
        <v>127</v>
      </c>
      <c r="N49" t="s">
        <v>491</v>
      </c>
      <c r="O49" s="13">
        <f>C70</f>
        <v>0</v>
      </c>
      <c r="Q49" s="13">
        <f t="shared" si="34"/>
        <v>0</v>
      </c>
      <c r="T49" s="53" t="s">
        <v>569</v>
      </c>
      <c r="U49" s="26">
        <f>Q119</f>
        <v>0</v>
      </c>
      <c r="V49" s="32"/>
      <c r="W49" s="23" t="s">
        <v>579</v>
      </c>
      <c r="X49" s="62">
        <f>Q99</f>
        <v>0</v>
      </c>
      <c r="Y49" s="21"/>
      <c r="Z49" s="73" t="s">
        <v>564</v>
      </c>
      <c r="AA49" s="59">
        <f>Q141</f>
        <v>0</v>
      </c>
      <c r="AB49" s="21"/>
      <c r="AC49" s="23" t="s">
        <v>548</v>
      </c>
      <c r="AD49" s="74">
        <f>Q81</f>
        <v>1</v>
      </c>
    </row>
    <row r="50" spans="1:30" x14ac:dyDescent="0.2">
      <c r="A50" t="s">
        <v>110</v>
      </c>
      <c r="B50" s="1" t="s">
        <v>143</v>
      </c>
      <c r="C50" s="10">
        <f>$B$45*D50</f>
        <v>0</v>
      </c>
      <c r="D50" s="2">
        <f t="shared" si="29"/>
        <v>0</v>
      </c>
      <c r="E50" s="2">
        <f t="shared" si="30"/>
        <v>0</v>
      </c>
      <c r="F50" s="2">
        <f t="shared" si="31"/>
        <v>0</v>
      </c>
      <c r="G50" s="2">
        <f t="shared" si="32"/>
        <v>0</v>
      </c>
      <c r="H50" s="2">
        <f t="shared" si="33"/>
        <v>0</v>
      </c>
      <c r="I50" s="1" t="s">
        <v>143</v>
      </c>
      <c r="J50" s="2">
        <f>B8*2/16</f>
        <v>0</v>
      </c>
      <c r="K50" t="s">
        <v>62</v>
      </c>
      <c r="N50" t="s">
        <v>492</v>
      </c>
      <c r="O50" s="13">
        <f>C71</f>
        <v>0</v>
      </c>
      <c r="Q50" s="13">
        <f t="shared" si="34"/>
        <v>0</v>
      </c>
      <c r="T50" s="53" t="s">
        <v>584</v>
      </c>
      <c r="U50" s="26">
        <f>Q121</f>
        <v>0</v>
      </c>
      <c r="V50" s="32"/>
      <c r="W50" s="23" t="s">
        <v>541</v>
      </c>
      <c r="X50" s="62">
        <f>Q101</f>
        <v>0</v>
      </c>
      <c r="Y50" s="21"/>
      <c r="Z50" s="73" t="s">
        <v>565</v>
      </c>
      <c r="AA50" s="59">
        <f>Q142</f>
        <v>0</v>
      </c>
      <c r="AB50" s="21"/>
      <c r="AC50" s="23"/>
      <c r="AD50" s="74"/>
    </row>
    <row r="51" spans="1:30" x14ac:dyDescent="0.2">
      <c r="B51" s="1"/>
      <c r="C51" s="2"/>
      <c r="J51" s="2"/>
      <c r="K51"/>
      <c r="N51" s="32" t="s">
        <v>493</v>
      </c>
      <c r="O51" s="13">
        <f>C72</f>
        <v>0</v>
      </c>
      <c r="Q51" s="13">
        <f t="shared" si="34"/>
        <v>0</v>
      </c>
      <c r="T51" s="53" t="s">
        <v>585</v>
      </c>
      <c r="U51" s="26">
        <f>Q120</f>
        <v>0</v>
      </c>
      <c r="V51" s="32"/>
      <c r="W51" s="23" t="s">
        <v>399</v>
      </c>
      <c r="X51" s="62">
        <f>Q102</f>
        <v>0</v>
      </c>
      <c r="Y51" s="21"/>
      <c r="Z51" s="46" t="s">
        <v>533</v>
      </c>
      <c r="AA51" s="26">
        <f>Q92</f>
        <v>0</v>
      </c>
      <c r="AB51" s="21"/>
      <c r="AC51" s="23" t="s">
        <v>581</v>
      </c>
      <c r="AD51" s="74"/>
    </row>
    <row r="52" spans="1:30" ht="15" thickBot="1" x14ac:dyDescent="0.25">
      <c r="A52" s="5" t="s">
        <v>392</v>
      </c>
      <c r="B52" s="41"/>
      <c r="C52" s="2"/>
      <c r="J52" s="2"/>
      <c r="K52"/>
      <c r="N52" t="s">
        <v>354</v>
      </c>
      <c r="O52" s="13">
        <f>C82+C236</f>
        <v>0</v>
      </c>
      <c r="Q52" s="13">
        <f t="shared" si="34"/>
        <v>0</v>
      </c>
      <c r="T52" s="53" t="s">
        <v>379</v>
      </c>
      <c r="U52" s="26">
        <f>Q113</f>
        <v>0</v>
      </c>
      <c r="V52" s="32"/>
      <c r="W52" s="23" t="s">
        <v>363</v>
      </c>
      <c r="X52" s="62">
        <f>Q103</f>
        <v>0</v>
      </c>
      <c r="Y52" s="21"/>
      <c r="Z52" s="46" t="s">
        <v>572</v>
      </c>
      <c r="AA52" s="26">
        <f>Q19</f>
        <v>0</v>
      </c>
      <c r="AB52" s="21"/>
      <c r="AC52" s="23"/>
      <c r="AD52" s="74"/>
    </row>
    <row r="53" spans="1:30" x14ac:dyDescent="0.2">
      <c r="A53" s="6" t="s">
        <v>170</v>
      </c>
      <c r="B53" s="1"/>
      <c r="C53" s="12" t="s">
        <v>391</v>
      </c>
      <c r="D53" s="1" t="s">
        <v>115</v>
      </c>
      <c r="E53" s="1" t="s">
        <v>156</v>
      </c>
      <c r="F53" s="1" t="s">
        <v>196</v>
      </c>
      <c r="G53" s="1" t="s">
        <v>197</v>
      </c>
      <c r="H53" s="1" t="s">
        <v>198</v>
      </c>
      <c r="J53" s="2"/>
      <c r="K53"/>
      <c r="N53" t="s">
        <v>355</v>
      </c>
      <c r="O53" s="13">
        <f>C83+C237</f>
        <v>0</v>
      </c>
      <c r="Q53" s="13">
        <f t="shared" si="34"/>
        <v>0</v>
      </c>
      <c r="T53" s="53" t="s">
        <v>375</v>
      </c>
      <c r="U53" s="26">
        <f>Q116</f>
        <v>0</v>
      </c>
      <c r="V53" s="32"/>
      <c r="W53" s="23" t="s">
        <v>384</v>
      </c>
      <c r="X53" s="62">
        <f>Q127</f>
        <v>0</v>
      </c>
      <c r="Y53" s="21"/>
      <c r="Z53" s="73" t="s">
        <v>573</v>
      </c>
      <c r="AA53" s="59">
        <f>Q18</f>
        <v>0</v>
      </c>
      <c r="AB53" s="21"/>
      <c r="AC53" s="23"/>
      <c r="AD53" s="74"/>
    </row>
    <row r="54" spans="1:30" x14ac:dyDescent="0.2">
      <c r="A54" t="s">
        <v>185</v>
      </c>
      <c r="B54" s="1" t="s">
        <v>186</v>
      </c>
      <c r="C54" s="10">
        <f>$B$52*D54</f>
        <v>0</v>
      </c>
      <c r="D54" s="2">
        <f t="shared" ref="D54:D58" si="35">J54</f>
        <v>0</v>
      </c>
      <c r="E54" s="2">
        <f>J54*2</f>
        <v>0</v>
      </c>
      <c r="F54" s="2">
        <f>J54*3</f>
        <v>0</v>
      </c>
      <c r="G54" s="2">
        <f>J54*4</f>
        <v>0</v>
      </c>
      <c r="H54" s="2">
        <f>J54*5</f>
        <v>0</v>
      </c>
      <c r="I54" s="1" t="s">
        <v>186</v>
      </c>
      <c r="J54" s="2">
        <f>B8*1.5</f>
        <v>0</v>
      </c>
      <c r="K54" t="s">
        <v>187</v>
      </c>
      <c r="N54" t="s">
        <v>103</v>
      </c>
      <c r="O54" s="13">
        <f>C88</f>
        <v>0</v>
      </c>
      <c r="Q54" s="13">
        <f t="shared" si="34"/>
        <v>0</v>
      </c>
      <c r="T54" s="53" t="s">
        <v>376</v>
      </c>
      <c r="U54" s="26">
        <f>Q117</f>
        <v>0</v>
      </c>
      <c r="V54" s="32"/>
      <c r="W54" s="23" t="s">
        <v>387</v>
      </c>
      <c r="X54" s="62">
        <f>Q125</f>
        <v>0</v>
      </c>
      <c r="Y54" s="21"/>
      <c r="Z54" s="76" t="s">
        <v>253</v>
      </c>
      <c r="AA54" s="40">
        <f>Q97</f>
        <v>0</v>
      </c>
      <c r="AB54" s="21"/>
      <c r="AC54" s="23"/>
      <c r="AD54" s="74"/>
    </row>
    <row r="55" spans="1:30" x14ac:dyDescent="0.2">
      <c r="A55" t="s">
        <v>125</v>
      </c>
      <c r="B55" s="1" t="s">
        <v>191</v>
      </c>
      <c r="C55" s="10">
        <f>$B$52*D55</f>
        <v>0</v>
      </c>
      <c r="D55" s="2">
        <f t="shared" si="35"/>
        <v>0</v>
      </c>
      <c r="E55" s="2">
        <f>J55*2</f>
        <v>0</v>
      </c>
      <c r="F55" s="2">
        <f>J55*3</f>
        <v>0</v>
      </c>
      <c r="G55" s="2">
        <f>J55*4</f>
        <v>0</v>
      </c>
      <c r="H55" s="2">
        <f>J55*5</f>
        <v>0</v>
      </c>
      <c r="I55" s="1" t="s">
        <v>191</v>
      </c>
      <c r="J55" s="2">
        <f>B8/2</f>
        <v>0</v>
      </c>
      <c r="K55" t="s">
        <v>12</v>
      </c>
      <c r="N55" t="s">
        <v>498</v>
      </c>
      <c r="O55" s="13">
        <f>C84</f>
        <v>0</v>
      </c>
      <c r="Q55" s="13">
        <f t="shared" si="34"/>
        <v>0</v>
      </c>
      <c r="T55" s="53" t="s">
        <v>377</v>
      </c>
      <c r="U55" s="26">
        <f>Q115</f>
        <v>0</v>
      </c>
      <c r="V55" s="32"/>
      <c r="W55" s="23" t="s">
        <v>374</v>
      </c>
      <c r="X55" s="62">
        <f>Q126</f>
        <v>0</v>
      </c>
      <c r="Y55" s="21"/>
      <c r="Z55" s="73" t="s">
        <v>537</v>
      </c>
      <c r="AA55" s="59">
        <f>Q96</f>
        <v>0</v>
      </c>
      <c r="AB55" s="21"/>
      <c r="AC55" s="23"/>
      <c r="AD55" s="74"/>
    </row>
    <row r="56" spans="1:30" x14ac:dyDescent="0.2">
      <c r="A56" t="s">
        <v>13</v>
      </c>
      <c r="B56" s="1" t="s">
        <v>150</v>
      </c>
      <c r="C56" s="10"/>
      <c r="D56" s="1" t="str">
        <f t="shared" si="35"/>
        <v>-</v>
      </c>
      <c r="E56" s="1" t="s">
        <v>150</v>
      </c>
      <c r="F56" s="1" t="s">
        <v>150</v>
      </c>
      <c r="G56" s="1" t="s">
        <v>150</v>
      </c>
      <c r="H56" s="1" t="s">
        <v>150</v>
      </c>
      <c r="I56" s="1" t="s">
        <v>150</v>
      </c>
      <c r="J56" s="2" t="s">
        <v>150</v>
      </c>
      <c r="K56" t="s">
        <v>151</v>
      </c>
      <c r="N56" t="s">
        <v>619</v>
      </c>
      <c r="O56" s="13">
        <f>C84</f>
        <v>0</v>
      </c>
      <c r="Q56" s="13">
        <f t="shared" si="34"/>
        <v>0</v>
      </c>
      <c r="T56" s="53" t="s">
        <v>378</v>
      </c>
      <c r="U56" s="26">
        <f>Q118</f>
        <v>0</v>
      </c>
      <c r="V56" s="32"/>
      <c r="W56" s="23" t="s">
        <v>354</v>
      </c>
      <c r="X56" s="62">
        <f>Q52</f>
        <v>0</v>
      </c>
      <c r="Y56" s="21"/>
      <c r="Z56" s="78" t="s">
        <v>549</v>
      </c>
      <c r="AA56" s="70">
        <f>Q128</f>
        <v>0</v>
      </c>
      <c r="AB56" s="21"/>
      <c r="AC56" s="23"/>
      <c r="AD56" s="74"/>
    </row>
    <row r="57" spans="1:30" x14ac:dyDescent="0.2">
      <c r="A57" t="s">
        <v>82</v>
      </c>
      <c r="B57" s="1" t="s">
        <v>143</v>
      </c>
      <c r="C57" s="10">
        <f>$B$52*D57</f>
        <v>0</v>
      </c>
      <c r="D57" s="2">
        <f t="shared" si="35"/>
        <v>0</v>
      </c>
      <c r="E57" s="2">
        <f>J57*2</f>
        <v>0</v>
      </c>
      <c r="F57" s="2">
        <f>J57*3</f>
        <v>0</v>
      </c>
      <c r="G57" s="2">
        <f>J57*4</f>
        <v>0</v>
      </c>
      <c r="H57" s="2">
        <f>J57*5</f>
        <v>0</v>
      </c>
      <c r="I57" s="1" t="s">
        <v>143</v>
      </c>
      <c r="J57" s="2">
        <f>B8/16</f>
        <v>0</v>
      </c>
      <c r="K57" t="s">
        <v>152</v>
      </c>
      <c r="N57" t="s">
        <v>37</v>
      </c>
      <c r="O57" s="13">
        <f>C79</f>
        <v>0</v>
      </c>
      <c r="Q57" s="13">
        <f t="shared" ref="Q57:Q110" si="36">O57-P57</f>
        <v>0</v>
      </c>
      <c r="T57" s="53" t="s">
        <v>382</v>
      </c>
      <c r="U57" s="26">
        <f>Q112</f>
        <v>0</v>
      </c>
      <c r="V57" s="32"/>
      <c r="W57" s="23" t="s">
        <v>355</v>
      </c>
      <c r="X57" s="62">
        <f>Q53</f>
        <v>0</v>
      </c>
      <c r="Y57" s="21"/>
      <c r="Z57" s="73"/>
      <c r="AA57" s="23"/>
      <c r="AB57" s="21"/>
      <c r="AC57" s="21"/>
      <c r="AD57" s="45"/>
    </row>
    <row r="58" spans="1:30" x14ac:dyDescent="0.2">
      <c r="A58" t="s">
        <v>153</v>
      </c>
      <c r="B58" s="1" t="s">
        <v>143</v>
      </c>
      <c r="C58" s="10">
        <f>$B$52*D58</f>
        <v>0</v>
      </c>
      <c r="D58" s="2">
        <f t="shared" si="35"/>
        <v>0</v>
      </c>
      <c r="E58" s="2">
        <f>J58*2</f>
        <v>0</v>
      </c>
      <c r="F58" s="2">
        <f>J58*3</f>
        <v>0</v>
      </c>
      <c r="G58" s="2">
        <f>J58*4</f>
        <v>0</v>
      </c>
      <c r="H58" s="2">
        <f>J58*5</f>
        <v>0</v>
      </c>
      <c r="I58" s="1" t="s">
        <v>143</v>
      </c>
      <c r="J58" s="2">
        <f>B8*2.5/16</f>
        <v>0</v>
      </c>
      <c r="K58" t="s">
        <v>131</v>
      </c>
      <c r="N58" t="s">
        <v>343</v>
      </c>
      <c r="O58" s="13">
        <f>C86</f>
        <v>0</v>
      </c>
      <c r="Q58" s="13">
        <f t="shared" si="36"/>
        <v>0</v>
      </c>
      <c r="T58" s="53" t="s">
        <v>618</v>
      </c>
      <c r="U58" s="26">
        <f>Q122</f>
        <v>0</v>
      </c>
      <c r="V58" s="32"/>
      <c r="W58" s="23" t="s">
        <v>356</v>
      </c>
      <c r="X58" s="62">
        <f>Q124</f>
        <v>0</v>
      </c>
      <c r="Y58" s="21"/>
      <c r="Z58" s="73"/>
      <c r="AA58" s="23"/>
      <c r="AB58" s="21"/>
      <c r="AC58" s="23" t="s">
        <v>400</v>
      </c>
      <c r="AD58" s="74" t="s">
        <v>583</v>
      </c>
    </row>
    <row r="59" spans="1:30" ht="15" thickBot="1" x14ac:dyDescent="0.25">
      <c r="B59" s="1"/>
      <c r="C59" s="2"/>
      <c r="D59" s="2"/>
      <c r="E59" s="2"/>
      <c r="F59" s="2"/>
      <c r="G59" s="2"/>
      <c r="H59" s="2"/>
      <c r="J59" s="2"/>
      <c r="K59"/>
      <c r="N59" t="s">
        <v>494</v>
      </c>
      <c r="O59" s="13">
        <f>C73+C242</f>
        <v>0</v>
      </c>
      <c r="Q59" s="13">
        <f t="shared" si="36"/>
        <v>0</v>
      </c>
      <c r="T59" s="54" t="s">
        <v>568</v>
      </c>
      <c r="U59" s="55">
        <f>Q114</f>
        <v>0</v>
      </c>
      <c r="V59" s="79"/>
      <c r="W59" s="80" t="s">
        <v>357</v>
      </c>
      <c r="X59" s="81">
        <f>Q123</f>
        <v>0</v>
      </c>
      <c r="Y59" s="21"/>
      <c r="Z59" s="82"/>
      <c r="AA59" s="83"/>
      <c r="AB59" s="84"/>
      <c r="AC59" s="83" t="s">
        <v>401</v>
      </c>
      <c r="AD59" s="85" t="s">
        <v>582</v>
      </c>
    </row>
    <row r="60" spans="1:30" ht="16" thickTop="1" thickBot="1" x14ac:dyDescent="0.25">
      <c r="A60" s="5" t="s">
        <v>392</v>
      </c>
      <c r="B60" s="41"/>
      <c r="C60" s="2"/>
      <c r="D60" s="2"/>
      <c r="E60" s="2"/>
      <c r="F60" s="2"/>
      <c r="G60" s="2"/>
      <c r="H60" s="2"/>
      <c r="J60" s="2"/>
      <c r="K60"/>
      <c r="N60" t="s">
        <v>495</v>
      </c>
      <c r="O60" s="13">
        <f>C74</f>
        <v>0</v>
      </c>
      <c r="Q60" s="13">
        <f t="shared" si="36"/>
        <v>0</v>
      </c>
      <c r="V60" s="19"/>
      <c r="W60" s="19"/>
      <c r="X60" s="19"/>
      <c r="Y60" s="19"/>
      <c r="Z60" s="19"/>
      <c r="AA60" s="19"/>
      <c r="AB60" s="19"/>
      <c r="AC60" s="19"/>
      <c r="AD60" s="19"/>
    </row>
    <row r="61" spans="1:30" x14ac:dyDescent="0.2">
      <c r="A61" s="6" t="s">
        <v>132</v>
      </c>
      <c r="B61" s="1"/>
      <c r="C61" s="12" t="s">
        <v>391</v>
      </c>
      <c r="D61" s="1" t="s">
        <v>115</v>
      </c>
      <c r="E61" s="1" t="s">
        <v>156</v>
      </c>
      <c r="F61" s="1" t="s">
        <v>196</v>
      </c>
      <c r="G61" s="1" t="s">
        <v>197</v>
      </c>
      <c r="H61" s="1" t="s">
        <v>198</v>
      </c>
      <c r="J61" s="2"/>
      <c r="K61"/>
      <c r="N61" t="s">
        <v>496</v>
      </c>
      <c r="O61" s="13">
        <f>C75</f>
        <v>0</v>
      </c>
      <c r="Q61" s="13">
        <f t="shared" si="36"/>
        <v>0</v>
      </c>
    </row>
    <row r="62" spans="1:30" x14ac:dyDescent="0.2">
      <c r="A62" t="s">
        <v>133</v>
      </c>
      <c r="B62" s="1" t="s">
        <v>134</v>
      </c>
      <c r="C62" s="10">
        <f>$B$60*D62</f>
        <v>0</v>
      </c>
      <c r="D62" s="2">
        <f t="shared" ref="D62:D65" si="37">J62</f>
        <v>0</v>
      </c>
      <c r="E62" s="2">
        <f t="shared" ref="E62:E65" si="38">J62*2</f>
        <v>0</v>
      </c>
      <c r="F62" s="2">
        <f t="shared" ref="F62:F65" si="39">J62*3</f>
        <v>0</v>
      </c>
      <c r="G62" s="2">
        <f t="shared" ref="G62:G65" si="40">J62*4</f>
        <v>0</v>
      </c>
      <c r="H62" s="2">
        <f t="shared" ref="H62:H65" si="41">J62*5</f>
        <v>0</v>
      </c>
      <c r="I62" s="1" t="s">
        <v>134</v>
      </c>
      <c r="J62" s="2">
        <f>B8*3</f>
        <v>0</v>
      </c>
      <c r="K62" t="s">
        <v>157</v>
      </c>
      <c r="O62" s="13"/>
      <c r="Q62" s="13"/>
    </row>
    <row r="63" spans="1:30" x14ac:dyDescent="0.2">
      <c r="A63" t="s">
        <v>82</v>
      </c>
      <c r="B63" s="1" t="s">
        <v>143</v>
      </c>
      <c r="C63" s="10">
        <f>$B$60*D63</f>
        <v>0</v>
      </c>
      <c r="D63" s="2">
        <f t="shared" si="37"/>
        <v>0</v>
      </c>
      <c r="E63" s="2">
        <f t="shared" si="38"/>
        <v>0</v>
      </c>
      <c r="F63" s="2">
        <f t="shared" si="39"/>
        <v>0</v>
      </c>
      <c r="G63" s="2">
        <f t="shared" si="40"/>
        <v>0</v>
      </c>
      <c r="H63" s="2">
        <f t="shared" si="41"/>
        <v>0</v>
      </c>
      <c r="I63" s="1" t="s">
        <v>143</v>
      </c>
      <c r="J63" s="2">
        <f>B8/16</f>
        <v>0</v>
      </c>
      <c r="K63" t="s">
        <v>152</v>
      </c>
      <c r="O63" s="13"/>
      <c r="Q63" s="13"/>
    </row>
    <row r="64" spans="1:30" x14ac:dyDescent="0.2">
      <c r="A64" t="s">
        <v>153</v>
      </c>
      <c r="B64" s="1" t="s">
        <v>143</v>
      </c>
      <c r="C64" s="10">
        <f>$B$60*D64</f>
        <v>0</v>
      </c>
      <c r="D64" s="2">
        <f t="shared" si="37"/>
        <v>0</v>
      </c>
      <c r="E64" s="2">
        <f t="shared" si="38"/>
        <v>0</v>
      </c>
      <c r="F64" s="2">
        <f t="shared" si="39"/>
        <v>0</v>
      </c>
      <c r="G64" s="2">
        <f t="shared" si="40"/>
        <v>0</v>
      </c>
      <c r="H64" s="2">
        <f t="shared" si="41"/>
        <v>0</v>
      </c>
      <c r="I64" s="1" t="s">
        <v>143</v>
      </c>
      <c r="J64" s="2">
        <f>B8*2.5/16</f>
        <v>0</v>
      </c>
      <c r="K64" t="s">
        <v>131</v>
      </c>
      <c r="N64" s="31" t="s">
        <v>513</v>
      </c>
      <c r="Q64" s="13"/>
    </row>
    <row r="65" spans="1:23" x14ac:dyDescent="0.2">
      <c r="A65" t="s">
        <v>14</v>
      </c>
      <c r="B65" s="1" t="s">
        <v>143</v>
      </c>
      <c r="C65" s="10">
        <f>$B$60*D65</f>
        <v>0</v>
      </c>
      <c r="D65" s="2">
        <f t="shared" si="37"/>
        <v>0</v>
      </c>
      <c r="E65" s="2">
        <f t="shared" si="38"/>
        <v>0</v>
      </c>
      <c r="F65" s="2">
        <f t="shared" si="39"/>
        <v>0</v>
      </c>
      <c r="G65" s="2">
        <f t="shared" si="40"/>
        <v>0</v>
      </c>
      <c r="H65" s="2">
        <f t="shared" si="41"/>
        <v>0</v>
      </c>
      <c r="I65" s="1" t="s">
        <v>143</v>
      </c>
      <c r="J65" s="2">
        <f>B9*4/16</f>
        <v>0</v>
      </c>
      <c r="K65" t="s">
        <v>15</v>
      </c>
      <c r="N65" s="32" t="s">
        <v>502</v>
      </c>
      <c r="O65" s="13">
        <f>C49+C81+C109+C128+C147+C173+C186+C206+C224+C301</f>
        <v>0</v>
      </c>
      <c r="Q65" s="13">
        <f t="shared" ref="Q65:Q82" si="42">O65-P65</f>
        <v>0</v>
      </c>
    </row>
    <row r="66" spans="1:23" x14ac:dyDescent="0.2">
      <c r="B66" s="1"/>
      <c r="C66" s="2"/>
      <c r="D66" s="2"/>
      <c r="E66" s="2"/>
      <c r="F66" s="2"/>
      <c r="G66" s="2"/>
      <c r="H66" s="2"/>
      <c r="K66"/>
      <c r="N66" t="s">
        <v>497</v>
      </c>
      <c r="O66" s="13">
        <f>C76+C131+C220</f>
        <v>0</v>
      </c>
      <c r="Q66" s="13">
        <f t="shared" si="42"/>
        <v>0</v>
      </c>
    </row>
    <row r="67" spans="1:23" ht="15" thickBot="1" x14ac:dyDescent="0.25">
      <c r="A67" s="5" t="s">
        <v>392</v>
      </c>
      <c r="B67" s="41">
        <v>5</v>
      </c>
      <c r="C67" s="2"/>
      <c r="D67" s="2"/>
      <c r="E67" s="2"/>
      <c r="F67" s="2"/>
      <c r="G67" s="2"/>
      <c r="H67" s="2"/>
      <c r="K67"/>
      <c r="N67" t="s">
        <v>467</v>
      </c>
      <c r="O67" s="13">
        <f>C77+C221</f>
        <v>0</v>
      </c>
      <c r="Q67" s="13">
        <f t="shared" si="42"/>
        <v>0</v>
      </c>
    </row>
    <row r="68" spans="1:23" x14ac:dyDescent="0.2">
      <c r="A68" s="7" t="s">
        <v>240</v>
      </c>
      <c r="B68" s="1"/>
      <c r="C68" s="12" t="s">
        <v>391</v>
      </c>
      <c r="D68" s="1" t="s">
        <v>115</v>
      </c>
      <c r="E68" s="1" t="s">
        <v>156</v>
      </c>
      <c r="F68" s="1" t="s">
        <v>196</v>
      </c>
      <c r="G68" s="1" t="s">
        <v>197</v>
      </c>
      <c r="H68" s="1" t="s">
        <v>198</v>
      </c>
      <c r="K68"/>
      <c r="N68" s="32" t="s">
        <v>503</v>
      </c>
      <c r="O68" s="13">
        <f>C144+C169+C203+C222</f>
        <v>0</v>
      </c>
      <c r="Q68" s="13">
        <f t="shared" si="42"/>
        <v>0</v>
      </c>
      <c r="W68" s="32"/>
    </row>
    <row r="69" spans="1:23" x14ac:dyDescent="0.2">
      <c r="A69" t="s">
        <v>161</v>
      </c>
      <c r="B69" s="1" t="s">
        <v>186</v>
      </c>
      <c r="C69" s="10">
        <f t="shared" ref="C69:C88" si="43">$B$67*D69</f>
        <v>0</v>
      </c>
      <c r="D69" s="2">
        <f t="shared" ref="D69:D85" si="44">J69</f>
        <v>0</v>
      </c>
      <c r="E69" s="2">
        <f t="shared" ref="E69:E86" si="45">J69*2</f>
        <v>0</v>
      </c>
      <c r="F69" s="2">
        <f t="shared" ref="F69:F86" si="46">J69*3</f>
        <v>0</v>
      </c>
      <c r="G69" s="2">
        <f t="shared" ref="G69:G86" si="47">J69*4</f>
        <v>0</v>
      </c>
      <c r="H69" s="2">
        <f t="shared" ref="H69:H86" si="48">J69*5</f>
        <v>0</v>
      </c>
      <c r="I69" s="1" t="s">
        <v>186</v>
      </c>
      <c r="J69" s="1">
        <f>(B8-B11)*3</f>
        <v>0</v>
      </c>
      <c r="K69" t="s">
        <v>266</v>
      </c>
      <c r="N69" s="32" t="s">
        <v>504</v>
      </c>
      <c r="O69" s="13">
        <f>C80</f>
        <v>0</v>
      </c>
      <c r="Q69" s="13">
        <f t="shared" si="42"/>
        <v>0</v>
      </c>
    </row>
    <row r="70" spans="1:23" x14ac:dyDescent="0.2">
      <c r="A70" t="s">
        <v>262</v>
      </c>
      <c r="B70" s="1" t="s">
        <v>186</v>
      </c>
      <c r="C70" s="10">
        <f t="shared" si="43"/>
        <v>0</v>
      </c>
      <c r="D70" s="2">
        <f>J70</f>
        <v>0</v>
      </c>
      <c r="E70" s="2">
        <f>J70*2</f>
        <v>0</v>
      </c>
      <c r="F70" s="2">
        <f>J70*3</f>
        <v>0</v>
      </c>
      <c r="G70" s="2">
        <f>J70*4</f>
        <v>0</v>
      </c>
      <c r="H70" s="2">
        <f>J70*5</f>
        <v>0</v>
      </c>
      <c r="I70" s="1" t="s">
        <v>186</v>
      </c>
      <c r="J70" s="1">
        <f>B11*3</f>
        <v>0</v>
      </c>
      <c r="K70" t="s">
        <v>265</v>
      </c>
      <c r="N70" s="32" t="s">
        <v>509</v>
      </c>
      <c r="O70" s="13">
        <f>C108+C145+C193+C204+C240</f>
        <v>0</v>
      </c>
      <c r="Q70" s="13">
        <f t="shared" si="42"/>
        <v>0</v>
      </c>
    </row>
    <row r="71" spans="1:23" x14ac:dyDescent="0.2">
      <c r="A71" t="s">
        <v>74</v>
      </c>
      <c r="B71" s="1" t="s">
        <v>47</v>
      </c>
      <c r="C71" s="10">
        <f t="shared" si="43"/>
        <v>0</v>
      </c>
      <c r="D71" s="2">
        <f t="shared" si="44"/>
        <v>0</v>
      </c>
      <c r="E71" s="2">
        <f t="shared" si="45"/>
        <v>0</v>
      </c>
      <c r="F71" s="2">
        <f t="shared" si="46"/>
        <v>0</v>
      </c>
      <c r="G71" s="2">
        <f t="shared" si="47"/>
        <v>0</v>
      </c>
      <c r="H71" s="2">
        <f t="shared" si="48"/>
        <v>0</v>
      </c>
      <c r="I71" s="1" t="s">
        <v>47</v>
      </c>
      <c r="J71" s="2">
        <f>((J69+J70)/2)/2/16</f>
        <v>0</v>
      </c>
      <c r="K71" t="s">
        <v>188</v>
      </c>
      <c r="N71" s="32" t="s">
        <v>510</v>
      </c>
      <c r="O71" s="13">
        <f>C129+C143+C110</f>
        <v>0</v>
      </c>
      <c r="Q71" s="13">
        <f t="shared" si="42"/>
        <v>0</v>
      </c>
    </row>
    <row r="72" spans="1:23" x14ac:dyDescent="0.2">
      <c r="A72" t="s">
        <v>456</v>
      </c>
      <c r="B72" s="1" t="s">
        <v>47</v>
      </c>
      <c r="C72" s="10">
        <f t="shared" si="43"/>
        <v>0</v>
      </c>
      <c r="D72" s="2">
        <f t="shared" si="44"/>
        <v>0</v>
      </c>
      <c r="E72" s="2">
        <f t="shared" si="45"/>
        <v>0</v>
      </c>
      <c r="F72" s="2">
        <f t="shared" si="46"/>
        <v>0</v>
      </c>
      <c r="G72" s="2">
        <f t="shared" si="47"/>
        <v>0</v>
      </c>
      <c r="H72" s="2">
        <f t="shared" si="48"/>
        <v>0</v>
      </c>
      <c r="I72" s="1" t="s">
        <v>47</v>
      </c>
      <c r="J72" s="2">
        <f>((J69+J70)/2)/2/16</f>
        <v>0</v>
      </c>
      <c r="K72" t="s">
        <v>188</v>
      </c>
      <c r="N72" s="32" t="s">
        <v>109</v>
      </c>
      <c r="O72" s="13">
        <f>C148+C207</f>
        <v>0</v>
      </c>
      <c r="Q72" s="13">
        <f t="shared" si="42"/>
        <v>0</v>
      </c>
    </row>
    <row r="73" spans="1:23" x14ac:dyDescent="0.2">
      <c r="A73" t="s">
        <v>420</v>
      </c>
      <c r="B73" s="1" t="s">
        <v>186</v>
      </c>
      <c r="C73" s="10">
        <f t="shared" si="43"/>
        <v>0</v>
      </c>
      <c r="D73" s="2">
        <f t="shared" si="44"/>
        <v>0</v>
      </c>
      <c r="E73" s="2">
        <f>J73*2</f>
        <v>0</v>
      </c>
      <c r="F73" s="2">
        <f t="shared" si="46"/>
        <v>0</v>
      </c>
      <c r="G73" s="2">
        <f t="shared" si="47"/>
        <v>0</v>
      </c>
      <c r="H73" s="2">
        <f t="shared" si="48"/>
        <v>0</v>
      </c>
      <c r="I73" s="1" t="s">
        <v>47</v>
      </c>
      <c r="J73" s="1">
        <f>(B8-B10)*2</f>
        <v>0</v>
      </c>
      <c r="K73" t="s">
        <v>454</v>
      </c>
      <c r="N73" s="32" t="s">
        <v>54</v>
      </c>
      <c r="O73" s="13">
        <f>C149</f>
        <v>0</v>
      </c>
      <c r="Q73" s="13">
        <f t="shared" si="42"/>
        <v>0</v>
      </c>
    </row>
    <row r="74" spans="1:23" x14ac:dyDescent="0.2">
      <c r="A74" t="s">
        <v>247</v>
      </c>
      <c r="B74" s="1" t="s">
        <v>47</v>
      </c>
      <c r="C74" s="10">
        <f t="shared" si="43"/>
        <v>0</v>
      </c>
      <c r="D74" s="2">
        <f t="shared" si="44"/>
        <v>0</v>
      </c>
      <c r="E74" s="2">
        <f t="shared" si="45"/>
        <v>0</v>
      </c>
      <c r="F74" s="2">
        <f t="shared" si="46"/>
        <v>0</v>
      </c>
      <c r="G74" s="2">
        <f t="shared" si="47"/>
        <v>0</v>
      </c>
      <c r="H74" s="2">
        <f t="shared" si="48"/>
        <v>0</v>
      </c>
      <c r="I74" s="1" t="s">
        <v>47</v>
      </c>
      <c r="J74" s="2">
        <f>B9*2.5/16</f>
        <v>0</v>
      </c>
      <c r="K74" t="s">
        <v>455</v>
      </c>
      <c r="N74" s="32" t="s">
        <v>202</v>
      </c>
      <c r="O74" s="13">
        <f>C150</f>
        <v>0</v>
      </c>
      <c r="Q74" s="13">
        <f t="shared" si="42"/>
        <v>0</v>
      </c>
    </row>
    <row r="75" spans="1:23" x14ac:dyDescent="0.2">
      <c r="A75" t="s">
        <v>448</v>
      </c>
      <c r="B75" s="1" t="s">
        <v>47</v>
      </c>
      <c r="C75" s="10">
        <f t="shared" si="43"/>
        <v>0</v>
      </c>
      <c r="D75" s="2">
        <f t="shared" si="44"/>
        <v>0</v>
      </c>
      <c r="E75" s="2">
        <f t="shared" si="45"/>
        <v>0</v>
      </c>
      <c r="F75" s="2">
        <f t="shared" si="46"/>
        <v>0</v>
      </c>
      <c r="G75" s="2">
        <f t="shared" si="47"/>
        <v>0</v>
      </c>
      <c r="H75" s="2">
        <f t="shared" si="48"/>
        <v>0</v>
      </c>
      <c r="I75" s="1" t="s">
        <v>47</v>
      </c>
      <c r="J75" s="2">
        <f>B8/2/16</f>
        <v>0</v>
      </c>
      <c r="K75" t="s">
        <v>449</v>
      </c>
      <c r="N75" s="32" t="s">
        <v>204</v>
      </c>
      <c r="O75" s="13">
        <f>C151+C192</f>
        <v>0</v>
      </c>
      <c r="Q75" s="13">
        <f t="shared" si="42"/>
        <v>0</v>
      </c>
    </row>
    <row r="76" spans="1:23" x14ac:dyDescent="0.2">
      <c r="A76" t="s">
        <v>33</v>
      </c>
      <c r="B76" s="1" t="s">
        <v>34</v>
      </c>
      <c r="C76" s="10">
        <f t="shared" si="43"/>
        <v>0</v>
      </c>
      <c r="D76" s="2">
        <f t="shared" si="44"/>
        <v>0</v>
      </c>
      <c r="E76" s="2">
        <f t="shared" si="45"/>
        <v>0</v>
      </c>
      <c r="F76" s="2">
        <f t="shared" si="46"/>
        <v>0</v>
      </c>
      <c r="G76" s="2">
        <f t="shared" si="47"/>
        <v>0</v>
      </c>
      <c r="H76" s="2">
        <f t="shared" si="48"/>
        <v>0</v>
      </c>
      <c r="I76" s="1" t="s">
        <v>34</v>
      </c>
      <c r="J76" s="2">
        <f>B8/30</f>
        <v>0</v>
      </c>
      <c r="K76" t="s">
        <v>412</v>
      </c>
      <c r="N76" s="32" t="s">
        <v>511</v>
      </c>
      <c r="O76" s="13">
        <f>C284</f>
        <v>0</v>
      </c>
      <c r="Q76" s="13">
        <f t="shared" si="42"/>
        <v>0</v>
      </c>
    </row>
    <row r="77" spans="1:23" x14ac:dyDescent="0.2">
      <c r="A77" t="s">
        <v>467</v>
      </c>
      <c r="B77" s="1" t="s">
        <v>191</v>
      </c>
      <c r="C77" s="10">
        <f t="shared" si="43"/>
        <v>0</v>
      </c>
      <c r="D77" s="2">
        <f t="shared" ref="D77" si="49">J77</f>
        <v>0</v>
      </c>
      <c r="E77" s="2">
        <f t="shared" ref="E77" si="50">J77*2</f>
        <v>0</v>
      </c>
      <c r="F77" s="2">
        <f t="shared" ref="F77" si="51">J77*3</f>
        <v>0</v>
      </c>
      <c r="G77" s="2">
        <f t="shared" ref="G77" si="52">J77*4</f>
        <v>0</v>
      </c>
      <c r="H77" s="2">
        <f t="shared" ref="H77" si="53">J77*5</f>
        <v>0</v>
      </c>
      <c r="I77" s="1" t="s">
        <v>191</v>
      </c>
      <c r="J77" s="2">
        <f>B8/15</f>
        <v>0</v>
      </c>
      <c r="K77" t="s">
        <v>468</v>
      </c>
      <c r="N77" t="s">
        <v>258</v>
      </c>
      <c r="O77" s="13">
        <f>C87+C134+C253</f>
        <v>0</v>
      </c>
      <c r="Q77" s="13">
        <f t="shared" si="42"/>
        <v>0</v>
      </c>
    </row>
    <row r="78" spans="1:23" x14ac:dyDescent="0.2">
      <c r="A78" t="s">
        <v>35</v>
      </c>
      <c r="B78" s="1" t="s">
        <v>191</v>
      </c>
      <c r="C78" s="10">
        <f t="shared" si="43"/>
        <v>0</v>
      </c>
      <c r="D78" s="2">
        <f t="shared" si="44"/>
        <v>0</v>
      </c>
      <c r="E78" s="2">
        <f t="shared" si="45"/>
        <v>0</v>
      </c>
      <c r="F78" s="2">
        <f t="shared" si="46"/>
        <v>0</v>
      </c>
      <c r="G78" s="2">
        <f t="shared" si="47"/>
        <v>0</v>
      </c>
      <c r="H78" s="2">
        <f t="shared" si="48"/>
        <v>0</v>
      </c>
      <c r="I78" s="1" t="s">
        <v>191</v>
      </c>
      <c r="J78" s="2">
        <f>B8/6</f>
        <v>0</v>
      </c>
      <c r="K78" t="s">
        <v>36</v>
      </c>
      <c r="N78" t="s">
        <v>35</v>
      </c>
      <c r="O78" s="13">
        <f>C78+C127+C223+C241+C256+C272</f>
        <v>0</v>
      </c>
      <c r="Q78" s="13">
        <f t="shared" si="42"/>
        <v>0</v>
      </c>
    </row>
    <row r="79" spans="1:23" x14ac:dyDescent="0.2">
      <c r="A79" t="s">
        <v>37</v>
      </c>
      <c r="B79" s="1" t="s">
        <v>191</v>
      </c>
      <c r="C79" s="10">
        <f t="shared" si="43"/>
        <v>0</v>
      </c>
      <c r="D79" s="2">
        <f t="shared" si="44"/>
        <v>0</v>
      </c>
      <c r="E79" s="2">
        <f t="shared" si="45"/>
        <v>0</v>
      </c>
      <c r="F79" s="2">
        <f t="shared" si="46"/>
        <v>0</v>
      </c>
      <c r="G79" s="2">
        <f t="shared" si="47"/>
        <v>0</v>
      </c>
      <c r="H79" s="2">
        <f t="shared" si="48"/>
        <v>0</v>
      </c>
      <c r="I79" s="1" t="s">
        <v>191</v>
      </c>
      <c r="J79" s="2">
        <f>B8</f>
        <v>0</v>
      </c>
      <c r="K79" t="s">
        <v>120</v>
      </c>
      <c r="N79" t="s">
        <v>108</v>
      </c>
      <c r="O79" s="13">
        <f>C48+C107+C130+C146+C171+C185+C205+C239+C254+C281+C298</f>
        <v>0</v>
      </c>
      <c r="Q79" s="13">
        <f t="shared" si="42"/>
        <v>0</v>
      </c>
    </row>
    <row r="80" spans="1:23" x14ac:dyDescent="0.2">
      <c r="A80" t="s">
        <v>450</v>
      </c>
      <c r="B80" s="1" t="s">
        <v>47</v>
      </c>
      <c r="C80" s="10">
        <f t="shared" si="43"/>
        <v>0</v>
      </c>
      <c r="D80" s="2">
        <f t="shared" si="44"/>
        <v>0</v>
      </c>
      <c r="E80" s="2">
        <f t="shared" si="45"/>
        <v>0</v>
      </c>
      <c r="F80" s="2">
        <f t="shared" si="46"/>
        <v>0</v>
      </c>
      <c r="G80" s="2">
        <f t="shared" si="47"/>
        <v>0</v>
      </c>
      <c r="H80" s="2">
        <f t="shared" si="48"/>
        <v>0</v>
      </c>
      <c r="I80" s="1" t="s">
        <v>47</v>
      </c>
      <c r="J80" s="2">
        <f>(B8/4)/6</f>
        <v>0</v>
      </c>
      <c r="K80" t="s">
        <v>611</v>
      </c>
      <c r="N80" t="s">
        <v>530</v>
      </c>
      <c r="O80" s="13">
        <f>C156+C209</f>
        <v>2</v>
      </c>
      <c r="Q80" s="13">
        <f t="shared" si="42"/>
        <v>2</v>
      </c>
    </row>
    <row r="81" spans="1:17" x14ac:dyDescent="0.2">
      <c r="A81" t="s">
        <v>270</v>
      </c>
      <c r="B81" s="1" t="s">
        <v>191</v>
      </c>
      <c r="C81" s="10">
        <f t="shared" si="43"/>
        <v>0</v>
      </c>
      <c r="D81" s="2">
        <f t="shared" ref="D81" si="54">J81</f>
        <v>0</v>
      </c>
      <c r="E81" s="2">
        <f t="shared" ref="E81" si="55">J81*2</f>
        <v>0</v>
      </c>
      <c r="F81" s="2">
        <f t="shared" ref="F81" si="56">J81*3</f>
        <v>0</v>
      </c>
      <c r="G81" s="2">
        <f t="shared" ref="G81" si="57">J81*4</f>
        <v>0</v>
      </c>
      <c r="H81" s="2">
        <f t="shared" ref="H81" si="58">J81*5</f>
        <v>0</v>
      </c>
      <c r="I81" s="1" t="s">
        <v>191</v>
      </c>
      <c r="J81" s="1">
        <f>B8/10</f>
        <v>0</v>
      </c>
      <c r="K81" t="s">
        <v>451</v>
      </c>
      <c r="N81" t="s">
        <v>548</v>
      </c>
      <c r="O81" s="13">
        <f>C258+C209</f>
        <v>1</v>
      </c>
      <c r="Q81" s="13">
        <f t="shared" si="42"/>
        <v>1</v>
      </c>
    </row>
    <row r="82" spans="1:17" x14ac:dyDescent="0.2">
      <c r="A82" t="s">
        <v>122</v>
      </c>
      <c r="B82" s="1" t="s">
        <v>123</v>
      </c>
      <c r="C82" s="10">
        <f t="shared" si="43"/>
        <v>0</v>
      </c>
      <c r="D82" s="2">
        <f t="shared" si="44"/>
        <v>0</v>
      </c>
      <c r="E82" s="2">
        <f t="shared" si="45"/>
        <v>0</v>
      </c>
      <c r="F82" s="2">
        <f t="shared" si="46"/>
        <v>0</v>
      </c>
      <c r="G82" s="2">
        <f t="shared" si="47"/>
        <v>0</v>
      </c>
      <c r="H82" s="2">
        <f t="shared" si="48"/>
        <v>0</v>
      </c>
      <c r="I82" s="1" t="s">
        <v>123</v>
      </c>
      <c r="J82" s="1">
        <f>B8*0.1</f>
        <v>0</v>
      </c>
      <c r="K82" t="s">
        <v>55</v>
      </c>
      <c r="N82" t="s">
        <v>577</v>
      </c>
      <c r="O82" s="13">
        <f>C288</f>
        <v>0</v>
      </c>
      <c r="Q82" s="13">
        <f t="shared" si="42"/>
        <v>0</v>
      </c>
    </row>
    <row r="83" spans="1:17" x14ac:dyDescent="0.2">
      <c r="A83" t="s">
        <v>56</v>
      </c>
      <c r="B83" s="1" t="s">
        <v>123</v>
      </c>
      <c r="C83" s="10">
        <f t="shared" si="43"/>
        <v>0</v>
      </c>
      <c r="D83" s="2">
        <f t="shared" si="44"/>
        <v>0</v>
      </c>
      <c r="E83" s="2">
        <f t="shared" si="45"/>
        <v>0</v>
      </c>
      <c r="F83" s="2">
        <f t="shared" si="46"/>
        <v>0</v>
      </c>
      <c r="G83" s="2">
        <f t="shared" si="47"/>
        <v>0</v>
      </c>
      <c r="H83" s="2">
        <f t="shared" si="48"/>
        <v>0</v>
      </c>
      <c r="I83" s="1" t="s">
        <v>123</v>
      </c>
      <c r="J83" s="1">
        <f>B8*0.1</f>
        <v>0</v>
      </c>
      <c r="K83" t="s">
        <v>55</v>
      </c>
    </row>
    <row r="84" spans="1:17" x14ac:dyDescent="0.2">
      <c r="A84" t="s">
        <v>57</v>
      </c>
      <c r="B84" s="1" t="s">
        <v>191</v>
      </c>
      <c r="C84" s="10">
        <f t="shared" si="43"/>
        <v>0</v>
      </c>
      <c r="D84" s="2">
        <f t="shared" si="44"/>
        <v>0</v>
      </c>
      <c r="E84" s="2">
        <f t="shared" si="45"/>
        <v>0</v>
      </c>
      <c r="F84" s="2">
        <f t="shared" si="46"/>
        <v>0</v>
      </c>
      <c r="G84" s="2">
        <f t="shared" si="47"/>
        <v>0</v>
      </c>
      <c r="H84" s="2">
        <f t="shared" si="48"/>
        <v>0</v>
      </c>
      <c r="I84" s="1" t="s">
        <v>191</v>
      </c>
      <c r="J84" s="1">
        <f>B8*4</f>
        <v>0</v>
      </c>
      <c r="K84" t="s">
        <v>65</v>
      </c>
      <c r="Q84" s="13"/>
    </row>
    <row r="85" spans="1:17" x14ac:dyDescent="0.2">
      <c r="A85" t="s">
        <v>38</v>
      </c>
      <c r="B85" s="1" t="s">
        <v>39</v>
      </c>
      <c r="C85" s="10">
        <f t="shared" si="43"/>
        <v>0</v>
      </c>
      <c r="D85" s="2">
        <f t="shared" si="44"/>
        <v>0</v>
      </c>
      <c r="E85" s="2">
        <f t="shared" si="45"/>
        <v>0</v>
      </c>
      <c r="F85" s="2">
        <f t="shared" si="46"/>
        <v>0</v>
      </c>
      <c r="G85" s="2">
        <f t="shared" si="47"/>
        <v>0</v>
      </c>
      <c r="H85" s="2">
        <f t="shared" si="48"/>
        <v>0</v>
      </c>
      <c r="I85" s="1" t="s">
        <v>39</v>
      </c>
      <c r="J85" s="1">
        <f>B8</f>
        <v>0</v>
      </c>
      <c r="K85" t="s">
        <v>120</v>
      </c>
      <c r="Q85" s="13"/>
    </row>
    <row r="86" spans="1:17" x14ac:dyDescent="0.2">
      <c r="A86" t="s">
        <v>63</v>
      </c>
      <c r="B86" s="1" t="s">
        <v>44</v>
      </c>
      <c r="C86" s="10">
        <f t="shared" si="43"/>
        <v>0</v>
      </c>
      <c r="D86" s="2">
        <f>J86</f>
        <v>0</v>
      </c>
      <c r="E86" s="2">
        <f t="shared" si="45"/>
        <v>0</v>
      </c>
      <c r="F86" s="2">
        <f t="shared" si="46"/>
        <v>0</v>
      </c>
      <c r="G86" s="2">
        <f t="shared" si="47"/>
        <v>0</v>
      </c>
      <c r="H86" s="2">
        <f t="shared" si="48"/>
        <v>0</v>
      </c>
      <c r="I86" s="1" t="s">
        <v>44</v>
      </c>
      <c r="J86" s="1">
        <f>(B9)+((B8-B9)*1.5)</f>
        <v>0</v>
      </c>
      <c r="K86" t="s">
        <v>250</v>
      </c>
      <c r="N86" s="8" t="s">
        <v>512</v>
      </c>
      <c r="Q86" s="13"/>
    </row>
    <row r="87" spans="1:17" x14ac:dyDescent="0.2">
      <c r="A87" t="s">
        <v>258</v>
      </c>
      <c r="B87" s="1" t="s">
        <v>191</v>
      </c>
      <c r="C87" s="10">
        <f t="shared" si="43"/>
        <v>0</v>
      </c>
      <c r="D87" s="2">
        <f>J87</f>
        <v>0</v>
      </c>
      <c r="E87" s="2">
        <f>J87*2</f>
        <v>0</v>
      </c>
      <c r="F87" s="2">
        <f>J87*3</f>
        <v>0</v>
      </c>
      <c r="G87" s="2">
        <f>J87*4</f>
        <v>0</v>
      </c>
      <c r="H87" s="2">
        <f>J87*5</f>
        <v>0</v>
      </c>
      <c r="I87" s="1" t="s">
        <v>191</v>
      </c>
      <c r="J87" s="1">
        <f>B8/4</f>
        <v>0</v>
      </c>
      <c r="K87" t="s">
        <v>259</v>
      </c>
      <c r="N87" s="32" t="s">
        <v>551</v>
      </c>
      <c r="O87" s="13">
        <f>C117+C95+C112</f>
        <v>0</v>
      </c>
      <c r="Q87" s="13">
        <f t="shared" si="36"/>
        <v>0</v>
      </c>
    </row>
    <row r="88" spans="1:17" ht="15" thickBot="1" x14ac:dyDescent="0.25">
      <c r="A88" t="s">
        <v>103</v>
      </c>
      <c r="B88" s="3" t="s">
        <v>301</v>
      </c>
      <c r="C88" s="11">
        <f t="shared" si="43"/>
        <v>0</v>
      </c>
      <c r="D88" s="2">
        <f>J88</f>
        <v>0</v>
      </c>
      <c r="E88" s="2">
        <f>J88*2</f>
        <v>0</v>
      </c>
      <c r="F88" s="2">
        <f>J88*3</f>
        <v>0</v>
      </c>
      <c r="G88" s="2">
        <f>J88*4</f>
        <v>0</v>
      </c>
      <c r="H88" s="2">
        <f>J88*5</f>
        <v>0</v>
      </c>
      <c r="I88" s="3" t="s">
        <v>302</v>
      </c>
      <c r="J88" s="1">
        <f>B8/25</f>
        <v>0</v>
      </c>
      <c r="K88" t="s">
        <v>300</v>
      </c>
      <c r="N88" s="32" t="s">
        <v>550</v>
      </c>
      <c r="O88" s="13">
        <f>C96</f>
        <v>0</v>
      </c>
      <c r="Q88" s="13">
        <f t="shared" si="36"/>
        <v>0</v>
      </c>
    </row>
    <row r="89" spans="1:17" x14ac:dyDescent="0.2">
      <c r="B89" s="1"/>
      <c r="C89" s="2"/>
      <c r="D89" s="2"/>
      <c r="E89" s="2"/>
      <c r="F89" s="2"/>
      <c r="G89" s="2"/>
      <c r="H89" s="2"/>
      <c r="K89"/>
      <c r="Q89" s="13"/>
    </row>
    <row r="90" spans="1:17" ht="15" thickBot="1" x14ac:dyDescent="0.25">
      <c r="A90" s="5" t="s">
        <v>392</v>
      </c>
      <c r="B90" s="41">
        <v>0</v>
      </c>
      <c r="C90" s="2"/>
      <c r="D90" s="2"/>
      <c r="E90" s="2"/>
      <c r="F90" s="2"/>
      <c r="G90" s="2"/>
      <c r="H90" s="2"/>
      <c r="K90"/>
      <c r="N90" s="32" t="s">
        <v>361</v>
      </c>
      <c r="O90" s="13">
        <f>C93+C136+C302</f>
        <v>0</v>
      </c>
      <c r="Q90" s="13">
        <f t="shared" si="36"/>
        <v>0</v>
      </c>
    </row>
    <row r="91" spans="1:17" x14ac:dyDescent="0.2">
      <c r="A91" s="8" t="s">
        <v>102</v>
      </c>
      <c r="B91" s="1"/>
      <c r="C91" s="12" t="s">
        <v>391</v>
      </c>
      <c r="D91" s="1" t="s">
        <v>115</v>
      </c>
      <c r="E91" s="1" t="s">
        <v>156</v>
      </c>
      <c r="F91" s="1" t="s">
        <v>196</v>
      </c>
      <c r="G91" s="1" t="s">
        <v>197</v>
      </c>
      <c r="H91" s="1" t="s">
        <v>198</v>
      </c>
      <c r="K91"/>
      <c r="N91" s="32" t="s">
        <v>413</v>
      </c>
      <c r="O91" s="13">
        <f>C97+C257</f>
        <v>0</v>
      </c>
      <c r="Q91" s="13">
        <f t="shared" si="36"/>
        <v>0</v>
      </c>
    </row>
    <row r="92" spans="1:17" x14ac:dyDescent="0.2">
      <c r="A92" t="s">
        <v>103</v>
      </c>
      <c r="B92" s="1" t="s">
        <v>104</v>
      </c>
      <c r="C92" s="10">
        <f t="shared" ref="C92:C97" si="59">$B$90*D92</f>
        <v>0</v>
      </c>
      <c r="D92" s="2">
        <f>J92</f>
        <v>0</v>
      </c>
      <c r="E92" s="2">
        <f t="shared" ref="E92:E94" si="60">J92*2</f>
        <v>0</v>
      </c>
      <c r="F92" s="2">
        <f t="shared" ref="F92:F94" si="61">J92*3</f>
        <v>0</v>
      </c>
      <c r="G92" s="2">
        <f t="shared" ref="G92:G94" si="62">J92*4</f>
        <v>0</v>
      </c>
      <c r="H92" s="2">
        <f t="shared" ref="H92:H94" si="63">J92*5</f>
        <v>0</v>
      </c>
      <c r="I92" s="1" t="s">
        <v>104</v>
      </c>
      <c r="J92" s="2">
        <f>B8/18</f>
        <v>0</v>
      </c>
      <c r="K92" t="s">
        <v>442</v>
      </c>
      <c r="L92" s="1"/>
      <c r="N92" s="32" t="s">
        <v>533</v>
      </c>
      <c r="O92" s="13">
        <f>C196</f>
        <v>0</v>
      </c>
      <c r="Q92" s="13">
        <f t="shared" si="36"/>
        <v>0</v>
      </c>
    </row>
    <row r="93" spans="1:17" x14ac:dyDescent="0.2">
      <c r="A93" t="s">
        <v>105</v>
      </c>
      <c r="B93" s="1" t="s">
        <v>143</v>
      </c>
      <c r="C93" s="10">
        <f t="shared" si="59"/>
        <v>0</v>
      </c>
      <c r="D93" s="2">
        <f t="shared" ref="D93:D97" si="64">J93</f>
        <v>0</v>
      </c>
      <c r="E93" s="2">
        <f t="shared" si="60"/>
        <v>0</v>
      </c>
      <c r="F93" s="2">
        <f t="shared" si="61"/>
        <v>0</v>
      </c>
      <c r="G93" s="2">
        <f t="shared" si="62"/>
        <v>0</v>
      </c>
      <c r="H93" s="2">
        <f t="shared" si="63"/>
        <v>0</v>
      </c>
      <c r="I93" s="1" t="s">
        <v>143</v>
      </c>
      <c r="J93" s="2">
        <f>(J92)*1.7</f>
        <v>0</v>
      </c>
      <c r="K93" t="s">
        <v>319</v>
      </c>
      <c r="L93" s="1"/>
      <c r="N93" s="32" t="s">
        <v>552</v>
      </c>
      <c r="O93" s="13">
        <f>C157+C187+C210+C300</f>
        <v>0</v>
      </c>
      <c r="Q93" s="13">
        <f t="shared" si="36"/>
        <v>0</v>
      </c>
    </row>
    <row r="94" spans="1:17" x14ac:dyDescent="0.2">
      <c r="A94" t="s">
        <v>216</v>
      </c>
      <c r="B94" s="1" t="s">
        <v>143</v>
      </c>
      <c r="C94" s="10">
        <f t="shared" si="59"/>
        <v>0</v>
      </c>
      <c r="D94" s="1">
        <f t="shared" si="64"/>
        <v>0</v>
      </c>
      <c r="E94" s="1">
        <f t="shared" si="60"/>
        <v>0</v>
      </c>
      <c r="F94" s="1">
        <f t="shared" si="61"/>
        <v>0</v>
      </c>
      <c r="G94" s="1">
        <f t="shared" si="62"/>
        <v>0</v>
      </c>
      <c r="H94" s="1">
        <f t="shared" si="63"/>
        <v>0</v>
      </c>
      <c r="I94" s="1" t="s">
        <v>143</v>
      </c>
      <c r="J94" s="2">
        <f>B8/16</f>
        <v>0</v>
      </c>
      <c r="K94" s="3" t="s">
        <v>22</v>
      </c>
      <c r="N94" s="32" t="s">
        <v>532</v>
      </c>
      <c r="O94" s="13">
        <f>C195</f>
        <v>0</v>
      </c>
      <c r="Q94" s="13">
        <f t="shared" si="36"/>
        <v>0</v>
      </c>
    </row>
    <row r="95" spans="1:17" x14ac:dyDescent="0.2">
      <c r="A95" t="s">
        <v>218</v>
      </c>
      <c r="B95" s="1" t="s">
        <v>123</v>
      </c>
      <c r="C95" s="10">
        <f t="shared" si="59"/>
        <v>0</v>
      </c>
      <c r="D95" s="2">
        <f t="shared" si="64"/>
        <v>7</v>
      </c>
      <c r="E95" s="2">
        <f>J95*2</f>
        <v>14</v>
      </c>
      <c r="F95" s="2">
        <f>J95*3</f>
        <v>21</v>
      </c>
      <c r="G95" s="2">
        <f>J95*4</f>
        <v>28</v>
      </c>
      <c r="H95" s="2">
        <f>J95*5</f>
        <v>35</v>
      </c>
      <c r="I95" s="1" t="s">
        <v>123</v>
      </c>
      <c r="J95" s="2">
        <v>7</v>
      </c>
      <c r="K95" s="32" t="s">
        <v>517</v>
      </c>
      <c r="N95" s="32" t="s">
        <v>531</v>
      </c>
      <c r="O95" s="13">
        <f>C172</f>
        <v>0</v>
      </c>
      <c r="Q95" s="13">
        <f t="shared" si="36"/>
        <v>0</v>
      </c>
    </row>
    <row r="96" spans="1:17" x14ac:dyDescent="0.2">
      <c r="A96" t="s">
        <v>219</v>
      </c>
      <c r="B96" s="1" t="s">
        <v>123</v>
      </c>
      <c r="C96" s="10">
        <f t="shared" si="59"/>
        <v>0</v>
      </c>
      <c r="D96" s="2">
        <f t="shared" si="64"/>
        <v>3</v>
      </c>
      <c r="E96" s="2">
        <f>J96*2</f>
        <v>6</v>
      </c>
      <c r="F96" s="2">
        <f>J96*3</f>
        <v>9</v>
      </c>
      <c r="G96" s="2">
        <f>J96*4</f>
        <v>12</v>
      </c>
      <c r="H96" s="2">
        <f>J96*5</f>
        <v>15</v>
      </c>
      <c r="I96" s="1" t="s">
        <v>123</v>
      </c>
      <c r="J96" s="2">
        <v>3</v>
      </c>
      <c r="K96" t="s">
        <v>220</v>
      </c>
      <c r="N96" s="32" t="s">
        <v>537</v>
      </c>
      <c r="O96" s="13">
        <f>C194</f>
        <v>0</v>
      </c>
      <c r="Q96" s="13">
        <f t="shared" si="36"/>
        <v>0</v>
      </c>
    </row>
    <row r="97" spans="1:17" ht="15" thickBot="1" x14ac:dyDescent="0.25">
      <c r="A97" t="s">
        <v>413</v>
      </c>
      <c r="B97" s="1" t="s">
        <v>414</v>
      </c>
      <c r="C97" s="11">
        <f t="shared" si="59"/>
        <v>0</v>
      </c>
      <c r="D97" s="2">
        <f t="shared" si="64"/>
        <v>0</v>
      </c>
      <c r="E97" s="2">
        <f>J97*2</f>
        <v>0</v>
      </c>
      <c r="F97" s="2">
        <f t="shared" ref="F97" si="65">J97*3</f>
        <v>0</v>
      </c>
      <c r="G97" s="2">
        <f t="shared" ref="G97" si="66">J97*4</f>
        <v>0</v>
      </c>
      <c r="H97" s="2">
        <f t="shared" ref="H97" si="67">J97*5</f>
        <v>0</v>
      </c>
      <c r="I97" s="1" t="s">
        <v>414</v>
      </c>
      <c r="J97" s="2">
        <f>B8/20*0.1</f>
        <v>0</v>
      </c>
      <c r="K97" t="s">
        <v>612</v>
      </c>
      <c r="N97" s="32" t="s">
        <v>553</v>
      </c>
      <c r="O97" s="13">
        <f>C213</f>
        <v>0</v>
      </c>
      <c r="Q97" s="13">
        <f t="shared" si="36"/>
        <v>0</v>
      </c>
    </row>
    <row r="98" spans="1:17" x14ac:dyDescent="0.2">
      <c r="B98" s="1"/>
      <c r="C98" s="2"/>
      <c r="D98" s="2"/>
      <c r="E98" s="2"/>
      <c r="F98" s="2"/>
      <c r="G98" s="2"/>
      <c r="H98" s="2"/>
      <c r="K98"/>
      <c r="Q98" s="13"/>
    </row>
    <row r="99" spans="1:17" x14ac:dyDescent="0.2">
      <c r="A99" s="8" t="s">
        <v>606</v>
      </c>
      <c r="B99" s="1"/>
      <c r="C99" s="2"/>
      <c r="K99"/>
      <c r="N99" s="32" t="s">
        <v>554</v>
      </c>
      <c r="O99" s="13">
        <f>C103</f>
        <v>0</v>
      </c>
      <c r="Q99" s="13">
        <f t="shared" si="36"/>
        <v>0</v>
      </c>
    </row>
    <row r="100" spans="1:17" x14ac:dyDescent="0.2">
      <c r="B100" s="1"/>
      <c r="C100" s="2"/>
      <c r="K100"/>
      <c r="N100" s="32" t="s">
        <v>264</v>
      </c>
      <c r="O100" s="13">
        <f>C104+C269+C280</f>
        <v>0</v>
      </c>
      <c r="Q100" s="13">
        <f t="shared" si="36"/>
        <v>0</v>
      </c>
    </row>
    <row r="101" spans="1:17" x14ac:dyDescent="0.2">
      <c r="A101" s="5" t="s">
        <v>392</v>
      </c>
      <c r="B101" s="41">
        <v>0</v>
      </c>
      <c r="C101" s="2"/>
      <c r="K101"/>
      <c r="N101" s="32" t="s">
        <v>541</v>
      </c>
      <c r="O101" s="13">
        <f>C279</f>
        <v>0</v>
      </c>
      <c r="Q101" s="13">
        <f t="shared" si="36"/>
        <v>0</v>
      </c>
    </row>
    <row r="102" spans="1:17" ht="15" thickBot="1" x14ac:dyDescent="0.25">
      <c r="A102" s="8" t="s">
        <v>137</v>
      </c>
      <c r="B102" s="1"/>
      <c r="C102" s="2" t="s">
        <v>391</v>
      </c>
      <c r="D102" s="1" t="s">
        <v>115</v>
      </c>
      <c r="E102" s="1" t="s">
        <v>156</v>
      </c>
      <c r="F102" s="1" t="s">
        <v>196</v>
      </c>
      <c r="G102" s="1" t="s">
        <v>197</v>
      </c>
      <c r="H102" s="1" t="s">
        <v>198</v>
      </c>
      <c r="K102"/>
      <c r="N102" s="32" t="s">
        <v>542</v>
      </c>
      <c r="O102" s="13">
        <f>C264</f>
        <v>0</v>
      </c>
      <c r="Q102" s="13">
        <f t="shared" si="36"/>
        <v>0</v>
      </c>
    </row>
    <row r="103" spans="1:17" x14ac:dyDescent="0.2">
      <c r="A103" t="s">
        <v>138</v>
      </c>
      <c r="B103" s="1" t="s">
        <v>143</v>
      </c>
      <c r="C103" s="12">
        <f>$B$101*D103</f>
        <v>0</v>
      </c>
      <c r="D103" s="2">
        <f>J103</f>
        <v>0</v>
      </c>
      <c r="E103" s="2">
        <f>J103*2</f>
        <v>0</v>
      </c>
      <c r="F103" s="2">
        <f>J103*3</f>
        <v>0</v>
      </c>
      <c r="G103" s="2">
        <f t="shared" ref="G103:G113" si="68">J103*4</f>
        <v>0</v>
      </c>
      <c r="H103" s="2">
        <f t="shared" ref="H103:H113" si="69">J103*5</f>
        <v>0</v>
      </c>
      <c r="I103" s="1" t="s">
        <v>143</v>
      </c>
      <c r="J103" s="1">
        <f>(B8-B11)/4</f>
        <v>0</v>
      </c>
      <c r="K103" t="s">
        <v>268</v>
      </c>
      <c r="N103" s="32" t="s">
        <v>518</v>
      </c>
      <c r="O103" s="13">
        <f>C105</f>
        <v>0</v>
      </c>
      <c r="Q103" s="13">
        <f t="shared" si="36"/>
        <v>0</v>
      </c>
    </row>
    <row r="104" spans="1:17" x14ac:dyDescent="0.2">
      <c r="A104" t="s">
        <v>264</v>
      </c>
      <c r="B104" s="1" t="s">
        <v>143</v>
      </c>
      <c r="C104" s="10">
        <f t="shared" ref="C104:C113" si="70">$B$101*D104</f>
        <v>0</v>
      </c>
      <c r="D104" s="2">
        <f>J104</f>
        <v>0</v>
      </c>
      <c r="E104" s="2">
        <f>J104*2</f>
        <v>0</v>
      </c>
      <c r="F104" s="2">
        <f>J104*3</f>
        <v>0</v>
      </c>
      <c r="G104" s="2">
        <f>J104*4</f>
        <v>0</v>
      </c>
      <c r="H104" s="2">
        <f>J104*5</f>
        <v>0</v>
      </c>
      <c r="I104" s="1" t="s">
        <v>143</v>
      </c>
      <c r="J104" s="1">
        <f>B11/4</f>
        <v>0</v>
      </c>
      <c r="K104" t="s">
        <v>267</v>
      </c>
      <c r="N104" s="32" t="s">
        <v>528</v>
      </c>
      <c r="O104" s="13">
        <f>C137+C141+C200+C191+C296</f>
        <v>0</v>
      </c>
      <c r="Q104" s="13">
        <f t="shared" si="36"/>
        <v>0</v>
      </c>
    </row>
    <row r="105" spans="1:17" x14ac:dyDescent="0.2">
      <c r="A105" t="s">
        <v>244</v>
      </c>
      <c r="B105" s="1" t="s">
        <v>123</v>
      </c>
      <c r="C105" s="10">
        <f t="shared" si="70"/>
        <v>0</v>
      </c>
      <c r="D105" s="2">
        <f t="shared" ref="D105:D113" si="71">J105</f>
        <v>0</v>
      </c>
      <c r="E105" s="2">
        <f t="shared" ref="E105:E113" si="72">J105*2</f>
        <v>0</v>
      </c>
      <c r="F105" s="2">
        <f t="shared" ref="F105:F113" si="73">J105*3</f>
        <v>0</v>
      </c>
      <c r="G105" s="2">
        <f t="shared" si="68"/>
        <v>0</v>
      </c>
      <c r="H105" s="2">
        <f t="shared" si="69"/>
        <v>0</v>
      </c>
      <c r="I105" s="1" t="s">
        <v>123</v>
      </c>
      <c r="J105" s="1">
        <f>B8*6</f>
        <v>0</v>
      </c>
      <c r="K105" t="s">
        <v>119</v>
      </c>
      <c r="N105" s="32" t="s">
        <v>526</v>
      </c>
      <c r="O105" s="13">
        <f>C116</f>
        <v>0</v>
      </c>
      <c r="Q105" s="13">
        <f t="shared" si="36"/>
        <v>0</v>
      </c>
    </row>
    <row r="106" spans="1:17" x14ac:dyDescent="0.2">
      <c r="A106" t="s">
        <v>27</v>
      </c>
      <c r="B106" s="33" t="s">
        <v>143</v>
      </c>
      <c r="C106" s="10">
        <f t="shared" si="70"/>
        <v>0</v>
      </c>
      <c r="D106" s="2">
        <f t="shared" si="71"/>
        <v>0</v>
      </c>
      <c r="E106" s="2">
        <f t="shared" si="72"/>
        <v>0</v>
      </c>
      <c r="F106" s="2">
        <f t="shared" si="73"/>
        <v>0</v>
      </c>
      <c r="G106" s="2">
        <f t="shared" si="68"/>
        <v>0</v>
      </c>
      <c r="H106" s="2">
        <f t="shared" si="69"/>
        <v>0</v>
      </c>
      <c r="I106" s="1" t="s">
        <v>143</v>
      </c>
      <c r="J106" s="1">
        <f>B9*3/16</f>
        <v>0</v>
      </c>
      <c r="K106" t="s">
        <v>28</v>
      </c>
      <c r="N106" s="32" t="s">
        <v>305</v>
      </c>
      <c r="O106" s="13">
        <f>C233+C231</f>
        <v>0</v>
      </c>
      <c r="Q106" s="13">
        <f t="shared" si="36"/>
        <v>0</v>
      </c>
    </row>
    <row r="107" spans="1:17" x14ac:dyDescent="0.2">
      <c r="A107" t="s">
        <v>108</v>
      </c>
      <c r="B107" s="33" t="s">
        <v>271</v>
      </c>
      <c r="C107" s="10">
        <f t="shared" si="70"/>
        <v>0</v>
      </c>
      <c r="D107" s="2">
        <f>J107</f>
        <v>0</v>
      </c>
      <c r="E107" s="2">
        <f>J107*2</f>
        <v>0</v>
      </c>
      <c r="F107" s="2">
        <f>J107*3</f>
        <v>0</v>
      </c>
      <c r="G107" s="2">
        <f>J107*4</f>
        <v>0</v>
      </c>
      <c r="H107" s="2">
        <f>J107*5</f>
        <v>0</v>
      </c>
      <c r="I107" s="1" t="s">
        <v>271</v>
      </c>
      <c r="J107" s="2">
        <f>B8/6</f>
        <v>0</v>
      </c>
      <c r="K107" t="s">
        <v>87</v>
      </c>
      <c r="N107" s="32" t="s">
        <v>238</v>
      </c>
      <c r="O107" s="13">
        <f>C122</f>
        <v>0</v>
      </c>
      <c r="Q107" s="13">
        <f t="shared" si="36"/>
        <v>0</v>
      </c>
    </row>
    <row r="108" spans="1:17" x14ac:dyDescent="0.2">
      <c r="A108" t="s">
        <v>269</v>
      </c>
      <c r="B108" s="1" t="s">
        <v>143</v>
      </c>
      <c r="C108" s="10">
        <f t="shared" si="70"/>
        <v>0</v>
      </c>
      <c r="D108" s="2">
        <f>J108</f>
        <v>0</v>
      </c>
      <c r="E108" s="2">
        <f>J108*2</f>
        <v>0</v>
      </c>
      <c r="F108" s="2">
        <f>J108*3</f>
        <v>0</v>
      </c>
      <c r="G108" s="2">
        <f>J108*4</f>
        <v>0</v>
      </c>
      <c r="H108" s="2">
        <f>J108*5</f>
        <v>0</v>
      </c>
      <c r="I108" s="1" t="s">
        <v>143</v>
      </c>
      <c r="J108" s="1">
        <f>B8/8</f>
        <v>0</v>
      </c>
      <c r="K108" t="s">
        <v>179</v>
      </c>
      <c r="N108" s="32" t="s">
        <v>273</v>
      </c>
      <c r="O108" s="13">
        <f>C123</f>
        <v>0</v>
      </c>
      <c r="Q108" s="13">
        <f t="shared" si="36"/>
        <v>0</v>
      </c>
    </row>
    <row r="109" spans="1:17" x14ac:dyDescent="0.2">
      <c r="A109" t="s">
        <v>270</v>
      </c>
      <c r="B109" s="1" t="s">
        <v>271</v>
      </c>
      <c r="C109" s="10">
        <f t="shared" si="70"/>
        <v>0</v>
      </c>
      <c r="D109" s="2">
        <f>J109</f>
        <v>0</v>
      </c>
      <c r="E109" s="2">
        <f>J109*2</f>
        <v>0</v>
      </c>
      <c r="F109" s="2">
        <f>J109*3</f>
        <v>0</v>
      </c>
      <c r="G109" s="2">
        <f>J109*4</f>
        <v>0</v>
      </c>
      <c r="H109" s="2">
        <f>J109*5</f>
        <v>0</v>
      </c>
      <c r="I109" s="1" t="s">
        <v>271</v>
      </c>
      <c r="J109" s="1">
        <f>B8/8</f>
        <v>0</v>
      </c>
      <c r="K109" t="s">
        <v>613</v>
      </c>
      <c r="N109" s="32" t="s">
        <v>535</v>
      </c>
      <c r="O109" s="13">
        <f>C177</f>
        <v>0</v>
      </c>
      <c r="Q109" s="13">
        <f t="shared" si="36"/>
        <v>0</v>
      </c>
    </row>
    <row r="110" spans="1:17" x14ac:dyDescent="0.2">
      <c r="A110" t="s">
        <v>72</v>
      </c>
      <c r="B110" s="1" t="s">
        <v>271</v>
      </c>
      <c r="C110" s="10">
        <f t="shared" si="70"/>
        <v>0</v>
      </c>
      <c r="D110" s="2">
        <f>J110</f>
        <v>0</v>
      </c>
      <c r="E110" s="2">
        <f>J110*2</f>
        <v>0</v>
      </c>
      <c r="F110" s="2">
        <f>J110*3</f>
        <v>0</v>
      </c>
      <c r="G110" s="2">
        <f>J110*4</f>
        <v>0</v>
      </c>
      <c r="H110" s="2">
        <f>J110*5</f>
        <v>0</v>
      </c>
      <c r="I110" s="1" t="s">
        <v>271</v>
      </c>
      <c r="J110" s="1">
        <f>B8/10</f>
        <v>0</v>
      </c>
      <c r="K110" t="s">
        <v>614</v>
      </c>
      <c r="N110" s="32" t="s">
        <v>515</v>
      </c>
      <c r="O110" s="13">
        <f>C92</f>
        <v>0</v>
      </c>
      <c r="Q110" s="13">
        <f t="shared" si="36"/>
        <v>0</v>
      </c>
    </row>
    <row r="111" spans="1:17" x14ac:dyDescent="0.2">
      <c r="A111" t="s">
        <v>29</v>
      </c>
      <c r="B111" s="1" t="s">
        <v>184</v>
      </c>
      <c r="C111" s="10">
        <f t="shared" si="70"/>
        <v>0</v>
      </c>
      <c r="D111" s="2">
        <f t="shared" si="71"/>
        <v>0</v>
      </c>
      <c r="E111" s="2">
        <f t="shared" si="72"/>
        <v>0</v>
      </c>
      <c r="F111" s="2">
        <f t="shared" si="73"/>
        <v>0</v>
      </c>
      <c r="G111" s="2">
        <f t="shared" si="68"/>
        <v>0</v>
      </c>
      <c r="H111" s="2">
        <f t="shared" si="69"/>
        <v>0</v>
      </c>
      <c r="I111" s="1" t="s">
        <v>184</v>
      </c>
      <c r="J111" s="1">
        <f>(B8/10)</f>
        <v>0</v>
      </c>
      <c r="K111" t="s">
        <v>16</v>
      </c>
      <c r="Q111" s="13"/>
    </row>
    <row r="112" spans="1:17" x14ac:dyDescent="0.2">
      <c r="A112" t="s">
        <v>128</v>
      </c>
      <c r="B112" s="1" t="s">
        <v>149</v>
      </c>
      <c r="C112" s="10">
        <f t="shared" si="70"/>
        <v>0</v>
      </c>
      <c r="D112" s="2">
        <f t="shared" si="71"/>
        <v>0</v>
      </c>
      <c r="E112" s="2">
        <f t="shared" si="72"/>
        <v>0</v>
      </c>
      <c r="F112" s="2">
        <f t="shared" si="73"/>
        <v>0</v>
      </c>
      <c r="G112" s="2">
        <f t="shared" si="68"/>
        <v>0</v>
      </c>
      <c r="H112" s="2">
        <f t="shared" si="69"/>
        <v>0</v>
      </c>
      <c r="I112" s="1" t="s">
        <v>149</v>
      </c>
      <c r="J112" s="1">
        <f>(B8/10)</f>
        <v>0</v>
      </c>
      <c r="K112" t="s">
        <v>158</v>
      </c>
      <c r="N112" s="32" t="s">
        <v>540</v>
      </c>
      <c r="O112" s="13">
        <f>C188+C283</f>
        <v>0</v>
      </c>
      <c r="Q112" s="13">
        <f t="shared" ref="Q112:Q143" si="74">O112-P112</f>
        <v>0</v>
      </c>
    </row>
    <row r="113" spans="1:17" x14ac:dyDescent="0.2">
      <c r="A113" t="s">
        <v>159</v>
      </c>
      <c r="B113" s="33" t="s">
        <v>143</v>
      </c>
      <c r="C113" s="10">
        <f t="shared" si="70"/>
        <v>0</v>
      </c>
      <c r="D113" s="2">
        <f t="shared" si="71"/>
        <v>0</v>
      </c>
      <c r="E113" s="2">
        <f t="shared" si="72"/>
        <v>0</v>
      </c>
      <c r="F113" s="2">
        <f t="shared" si="73"/>
        <v>0</v>
      </c>
      <c r="G113" s="2">
        <f t="shared" si="68"/>
        <v>0</v>
      </c>
      <c r="H113" s="2">
        <f t="shared" si="69"/>
        <v>0</v>
      </c>
      <c r="I113" s="1" t="s">
        <v>123</v>
      </c>
      <c r="J113" s="86">
        <f>(B8-B10)*0.5/16</f>
        <v>0</v>
      </c>
      <c r="K113" t="s">
        <v>208</v>
      </c>
      <c r="N113" s="32" t="s">
        <v>539</v>
      </c>
      <c r="O113" s="13">
        <f>C164+C189+C211</f>
        <v>0</v>
      </c>
      <c r="Q113" s="13">
        <f t="shared" si="74"/>
        <v>0</v>
      </c>
    </row>
    <row r="114" spans="1:17" x14ac:dyDescent="0.2">
      <c r="B114" s="1"/>
      <c r="C114" s="2"/>
      <c r="D114" s="2"/>
      <c r="E114" s="2"/>
      <c r="F114" s="2"/>
      <c r="G114" s="2"/>
      <c r="H114" s="2"/>
      <c r="K114"/>
      <c r="N114" s="32" t="s">
        <v>545</v>
      </c>
      <c r="O114" s="13">
        <f>C212</f>
        <v>0</v>
      </c>
      <c r="Q114" s="13">
        <f t="shared" si="74"/>
        <v>0</v>
      </c>
    </row>
    <row r="115" spans="1:17" ht="15" thickBot="1" x14ac:dyDescent="0.25">
      <c r="A115" s="8" t="s">
        <v>226</v>
      </c>
      <c r="B115" s="1"/>
      <c r="C115" s="2"/>
      <c r="K115"/>
      <c r="N115" s="32" t="s">
        <v>519</v>
      </c>
      <c r="O115" s="13">
        <f>C167+C202</f>
        <v>0</v>
      </c>
      <c r="Q115" s="13">
        <f t="shared" si="74"/>
        <v>0</v>
      </c>
    </row>
    <row r="116" spans="1:17" x14ac:dyDescent="0.2">
      <c r="A116" t="s">
        <v>227</v>
      </c>
      <c r="B116" s="1" t="s">
        <v>191</v>
      </c>
      <c r="C116" s="12">
        <f>$B$101*D116</f>
        <v>0</v>
      </c>
      <c r="D116" s="2">
        <v>3.6666666666666665</v>
      </c>
      <c r="E116" s="2">
        <v>7.333333333333333</v>
      </c>
      <c r="F116" s="2">
        <v>11</v>
      </c>
      <c r="G116" s="2">
        <v>14.666666666666666</v>
      </c>
      <c r="H116" s="2">
        <v>18.333333333333332</v>
      </c>
      <c r="I116" s="1" t="s">
        <v>191</v>
      </c>
      <c r="J116" s="2">
        <f>(B8-B11)/6</f>
        <v>0</v>
      </c>
      <c r="K116" t="s">
        <v>233</v>
      </c>
      <c r="N116" s="32" t="s">
        <v>524</v>
      </c>
      <c r="O116" s="13">
        <f>C165</f>
        <v>0</v>
      </c>
      <c r="Q116" s="13">
        <f t="shared" si="74"/>
        <v>0</v>
      </c>
    </row>
    <row r="117" spans="1:17" x14ac:dyDescent="0.2">
      <c r="A117" s="32" t="s">
        <v>516</v>
      </c>
      <c r="B117" s="33" t="s">
        <v>123</v>
      </c>
      <c r="C117" s="10">
        <f>$B$101*D117</f>
        <v>0</v>
      </c>
      <c r="D117" s="2">
        <v>3.6666666666666665</v>
      </c>
      <c r="E117" s="2">
        <v>7.333333333333333</v>
      </c>
      <c r="F117" s="2">
        <v>11</v>
      </c>
      <c r="G117" s="2">
        <v>14.666666666666666</v>
      </c>
      <c r="H117" s="2">
        <v>18.333333333333332</v>
      </c>
      <c r="I117" s="33" t="s">
        <v>123</v>
      </c>
      <c r="J117" s="1">
        <f>0.5*B8</f>
        <v>0</v>
      </c>
      <c r="K117" t="s">
        <v>208</v>
      </c>
      <c r="N117" s="32" t="s">
        <v>523</v>
      </c>
      <c r="O117" s="13">
        <f>C166+C297</f>
        <v>0</v>
      </c>
      <c r="Q117" s="13">
        <f t="shared" si="74"/>
        <v>0</v>
      </c>
    </row>
    <row r="118" spans="1:17" ht="15" thickBot="1" x14ac:dyDescent="0.25">
      <c r="A118" t="s">
        <v>235</v>
      </c>
      <c r="B118" s="1" t="s">
        <v>184</v>
      </c>
      <c r="C118" s="11">
        <f>$B$101*D118</f>
        <v>0</v>
      </c>
      <c r="D118" s="2">
        <v>5.5</v>
      </c>
      <c r="E118" s="2">
        <v>11</v>
      </c>
      <c r="F118" s="2">
        <v>16.5</v>
      </c>
      <c r="G118" s="2">
        <v>22</v>
      </c>
      <c r="H118" s="2">
        <v>27.5</v>
      </c>
      <c r="I118" s="1" t="s">
        <v>184</v>
      </c>
      <c r="J118" s="1">
        <f>B8/4</f>
        <v>0</v>
      </c>
      <c r="K118" t="s">
        <v>101</v>
      </c>
      <c r="N118" s="32" t="s">
        <v>525</v>
      </c>
      <c r="O118" s="13">
        <f>C170</f>
        <v>0</v>
      </c>
      <c r="Q118" s="13">
        <f t="shared" si="74"/>
        <v>0</v>
      </c>
    </row>
    <row r="119" spans="1:17" x14ac:dyDescent="0.2">
      <c r="B119" s="1"/>
      <c r="C119" s="2"/>
      <c r="K119"/>
      <c r="N119" s="32" t="s">
        <v>520</v>
      </c>
      <c r="O119" s="13">
        <f>C124</f>
        <v>0</v>
      </c>
      <c r="Q119" s="13">
        <f t="shared" si="74"/>
        <v>0</v>
      </c>
    </row>
    <row r="120" spans="1:17" ht="15" thickBot="1" x14ac:dyDescent="0.25">
      <c r="A120" s="5" t="s">
        <v>392</v>
      </c>
      <c r="B120" s="41"/>
      <c r="C120" s="2"/>
      <c r="K120"/>
      <c r="N120" s="32" t="s">
        <v>605</v>
      </c>
      <c r="O120" s="13">
        <f>C133+C168+C255</f>
        <v>0</v>
      </c>
      <c r="Q120" s="13">
        <f t="shared" si="74"/>
        <v>0</v>
      </c>
    </row>
    <row r="121" spans="1:17" x14ac:dyDescent="0.2">
      <c r="A121" s="8" t="s">
        <v>160</v>
      </c>
      <c r="B121" s="1"/>
      <c r="C121" s="12" t="s">
        <v>391</v>
      </c>
      <c r="D121" s="1" t="s">
        <v>115</v>
      </c>
      <c r="E121" s="1" t="s">
        <v>156</v>
      </c>
      <c r="F121" s="1" t="s">
        <v>196</v>
      </c>
      <c r="G121" s="1" t="s">
        <v>197</v>
      </c>
      <c r="H121" s="1" t="s">
        <v>198</v>
      </c>
      <c r="K121"/>
      <c r="N121" s="32" t="s">
        <v>521</v>
      </c>
      <c r="O121" s="13">
        <f>C132</f>
        <v>0</v>
      </c>
      <c r="Q121" s="13">
        <f t="shared" si="74"/>
        <v>0</v>
      </c>
    </row>
    <row r="122" spans="1:17" x14ac:dyDescent="0.2">
      <c r="A122" t="s">
        <v>238</v>
      </c>
      <c r="B122" s="1" t="s">
        <v>191</v>
      </c>
      <c r="C122" s="10">
        <f>$B$120*D122</f>
        <v>0</v>
      </c>
      <c r="D122" s="2">
        <f t="shared" ref="D122:D137" si="75">J122</f>
        <v>0</v>
      </c>
      <c r="E122" s="2">
        <f t="shared" ref="E122:E137" si="76">J122*2</f>
        <v>0</v>
      </c>
      <c r="F122" s="2">
        <f t="shared" ref="F122:F137" si="77">J122*3</f>
        <v>0</v>
      </c>
      <c r="G122" s="2">
        <f t="shared" ref="G122:G137" si="78">J122*4</f>
        <v>0</v>
      </c>
      <c r="H122" s="2">
        <f t="shared" ref="H122:H137" si="79">J122*5</f>
        <v>0</v>
      </c>
      <c r="I122" s="1" t="s">
        <v>191</v>
      </c>
      <c r="J122" s="2">
        <f>(B8-B11)*1.5</f>
        <v>0</v>
      </c>
      <c r="K122" t="s">
        <v>275</v>
      </c>
      <c r="N122" s="32" t="s">
        <v>536</v>
      </c>
      <c r="O122" s="13">
        <f>C190</f>
        <v>0</v>
      </c>
      <c r="Q122" s="13">
        <f t="shared" si="74"/>
        <v>0</v>
      </c>
    </row>
    <row r="123" spans="1:17" x14ac:dyDescent="0.2">
      <c r="A123" t="s">
        <v>273</v>
      </c>
      <c r="B123" s="1" t="s">
        <v>191</v>
      </c>
      <c r="C123" s="10">
        <f t="shared" ref="C123:C137" si="80">$B$120*D123</f>
        <v>0</v>
      </c>
      <c r="D123" s="2">
        <f>J123</f>
        <v>0</v>
      </c>
      <c r="E123" s="2">
        <f>J123*2</f>
        <v>0</v>
      </c>
      <c r="F123" s="2">
        <f>J123*3</f>
        <v>0</v>
      </c>
      <c r="G123" s="2">
        <f>J123*4</f>
        <v>0</v>
      </c>
      <c r="H123" s="2">
        <f>J123*5</f>
        <v>0</v>
      </c>
      <c r="I123" s="1" t="s">
        <v>191</v>
      </c>
      <c r="J123" s="2">
        <f>B11*1.5</f>
        <v>0</v>
      </c>
      <c r="K123" t="s">
        <v>274</v>
      </c>
      <c r="N123" s="32" t="s">
        <v>357</v>
      </c>
      <c r="O123" s="13">
        <f>C235</f>
        <v>0</v>
      </c>
      <c r="Q123" s="13">
        <f t="shared" si="74"/>
        <v>0</v>
      </c>
    </row>
    <row r="124" spans="1:17" x14ac:dyDescent="0.2">
      <c r="A124" t="s">
        <v>177</v>
      </c>
      <c r="B124" s="33" t="s">
        <v>100</v>
      </c>
      <c r="C124" s="10">
        <f t="shared" si="80"/>
        <v>0</v>
      </c>
      <c r="D124" s="2">
        <f t="shared" si="75"/>
        <v>0</v>
      </c>
      <c r="E124" s="2">
        <f t="shared" si="76"/>
        <v>0</v>
      </c>
      <c r="F124" s="2">
        <f t="shared" si="77"/>
        <v>0</v>
      </c>
      <c r="G124" s="2">
        <f t="shared" si="78"/>
        <v>0</v>
      </c>
      <c r="H124" s="2">
        <f t="shared" si="79"/>
        <v>0</v>
      </c>
      <c r="I124" s="33" t="s">
        <v>100</v>
      </c>
      <c r="J124" s="2">
        <f>B8*1.5*2/12</f>
        <v>0</v>
      </c>
      <c r="K124" t="s">
        <v>239</v>
      </c>
      <c r="N124" s="32" t="s">
        <v>356</v>
      </c>
      <c r="O124" s="13">
        <f>C238</f>
        <v>0</v>
      </c>
      <c r="Q124" s="13">
        <f t="shared" si="74"/>
        <v>0</v>
      </c>
    </row>
    <row r="125" spans="1:17" x14ac:dyDescent="0.2">
      <c r="A125" t="s">
        <v>207</v>
      </c>
      <c r="B125" s="1" t="s">
        <v>47</v>
      </c>
      <c r="C125" s="10">
        <f t="shared" si="80"/>
        <v>0</v>
      </c>
      <c r="D125" s="2">
        <f t="shared" si="75"/>
        <v>0</v>
      </c>
      <c r="E125" s="2">
        <f t="shared" si="76"/>
        <v>0</v>
      </c>
      <c r="F125" s="2">
        <f t="shared" si="77"/>
        <v>0</v>
      </c>
      <c r="G125" s="2">
        <f t="shared" si="78"/>
        <v>0</v>
      </c>
      <c r="H125" s="2">
        <f t="shared" si="79"/>
        <v>0</v>
      </c>
      <c r="I125" s="1" t="s">
        <v>47</v>
      </c>
      <c r="J125" s="2">
        <f>B8*1.5/16</f>
        <v>0</v>
      </c>
      <c r="K125" t="s">
        <v>236</v>
      </c>
      <c r="N125" s="32" t="s">
        <v>387</v>
      </c>
      <c r="O125" s="13">
        <f>C234</f>
        <v>0</v>
      </c>
      <c r="Q125" s="13">
        <f t="shared" si="74"/>
        <v>0</v>
      </c>
    </row>
    <row r="126" spans="1:17" x14ac:dyDescent="0.2">
      <c r="A126" t="s">
        <v>27</v>
      </c>
      <c r="B126" s="1" t="s">
        <v>47</v>
      </c>
      <c r="C126" s="10">
        <f t="shared" si="80"/>
        <v>0</v>
      </c>
      <c r="D126" s="2">
        <f>J126</f>
        <v>0</v>
      </c>
      <c r="E126" s="2">
        <f>J126*2</f>
        <v>0</v>
      </c>
      <c r="F126" s="2">
        <f t="shared" si="77"/>
        <v>0</v>
      </c>
      <c r="G126" s="2">
        <f t="shared" si="78"/>
        <v>0</v>
      </c>
      <c r="H126" s="2">
        <f t="shared" si="79"/>
        <v>0</v>
      </c>
      <c r="I126" s="1" t="s">
        <v>47</v>
      </c>
      <c r="J126" s="2">
        <f>B9*5/16</f>
        <v>0</v>
      </c>
      <c r="K126" t="s">
        <v>200</v>
      </c>
      <c r="N126" s="32" t="s">
        <v>558</v>
      </c>
      <c r="O126" s="13">
        <f>C158</f>
        <v>0</v>
      </c>
      <c r="Q126" s="13">
        <f t="shared" si="74"/>
        <v>0</v>
      </c>
    </row>
    <row r="127" spans="1:17" x14ac:dyDescent="0.2">
      <c r="A127" t="s">
        <v>222</v>
      </c>
      <c r="B127" s="1" t="s">
        <v>191</v>
      </c>
      <c r="C127" s="10">
        <f t="shared" si="80"/>
        <v>0</v>
      </c>
      <c r="D127" s="2">
        <f t="shared" si="75"/>
        <v>0</v>
      </c>
      <c r="E127" s="2">
        <f t="shared" si="76"/>
        <v>0</v>
      </c>
      <c r="F127" s="2">
        <f t="shared" si="77"/>
        <v>0</v>
      </c>
      <c r="G127" s="2">
        <f t="shared" si="78"/>
        <v>0</v>
      </c>
      <c r="H127" s="2">
        <f t="shared" si="79"/>
        <v>0</v>
      </c>
      <c r="I127" s="1" t="s">
        <v>191</v>
      </c>
      <c r="J127" s="2">
        <f>B8*1.5/5</f>
        <v>0</v>
      </c>
      <c r="K127" t="s">
        <v>237</v>
      </c>
      <c r="N127" s="32" t="s">
        <v>384</v>
      </c>
      <c r="O127" s="13">
        <f>C225</f>
        <v>0</v>
      </c>
      <c r="Q127" s="13">
        <f t="shared" si="74"/>
        <v>0</v>
      </c>
    </row>
    <row r="128" spans="1:17" x14ac:dyDescent="0.2">
      <c r="A128" t="s">
        <v>270</v>
      </c>
      <c r="B128" s="1" t="s">
        <v>191</v>
      </c>
      <c r="C128" s="10">
        <f t="shared" si="80"/>
        <v>0</v>
      </c>
      <c r="D128" s="2">
        <f t="shared" si="75"/>
        <v>0</v>
      </c>
      <c r="E128" s="2">
        <f t="shared" si="76"/>
        <v>0</v>
      </c>
      <c r="F128" s="2">
        <f t="shared" si="77"/>
        <v>0</v>
      </c>
      <c r="G128" s="2">
        <f t="shared" si="78"/>
        <v>0</v>
      </c>
      <c r="H128" s="2">
        <f t="shared" si="79"/>
        <v>0</v>
      </c>
      <c r="I128" s="1" t="s">
        <v>191</v>
      </c>
      <c r="J128" s="2">
        <f>B8/5</f>
        <v>0</v>
      </c>
      <c r="K128" t="s">
        <v>465</v>
      </c>
      <c r="N128" s="32" t="s">
        <v>549</v>
      </c>
      <c r="O128" s="13">
        <f>C266</f>
        <v>0</v>
      </c>
      <c r="Q128" s="13">
        <f t="shared" si="74"/>
        <v>0</v>
      </c>
    </row>
    <row r="129" spans="1:17" x14ac:dyDescent="0.2">
      <c r="A129" t="s">
        <v>72</v>
      </c>
      <c r="B129" s="1" t="s">
        <v>191</v>
      </c>
      <c r="C129" s="10">
        <f t="shared" ref="C129" si="81">$B$120*D129</f>
        <v>0</v>
      </c>
      <c r="D129" s="2">
        <f t="shared" ref="D129" si="82">J129</f>
        <v>0</v>
      </c>
      <c r="E129" s="2">
        <f t="shared" ref="E129" si="83">J129*2</f>
        <v>0</v>
      </c>
      <c r="F129" s="2">
        <f t="shared" ref="F129" si="84">J129*3</f>
        <v>0</v>
      </c>
      <c r="G129" s="2">
        <f t="shared" ref="G129" si="85">J129*4</f>
        <v>0</v>
      </c>
      <c r="H129" s="2">
        <f t="shared" ref="H129" si="86">J129*5</f>
        <v>0</v>
      </c>
      <c r="I129" s="33" t="s">
        <v>191</v>
      </c>
      <c r="J129" s="2">
        <f>B8/10</f>
        <v>0</v>
      </c>
      <c r="K129" t="s">
        <v>315</v>
      </c>
      <c r="N129" s="32"/>
      <c r="Q129" s="13"/>
    </row>
    <row r="130" spans="1:17" x14ac:dyDescent="0.2">
      <c r="A130" t="s">
        <v>3</v>
      </c>
      <c r="B130" s="1" t="s">
        <v>191</v>
      </c>
      <c r="C130" s="10">
        <f t="shared" si="80"/>
        <v>0</v>
      </c>
      <c r="D130" s="2">
        <f t="shared" si="75"/>
        <v>0</v>
      </c>
      <c r="E130" s="2">
        <f t="shared" si="76"/>
        <v>0</v>
      </c>
      <c r="F130" s="2">
        <f t="shared" si="77"/>
        <v>0</v>
      </c>
      <c r="G130" s="2">
        <f t="shared" si="78"/>
        <v>0</v>
      </c>
      <c r="H130" s="2">
        <f t="shared" si="79"/>
        <v>0</v>
      </c>
      <c r="I130" s="1" t="s">
        <v>191</v>
      </c>
      <c r="J130" s="2">
        <f>B8/6</f>
        <v>0</v>
      </c>
      <c r="K130" t="s">
        <v>272</v>
      </c>
      <c r="N130" s="32" t="s">
        <v>527</v>
      </c>
      <c r="O130" s="13">
        <f>C113+C286</f>
        <v>0</v>
      </c>
      <c r="Q130" s="13">
        <f t="shared" si="74"/>
        <v>0</v>
      </c>
    </row>
    <row r="131" spans="1:17" x14ac:dyDescent="0.2">
      <c r="A131" t="s">
        <v>33</v>
      </c>
      <c r="B131" s="1" t="s">
        <v>34</v>
      </c>
      <c r="C131" s="10">
        <f t="shared" si="80"/>
        <v>0</v>
      </c>
      <c r="D131" s="2">
        <f t="shared" si="75"/>
        <v>0</v>
      </c>
      <c r="E131" s="2">
        <f t="shared" si="76"/>
        <v>0</v>
      </c>
      <c r="F131" s="2">
        <f t="shared" si="77"/>
        <v>0</v>
      </c>
      <c r="G131" s="2">
        <f t="shared" si="78"/>
        <v>0</v>
      </c>
      <c r="H131" s="2">
        <f t="shared" si="79"/>
        <v>0</v>
      </c>
      <c r="I131" s="1" t="s">
        <v>34</v>
      </c>
      <c r="J131" s="2">
        <f>B8/20</f>
        <v>0</v>
      </c>
      <c r="K131" t="s">
        <v>59</v>
      </c>
      <c r="N131" s="32" t="s">
        <v>544</v>
      </c>
      <c r="O131" s="13">
        <f>C176+C125+C50</f>
        <v>0</v>
      </c>
      <c r="Q131" s="13">
        <f t="shared" si="74"/>
        <v>0</v>
      </c>
    </row>
    <row r="132" spans="1:17" x14ac:dyDescent="0.2">
      <c r="A132" t="s">
        <v>60</v>
      </c>
      <c r="B132" s="1" t="s">
        <v>41</v>
      </c>
      <c r="C132" s="10">
        <f t="shared" si="80"/>
        <v>0</v>
      </c>
      <c r="D132" s="2">
        <f t="shared" si="75"/>
        <v>0</v>
      </c>
      <c r="E132" s="2">
        <f t="shared" si="76"/>
        <v>0</v>
      </c>
      <c r="F132" s="2">
        <f t="shared" si="77"/>
        <v>0</v>
      </c>
      <c r="G132" s="2">
        <f t="shared" si="78"/>
        <v>0</v>
      </c>
      <c r="H132" s="2">
        <f t="shared" si="79"/>
        <v>0</v>
      </c>
      <c r="I132" s="1" t="s">
        <v>41</v>
      </c>
      <c r="J132" s="2">
        <f>B8/8</f>
        <v>0</v>
      </c>
      <c r="K132" t="s">
        <v>213</v>
      </c>
      <c r="N132" s="32" t="s">
        <v>543</v>
      </c>
      <c r="O132" s="13">
        <f>C265</f>
        <v>0</v>
      </c>
      <c r="Q132" s="13">
        <f t="shared" si="74"/>
        <v>0</v>
      </c>
    </row>
    <row r="133" spans="1:17" x14ac:dyDescent="0.2">
      <c r="A133" t="s">
        <v>607</v>
      </c>
      <c r="B133" s="1" t="s">
        <v>41</v>
      </c>
      <c r="C133" s="10">
        <f t="shared" si="80"/>
        <v>0</v>
      </c>
      <c r="D133" s="2">
        <f t="shared" si="75"/>
        <v>0</v>
      </c>
      <c r="E133" s="2">
        <f t="shared" si="76"/>
        <v>0</v>
      </c>
      <c r="F133" s="2">
        <f t="shared" si="77"/>
        <v>0</v>
      </c>
      <c r="G133" s="2">
        <f t="shared" si="78"/>
        <v>0</v>
      </c>
      <c r="H133" s="2">
        <f t="shared" si="79"/>
        <v>0</v>
      </c>
      <c r="I133" s="1" t="s">
        <v>41</v>
      </c>
      <c r="J133" s="2">
        <f>B8/10</f>
        <v>0</v>
      </c>
      <c r="K133" t="s">
        <v>214</v>
      </c>
      <c r="N133" s="32" t="s">
        <v>529</v>
      </c>
      <c r="O133" s="13">
        <f>C287+C94+C135+C175+C304</f>
        <v>0</v>
      </c>
      <c r="Q133" s="13">
        <f t="shared" si="74"/>
        <v>0</v>
      </c>
    </row>
    <row r="134" spans="1:17" x14ac:dyDescent="0.2">
      <c r="A134" t="s">
        <v>1</v>
      </c>
      <c r="B134" s="1" t="s">
        <v>191</v>
      </c>
      <c r="C134" s="10">
        <f t="shared" si="80"/>
        <v>0</v>
      </c>
      <c r="D134" s="2">
        <f t="shared" si="75"/>
        <v>0</v>
      </c>
      <c r="E134" s="2">
        <f t="shared" si="76"/>
        <v>0</v>
      </c>
      <c r="F134" s="2">
        <f t="shared" si="77"/>
        <v>0</v>
      </c>
      <c r="G134" s="2">
        <f t="shared" si="78"/>
        <v>0</v>
      </c>
      <c r="H134" s="2">
        <f t="shared" si="79"/>
        <v>0</v>
      </c>
      <c r="I134" s="1" t="s">
        <v>191</v>
      </c>
      <c r="J134" s="2">
        <f>B8/4</f>
        <v>0</v>
      </c>
      <c r="K134" t="s">
        <v>215</v>
      </c>
      <c r="Q134" s="13"/>
    </row>
    <row r="135" spans="1:17" x14ac:dyDescent="0.2">
      <c r="A135" t="s">
        <v>216</v>
      </c>
      <c r="B135" s="1" t="s">
        <v>143</v>
      </c>
      <c r="C135" s="10">
        <f t="shared" si="80"/>
        <v>0</v>
      </c>
      <c r="D135" s="2">
        <f t="shared" si="75"/>
        <v>0</v>
      </c>
      <c r="E135" s="2">
        <f t="shared" si="76"/>
        <v>0</v>
      </c>
      <c r="F135" s="2">
        <f t="shared" si="77"/>
        <v>0</v>
      </c>
      <c r="G135" s="2">
        <f t="shared" si="78"/>
        <v>0</v>
      </c>
      <c r="H135" s="2">
        <f t="shared" si="79"/>
        <v>0</v>
      </c>
      <c r="I135" s="1" t="s">
        <v>143</v>
      </c>
      <c r="J135" s="2">
        <f>B8*1.5/16</f>
        <v>0</v>
      </c>
      <c r="K135" t="s">
        <v>236</v>
      </c>
      <c r="N135" s="32" t="s">
        <v>538</v>
      </c>
      <c r="O135" s="13">
        <f>C126+C106+C174</f>
        <v>0</v>
      </c>
      <c r="Q135" s="13">
        <f t="shared" si="74"/>
        <v>0</v>
      </c>
    </row>
    <row r="136" spans="1:17" x14ac:dyDescent="0.2">
      <c r="A136" t="s">
        <v>217</v>
      </c>
      <c r="B136" s="1" t="s">
        <v>143</v>
      </c>
      <c r="C136" s="10">
        <f t="shared" si="80"/>
        <v>0</v>
      </c>
      <c r="D136" s="2">
        <f t="shared" si="75"/>
        <v>0</v>
      </c>
      <c r="E136" s="2">
        <f t="shared" si="76"/>
        <v>0</v>
      </c>
      <c r="F136" s="2">
        <f t="shared" si="77"/>
        <v>0</v>
      </c>
      <c r="G136" s="2">
        <f t="shared" si="78"/>
        <v>0</v>
      </c>
      <c r="H136" s="2">
        <f t="shared" si="79"/>
        <v>0</v>
      </c>
      <c r="I136" s="1" t="s">
        <v>143</v>
      </c>
      <c r="J136" s="2">
        <f>B8*1.5/16</f>
        <v>0</v>
      </c>
      <c r="K136" t="s">
        <v>236</v>
      </c>
      <c r="N136" s="32" t="s">
        <v>370</v>
      </c>
      <c r="O136" s="13">
        <f>C201+C183+C142</f>
        <v>0</v>
      </c>
      <c r="Q136" s="13">
        <f t="shared" si="74"/>
        <v>0</v>
      </c>
    </row>
    <row r="137" spans="1:17" ht="15" thickBot="1" x14ac:dyDescent="0.25">
      <c r="A137" t="s">
        <v>190</v>
      </c>
      <c r="B137" s="1" t="s">
        <v>228</v>
      </c>
      <c r="C137" s="11">
        <f t="shared" si="80"/>
        <v>0</v>
      </c>
      <c r="D137" s="2">
        <f t="shared" si="75"/>
        <v>0</v>
      </c>
      <c r="E137" s="2">
        <f t="shared" si="76"/>
        <v>0</v>
      </c>
      <c r="F137" s="2">
        <f t="shared" si="77"/>
        <v>0</v>
      </c>
      <c r="G137" s="2">
        <f t="shared" si="78"/>
        <v>0</v>
      </c>
      <c r="H137" s="2">
        <f t="shared" si="79"/>
        <v>0</v>
      </c>
      <c r="I137" s="1" t="s">
        <v>147</v>
      </c>
      <c r="J137" s="2">
        <f>B8*0.5</f>
        <v>0</v>
      </c>
      <c r="K137" t="s">
        <v>466</v>
      </c>
      <c r="N137" s="32" t="s">
        <v>353</v>
      </c>
      <c r="O137" s="13">
        <f>C184</f>
        <v>0</v>
      </c>
      <c r="Q137" s="13">
        <f t="shared" si="74"/>
        <v>0</v>
      </c>
    </row>
    <row r="138" spans="1:17" x14ac:dyDescent="0.2">
      <c r="B138" s="1"/>
      <c r="C138" s="2"/>
      <c r="D138" s="2"/>
      <c r="E138" s="2"/>
      <c r="F138" s="2"/>
      <c r="G138" s="2"/>
      <c r="H138" s="2"/>
      <c r="K138"/>
      <c r="N138" s="32" t="s">
        <v>546</v>
      </c>
      <c r="O138" s="13">
        <f>C229</f>
        <v>0</v>
      </c>
      <c r="Q138" s="13">
        <f t="shared" si="74"/>
        <v>0</v>
      </c>
    </row>
    <row r="139" spans="1:17" x14ac:dyDescent="0.2">
      <c r="A139" s="5" t="s">
        <v>392</v>
      </c>
      <c r="B139" s="41">
        <v>1</v>
      </c>
      <c r="C139" s="2"/>
      <c r="D139" s="2"/>
      <c r="E139" s="2"/>
      <c r="F139" s="2"/>
      <c r="G139" s="2"/>
      <c r="H139" s="2"/>
      <c r="K139"/>
      <c r="N139" s="32" t="s">
        <v>547</v>
      </c>
      <c r="O139" s="13">
        <f>C232</f>
        <v>0</v>
      </c>
      <c r="Q139" s="13">
        <f t="shared" si="74"/>
        <v>0</v>
      </c>
    </row>
    <row r="140" spans="1:17" ht="15" thickBot="1" x14ac:dyDescent="0.25">
      <c r="A140" s="8" t="s">
        <v>189</v>
      </c>
      <c r="B140" s="1"/>
      <c r="C140" s="2" t="s">
        <v>391</v>
      </c>
      <c r="D140" s="1" t="s">
        <v>115</v>
      </c>
      <c r="E140" s="1" t="s">
        <v>156</v>
      </c>
      <c r="F140" s="1" t="s">
        <v>196</v>
      </c>
      <c r="G140" s="1" t="s">
        <v>197</v>
      </c>
      <c r="H140" s="1" t="s">
        <v>198</v>
      </c>
      <c r="K140"/>
      <c r="Q140" s="13"/>
    </row>
    <row r="141" spans="1:17" x14ac:dyDescent="0.2">
      <c r="A141" t="s">
        <v>190</v>
      </c>
      <c r="B141" s="1" t="s">
        <v>228</v>
      </c>
      <c r="C141" s="12">
        <f>$B$139*D141</f>
        <v>0</v>
      </c>
      <c r="D141" s="2">
        <f t="shared" ref="D141:D158" si="87">J141</f>
        <v>0</v>
      </c>
      <c r="E141" s="2">
        <f t="shared" ref="E141:E158" si="88">J141*2</f>
        <v>0</v>
      </c>
      <c r="F141" s="2">
        <f t="shared" ref="F141:F158" si="89">J141*3</f>
        <v>0</v>
      </c>
      <c r="G141" s="2">
        <f t="shared" ref="G141:G158" si="90">J141*4</f>
        <v>0</v>
      </c>
      <c r="H141" s="2">
        <f t="shared" ref="H141:H158" si="91">J141*5</f>
        <v>0</v>
      </c>
      <c r="I141" s="1" t="s">
        <v>147</v>
      </c>
      <c r="J141" s="2">
        <f>B$8</f>
        <v>0</v>
      </c>
      <c r="K141" t="s">
        <v>69</v>
      </c>
      <c r="N141" s="32" t="s">
        <v>564</v>
      </c>
      <c r="O141" s="13">
        <f>C248</f>
        <v>0</v>
      </c>
      <c r="Q141" s="13">
        <f t="shared" si="74"/>
        <v>0</v>
      </c>
    </row>
    <row r="142" spans="1:17" x14ac:dyDescent="0.2">
      <c r="A142" t="s">
        <v>70</v>
      </c>
      <c r="B142" s="1" t="s">
        <v>143</v>
      </c>
      <c r="C142" s="10">
        <f t="shared" ref="C142:C158" si="92">$B$139*D142</f>
        <v>0</v>
      </c>
      <c r="D142" s="2">
        <f t="shared" si="87"/>
        <v>0</v>
      </c>
      <c r="E142" s="2">
        <f t="shared" si="88"/>
        <v>0</v>
      </c>
      <c r="F142" s="2">
        <f t="shared" si="89"/>
        <v>0</v>
      </c>
      <c r="G142" s="2">
        <f t="shared" si="90"/>
        <v>0</v>
      </c>
      <c r="H142" s="2">
        <f t="shared" si="91"/>
        <v>0</v>
      </c>
      <c r="I142" s="1" t="s">
        <v>143</v>
      </c>
      <c r="J142" s="2">
        <f>B9*6/16</f>
        <v>0</v>
      </c>
      <c r="K142" t="s">
        <v>199</v>
      </c>
      <c r="N142" s="32" t="s">
        <v>565</v>
      </c>
      <c r="O142" s="13">
        <f>C249</f>
        <v>0</v>
      </c>
      <c r="Q142" s="13">
        <f t="shared" si="74"/>
        <v>0</v>
      </c>
    </row>
    <row r="143" spans="1:17" x14ac:dyDescent="0.2">
      <c r="A143" t="s">
        <v>72</v>
      </c>
      <c r="B143" s="1" t="s">
        <v>143</v>
      </c>
      <c r="C143" s="10">
        <f t="shared" si="92"/>
        <v>0</v>
      </c>
      <c r="D143" s="2">
        <f t="shared" si="87"/>
        <v>0</v>
      </c>
      <c r="E143" s="2">
        <f t="shared" si="88"/>
        <v>0</v>
      </c>
      <c r="F143" s="2">
        <f t="shared" si="89"/>
        <v>0</v>
      </c>
      <c r="G143" s="2">
        <f t="shared" si="90"/>
        <v>0</v>
      </c>
      <c r="H143" s="2">
        <f t="shared" si="91"/>
        <v>0</v>
      </c>
      <c r="I143" s="1" t="s">
        <v>143</v>
      </c>
      <c r="J143" s="2">
        <f>B8/8</f>
        <v>0</v>
      </c>
      <c r="K143" t="s">
        <v>179</v>
      </c>
      <c r="N143" s="32" t="s">
        <v>576</v>
      </c>
      <c r="O143" s="13">
        <f>C247</f>
        <v>0</v>
      </c>
      <c r="Q143" s="13">
        <f t="shared" si="74"/>
        <v>0</v>
      </c>
    </row>
    <row r="144" spans="1:17" x14ac:dyDescent="0.2">
      <c r="A144" t="s">
        <v>121</v>
      </c>
      <c r="B144" s="1" t="s">
        <v>143</v>
      </c>
      <c r="C144" s="10">
        <f t="shared" si="92"/>
        <v>0</v>
      </c>
      <c r="D144" s="2">
        <f t="shared" si="87"/>
        <v>0</v>
      </c>
      <c r="E144" s="2">
        <f t="shared" si="88"/>
        <v>0</v>
      </c>
      <c r="F144" s="2">
        <f t="shared" si="89"/>
        <v>0</v>
      </c>
      <c r="G144" s="2">
        <f t="shared" si="90"/>
        <v>0</v>
      </c>
      <c r="H144" s="2">
        <f t="shared" si="91"/>
        <v>0</v>
      </c>
      <c r="I144" s="1" t="s">
        <v>143</v>
      </c>
      <c r="J144" s="2">
        <f>B8/15</f>
        <v>0</v>
      </c>
      <c r="K144" t="s">
        <v>180</v>
      </c>
    </row>
    <row r="145" spans="1:11" x14ac:dyDescent="0.2">
      <c r="A145" t="s">
        <v>107</v>
      </c>
      <c r="B145" s="1" t="s">
        <v>143</v>
      </c>
      <c r="C145" s="10">
        <f t="shared" si="92"/>
        <v>0</v>
      </c>
      <c r="D145" s="2">
        <f t="shared" si="87"/>
        <v>0</v>
      </c>
      <c r="E145" s="2">
        <f t="shared" si="88"/>
        <v>0</v>
      </c>
      <c r="F145" s="2">
        <f t="shared" si="89"/>
        <v>0</v>
      </c>
      <c r="G145" s="2">
        <f t="shared" si="90"/>
        <v>0</v>
      </c>
      <c r="H145" s="2">
        <f t="shared" si="91"/>
        <v>0</v>
      </c>
      <c r="I145" s="1" t="s">
        <v>143</v>
      </c>
      <c r="J145" s="2">
        <f>B8/15</f>
        <v>0</v>
      </c>
      <c r="K145" t="s">
        <v>176</v>
      </c>
    </row>
    <row r="146" spans="1:11" x14ac:dyDescent="0.2">
      <c r="A146" t="s">
        <v>108</v>
      </c>
      <c r="B146" s="1" t="s">
        <v>191</v>
      </c>
      <c r="C146" s="10">
        <f t="shared" si="92"/>
        <v>0</v>
      </c>
      <c r="D146" s="2">
        <f t="shared" si="87"/>
        <v>0</v>
      </c>
      <c r="E146" s="2">
        <f t="shared" si="88"/>
        <v>0</v>
      </c>
      <c r="F146" s="2">
        <f t="shared" si="89"/>
        <v>0</v>
      </c>
      <c r="G146" s="2">
        <f t="shared" si="90"/>
        <v>0</v>
      </c>
      <c r="H146" s="2">
        <f t="shared" si="91"/>
        <v>0</v>
      </c>
      <c r="I146" s="1" t="s">
        <v>191</v>
      </c>
      <c r="J146" s="2">
        <f>(B8/10)*3</f>
        <v>0</v>
      </c>
      <c r="K146" t="s">
        <v>320</v>
      </c>
    </row>
    <row r="147" spans="1:11" x14ac:dyDescent="0.2">
      <c r="A147" t="s">
        <v>397</v>
      </c>
      <c r="B147" s="1" t="s">
        <v>191</v>
      </c>
      <c r="C147" s="10">
        <f t="shared" si="92"/>
        <v>0</v>
      </c>
      <c r="D147" s="2">
        <f t="shared" si="87"/>
        <v>0</v>
      </c>
      <c r="E147" s="2">
        <f t="shared" si="88"/>
        <v>0</v>
      </c>
      <c r="F147" s="2">
        <f t="shared" si="89"/>
        <v>0</v>
      </c>
      <c r="G147" s="2">
        <f t="shared" si="90"/>
        <v>0</v>
      </c>
      <c r="H147" s="2">
        <f t="shared" si="91"/>
        <v>0</v>
      </c>
      <c r="I147" s="1" t="s">
        <v>191</v>
      </c>
      <c r="J147" s="2">
        <f>B8/2</f>
        <v>0</v>
      </c>
      <c r="K147" t="s">
        <v>321</v>
      </c>
    </row>
    <row r="148" spans="1:11" x14ac:dyDescent="0.2">
      <c r="A148" t="s">
        <v>109</v>
      </c>
      <c r="B148" s="1" t="s">
        <v>143</v>
      </c>
      <c r="C148" s="10">
        <f t="shared" si="92"/>
        <v>0</v>
      </c>
      <c r="D148" s="2">
        <f t="shared" si="87"/>
        <v>0</v>
      </c>
      <c r="E148" s="2">
        <f t="shared" si="88"/>
        <v>0</v>
      </c>
      <c r="F148" s="2">
        <f t="shared" si="89"/>
        <v>0</v>
      </c>
      <c r="G148" s="2">
        <f t="shared" si="90"/>
        <v>0</v>
      </c>
      <c r="H148" s="2">
        <f t="shared" si="91"/>
        <v>0</v>
      </c>
      <c r="I148" s="1" t="s">
        <v>143</v>
      </c>
      <c r="J148" s="2">
        <f>B8/8</f>
        <v>0</v>
      </c>
      <c r="K148" t="s">
        <v>201</v>
      </c>
    </row>
    <row r="149" spans="1:11" x14ac:dyDescent="0.2">
      <c r="A149" t="s">
        <v>54</v>
      </c>
      <c r="B149" s="1" t="s">
        <v>143</v>
      </c>
      <c r="C149" s="10">
        <f t="shared" si="92"/>
        <v>0</v>
      </c>
      <c r="D149" s="2">
        <f t="shared" si="87"/>
        <v>0</v>
      </c>
      <c r="E149" s="2">
        <f t="shared" si="88"/>
        <v>0</v>
      </c>
      <c r="F149" s="2">
        <f t="shared" si="89"/>
        <v>0</v>
      </c>
      <c r="G149" s="2">
        <f t="shared" si="90"/>
        <v>0</v>
      </c>
      <c r="H149" s="2">
        <f t="shared" si="91"/>
        <v>0</v>
      </c>
      <c r="I149" s="1" t="s">
        <v>143</v>
      </c>
      <c r="J149" s="2">
        <f>B8/10</f>
        <v>0</v>
      </c>
      <c r="K149" t="s">
        <v>61</v>
      </c>
    </row>
    <row r="150" spans="1:11" x14ac:dyDescent="0.2">
      <c r="A150" t="s">
        <v>202</v>
      </c>
      <c r="B150" s="1" t="s">
        <v>34</v>
      </c>
      <c r="C150" s="10">
        <f t="shared" si="92"/>
        <v>0</v>
      </c>
      <c r="D150" s="2">
        <f t="shared" si="87"/>
        <v>0</v>
      </c>
      <c r="E150" s="2">
        <f t="shared" si="88"/>
        <v>0</v>
      </c>
      <c r="F150" s="2">
        <f t="shared" si="89"/>
        <v>0</v>
      </c>
      <c r="G150" s="2">
        <f t="shared" si="90"/>
        <v>0</v>
      </c>
      <c r="H150" s="2">
        <f t="shared" si="91"/>
        <v>0</v>
      </c>
      <c r="I150" s="1" t="s">
        <v>112</v>
      </c>
      <c r="J150" s="2">
        <f>B8/20</f>
        <v>0</v>
      </c>
      <c r="K150" t="s">
        <v>203</v>
      </c>
    </row>
    <row r="151" spans="1:11" x14ac:dyDescent="0.2">
      <c r="A151" t="s">
        <v>204</v>
      </c>
      <c r="B151" s="1" t="s">
        <v>143</v>
      </c>
      <c r="C151" s="10">
        <f t="shared" si="92"/>
        <v>0</v>
      </c>
      <c r="D151" s="2">
        <f t="shared" si="87"/>
        <v>0</v>
      </c>
      <c r="E151" s="2">
        <f t="shared" si="88"/>
        <v>0</v>
      </c>
      <c r="F151" s="2">
        <f t="shared" si="89"/>
        <v>0</v>
      </c>
      <c r="G151" s="2">
        <f t="shared" si="90"/>
        <v>0</v>
      </c>
      <c r="H151" s="2">
        <f t="shared" si="91"/>
        <v>0</v>
      </c>
      <c r="I151" s="1" t="s">
        <v>143</v>
      </c>
      <c r="J151" s="2">
        <f>B8/15</f>
        <v>0</v>
      </c>
      <c r="K151" t="s">
        <v>205</v>
      </c>
    </row>
    <row r="152" spans="1:11" x14ac:dyDescent="0.2">
      <c r="A152" t="s">
        <v>10</v>
      </c>
      <c r="B152" s="1" t="s">
        <v>206</v>
      </c>
      <c r="C152" s="10">
        <f t="shared" si="92"/>
        <v>0</v>
      </c>
      <c r="D152" s="2">
        <f t="shared" si="87"/>
        <v>0</v>
      </c>
      <c r="E152" s="2">
        <f t="shared" si="88"/>
        <v>0</v>
      </c>
      <c r="F152" s="2">
        <f t="shared" si="89"/>
        <v>0</v>
      </c>
      <c r="G152" s="2">
        <f t="shared" si="90"/>
        <v>0</v>
      </c>
      <c r="H152" s="2">
        <f t="shared" si="91"/>
        <v>0</v>
      </c>
      <c r="I152" s="1" t="s">
        <v>93</v>
      </c>
      <c r="J152" s="2">
        <f>B8/10</f>
        <v>0</v>
      </c>
      <c r="K152" t="s">
        <v>94</v>
      </c>
    </row>
    <row r="153" spans="1:11" x14ac:dyDescent="0.2">
      <c r="A153" t="s">
        <v>9</v>
      </c>
      <c r="B153" s="1" t="s">
        <v>95</v>
      </c>
      <c r="C153" s="10">
        <f t="shared" si="92"/>
        <v>0</v>
      </c>
      <c r="D153" s="2">
        <f t="shared" si="87"/>
        <v>0</v>
      </c>
      <c r="E153" s="2">
        <f t="shared" si="88"/>
        <v>0</v>
      </c>
      <c r="F153" s="2">
        <f t="shared" si="89"/>
        <v>0</v>
      </c>
      <c r="G153" s="2">
        <f t="shared" si="90"/>
        <v>0</v>
      </c>
      <c r="H153" s="2">
        <f t="shared" si="91"/>
        <v>0</v>
      </c>
      <c r="I153" s="1" t="s">
        <v>96</v>
      </c>
      <c r="J153" s="2">
        <f>B8/6</f>
        <v>0</v>
      </c>
      <c r="K153" t="s">
        <v>116</v>
      </c>
    </row>
    <row r="154" spans="1:11" x14ac:dyDescent="0.2">
      <c r="A154" t="s">
        <v>118</v>
      </c>
      <c r="B154" s="1" t="s">
        <v>143</v>
      </c>
      <c r="C154" s="10">
        <f t="shared" si="92"/>
        <v>0</v>
      </c>
      <c r="D154" s="2">
        <f t="shared" si="87"/>
        <v>0</v>
      </c>
      <c r="E154" s="2">
        <f t="shared" si="88"/>
        <v>0</v>
      </c>
      <c r="F154" s="2">
        <f t="shared" si="89"/>
        <v>0</v>
      </c>
      <c r="G154" s="2">
        <f t="shared" si="90"/>
        <v>0</v>
      </c>
      <c r="H154" s="2">
        <f t="shared" si="91"/>
        <v>0</v>
      </c>
      <c r="I154" s="1" t="s">
        <v>143</v>
      </c>
      <c r="J154" s="2">
        <f>B8/20</f>
        <v>0</v>
      </c>
      <c r="K154" t="s">
        <v>83</v>
      </c>
    </row>
    <row r="155" spans="1:11" x14ac:dyDescent="0.2">
      <c r="A155" t="s">
        <v>8</v>
      </c>
      <c r="B155" s="1" t="s">
        <v>143</v>
      </c>
      <c r="C155" s="10">
        <f t="shared" si="92"/>
        <v>0</v>
      </c>
      <c r="D155" s="2">
        <f t="shared" si="87"/>
        <v>0</v>
      </c>
      <c r="E155" s="2">
        <f t="shared" si="88"/>
        <v>0</v>
      </c>
      <c r="F155" s="2">
        <f t="shared" si="89"/>
        <v>0</v>
      </c>
      <c r="G155" s="2">
        <f t="shared" si="90"/>
        <v>0</v>
      </c>
      <c r="H155" s="2">
        <f t="shared" si="91"/>
        <v>0</v>
      </c>
      <c r="I155" s="1" t="s">
        <v>143</v>
      </c>
      <c r="J155" s="2">
        <f>B8/20</f>
        <v>0</v>
      </c>
      <c r="K155" t="s">
        <v>83</v>
      </c>
    </row>
    <row r="156" spans="1:11" x14ac:dyDescent="0.2">
      <c r="A156" t="s">
        <v>117</v>
      </c>
      <c r="B156" s="1" t="s">
        <v>191</v>
      </c>
      <c r="C156" s="10">
        <f t="shared" si="92"/>
        <v>1</v>
      </c>
      <c r="D156" s="2">
        <f t="shared" si="87"/>
        <v>1</v>
      </c>
      <c r="E156" s="2">
        <f t="shared" si="88"/>
        <v>2</v>
      </c>
      <c r="F156" s="2">
        <f t="shared" si="89"/>
        <v>3</v>
      </c>
      <c r="G156" s="2">
        <f t="shared" si="90"/>
        <v>4</v>
      </c>
      <c r="H156" s="2">
        <f t="shared" si="91"/>
        <v>5</v>
      </c>
      <c r="I156" s="1" t="s">
        <v>191</v>
      </c>
      <c r="J156" s="2">
        <f>1</f>
        <v>1</v>
      </c>
      <c r="K156" t="s">
        <v>84</v>
      </c>
    </row>
    <row r="157" spans="1:11" x14ac:dyDescent="0.2">
      <c r="A157" t="s">
        <v>229</v>
      </c>
      <c r="B157" s="1" t="s">
        <v>230</v>
      </c>
      <c r="C157" s="10">
        <f t="shared" si="92"/>
        <v>0</v>
      </c>
      <c r="D157" s="2">
        <f t="shared" si="87"/>
        <v>0</v>
      </c>
      <c r="E157" s="2">
        <f t="shared" si="88"/>
        <v>0</v>
      </c>
      <c r="F157" s="2">
        <f t="shared" si="89"/>
        <v>0</v>
      </c>
      <c r="G157" s="2">
        <f t="shared" si="90"/>
        <v>0</v>
      </c>
      <c r="H157" s="2">
        <f t="shared" si="91"/>
        <v>0</v>
      </c>
      <c r="I157" s="1" t="s">
        <v>231</v>
      </c>
      <c r="J157" s="2">
        <f>B8/5</f>
        <v>0</v>
      </c>
      <c r="K157" t="s">
        <v>232</v>
      </c>
    </row>
    <row r="158" spans="1:11" ht="15" thickBot="1" x14ac:dyDescent="0.25">
      <c r="A158" t="s">
        <v>276</v>
      </c>
      <c r="B158" s="1" t="s">
        <v>178</v>
      </c>
      <c r="C158" s="11">
        <f t="shared" si="92"/>
        <v>0</v>
      </c>
      <c r="D158" s="2">
        <f t="shared" si="87"/>
        <v>0</v>
      </c>
      <c r="E158" s="2">
        <f t="shared" si="88"/>
        <v>0</v>
      </c>
      <c r="F158" s="2">
        <f t="shared" si="89"/>
        <v>0</v>
      </c>
      <c r="G158" s="2">
        <f t="shared" si="90"/>
        <v>0</v>
      </c>
      <c r="H158" s="2">
        <f t="shared" si="91"/>
        <v>0</v>
      </c>
      <c r="I158" s="1" t="s">
        <v>224</v>
      </c>
      <c r="J158" s="2">
        <f>B8/6/16</f>
        <v>0</v>
      </c>
      <c r="K158" t="s">
        <v>52</v>
      </c>
    </row>
    <row r="159" spans="1:11" x14ac:dyDescent="0.2">
      <c r="B159" s="1"/>
      <c r="C159" s="2"/>
      <c r="D159" s="2"/>
      <c r="E159" s="2"/>
      <c r="F159" s="2"/>
      <c r="G159" s="2"/>
      <c r="H159" s="2"/>
      <c r="K159"/>
    </row>
    <row r="160" spans="1:11" x14ac:dyDescent="0.2">
      <c r="B160" s="9" t="s">
        <v>256</v>
      </c>
      <c r="C160" s="14"/>
      <c r="D160" s="2"/>
      <c r="E160" s="2"/>
      <c r="F160" s="2"/>
      <c r="G160" s="2"/>
      <c r="H160" s="2"/>
      <c r="K160"/>
    </row>
    <row r="161" spans="1:11" x14ac:dyDescent="0.2">
      <c r="B161" s="1"/>
      <c r="C161" s="2"/>
      <c r="K161"/>
    </row>
    <row r="162" spans="1:11" x14ac:dyDescent="0.2">
      <c r="A162" s="5" t="s">
        <v>392</v>
      </c>
      <c r="B162" s="41"/>
      <c r="C162" s="2"/>
      <c r="K162"/>
    </row>
    <row r="163" spans="1:11" ht="15" thickBot="1" x14ac:dyDescent="0.25">
      <c r="A163" s="8" t="s">
        <v>53</v>
      </c>
      <c r="B163" s="1"/>
      <c r="C163" s="2" t="s">
        <v>391</v>
      </c>
      <c r="D163" s="1" t="s">
        <v>115</v>
      </c>
      <c r="E163" s="1" t="s">
        <v>156</v>
      </c>
      <c r="F163" s="1" t="s">
        <v>196</v>
      </c>
      <c r="G163" s="1" t="s">
        <v>197</v>
      </c>
      <c r="H163" s="1" t="s">
        <v>198</v>
      </c>
      <c r="K163"/>
    </row>
    <row r="164" spans="1:11" x14ac:dyDescent="0.2">
      <c r="A164" t="s">
        <v>31</v>
      </c>
      <c r="B164" s="1" t="s">
        <v>100</v>
      </c>
      <c r="C164" s="12">
        <f t="shared" ref="C164:C177" si="93">$B$162*D164</f>
        <v>0</v>
      </c>
      <c r="D164" s="2">
        <f t="shared" ref="D164:D174" si="94">J164</f>
        <v>0</v>
      </c>
      <c r="E164" s="2">
        <f t="shared" ref="E164:E177" si="95">J164*2</f>
        <v>0</v>
      </c>
      <c r="F164" s="2">
        <f t="shared" ref="F164:F177" si="96">J164*3</f>
        <v>0</v>
      </c>
      <c r="G164" s="2">
        <f t="shared" ref="G164:G177" si="97">J164*4</f>
        <v>0</v>
      </c>
      <c r="H164" s="2">
        <f t="shared" ref="H164:H177" si="98">J164*5</f>
        <v>0</v>
      </c>
      <c r="I164" s="1" t="s">
        <v>100</v>
      </c>
      <c r="J164" s="2">
        <f>B8*5/12</f>
        <v>0</v>
      </c>
      <c r="K164" t="s">
        <v>590</v>
      </c>
    </row>
    <row r="165" spans="1:11" x14ac:dyDescent="0.2">
      <c r="A165" t="s">
        <v>50</v>
      </c>
      <c r="B165" s="1" t="s">
        <v>100</v>
      </c>
      <c r="C165" s="10">
        <f t="shared" si="93"/>
        <v>0</v>
      </c>
      <c r="D165" s="2">
        <f t="shared" si="94"/>
        <v>0</v>
      </c>
      <c r="E165" s="2">
        <f t="shared" si="95"/>
        <v>0</v>
      </c>
      <c r="F165" s="2">
        <f t="shared" si="96"/>
        <v>0</v>
      </c>
      <c r="G165" s="2">
        <f t="shared" si="97"/>
        <v>0</v>
      </c>
      <c r="H165" s="2">
        <f t="shared" si="98"/>
        <v>0</v>
      </c>
      <c r="I165" s="1" t="s">
        <v>100</v>
      </c>
      <c r="J165" s="2">
        <f>B8*2/12</f>
        <v>0</v>
      </c>
      <c r="K165" s="32" t="s">
        <v>210</v>
      </c>
    </row>
    <row r="166" spans="1:11" x14ac:dyDescent="0.2">
      <c r="A166" t="s">
        <v>211</v>
      </c>
      <c r="B166" s="1" t="s">
        <v>100</v>
      </c>
      <c r="C166" s="10">
        <f t="shared" si="93"/>
        <v>0</v>
      </c>
      <c r="D166" s="2">
        <f t="shared" si="94"/>
        <v>0</v>
      </c>
      <c r="E166" s="2">
        <f t="shared" si="95"/>
        <v>0</v>
      </c>
      <c r="F166" s="2">
        <f t="shared" si="96"/>
        <v>0</v>
      </c>
      <c r="G166" s="2">
        <f t="shared" si="97"/>
        <v>0</v>
      </c>
      <c r="H166" s="2">
        <f t="shared" si="98"/>
        <v>0</v>
      </c>
      <c r="I166" s="1" t="s">
        <v>100</v>
      </c>
      <c r="J166" s="2">
        <f>B8*2/12</f>
        <v>0</v>
      </c>
      <c r="K166" t="s">
        <v>210</v>
      </c>
    </row>
    <row r="167" spans="1:11" x14ac:dyDescent="0.2">
      <c r="A167" t="s">
        <v>30</v>
      </c>
      <c r="B167" s="1" t="s">
        <v>100</v>
      </c>
      <c r="C167" s="10">
        <f t="shared" si="93"/>
        <v>0</v>
      </c>
      <c r="D167" s="2">
        <f t="shared" si="94"/>
        <v>0</v>
      </c>
      <c r="E167" s="2">
        <f t="shared" si="95"/>
        <v>0</v>
      </c>
      <c r="F167" s="2">
        <f t="shared" si="96"/>
        <v>0</v>
      </c>
      <c r="G167" s="2">
        <f t="shared" si="97"/>
        <v>0</v>
      </c>
      <c r="H167" s="2">
        <f t="shared" si="98"/>
        <v>0</v>
      </c>
      <c r="I167" s="1" t="s">
        <v>100</v>
      </c>
      <c r="J167" s="2">
        <f>B8/6</f>
        <v>0</v>
      </c>
      <c r="K167" s="32" t="s">
        <v>210</v>
      </c>
    </row>
    <row r="168" spans="1:11" x14ac:dyDescent="0.2">
      <c r="A168" t="s">
        <v>608</v>
      </c>
      <c r="B168" s="33" t="s">
        <v>508</v>
      </c>
      <c r="C168" s="10">
        <f t="shared" ref="C168" si="99">$B$162*D168</f>
        <v>0</v>
      </c>
      <c r="D168" s="2">
        <f t="shared" ref="D168" si="100">J168</f>
        <v>0</v>
      </c>
      <c r="E168" s="2">
        <f t="shared" ref="E168" si="101">J168*2</f>
        <v>0</v>
      </c>
      <c r="F168" s="2">
        <f t="shared" ref="F168" si="102">J168*3</f>
        <v>0</v>
      </c>
      <c r="G168" s="2">
        <f t="shared" ref="G168" si="103">J168*4</f>
        <v>0</v>
      </c>
      <c r="H168" s="2">
        <f t="shared" ref="H168" si="104">J168*5</f>
        <v>0</v>
      </c>
      <c r="I168" s="33" t="s">
        <v>508</v>
      </c>
      <c r="J168" s="2">
        <f>B8/8</f>
        <v>0</v>
      </c>
      <c r="K168" t="s">
        <v>522</v>
      </c>
    </row>
    <row r="169" spans="1:11" x14ac:dyDescent="0.2">
      <c r="A169" t="s">
        <v>121</v>
      </c>
      <c r="B169" s="33" t="s">
        <v>47</v>
      </c>
      <c r="C169" s="10">
        <f t="shared" ref="C169" si="105">$B$162*D169</f>
        <v>0</v>
      </c>
      <c r="D169" s="2">
        <f t="shared" ref="D169" si="106">J169</f>
        <v>0</v>
      </c>
      <c r="E169" s="2">
        <f t="shared" ref="E169" si="107">J169*2</f>
        <v>0</v>
      </c>
      <c r="F169" s="2">
        <f t="shared" ref="F169" si="108">J169*3</f>
        <v>0</v>
      </c>
      <c r="G169" s="2">
        <f t="shared" ref="G169" si="109">J169*4</f>
        <v>0</v>
      </c>
      <c r="H169" s="2">
        <f t="shared" ref="H169" si="110">J169*5</f>
        <v>0</v>
      </c>
      <c r="I169" s="33" t="s">
        <v>47</v>
      </c>
      <c r="J169" s="2">
        <f>B8*1/16</f>
        <v>0</v>
      </c>
      <c r="K169" s="32" t="s">
        <v>505</v>
      </c>
    </row>
    <row r="170" spans="1:11" x14ac:dyDescent="0.2">
      <c r="A170" t="s">
        <v>79</v>
      </c>
      <c r="B170" s="1" t="s">
        <v>100</v>
      </c>
      <c r="C170" s="10">
        <f t="shared" si="93"/>
        <v>0</v>
      </c>
      <c r="D170" s="2">
        <f>J170</f>
        <v>0</v>
      </c>
      <c r="E170" s="2">
        <f>J170*2</f>
        <v>0</v>
      </c>
      <c r="F170" s="2">
        <f>J170*3</f>
        <v>0</v>
      </c>
      <c r="G170" s="2">
        <f>J170*4</f>
        <v>0</v>
      </c>
      <c r="H170" s="2">
        <f>J170*5</f>
        <v>0</v>
      </c>
      <c r="I170" s="1" t="s">
        <v>100</v>
      </c>
      <c r="J170" s="2">
        <f>B8/12</f>
        <v>0</v>
      </c>
      <c r="K170" t="s">
        <v>80</v>
      </c>
    </row>
    <row r="171" spans="1:11" x14ac:dyDescent="0.2">
      <c r="A171" t="s">
        <v>3</v>
      </c>
      <c r="B171" s="1" t="s">
        <v>191</v>
      </c>
      <c r="C171" s="10">
        <f t="shared" si="93"/>
        <v>0</v>
      </c>
      <c r="D171" s="2">
        <f t="shared" si="94"/>
        <v>0</v>
      </c>
      <c r="E171" s="2">
        <f t="shared" si="95"/>
        <v>0</v>
      </c>
      <c r="F171" s="2">
        <f t="shared" si="96"/>
        <v>0</v>
      </c>
      <c r="G171" s="2">
        <f t="shared" si="97"/>
        <v>0</v>
      </c>
      <c r="H171" s="2">
        <f t="shared" si="98"/>
        <v>0</v>
      </c>
      <c r="I171" s="1" t="s">
        <v>191</v>
      </c>
      <c r="J171" s="2">
        <f>B8/7</f>
        <v>0</v>
      </c>
      <c r="K171" t="s">
        <v>411</v>
      </c>
    </row>
    <row r="172" spans="1:11" x14ac:dyDescent="0.2">
      <c r="A172" t="s">
        <v>71</v>
      </c>
      <c r="B172" s="1" t="s">
        <v>124</v>
      </c>
      <c r="C172" s="10">
        <f t="shared" si="93"/>
        <v>0</v>
      </c>
      <c r="D172" s="2">
        <f t="shared" si="94"/>
        <v>0</v>
      </c>
      <c r="E172" s="2">
        <f t="shared" si="95"/>
        <v>0</v>
      </c>
      <c r="F172" s="2">
        <f t="shared" si="96"/>
        <v>0</v>
      </c>
      <c r="G172" s="2">
        <f t="shared" si="97"/>
        <v>0</v>
      </c>
      <c r="H172" s="2">
        <f t="shared" si="98"/>
        <v>0</v>
      </c>
      <c r="I172" s="1" t="s">
        <v>75</v>
      </c>
      <c r="J172" s="2">
        <f>B8</f>
        <v>0</v>
      </c>
      <c r="K172" t="s">
        <v>129</v>
      </c>
    </row>
    <row r="173" spans="1:11" x14ac:dyDescent="0.2">
      <c r="A173" t="s">
        <v>277</v>
      </c>
      <c r="B173" s="1" t="s">
        <v>191</v>
      </c>
      <c r="C173" s="10">
        <f t="shared" si="93"/>
        <v>0</v>
      </c>
      <c r="D173" s="2">
        <f t="shared" si="94"/>
        <v>0</v>
      </c>
      <c r="E173" s="2">
        <f t="shared" si="95"/>
        <v>0</v>
      </c>
      <c r="F173" s="2">
        <f t="shared" si="96"/>
        <v>0</v>
      </c>
      <c r="G173" s="2">
        <f t="shared" si="97"/>
        <v>0</v>
      </c>
      <c r="H173" s="2">
        <f t="shared" si="98"/>
        <v>0</v>
      </c>
      <c r="I173" s="1" t="s">
        <v>191</v>
      </c>
      <c r="J173" s="2">
        <f>B8/6</f>
        <v>0</v>
      </c>
      <c r="K173" t="s">
        <v>36</v>
      </c>
    </row>
    <row r="174" spans="1:11" x14ac:dyDescent="0.2">
      <c r="A174" t="s">
        <v>27</v>
      </c>
      <c r="B174" s="1" t="s">
        <v>47</v>
      </c>
      <c r="C174" s="10">
        <f t="shared" si="93"/>
        <v>0</v>
      </c>
      <c r="D174" s="2">
        <f t="shared" si="94"/>
        <v>0</v>
      </c>
      <c r="E174" s="2">
        <f t="shared" si="95"/>
        <v>0</v>
      </c>
      <c r="F174" s="2">
        <f t="shared" si="96"/>
        <v>0</v>
      </c>
      <c r="G174" s="2">
        <f t="shared" si="97"/>
        <v>0</v>
      </c>
      <c r="H174" s="2">
        <f t="shared" si="98"/>
        <v>0</v>
      </c>
      <c r="I174" s="1" t="s">
        <v>47</v>
      </c>
      <c r="J174" s="2">
        <f>B9*5/16</f>
        <v>0</v>
      </c>
      <c r="K174" t="s">
        <v>200</v>
      </c>
    </row>
    <row r="175" spans="1:11" x14ac:dyDescent="0.2">
      <c r="A175" t="s">
        <v>216</v>
      </c>
      <c r="B175" s="1" t="s">
        <v>11</v>
      </c>
      <c r="C175" s="10">
        <f t="shared" si="93"/>
        <v>0</v>
      </c>
      <c r="D175" s="2">
        <f>J175</f>
        <v>0</v>
      </c>
      <c r="E175" s="2">
        <f t="shared" si="95"/>
        <v>0</v>
      </c>
      <c r="F175" s="2">
        <f t="shared" si="96"/>
        <v>0</v>
      </c>
      <c r="G175" s="2">
        <f t="shared" si="97"/>
        <v>0</v>
      </c>
      <c r="H175" s="2">
        <f t="shared" si="98"/>
        <v>0</v>
      </c>
      <c r="I175" s="1" t="s">
        <v>143</v>
      </c>
      <c r="J175" s="2">
        <f>B8/16</f>
        <v>0</v>
      </c>
      <c r="K175" t="s">
        <v>78</v>
      </c>
    </row>
    <row r="176" spans="1:11" x14ac:dyDescent="0.2">
      <c r="A176" t="s">
        <v>207</v>
      </c>
      <c r="B176" s="1" t="s">
        <v>47</v>
      </c>
      <c r="C176" s="10">
        <f t="shared" si="93"/>
        <v>0</v>
      </c>
      <c r="D176" s="2">
        <f>J176</f>
        <v>0</v>
      </c>
      <c r="E176" s="2">
        <f t="shared" si="95"/>
        <v>0</v>
      </c>
      <c r="F176" s="2">
        <f t="shared" si="96"/>
        <v>0</v>
      </c>
      <c r="G176" s="2">
        <f t="shared" si="97"/>
        <v>0</v>
      </c>
      <c r="H176" s="2">
        <f t="shared" si="98"/>
        <v>0</v>
      </c>
      <c r="I176" s="1" t="s">
        <v>47</v>
      </c>
      <c r="J176" s="2">
        <f>B8/2/16</f>
        <v>0</v>
      </c>
      <c r="K176" t="s">
        <v>395</v>
      </c>
    </row>
    <row r="177" spans="1:11" x14ac:dyDescent="0.2">
      <c r="A177" t="s">
        <v>409</v>
      </c>
      <c r="B177" s="1" t="s">
        <v>123</v>
      </c>
      <c r="C177" s="10">
        <f t="shared" si="93"/>
        <v>0</v>
      </c>
      <c r="D177" s="2">
        <f>J177</f>
        <v>0</v>
      </c>
      <c r="E177" s="2">
        <f t="shared" si="95"/>
        <v>0</v>
      </c>
      <c r="F177" s="2">
        <f t="shared" si="96"/>
        <v>0</v>
      </c>
      <c r="G177" s="2">
        <f t="shared" si="97"/>
        <v>0</v>
      </c>
      <c r="H177" s="2">
        <f t="shared" si="98"/>
        <v>0</v>
      </c>
      <c r="I177" s="1" t="s">
        <v>123</v>
      </c>
      <c r="J177" s="2">
        <f>B8*2</f>
        <v>0</v>
      </c>
      <c r="K177" t="s">
        <v>410</v>
      </c>
    </row>
    <row r="178" spans="1:11" x14ac:dyDescent="0.2">
      <c r="A178" t="s">
        <v>278</v>
      </c>
      <c r="B178" s="1"/>
      <c r="C178" s="2"/>
      <c r="D178" s="2"/>
      <c r="E178" s="2"/>
      <c r="F178" s="2"/>
      <c r="G178" s="2"/>
      <c r="H178" s="2"/>
      <c r="K178"/>
    </row>
    <row r="179" spans="1:11" x14ac:dyDescent="0.2">
      <c r="B179" s="1"/>
      <c r="C179" s="2"/>
      <c r="D179" s="2"/>
      <c r="E179" s="2"/>
      <c r="F179" s="2"/>
      <c r="G179" s="2"/>
      <c r="H179" s="2"/>
      <c r="K179"/>
    </row>
    <row r="180" spans="1:11" x14ac:dyDescent="0.2">
      <c r="B180" s="1"/>
      <c r="C180" s="2"/>
      <c r="D180" s="2"/>
      <c r="E180" s="2"/>
      <c r="F180" s="2"/>
      <c r="G180" s="2"/>
      <c r="H180" s="2"/>
      <c r="K180"/>
    </row>
    <row r="181" spans="1:11" x14ac:dyDescent="0.2">
      <c r="A181" s="5" t="s">
        <v>392</v>
      </c>
      <c r="B181" s="41"/>
      <c r="C181" s="2"/>
      <c r="D181" s="2"/>
      <c r="E181" s="2"/>
      <c r="F181" s="2"/>
      <c r="G181" s="2"/>
      <c r="H181" s="2"/>
      <c r="K181"/>
    </row>
    <row r="182" spans="1:11" ht="15" thickBot="1" x14ac:dyDescent="0.25">
      <c r="A182" s="8" t="s">
        <v>130</v>
      </c>
      <c r="C182" s="2" t="s">
        <v>391</v>
      </c>
      <c r="D182" s="1" t="s">
        <v>115</v>
      </c>
      <c r="E182" s="1" t="s">
        <v>156</v>
      </c>
      <c r="F182" s="1" t="s">
        <v>196</v>
      </c>
      <c r="G182" s="1" t="s">
        <v>197</v>
      </c>
      <c r="H182" s="1" t="s">
        <v>198</v>
      </c>
      <c r="I182"/>
      <c r="J182"/>
      <c r="K182"/>
    </row>
    <row r="183" spans="1:11" x14ac:dyDescent="0.2">
      <c r="A183" t="s">
        <v>70</v>
      </c>
      <c r="B183" t="s">
        <v>47</v>
      </c>
      <c r="C183" s="15">
        <f>$B$181*D183</f>
        <v>0</v>
      </c>
      <c r="D183" s="1">
        <f t="shared" ref="D183:D193" si="111">J183</f>
        <v>0</v>
      </c>
      <c r="E183" s="1">
        <f>J183*2</f>
        <v>0</v>
      </c>
      <c r="F183" s="1">
        <f>J183*3</f>
        <v>0</v>
      </c>
      <c r="G183" s="1">
        <f>J183*4</f>
        <v>0</v>
      </c>
      <c r="H183" s="1">
        <f>J183*5</f>
        <v>0</v>
      </c>
      <c r="I183" s="1" t="s">
        <v>47</v>
      </c>
      <c r="J183" s="2">
        <f>B9*5/16</f>
        <v>0</v>
      </c>
      <c r="K183" s="3" t="s">
        <v>279</v>
      </c>
    </row>
    <row r="184" spans="1:11" x14ac:dyDescent="0.2">
      <c r="A184" s="32" t="s">
        <v>280</v>
      </c>
      <c r="B184" t="s">
        <v>47</v>
      </c>
      <c r="C184" s="16">
        <f t="shared" ref="C184:C193" si="112">$B$181*D184</f>
        <v>0</v>
      </c>
      <c r="D184" s="1">
        <f t="shared" si="111"/>
        <v>0</v>
      </c>
      <c r="E184" s="1">
        <f t="shared" ref="E184:E193" si="113">$D184*2</f>
        <v>0</v>
      </c>
      <c r="F184" s="1">
        <f t="shared" ref="F184:F193" si="114">$D184*3</f>
        <v>0</v>
      </c>
      <c r="G184" s="1">
        <f t="shared" ref="G184:G193" si="115">$D184*4</f>
        <v>0</v>
      </c>
      <c r="H184" s="1">
        <f t="shared" ref="H184:H193" si="116">$D184*5</f>
        <v>0</v>
      </c>
      <c r="I184" s="1" t="s">
        <v>47</v>
      </c>
      <c r="J184" s="2">
        <f>(B9/8)</f>
        <v>0</v>
      </c>
      <c r="K184" t="s">
        <v>169</v>
      </c>
    </row>
    <row r="185" spans="1:11" x14ac:dyDescent="0.2">
      <c r="A185" t="s">
        <v>167</v>
      </c>
      <c r="B185" t="s">
        <v>168</v>
      </c>
      <c r="C185" s="16">
        <f t="shared" si="112"/>
        <v>0</v>
      </c>
      <c r="D185" s="1">
        <f t="shared" si="111"/>
        <v>0</v>
      </c>
      <c r="E185" s="1">
        <f t="shared" si="113"/>
        <v>0</v>
      </c>
      <c r="F185" s="1">
        <f t="shared" si="114"/>
        <v>0</v>
      </c>
      <c r="G185" s="1">
        <f t="shared" si="115"/>
        <v>0</v>
      </c>
      <c r="H185" s="1">
        <f t="shared" si="116"/>
        <v>0</v>
      </c>
      <c r="I185" s="1" t="s">
        <v>271</v>
      </c>
      <c r="J185" s="2">
        <f>B8/6</f>
        <v>0</v>
      </c>
      <c r="K185" t="s">
        <v>272</v>
      </c>
    </row>
    <row r="186" spans="1:11" x14ac:dyDescent="0.2">
      <c r="A186" t="s">
        <v>136</v>
      </c>
      <c r="B186" t="s">
        <v>168</v>
      </c>
      <c r="C186" s="16">
        <f t="shared" si="112"/>
        <v>0</v>
      </c>
      <c r="D186" s="1">
        <f t="shared" si="111"/>
        <v>0</v>
      </c>
      <c r="E186" s="1">
        <f t="shared" si="113"/>
        <v>0</v>
      </c>
      <c r="F186" s="1">
        <f t="shared" si="114"/>
        <v>0</v>
      </c>
      <c r="G186" s="1">
        <f t="shared" si="115"/>
        <v>0</v>
      </c>
      <c r="H186" s="1">
        <f t="shared" si="116"/>
        <v>0</v>
      </c>
      <c r="I186" s="1" t="s">
        <v>271</v>
      </c>
      <c r="J186" s="2">
        <f>B8/8</f>
        <v>0</v>
      </c>
      <c r="K186" t="s">
        <v>283</v>
      </c>
    </row>
    <row r="187" spans="1:11" x14ac:dyDescent="0.2">
      <c r="A187" t="s">
        <v>229</v>
      </c>
      <c r="B187" t="s">
        <v>231</v>
      </c>
      <c r="C187" s="16">
        <f t="shared" si="112"/>
        <v>0</v>
      </c>
      <c r="D187" s="1">
        <f t="shared" si="111"/>
        <v>0</v>
      </c>
      <c r="E187" s="1">
        <f t="shared" si="113"/>
        <v>0</v>
      </c>
      <c r="F187" s="1">
        <f t="shared" si="114"/>
        <v>0</v>
      </c>
      <c r="G187" s="1">
        <f t="shared" si="115"/>
        <v>0</v>
      </c>
      <c r="H187" s="1">
        <f t="shared" si="116"/>
        <v>0</v>
      </c>
      <c r="I187" s="1" t="s">
        <v>231</v>
      </c>
      <c r="J187" s="2">
        <f>B8*0.4</f>
        <v>0</v>
      </c>
      <c r="K187" t="s">
        <v>85</v>
      </c>
    </row>
    <row r="188" spans="1:11" x14ac:dyDescent="0.2">
      <c r="A188" t="s">
        <v>89</v>
      </c>
      <c r="B188" t="s">
        <v>86</v>
      </c>
      <c r="C188" s="16">
        <f t="shared" si="112"/>
        <v>0</v>
      </c>
      <c r="D188" s="1">
        <f t="shared" si="111"/>
        <v>0</v>
      </c>
      <c r="E188" s="1">
        <f t="shared" si="113"/>
        <v>0</v>
      </c>
      <c r="F188" s="1">
        <f>$D188*3</f>
        <v>0</v>
      </c>
      <c r="G188" s="1">
        <f t="shared" si="115"/>
        <v>0</v>
      </c>
      <c r="H188" s="1">
        <f t="shared" si="116"/>
        <v>0</v>
      </c>
      <c r="I188" s="1" t="s">
        <v>123</v>
      </c>
      <c r="J188" s="2">
        <f>B8/8</f>
        <v>0</v>
      </c>
      <c r="K188" t="s">
        <v>282</v>
      </c>
    </row>
    <row r="189" spans="1:11" x14ac:dyDescent="0.2">
      <c r="A189" t="s">
        <v>73</v>
      </c>
      <c r="B189" s="1" t="s">
        <v>100</v>
      </c>
      <c r="C189" s="16">
        <f t="shared" si="112"/>
        <v>0</v>
      </c>
      <c r="D189" s="1">
        <f t="shared" si="111"/>
        <v>0</v>
      </c>
      <c r="E189" s="1">
        <f t="shared" si="113"/>
        <v>0</v>
      </c>
      <c r="F189" s="1">
        <f t="shared" si="114"/>
        <v>0</v>
      </c>
      <c r="G189" s="1">
        <f t="shared" si="115"/>
        <v>0</v>
      </c>
      <c r="H189" s="1">
        <f t="shared" si="116"/>
        <v>0</v>
      </c>
      <c r="I189" s="1" t="s">
        <v>100</v>
      </c>
      <c r="J189" s="2">
        <f>B8*5/12</f>
        <v>0</v>
      </c>
      <c r="K189" t="s">
        <v>285</v>
      </c>
    </row>
    <row r="190" spans="1:11" x14ac:dyDescent="0.2">
      <c r="A190" t="s">
        <v>303</v>
      </c>
      <c r="B190" s="32" t="s">
        <v>557</v>
      </c>
      <c r="C190" s="16">
        <f t="shared" si="112"/>
        <v>0</v>
      </c>
      <c r="D190" s="1">
        <f t="shared" si="111"/>
        <v>0</v>
      </c>
      <c r="E190" s="1">
        <f t="shared" si="113"/>
        <v>0</v>
      </c>
      <c r="F190" s="1">
        <f t="shared" si="114"/>
        <v>0</v>
      </c>
      <c r="G190" s="1">
        <f t="shared" si="115"/>
        <v>0</v>
      </c>
      <c r="H190" s="1">
        <f t="shared" si="116"/>
        <v>0</v>
      </c>
      <c r="I190" s="33" t="s">
        <v>557</v>
      </c>
      <c r="J190" s="2">
        <f>B8*6/32</f>
        <v>0</v>
      </c>
      <c r="K190" t="s">
        <v>284</v>
      </c>
    </row>
    <row r="191" spans="1:11" x14ac:dyDescent="0.2">
      <c r="A191" t="s">
        <v>287</v>
      </c>
      <c r="B191" t="s">
        <v>288</v>
      </c>
      <c r="C191" s="16">
        <f t="shared" si="112"/>
        <v>0</v>
      </c>
      <c r="D191" s="1">
        <f t="shared" si="111"/>
        <v>0</v>
      </c>
      <c r="E191" s="1">
        <f t="shared" si="113"/>
        <v>0</v>
      </c>
      <c r="F191" s="1">
        <f t="shared" si="114"/>
        <v>0</v>
      </c>
      <c r="G191" s="1">
        <f t="shared" si="115"/>
        <v>0</v>
      </c>
      <c r="H191" s="1">
        <f t="shared" si="116"/>
        <v>0</v>
      </c>
      <c r="I191" s="1" t="s">
        <v>288</v>
      </c>
      <c r="J191" s="2">
        <f>B8</f>
        <v>0</v>
      </c>
      <c r="K191" t="s">
        <v>286</v>
      </c>
    </row>
    <row r="192" spans="1:11" x14ac:dyDescent="0.2">
      <c r="A192" t="s">
        <v>99</v>
      </c>
      <c r="B192" t="s">
        <v>47</v>
      </c>
      <c r="C192" s="16">
        <f t="shared" si="112"/>
        <v>0</v>
      </c>
      <c r="D192" s="1">
        <f t="shared" si="111"/>
        <v>0</v>
      </c>
      <c r="E192" s="1">
        <f t="shared" si="113"/>
        <v>0</v>
      </c>
      <c r="F192" s="1">
        <f t="shared" si="114"/>
        <v>0</v>
      </c>
      <c r="G192" s="1">
        <f t="shared" si="115"/>
        <v>0</v>
      </c>
      <c r="H192" s="1">
        <f t="shared" si="116"/>
        <v>0</v>
      </c>
      <c r="I192" s="1" t="s">
        <v>47</v>
      </c>
      <c r="J192" s="2">
        <f>0.1*(B8/3)</f>
        <v>0</v>
      </c>
      <c r="K192" t="s">
        <v>380</v>
      </c>
    </row>
    <row r="193" spans="1:11" ht="15" thickBot="1" x14ac:dyDescent="0.25">
      <c r="A193" t="s">
        <v>81</v>
      </c>
      <c r="B193" t="s">
        <v>47</v>
      </c>
      <c r="C193" s="17">
        <f t="shared" si="112"/>
        <v>0</v>
      </c>
      <c r="D193" s="1">
        <f t="shared" si="111"/>
        <v>0</v>
      </c>
      <c r="E193" s="1">
        <f t="shared" si="113"/>
        <v>0</v>
      </c>
      <c r="F193" s="1">
        <f t="shared" si="114"/>
        <v>0</v>
      </c>
      <c r="G193" s="1">
        <f t="shared" si="115"/>
        <v>0</v>
      </c>
      <c r="H193" s="1">
        <f t="shared" si="116"/>
        <v>0</v>
      </c>
      <c r="I193" s="1" t="s">
        <v>47</v>
      </c>
      <c r="J193" s="2">
        <f>B8/10</f>
        <v>0</v>
      </c>
      <c r="K193" t="s">
        <v>289</v>
      </c>
    </row>
    <row r="194" spans="1:11" x14ac:dyDescent="0.2">
      <c r="A194" t="s">
        <v>290</v>
      </c>
      <c r="C194" s="13">
        <f>B181*1</f>
        <v>0</v>
      </c>
      <c r="D194" t="s">
        <v>291</v>
      </c>
      <c r="E194" t="s">
        <v>291</v>
      </c>
      <c r="F194" t="s">
        <v>291</v>
      </c>
      <c r="G194" t="s">
        <v>291</v>
      </c>
      <c r="H194" t="s">
        <v>291</v>
      </c>
      <c r="I194"/>
      <c r="J194"/>
      <c r="K194" t="s">
        <v>292</v>
      </c>
    </row>
    <row r="195" spans="1:11" x14ac:dyDescent="0.2">
      <c r="A195" t="s">
        <v>135</v>
      </c>
      <c r="C195" s="13">
        <f>B181*3</f>
        <v>0</v>
      </c>
      <c r="D195" t="s">
        <v>294</v>
      </c>
      <c r="E195"/>
      <c r="F195"/>
      <c r="G195"/>
      <c r="H195"/>
      <c r="I195"/>
      <c r="J195"/>
      <c r="K195"/>
    </row>
    <row r="196" spans="1:11" x14ac:dyDescent="0.2">
      <c r="A196" t="s">
        <v>293</v>
      </c>
      <c r="C196" s="13">
        <f>1*B181</f>
        <v>0</v>
      </c>
      <c r="D196"/>
      <c r="E196"/>
      <c r="F196"/>
      <c r="G196"/>
      <c r="H196"/>
      <c r="I196"/>
      <c r="J196"/>
      <c r="K196"/>
    </row>
    <row r="197" spans="1:11" x14ac:dyDescent="0.2">
      <c r="D197" s="2"/>
      <c r="E197" s="2"/>
    </row>
    <row r="198" spans="1:11" x14ac:dyDescent="0.2">
      <c r="A198" s="5" t="s">
        <v>392</v>
      </c>
      <c r="B198" s="41">
        <v>1</v>
      </c>
      <c r="D198" s="2"/>
      <c r="E198" s="2"/>
    </row>
    <row r="199" spans="1:11" ht="15" thickBot="1" x14ac:dyDescent="0.25">
      <c r="A199" s="8" t="s">
        <v>257</v>
      </c>
      <c r="B199" s="1"/>
      <c r="C199" s="2" t="s">
        <v>391</v>
      </c>
      <c r="D199" s="1" t="s">
        <v>115</v>
      </c>
      <c r="E199" s="1" t="s">
        <v>156</v>
      </c>
      <c r="F199" s="1" t="s">
        <v>196</v>
      </c>
      <c r="G199" s="1" t="s">
        <v>197</v>
      </c>
      <c r="H199" s="1" t="s">
        <v>198</v>
      </c>
      <c r="K199"/>
    </row>
    <row r="200" spans="1:11" x14ac:dyDescent="0.2">
      <c r="A200" t="s">
        <v>190</v>
      </c>
      <c r="B200" s="1" t="s">
        <v>228</v>
      </c>
      <c r="C200" s="12">
        <f t="shared" ref="C200:C213" si="117">$B$198*D200</f>
        <v>0</v>
      </c>
      <c r="D200" s="2">
        <f t="shared" ref="D200:D210" si="118">J200</f>
        <v>0</v>
      </c>
      <c r="E200" s="2">
        <f t="shared" ref="E200:E210" si="119">J200*2</f>
        <v>0</v>
      </c>
      <c r="F200" s="2">
        <f t="shared" ref="F200:F210" si="120">J200*3</f>
        <v>0</v>
      </c>
      <c r="G200" s="2">
        <f t="shared" ref="G200:G210" si="121">J200*4</f>
        <v>0</v>
      </c>
      <c r="H200" s="2">
        <f t="shared" ref="H200:H210" si="122">J200*5</f>
        <v>0</v>
      </c>
      <c r="I200" s="3" t="s">
        <v>147</v>
      </c>
      <c r="J200" s="2">
        <f>B$8</f>
        <v>0</v>
      </c>
      <c r="K200" t="s">
        <v>69</v>
      </c>
    </row>
    <row r="201" spans="1:11" x14ac:dyDescent="0.2">
      <c r="A201" t="s">
        <v>70</v>
      </c>
      <c r="B201" s="1" t="s">
        <v>143</v>
      </c>
      <c r="C201" s="10">
        <f t="shared" si="117"/>
        <v>0</v>
      </c>
      <c r="D201" s="2">
        <f t="shared" si="118"/>
        <v>0</v>
      </c>
      <c r="E201" s="2">
        <f t="shared" si="119"/>
        <v>0</v>
      </c>
      <c r="F201" s="2">
        <f t="shared" si="120"/>
        <v>0</v>
      </c>
      <c r="G201" s="2">
        <f t="shared" si="121"/>
        <v>0</v>
      </c>
      <c r="H201" s="2">
        <f t="shared" si="122"/>
        <v>0</v>
      </c>
      <c r="I201" s="1" t="s">
        <v>143</v>
      </c>
      <c r="J201" s="2">
        <f>B$9*7/16</f>
        <v>0</v>
      </c>
      <c r="K201" s="32" t="s">
        <v>506</v>
      </c>
    </row>
    <row r="202" spans="1:11" x14ac:dyDescent="0.2">
      <c r="A202" t="s">
        <v>437</v>
      </c>
      <c r="B202" s="1" t="s">
        <v>100</v>
      </c>
      <c r="C202" s="10">
        <f t="shared" ref="C202" si="123">$B$198*D202</f>
        <v>0</v>
      </c>
      <c r="D202" s="2">
        <f t="shared" ref="D202" si="124">J202</f>
        <v>0</v>
      </c>
      <c r="E202" s="2">
        <f t="shared" ref="E202" si="125">J202*2</f>
        <v>0</v>
      </c>
      <c r="F202" s="2">
        <f t="shared" ref="F202" si="126">J202*3</f>
        <v>0</v>
      </c>
      <c r="G202" s="2">
        <f t="shared" ref="G202" si="127">J202*4</f>
        <v>0</v>
      </c>
      <c r="H202" s="2">
        <f t="shared" ref="H202" si="128">J202*5</f>
        <v>0</v>
      </c>
      <c r="I202" s="1" t="s">
        <v>100</v>
      </c>
      <c r="J202" s="2">
        <f>B$9*2.5/12</f>
        <v>0</v>
      </c>
      <c r="K202" t="s">
        <v>438</v>
      </c>
    </row>
    <row r="203" spans="1:11" x14ac:dyDescent="0.2">
      <c r="A203" t="s">
        <v>121</v>
      </c>
      <c r="B203" s="1" t="s">
        <v>143</v>
      </c>
      <c r="C203" s="10">
        <f t="shared" si="117"/>
        <v>0</v>
      </c>
      <c r="D203" s="2">
        <f t="shared" si="118"/>
        <v>0</v>
      </c>
      <c r="E203" s="2">
        <f t="shared" si="119"/>
        <v>0</v>
      </c>
      <c r="F203" s="2">
        <f t="shared" si="120"/>
        <v>0</v>
      </c>
      <c r="G203" s="2">
        <f t="shared" si="121"/>
        <v>0</v>
      </c>
      <c r="H203" s="2">
        <f t="shared" si="122"/>
        <v>0</v>
      </c>
      <c r="I203" s="1" t="s">
        <v>143</v>
      </c>
      <c r="J203" s="2">
        <f>B$8/12</f>
        <v>0</v>
      </c>
      <c r="K203" t="s">
        <v>434</v>
      </c>
    </row>
    <row r="204" spans="1:11" x14ac:dyDescent="0.2">
      <c r="A204" t="s">
        <v>107</v>
      </c>
      <c r="B204" s="1" t="s">
        <v>143</v>
      </c>
      <c r="C204" s="10">
        <f t="shared" si="117"/>
        <v>0</v>
      </c>
      <c r="D204" s="2">
        <f t="shared" si="118"/>
        <v>0</v>
      </c>
      <c r="E204" s="2">
        <f t="shared" si="119"/>
        <v>0</v>
      </c>
      <c r="F204" s="2">
        <f t="shared" si="120"/>
        <v>0</v>
      </c>
      <c r="G204" s="2">
        <f t="shared" si="121"/>
        <v>0</v>
      </c>
      <c r="H204" s="2">
        <f t="shared" si="122"/>
        <v>0</v>
      </c>
      <c r="I204" s="1" t="s">
        <v>143</v>
      </c>
      <c r="J204" s="2">
        <f>B$8/15</f>
        <v>0</v>
      </c>
      <c r="K204" t="s">
        <v>176</v>
      </c>
    </row>
    <row r="205" spans="1:11" x14ac:dyDescent="0.2">
      <c r="A205" t="s">
        <v>108</v>
      </c>
      <c r="B205" s="1" t="s">
        <v>191</v>
      </c>
      <c r="C205" s="10">
        <f t="shared" si="117"/>
        <v>0</v>
      </c>
      <c r="D205" s="2">
        <f t="shared" si="118"/>
        <v>0</v>
      </c>
      <c r="E205" s="2">
        <f t="shared" si="119"/>
        <v>0</v>
      </c>
      <c r="F205" s="2">
        <f t="shared" si="120"/>
        <v>0</v>
      </c>
      <c r="G205" s="2">
        <f t="shared" si="121"/>
        <v>0</v>
      </c>
      <c r="H205" s="2">
        <f t="shared" si="122"/>
        <v>0</v>
      </c>
      <c r="I205" s="1" t="s">
        <v>191</v>
      </c>
      <c r="J205" s="2">
        <f>B8/8</f>
        <v>0</v>
      </c>
      <c r="K205" t="s">
        <v>295</v>
      </c>
    </row>
    <row r="206" spans="1:11" x14ac:dyDescent="0.2">
      <c r="A206" t="s">
        <v>397</v>
      </c>
      <c r="B206" s="1" t="s">
        <v>191</v>
      </c>
      <c r="C206" s="10">
        <f t="shared" si="117"/>
        <v>0</v>
      </c>
      <c r="D206" s="2">
        <f t="shared" si="118"/>
        <v>0</v>
      </c>
      <c r="E206" s="2">
        <f t="shared" si="119"/>
        <v>0</v>
      </c>
      <c r="F206" s="2">
        <f t="shared" si="120"/>
        <v>0</v>
      </c>
      <c r="G206" s="2">
        <f t="shared" si="121"/>
        <v>0</v>
      </c>
      <c r="H206" s="2">
        <f t="shared" si="122"/>
        <v>0</v>
      </c>
      <c r="I206" s="1" t="s">
        <v>191</v>
      </c>
      <c r="J206" s="2">
        <f>B$8/5</f>
        <v>0</v>
      </c>
      <c r="K206" t="s">
        <v>436</v>
      </c>
    </row>
    <row r="207" spans="1:11" x14ac:dyDescent="0.2">
      <c r="A207" t="s">
        <v>109</v>
      </c>
      <c r="B207" s="1" t="s">
        <v>143</v>
      </c>
      <c r="C207" s="10">
        <f t="shared" si="117"/>
        <v>0</v>
      </c>
      <c r="D207" s="2">
        <f t="shared" si="118"/>
        <v>0</v>
      </c>
      <c r="E207" s="2">
        <f t="shared" si="119"/>
        <v>0</v>
      </c>
      <c r="F207" s="2">
        <f t="shared" si="120"/>
        <v>0</v>
      </c>
      <c r="G207" s="2">
        <f t="shared" si="121"/>
        <v>0</v>
      </c>
      <c r="H207" s="2">
        <f t="shared" si="122"/>
        <v>0</v>
      </c>
      <c r="I207" s="1" t="s">
        <v>143</v>
      </c>
      <c r="J207" s="2">
        <f>B$8/8</f>
        <v>0</v>
      </c>
      <c r="K207" t="s">
        <v>201</v>
      </c>
    </row>
    <row r="208" spans="1:11" x14ac:dyDescent="0.2">
      <c r="A208" t="s">
        <v>8</v>
      </c>
      <c r="B208" s="1" t="s">
        <v>143</v>
      </c>
      <c r="C208" s="10">
        <f t="shared" si="117"/>
        <v>0</v>
      </c>
      <c r="D208" s="2">
        <f t="shared" si="118"/>
        <v>0</v>
      </c>
      <c r="E208" s="2">
        <f t="shared" si="119"/>
        <v>0</v>
      </c>
      <c r="F208" s="2">
        <f t="shared" si="120"/>
        <v>0</v>
      </c>
      <c r="G208" s="2">
        <f t="shared" si="121"/>
        <v>0</v>
      </c>
      <c r="H208" s="2">
        <f t="shared" si="122"/>
        <v>0</v>
      </c>
      <c r="I208" s="1" t="s">
        <v>143</v>
      </c>
      <c r="J208" s="2">
        <f>B$8/20</f>
        <v>0</v>
      </c>
      <c r="K208" t="s">
        <v>83</v>
      </c>
    </row>
    <row r="209" spans="1:11" x14ac:dyDescent="0.2">
      <c r="A209" t="s">
        <v>117</v>
      </c>
      <c r="B209" s="1" t="s">
        <v>191</v>
      </c>
      <c r="C209" s="10">
        <f t="shared" si="117"/>
        <v>1</v>
      </c>
      <c r="D209" s="2">
        <f t="shared" si="118"/>
        <v>1</v>
      </c>
      <c r="E209" s="2">
        <f t="shared" si="119"/>
        <v>2</v>
      </c>
      <c r="F209" s="2">
        <f t="shared" si="120"/>
        <v>3</v>
      </c>
      <c r="G209" s="2">
        <f t="shared" si="121"/>
        <v>4</v>
      </c>
      <c r="H209" s="2">
        <f t="shared" si="122"/>
        <v>5</v>
      </c>
      <c r="I209" s="1" t="s">
        <v>191</v>
      </c>
      <c r="J209" s="2">
        <f>1</f>
        <v>1</v>
      </c>
      <c r="K209" t="s">
        <v>84</v>
      </c>
    </row>
    <row r="210" spans="1:11" x14ac:dyDescent="0.2">
      <c r="A210" t="s">
        <v>229</v>
      </c>
      <c r="B210" s="1" t="s">
        <v>230</v>
      </c>
      <c r="C210" s="10">
        <f t="shared" si="117"/>
        <v>0</v>
      </c>
      <c r="D210" s="2">
        <f t="shared" si="118"/>
        <v>0</v>
      </c>
      <c r="E210" s="2">
        <f t="shared" si="119"/>
        <v>0</v>
      </c>
      <c r="F210" s="2">
        <f t="shared" si="120"/>
        <v>0</v>
      </c>
      <c r="G210" s="2">
        <f t="shared" si="121"/>
        <v>0</v>
      </c>
      <c r="H210" s="2">
        <f t="shared" si="122"/>
        <v>0</v>
      </c>
      <c r="I210" s="1" t="s">
        <v>231</v>
      </c>
      <c r="J210" s="2">
        <f>B$8/5</f>
        <v>0</v>
      </c>
      <c r="K210" t="s">
        <v>232</v>
      </c>
    </row>
    <row r="211" spans="1:11" x14ac:dyDescent="0.2">
      <c r="A211" t="s">
        <v>255</v>
      </c>
      <c r="B211" s="33" t="s">
        <v>100</v>
      </c>
      <c r="C211" s="10">
        <f t="shared" si="117"/>
        <v>0</v>
      </c>
      <c r="D211" s="2">
        <f>J211</f>
        <v>0</v>
      </c>
      <c r="E211" s="2">
        <f>2*D211</f>
        <v>0</v>
      </c>
      <c r="F211" s="2">
        <f>3*D211</f>
        <v>0</v>
      </c>
      <c r="G211" s="2">
        <f>4*D211</f>
        <v>0</v>
      </c>
      <c r="H211" s="2">
        <f>5*D211</f>
        <v>0</v>
      </c>
      <c r="I211" s="34" t="s">
        <v>100</v>
      </c>
      <c r="J211" s="2">
        <f>B8*1.4/12</f>
        <v>0</v>
      </c>
      <c r="K211" t="s">
        <v>381</v>
      </c>
    </row>
    <row r="212" spans="1:11" x14ac:dyDescent="0.2">
      <c r="A212" t="s">
        <v>251</v>
      </c>
      <c r="B212" s="33" t="s">
        <v>100</v>
      </c>
      <c r="C212" s="10">
        <f t="shared" si="117"/>
        <v>0</v>
      </c>
      <c r="D212" s="1">
        <f>$J$212*1</f>
        <v>0</v>
      </c>
      <c r="E212" s="1">
        <f>$J$212*2</f>
        <v>0</v>
      </c>
      <c r="F212" s="1">
        <f>$J$212*3</f>
        <v>0</v>
      </c>
      <c r="G212" s="1">
        <f>$J$212*4</f>
        <v>0</v>
      </c>
      <c r="H212" s="1">
        <f>$J$212*5</f>
        <v>0</v>
      </c>
      <c r="I212" s="33" t="s">
        <v>100</v>
      </c>
      <c r="J212" s="2">
        <f>B8*5.5/12</f>
        <v>0</v>
      </c>
      <c r="K212" s="3" t="s">
        <v>435</v>
      </c>
    </row>
    <row r="213" spans="1:11" x14ac:dyDescent="0.2">
      <c r="A213" t="s">
        <v>253</v>
      </c>
      <c r="B213" s="1" t="s">
        <v>123</v>
      </c>
      <c r="C213" s="10">
        <f t="shared" si="117"/>
        <v>0</v>
      </c>
      <c r="D213" s="1">
        <f>$J$213*1</f>
        <v>0</v>
      </c>
      <c r="E213" s="1">
        <f>$J$213*2</f>
        <v>0</v>
      </c>
      <c r="F213" s="1">
        <f>$J$213*3</f>
        <v>0</v>
      </c>
      <c r="G213" s="1">
        <f>$J$213*4</f>
        <v>0</v>
      </c>
      <c r="H213" s="1">
        <f>$J$213*5</f>
        <v>0</v>
      </c>
      <c r="I213" s="1" t="s">
        <v>123</v>
      </c>
      <c r="J213" s="2">
        <f>B8*4/10</f>
        <v>0</v>
      </c>
      <c r="K213" s="9" t="s">
        <v>254</v>
      </c>
    </row>
    <row r="214" spans="1:11" x14ac:dyDescent="0.2">
      <c r="A214" t="s">
        <v>252</v>
      </c>
      <c r="C214" s="10"/>
    </row>
    <row r="215" spans="1:11" x14ac:dyDescent="0.2">
      <c r="A215" t="s">
        <v>298</v>
      </c>
      <c r="C215" s="10"/>
    </row>
    <row r="216" spans="1:11" ht="15" thickBot="1" x14ac:dyDescent="0.25">
      <c r="A216" t="s">
        <v>296</v>
      </c>
      <c r="B216" s="1" t="s">
        <v>297</v>
      </c>
      <c r="C216" s="11">
        <f>$B$198*D216</f>
        <v>0</v>
      </c>
      <c r="D216" s="1">
        <f>J216</f>
        <v>0</v>
      </c>
      <c r="E216" s="1">
        <f>J216*2</f>
        <v>0</v>
      </c>
      <c r="F216" s="1">
        <f>J216*3</f>
        <v>0</v>
      </c>
      <c r="G216" s="1">
        <f>J216*4</f>
        <v>0</v>
      </c>
      <c r="H216" s="1">
        <f>J216*5</f>
        <v>0</v>
      </c>
      <c r="J216" s="1">
        <f>B8/6</f>
        <v>0</v>
      </c>
      <c r="K216" s="3" t="s">
        <v>299</v>
      </c>
    </row>
    <row r="217" spans="1:11" x14ac:dyDescent="0.2">
      <c r="B217" s="1"/>
      <c r="C217" s="2"/>
      <c r="D217" s="2"/>
      <c r="E217" s="2"/>
      <c r="F217" s="2"/>
      <c r="G217" s="2"/>
      <c r="H217" s="2"/>
      <c r="K217"/>
    </row>
    <row r="218" spans="1:11" x14ac:dyDescent="0.2">
      <c r="A218" s="5" t="s">
        <v>392</v>
      </c>
      <c r="B218" s="41"/>
      <c r="C218" s="2"/>
      <c r="D218" s="2"/>
      <c r="E218" s="2"/>
      <c r="F218" s="2"/>
      <c r="G218" s="2"/>
      <c r="H218" s="2"/>
      <c r="K218"/>
    </row>
    <row r="219" spans="1:11" ht="15" thickBot="1" x14ac:dyDescent="0.25">
      <c r="A219" s="18" t="s">
        <v>97</v>
      </c>
      <c r="B219" s="1"/>
      <c r="C219" s="2" t="s">
        <v>391</v>
      </c>
      <c r="D219" s="1" t="s">
        <v>115</v>
      </c>
      <c r="E219" s="1" t="s">
        <v>156</v>
      </c>
      <c r="F219" s="1" t="s">
        <v>196</v>
      </c>
      <c r="G219" s="1" t="s">
        <v>197</v>
      </c>
      <c r="H219" s="1" t="s">
        <v>198</v>
      </c>
      <c r="K219"/>
    </row>
    <row r="220" spans="1:11" x14ac:dyDescent="0.2">
      <c r="A220" t="s">
        <v>33</v>
      </c>
      <c r="B220" s="1" t="s">
        <v>34</v>
      </c>
      <c r="C220" s="12">
        <f t="shared" ref="C220:C225" si="129">$B$218*D220</f>
        <v>0</v>
      </c>
      <c r="D220" s="2">
        <f t="shared" ref="D220:D225" si="130">J220</f>
        <v>0</v>
      </c>
      <c r="E220" s="2">
        <f t="shared" ref="E220:E225" si="131">J220*2</f>
        <v>0</v>
      </c>
      <c r="F220" s="2">
        <f t="shared" ref="F220:F225" si="132">J220*3</f>
        <v>0</v>
      </c>
      <c r="G220" s="2">
        <f t="shared" ref="G220:G225" si="133">J220*4</f>
        <v>0</v>
      </c>
      <c r="H220" s="2">
        <f t="shared" ref="H220:H225" si="134">J220*5</f>
        <v>0</v>
      </c>
      <c r="I220" s="1" t="s">
        <v>34</v>
      </c>
      <c r="J220" s="2">
        <f>(B8/10)</f>
        <v>0</v>
      </c>
      <c r="K220" t="s">
        <v>98</v>
      </c>
    </row>
    <row r="221" spans="1:11" x14ac:dyDescent="0.2">
      <c r="A221" t="s">
        <v>175</v>
      </c>
      <c r="B221" s="1" t="s">
        <v>143</v>
      </c>
      <c r="C221" s="10">
        <f t="shared" si="129"/>
        <v>0</v>
      </c>
      <c r="D221" s="2">
        <f t="shared" si="130"/>
        <v>0</v>
      </c>
      <c r="E221" s="2">
        <f t="shared" si="131"/>
        <v>0</v>
      </c>
      <c r="F221" s="2">
        <f t="shared" si="132"/>
        <v>0</v>
      </c>
      <c r="G221" s="2">
        <f t="shared" si="133"/>
        <v>0</v>
      </c>
      <c r="H221" s="2">
        <f t="shared" si="134"/>
        <v>0</v>
      </c>
      <c r="I221" s="1" t="s">
        <v>143</v>
      </c>
      <c r="J221" s="2">
        <f>(B8/15)</f>
        <v>0</v>
      </c>
      <c r="K221" t="s">
        <v>176</v>
      </c>
    </row>
    <row r="222" spans="1:11" x14ac:dyDescent="0.2">
      <c r="A222" t="s">
        <v>121</v>
      </c>
      <c r="B222" s="1" t="s">
        <v>143</v>
      </c>
      <c r="C222" s="10">
        <f t="shared" si="129"/>
        <v>0</v>
      </c>
      <c r="D222" s="2">
        <f t="shared" si="130"/>
        <v>0</v>
      </c>
      <c r="E222" s="2">
        <f t="shared" si="131"/>
        <v>0</v>
      </c>
      <c r="F222" s="2">
        <f t="shared" si="132"/>
        <v>0</v>
      </c>
      <c r="G222" s="2">
        <f t="shared" si="133"/>
        <v>0</v>
      </c>
      <c r="H222" s="2">
        <f t="shared" si="134"/>
        <v>0</v>
      </c>
      <c r="I222" s="1" t="s">
        <v>143</v>
      </c>
      <c r="J222" s="2">
        <f>(B8/15)</f>
        <v>0</v>
      </c>
      <c r="K222" t="s">
        <v>176</v>
      </c>
    </row>
    <row r="223" spans="1:11" x14ac:dyDescent="0.2">
      <c r="A223" t="s">
        <v>222</v>
      </c>
      <c r="B223" s="1" t="s">
        <v>191</v>
      </c>
      <c r="C223" s="10">
        <f t="shared" si="129"/>
        <v>0</v>
      </c>
      <c r="D223" s="2">
        <f t="shared" si="130"/>
        <v>0</v>
      </c>
      <c r="E223" s="2">
        <f t="shared" si="131"/>
        <v>0</v>
      </c>
      <c r="F223" s="2">
        <f t="shared" si="132"/>
        <v>0</v>
      </c>
      <c r="G223" s="2">
        <f t="shared" si="133"/>
        <v>0</v>
      </c>
      <c r="H223" s="2">
        <f t="shared" si="134"/>
        <v>0</v>
      </c>
      <c r="I223" s="1" t="s">
        <v>191</v>
      </c>
      <c r="J223" s="2">
        <f>(B8/10)*8</f>
        <v>0</v>
      </c>
      <c r="K223" t="s">
        <v>323</v>
      </c>
    </row>
    <row r="224" spans="1:11" x14ac:dyDescent="0.2">
      <c r="A224" t="s">
        <v>270</v>
      </c>
      <c r="B224" s="1" t="s">
        <v>191</v>
      </c>
      <c r="C224" s="10">
        <f t="shared" si="129"/>
        <v>0</v>
      </c>
      <c r="D224" s="2">
        <f t="shared" si="130"/>
        <v>0</v>
      </c>
      <c r="E224" s="2">
        <f t="shared" si="131"/>
        <v>0</v>
      </c>
      <c r="F224" s="2">
        <f t="shared" si="132"/>
        <v>0</v>
      </c>
      <c r="G224" s="2">
        <f t="shared" si="133"/>
        <v>0</v>
      </c>
      <c r="H224" s="2">
        <f t="shared" si="134"/>
        <v>0</v>
      </c>
      <c r="I224" s="1" t="s">
        <v>191</v>
      </c>
      <c r="J224" s="2">
        <f>(B8/5)</f>
        <v>0</v>
      </c>
      <c r="K224" t="s">
        <v>322</v>
      </c>
    </row>
    <row r="225" spans="1:16" ht="15" thickBot="1" x14ac:dyDescent="0.25">
      <c r="A225" t="s">
        <v>209</v>
      </c>
      <c r="B225" s="1" t="s">
        <v>123</v>
      </c>
      <c r="C225" s="11">
        <f t="shared" si="129"/>
        <v>0</v>
      </c>
      <c r="D225" s="2">
        <f t="shared" si="130"/>
        <v>0</v>
      </c>
      <c r="E225" s="2">
        <f t="shared" si="131"/>
        <v>0</v>
      </c>
      <c r="F225" s="2">
        <f t="shared" si="132"/>
        <v>0</v>
      </c>
      <c r="G225" s="2">
        <f t="shared" si="133"/>
        <v>0</v>
      </c>
      <c r="H225" s="2">
        <f t="shared" si="134"/>
        <v>0</v>
      </c>
      <c r="I225" s="1" t="s">
        <v>123</v>
      </c>
      <c r="J225" s="2">
        <f>B8</f>
        <v>0</v>
      </c>
      <c r="K225" t="s">
        <v>171</v>
      </c>
    </row>
    <row r="226" spans="1:16" x14ac:dyDescent="0.2">
      <c r="B226" s="1"/>
      <c r="C226" s="2"/>
      <c r="D226" s="2"/>
      <c r="E226" s="2"/>
      <c r="F226" s="2"/>
      <c r="G226" s="2"/>
      <c r="H226" s="2"/>
      <c r="K226"/>
      <c r="P226"/>
    </row>
    <row r="227" spans="1:16" x14ac:dyDescent="0.2">
      <c r="A227" s="5" t="s">
        <v>392</v>
      </c>
      <c r="B227" s="41"/>
      <c r="C227" s="2"/>
      <c r="D227" s="2"/>
      <c r="E227" s="2"/>
      <c r="F227" s="2"/>
      <c r="G227" s="2"/>
      <c r="H227" s="2"/>
      <c r="K227"/>
      <c r="P227"/>
    </row>
    <row r="228" spans="1:16" ht="15" thickBot="1" x14ac:dyDescent="0.25">
      <c r="A228" s="18" t="s">
        <v>393</v>
      </c>
      <c r="B228" s="1"/>
      <c r="C228" s="2"/>
      <c r="D228" s="2"/>
      <c r="E228" s="2"/>
      <c r="F228" s="2"/>
      <c r="G228" s="2"/>
      <c r="H228" s="2"/>
      <c r="K228"/>
      <c r="P228"/>
    </row>
    <row r="229" spans="1:16" ht="15" thickBot="1" x14ac:dyDescent="0.25">
      <c r="A229" s="32" t="s">
        <v>556</v>
      </c>
      <c r="B229" s="1" t="s">
        <v>191</v>
      </c>
      <c r="C229" s="12">
        <f t="shared" ref="C229:C241" si="135">$B$227*D229</f>
        <v>0</v>
      </c>
      <c r="D229" s="2">
        <f>J229</f>
        <v>0</v>
      </c>
      <c r="E229" s="2">
        <f t="shared" ref="E229:E240" si="136">J229*2</f>
        <v>0</v>
      </c>
      <c r="F229" s="2">
        <f t="shared" ref="F229:F240" si="137">J229*3</f>
        <v>0</v>
      </c>
      <c r="G229" s="2">
        <f t="shared" ref="G229:G240" si="138">J229*4</f>
        <v>0</v>
      </c>
      <c r="H229" s="2">
        <f t="shared" ref="H229:H240" si="139">J229*5</f>
        <v>0</v>
      </c>
      <c r="I229" s="1" t="s">
        <v>191</v>
      </c>
      <c r="J229" s="1">
        <f>B9*2</f>
        <v>0</v>
      </c>
      <c r="K229" t="s">
        <v>617</v>
      </c>
      <c r="P229"/>
    </row>
    <row r="230" spans="1:16" x14ac:dyDescent="0.2">
      <c r="A230" s="32" t="s">
        <v>615</v>
      </c>
      <c r="B230" s="1" t="s">
        <v>191</v>
      </c>
      <c r="C230" s="12">
        <f t="shared" si="135"/>
        <v>0</v>
      </c>
      <c r="D230" s="2">
        <f>J230</f>
        <v>0</v>
      </c>
      <c r="E230" s="2">
        <f t="shared" ref="E230" si="140">J230*2</f>
        <v>0</v>
      </c>
      <c r="F230" s="2">
        <f t="shared" ref="F230" si="141">J230*3</f>
        <v>0</v>
      </c>
      <c r="G230" s="2">
        <f t="shared" ref="G230" si="142">J230*4</f>
        <v>0</v>
      </c>
      <c r="H230" s="2">
        <f t="shared" ref="H230" si="143">J230*5</f>
        <v>0</v>
      </c>
      <c r="I230" s="1" t="s">
        <v>191</v>
      </c>
      <c r="J230" s="1">
        <f>(B8-B9)*2</f>
        <v>0</v>
      </c>
      <c r="K230" t="s">
        <v>616</v>
      </c>
      <c r="P230"/>
    </row>
    <row r="231" spans="1:16" x14ac:dyDescent="0.2">
      <c r="A231" t="s">
        <v>312</v>
      </c>
      <c r="B231" s="1" t="s">
        <v>191</v>
      </c>
      <c r="C231" s="10">
        <f t="shared" si="135"/>
        <v>0</v>
      </c>
      <c r="D231" s="2">
        <f>J231</f>
        <v>0</v>
      </c>
      <c r="E231" s="2">
        <f t="shared" si="136"/>
        <v>0</v>
      </c>
      <c r="F231" s="2">
        <f t="shared" si="137"/>
        <v>0</v>
      </c>
      <c r="G231" s="2">
        <f t="shared" si="138"/>
        <v>0</v>
      </c>
      <c r="H231" s="2">
        <f t="shared" si="139"/>
        <v>0</v>
      </c>
      <c r="I231" s="1" t="s">
        <v>191</v>
      </c>
      <c r="J231" s="1">
        <f>(B8)*2</f>
        <v>0</v>
      </c>
      <c r="K231" t="s">
        <v>313</v>
      </c>
      <c r="P231"/>
    </row>
    <row r="232" spans="1:16" x14ac:dyDescent="0.2">
      <c r="A232" t="s">
        <v>304</v>
      </c>
      <c r="B232" s="1" t="s">
        <v>191</v>
      </c>
      <c r="C232" s="10">
        <f t="shared" si="135"/>
        <v>0</v>
      </c>
      <c r="D232" s="2">
        <f>J232</f>
        <v>0</v>
      </c>
      <c r="E232" s="2">
        <f t="shared" si="136"/>
        <v>0</v>
      </c>
      <c r="F232" s="2">
        <f t="shared" si="137"/>
        <v>0</v>
      </c>
      <c r="G232" s="2">
        <f t="shared" si="138"/>
        <v>0</v>
      </c>
      <c r="H232" s="2">
        <f t="shared" si="139"/>
        <v>0</v>
      </c>
      <c r="I232" s="1" t="s">
        <v>191</v>
      </c>
      <c r="J232" s="1">
        <f>(B8-B9)*2</f>
        <v>0</v>
      </c>
      <c r="K232" t="s">
        <v>313</v>
      </c>
      <c r="P232"/>
    </row>
    <row r="233" spans="1:16" x14ac:dyDescent="0.2">
      <c r="A233" t="s">
        <v>305</v>
      </c>
      <c r="B233" s="1" t="s">
        <v>191</v>
      </c>
      <c r="C233" s="10">
        <f t="shared" si="135"/>
        <v>0</v>
      </c>
      <c r="D233" s="2">
        <f>J233</f>
        <v>0</v>
      </c>
      <c r="E233" s="2">
        <f t="shared" si="136"/>
        <v>0</v>
      </c>
      <c r="F233" s="2">
        <f t="shared" si="137"/>
        <v>0</v>
      </c>
      <c r="G233" s="2">
        <f t="shared" si="138"/>
        <v>0</v>
      </c>
      <c r="H233" s="2">
        <f t="shared" si="139"/>
        <v>0</v>
      </c>
      <c r="I233" s="1" t="s">
        <v>191</v>
      </c>
      <c r="J233" s="1">
        <f>(B8-B9)*2</f>
        <v>0</v>
      </c>
      <c r="K233" t="s">
        <v>313</v>
      </c>
      <c r="P233"/>
    </row>
    <row r="234" spans="1:16" x14ac:dyDescent="0.2">
      <c r="A234" t="s">
        <v>306</v>
      </c>
      <c r="B234" s="1" t="s">
        <v>316</v>
      </c>
      <c r="C234" s="10">
        <f t="shared" si="135"/>
        <v>0</v>
      </c>
      <c r="D234" s="2">
        <f t="shared" ref="D234:D240" si="144">J234</f>
        <v>0</v>
      </c>
      <c r="E234" s="2">
        <f t="shared" si="136"/>
        <v>0</v>
      </c>
      <c r="F234" s="2">
        <f t="shared" si="137"/>
        <v>0</v>
      </c>
      <c r="G234" s="2">
        <f t="shared" si="138"/>
        <v>0</v>
      </c>
      <c r="H234" s="2">
        <f t="shared" si="139"/>
        <v>0</v>
      </c>
      <c r="I234" s="1" t="s">
        <v>316</v>
      </c>
      <c r="J234" s="2">
        <f>B8/16</f>
        <v>0</v>
      </c>
      <c r="K234" t="s">
        <v>317</v>
      </c>
      <c r="P234"/>
    </row>
    <row r="235" spans="1:16" x14ac:dyDescent="0.2">
      <c r="A235" t="s">
        <v>309</v>
      </c>
      <c r="B235" s="1" t="s">
        <v>123</v>
      </c>
      <c r="C235" s="10">
        <f t="shared" si="135"/>
        <v>0</v>
      </c>
      <c r="D235" s="2">
        <f t="shared" si="144"/>
        <v>0</v>
      </c>
      <c r="E235" s="2">
        <f t="shared" si="136"/>
        <v>0</v>
      </c>
      <c r="F235" s="2">
        <f t="shared" si="137"/>
        <v>0</v>
      </c>
      <c r="G235" s="2">
        <f t="shared" si="138"/>
        <v>0</v>
      </c>
      <c r="H235" s="2">
        <f t="shared" si="139"/>
        <v>0</v>
      </c>
      <c r="I235" s="1" t="s">
        <v>123</v>
      </c>
      <c r="J235" s="1">
        <f>B8*0.1</f>
        <v>0</v>
      </c>
      <c r="K235" t="s">
        <v>55</v>
      </c>
      <c r="P235"/>
    </row>
    <row r="236" spans="1:16" x14ac:dyDescent="0.2">
      <c r="A236" t="s">
        <v>310</v>
      </c>
      <c r="B236" s="1" t="s">
        <v>123</v>
      </c>
      <c r="C236" s="10">
        <f t="shared" si="135"/>
        <v>0</v>
      </c>
      <c r="D236" s="2">
        <f t="shared" si="144"/>
        <v>0</v>
      </c>
      <c r="E236" s="2">
        <f t="shared" si="136"/>
        <v>0</v>
      </c>
      <c r="F236" s="2">
        <f t="shared" si="137"/>
        <v>0</v>
      </c>
      <c r="G236" s="2">
        <f t="shared" si="138"/>
        <v>0</v>
      </c>
      <c r="H236" s="2">
        <f t="shared" si="139"/>
        <v>0</v>
      </c>
      <c r="I236" s="1" t="s">
        <v>123</v>
      </c>
      <c r="J236" s="1">
        <f>B8*0.1</f>
        <v>0</v>
      </c>
      <c r="K236" t="s">
        <v>55</v>
      </c>
      <c r="P236"/>
    </row>
    <row r="237" spans="1:16" x14ac:dyDescent="0.2">
      <c r="A237" t="s">
        <v>56</v>
      </c>
      <c r="B237" s="1" t="s">
        <v>123</v>
      </c>
      <c r="C237" s="10">
        <f t="shared" si="135"/>
        <v>0</v>
      </c>
      <c r="D237" s="2">
        <f t="shared" si="144"/>
        <v>0</v>
      </c>
      <c r="E237" s="2">
        <f t="shared" si="136"/>
        <v>0</v>
      </c>
      <c r="F237" s="2">
        <f t="shared" si="137"/>
        <v>0</v>
      </c>
      <c r="G237" s="2">
        <f t="shared" si="138"/>
        <v>0</v>
      </c>
      <c r="H237" s="2">
        <f t="shared" si="139"/>
        <v>0</v>
      </c>
      <c r="I237" s="1" t="s">
        <v>123</v>
      </c>
      <c r="J237" s="1">
        <f>B8*0.1</f>
        <v>0</v>
      </c>
      <c r="K237" t="s">
        <v>55</v>
      </c>
      <c r="P237"/>
    </row>
    <row r="238" spans="1:16" x14ac:dyDescent="0.2">
      <c r="A238" t="s">
        <v>311</v>
      </c>
      <c r="B238" s="1" t="s">
        <v>123</v>
      </c>
      <c r="C238" s="10">
        <f t="shared" si="135"/>
        <v>0</v>
      </c>
      <c r="D238" s="2">
        <f t="shared" si="144"/>
        <v>0</v>
      </c>
      <c r="E238" s="2">
        <f t="shared" si="136"/>
        <v>0</v>
      </c>
      <c r="F238" s="2">
        <f t="shared" si="137"/>
        <v>0</v>
      </c>
      <c r="G238" s="2">
        <f t="shared" si="138"/>
        <v>0</v>
      </c>
      <c r="H238" s="2">
        <f t="shared" si="139"/>
        <v>0</v>
      </c>
      <c r="I238" s="1" t="s">
        <v>123</v>
      </c>
      <c r="J238" s="1">
        <f>B8*0.1</f>
        <v>0</v>
      </c>
      <c r="K238" t="s">
        <v>55</v>
      </c>
      <c r="P238"/>
    </row>
    <row r="239" spans="1:16" x14ac:dyDescent="0.2">
      <c r="A239" t="s">
        <v>307</v>
      </c>
      <c r="B239" s="1" t="s">
        <v>191</v>
      </c>
      <c r="C239" s="10">
        <f t="shared" si="135"/>
        <v>0</v>
      </c>
      <c r="D239" s="2">
        <f t="shared" si="144"/>
        <v>0</v>
      </c>
      <c r="E239" s="2">
        <f t="shared" si="136"/>
        <v>0</v>
      </c>
      <c r="F239" s="2">
        <f t="shared" si="137"/>
        <v>0</v>
      </c>
      <c r="G239" s="2">
        <f t="shared" si="138"/>
        <v>0</v>
      </c>
      <c r="H239" s="2">
        <f t="shared" si="139"/>
        <v>0</v>
      </c>
      <c r="I239" s="1" t="s">
        <v>191</v>
      </c>
      <c r="J239" s="1">
        <f>B8/10</f>
        <v>0</v>
      </c>
      <c r="K239" t="s">
        <v>315</v>
      </c>
      <c r="P239"/>
    </row>
    <row r="240" spans="1:16" x14ac:dyDescent="0.2">
      <c r="A240" t="s">
        <v>308</v>
      </c>
      <c r="B240" s="1" t="s">
        <v>143</v>
      </c>
      <c r="C240" s="10">
        <f t="shared" si="135"/>
        <v>0</v>
      </c>
      <c r="D240" s="2">
        <f t="shared" si="144"/>
        <v>0</v>
      </c>
      <c r="E240" s="2">
        <f t="shared" si="136"/>
        <v>0</v>
      </c>
      <c r="F240" s="2">
        <f t="shared" si="137"/>
        <v>0</v>
      </c>
      <c r="G240" s="2">
        <f t="shared" si="138"/>
        <v>0</v>
      </c>
      <c r="H240" s="2">
        <f t="shared" si="139"/>
        <v>0</v>
      </c>
      <c r="I240" s="1" t="s">
        <v>143</v>
      </c>
      <c r="J240" s="1">
        <f>B8/10</f>
        <v>0</v>
      </c>
      <c r="K240" t="s">
        <v>314</v>
      </c>
      <c r="P240"/>
    </row>
    <row r="241" spans="1:16" x14ac:dyDescent="0.2">
      <c r="A241" t="s">
        <v>332</v>
      </c>
      <c r="B241" s="1" t="s">
        <v>191</v>
      </c>
      <c r="C241" s="10">
        <f t="shared" si="135"/>
        <v>0</v>
      </c>
      <c r="D241" s="2">
        <f>J241</f>
        <v>0</v>
      </c>
      <c r="E241" s="2">
        <f>D241*2</f>
        <v>0</v>
      </c>
      <c r="F241" s="2">
        <f>D241*3</f>
        <v>0</v>
      </c>
      <c r="G241" s="2">
        <f>D241*4</f>
        <v>0</v>
      </c>
      <c r="H241" s="2">
        <f>D241*5</f>
        <v>0</v>
      </c>
      <c r="I241" s="1" t="s">
        <v>191</v>
      </c>
      <c r="J241" s="1">
        <f>B8/4</f>
        <v>0</v>
      </c>
      <c r="K241" t="s">
        <v>396</v>
      </c>
      <c r="P241"/>
    </row>
    <row r="242" spans="1:16" x14ac:dyDescent="0.2">
      <c r="A242" t="s">
        <v>420</v>
      </c>
      <c r="B242" s="1" t="s">
        <v>186</v>
      </c>
      <c r="C242" s="10">
        <f>$B$227*D242</f>
        <v>0</v>
      </c>
      <c r="D242" s="2">
        <f t="shared" ref="D242" si="145">J242</f>
        <v>0</v>
      </c>
      <c r="E242" s="2">
        <f>J242*2</f>
        <v>0</v>
      </c>
      <c r="F242" s="2">
        <f t="shared" ref="F242" si="146">J242*3</f>
        <v>0</v>
      </c>
      <c r="G242" s="2">
        <f t="shared" ref="G242" si="147">J242*4</f>
        <v>0</v>
      </c>
      <c r="H242" s="2">
        <f t="shared" ref="H242" si="148">J242*5</f>
        <v>0</v>
      </c>
      <c r="I242" s="1" t="s">
        <v>47</v>
      </c>
      <c r="J242" s="1">
        <f>J232/2</f>
        <v>0</v>
      </c>
      <c r="K242" t="s">
        <v>454</v>
      </c>
      <c r="P242"/>
    </row>
    <row r="243" spans="1:16" x14ac:dyDescent="0.2">
      <c r="A243" t="s">
        <v>318</v>
      </c>
      <c r="B243" s="1"/>
      <c r="C243" s="2"/>
      <c r="D243" s="2"/>
      <c r="E243" s="2"/>
      <c r="F243" s="2"/>
      <c r="G243" s="2"/>
      <c r="H243" s="2"/>
      <c r="K243"/>
    </row>
    <row r="244" spans="1:16" x14ac:dyDescent="0.2">
      <c r="B244" s="1"/>
      <c r="C244" s="2"/>
      <c r="K244"/>
    </row>
    <row r="245" spans="1:16" x14ac:dyDescent="0.2">
      <c r="A245" s="5" t="s">
        <v>392</v>
      </c>
      <c r="B245" s="41"/>
      <c r="C245" s="2"/>
      <c r="K245"/>
    </row>
    <row r="246" spans="1:16" ht="15" thickBot="1" x14ac:dyDescent="0.25">
      <c r="A246" s="18" t="s">
        <v>172</v>
      </c>
      <c r="B246" s="1"/>
      <c r="C246" s="2" t="s">
        <v>391</v>
      </c>
      <c r="D246" s="1" t="s">
        <v>115</v>
      </c>
      <c r="E246" s="1" t="s">
        <v>156</v>
      </c>
      <c r="F246" s="1" t="s">
        <v>196</v>
      </c>
      <c r="G246" s="1" t="s">
        <v>197</v>
      </c>
      <c r="H246" s="1" t="s">
        <v>198</v>
      </c>
      <c r="K246"/>
    </row>
    <row r="247" spans="1:16" x14ac:dyDescent="0.2">
      <c r="A247" t="s">
        <v>173</v>
      </c>
      <c r="B247" s="1" t="s">
        <v>174</v>
      </c>
      <c r="C247" s="12">
        <f>$B$245*D247</f>
        <v>0</v>
      </c>
      <c r="D247" s="2">
        <f>J247</f>
        <v>0</v>
      </c>
      <c r="E247" s="2">
        <f>J247*2</f>
        <v>0</v>
      </c>
      <c r="F247" s="2">
        <f>J247*3</f>
        <v>0</v>
      </c>
      <c r="G247" s="2">
        <f>J247*4</f>
        <v>0</v>
      </c>
      <c r="H247" s="2">
        <f>J247*5</f>
        <v>0</v>
      </c>
      <c r="I247" s="1" t="s">
        <v>174</v>
      </c>
      <c r="J247" s="1">
        <f>B8*0.5</f>
        <v>0</v>
      </c>
      <c r="K247" t="s">
        <v>406</v>
      </c>
    </row>
    <row r="248" spans="1:16" x14ac:dyDescent="0.2">
      <c r="A248" t="s">
        <v>245</v>
      </c>
      <c r="B248" s="1" t="s">
        <v>191</v>
      </c>
      <c r="C248" s="10">
        <f>$B$245*D248</f>
        <v>0</v>
      </c>
      <c r="D248" s="2">
        <f>J248</f>
        <v>0</v>
      </c>
      <c r="E248" s="2">
        <f>J248*2</f>
        <v>0</v>
      </c>
      <c r="F248" s="2">
        <f>J248*3</f>
        <v>0</v>
      </c>
      <c r="G248" s="2">
        <f>J248*4</f>
        <v>0</v>
      </c>
      <c r="H248" s="2">
        <f>J248*5</f>
        <v>0</v>
      </c>
      <c r="I248" s="1" t="s">
        <v>191</v>
      </c>
      <c r="J248" s="1">
        <f>B8*3</f>
        <v>0</v>
      </c>
      <c r="K248" t="s">
        <v>407</v>
      </c>
    </row>
    <row r="249" spans="1:16" ht="15" thickBot="1" x14ac:dyDescent="0.25">
      <c r="A249" t="s">
        <v>246</v>
      </c>
      <c r="B249" s="1" t="s">
        <v>191</v>
      </c>
      <c r="C249" s="11">
        <f>$B$245*D249</f>
        <v>0</v>
      </c>
      <c r="D249" s="2">
        <f>J249</f>
        <v>0</v>
      </c>
      <c r="E249" s="2">
        <f>J249*2</f>
        <v>0</v>
      </c>
      <c r="F249" s="2">
        <f>J249*3</f>
        <v>0</v>
      </c>
      <c r="G249" s="2">
        <f>J249*4</f>
        <v>0</v>
      </c>
      <c r="H249" s="2">
        <f>J249*5</f>
        <v>0</v>
      </c>
      <c r="I249" s="1" t="s">
        <v>191</v>
      </c>
      <c r="J249" s="1">
        <f>B8*4</f>
        <v>0</v>
      </c>
      <c r="K249" t="s">
        <v>408</v>
      </c>
    </row>
    <row r="250" spans="1:16" x14ac:dyDescent="0.2">
      <c r="B250" s="1"/>
      <c r="C250" s="2"/>
      <c r="D250" s="2"/>
      <c r="E250" s="2"/>
      <c r="F250" s="2"/>
      <c r="G250" s="2"/>
      <c r="H250" s="2"/>
      <c r="K250"/>
    </row>
    <row r="251" spans="1:16" x14ac:dyDescent="0.2">
      <c r="A251" s="5" t="s">
        <v>392</v>
      </c>
      <c r="B251" s="41"/>
      <c r="C251" s="2"/>
      <c r="D251" s="2"/>
      <c r="E251" s="2"/>
      <c r="F251" s="2"/>
      <c r="G251" s="2"/>
      <c r="H251" s="2"/>
      <c r="K251"/>
    </row>
    <row r="252" spans="1:16" ht="15" thickBot="1" x14ac:dyDescent="0.25">
      <c r="A252" s="18" t="s">
        <v>0</v>
      </c>
      <c r="B252" s="1"/>
      <c r="C252" s="2" t="s">
        <v>391</v>
      </c>
      <c r="D252" s="1" t="s">
        <v>115</v>
      </c>
      <c r="E252" s="1" t="s">
        <v>156</v>
      </c>
      <c r="F252" s="1" t="s">
        <v>196</v>
      </c>
      <c r="G252" s="1" t="s">
        <v>197</v>
      </c>
      <c r="H252" s="1" t="s">
        <v>198</v>
      </c>
      <c r="K252"/>
    </row>
    <row r="253" spans="1:16" x14ac:dyDescent="0.2">
      <c r="A253" t="s">
        <v>1</v>
      </c>
      <c r="B253" s="1" t="s">
        <v>191</v>
      </c>
      <c r="C253" s="12">
        <f>$B$251*D253</f>
        <v>0</v>
      </c>
      <c r="D253" s="2">
        <f t="shared" ref="D253:D259" si="149">J253</f>
        <v>0</v>
      </c>
      <c r="E253" s="2">
        <f t="shared" ref="E253:E259" si="150">J253*2</f>
        <v>0</v>
      </c>
      <c r="F253" s="2">
        <f t="shared" ref="F253:F259" si="151">J253*3</f>
        <v>0</v>
      </c>
      <c r="G253" s="2">
        <f t="shared" ref="G253:G259" si="152">J253*4</f>
        <v>0</v>
      </c>
      <c r="H253" s="2">
        <f t="shared" ref="H253:H259" si="153">J253*5</f>
        <v>0</v>
      </c>
      <c r="I253" s="1" t="s">
        <v>191</v>
      </c>
      <c r="J253" s="2">
        <f>B8/4</f>
        <v>0</v>
      </c>
      <c r="K253" t="s">
        <v>2</v>
      </c>
    </row>
    <row r="254" spans="1:16" x14ac:dyDescent="0.2">
      <c r="A254" t="s">
        <v>3</v>
      </c>
      <c r="B254" s="1" t="s">
        <v>191</v>
      </c>
      <c r="C254" s="10">
        <f>$B$251*D254</f>
        <v>0</v>
      </c>
      <c r="D254" s="2">
        <f t="shared" si="149"/>
        <v>0</v>
      </c>
      <c r="E254" s="2">
        <f t="shared" si="150"/>
        <v>0</v>
      </c>
      <c r="F254" s="2">
        <f t="shared" si="151"/>
        <v>0</v>
      </c>
      <c r="G254" s="2">
        <f t="shared" si="152"/>
        <v>0</v>
      </c>
      <c r="H254" s="2">
        <f t="shared" si="153"/>
        <v>0</v>
      </c>
      <c r="I254" s="1" t="s">
        <v>191</v>
      </c>
      <c r="J254" s="2">
        <f>B8/20</f>
        <v>0</v>
      </c>
      <c r="K254" t="s">
        <v>4</v>
      </c>
    </row>
    <row r="255" spans="1:16" x14ac:dyDescent="0.2">
      <c r="A255" t="s">
        <v>609</v>
      </c>
      <c r="B255" s="33" t="s">
        <v>508</v>
      </c>
      <c r="C255" s="10">
        <f>$B$251*D255</f>
        <v>0</v>
      </c>
      <c r="D255" s="2">
        <f t="shared" si="149"/>
        <v>0</v>
      </c>
      <c r="E255" s="2">
        <f t="shared" si="150"/>
        <v>0</v>
      </c>
      <c r="F255" s="2">
        <f t="shared" si="151"/>
        <v>0</v>
      </c>
      <c r="G255" s="2">
        <f t="shared" si="152"/>
        <v>0</v>
      </c>
      <c r="H255" s="2">
        <f t="shared" si="153"/>
        <v>0</v>
      </c>
      <c r="I255" s="33" t="s">
        <v>508</v>
      </c>
      <c r="J255" s="2">
        <f>B8/20</f>
        <v>0</v>
      </c>
      <c r="K255" s="32" t="s">
        <v>507</v>
      </c>
    </row>
    <row r="256" spans="1:16" x14ac:dyDescent="0.2">
      <c r="A256" t="s">
        <v>181</v>
      </c>
      <c r="B256" s="1" t="s">
        <v>191</v>
      </c>
      <c r="C256" s="10">
        <f>$B$251*D256</f>
        <v>0</v>
      </c>
      <c r="D256" s="2">
        <f t="shared" si="149"/>
        <v>0</v>
      </c>
      <c r="E256" s="2">
        <f t="shared" si="150"/>
        <v>0</v>
      </c>
      <c r="F256" s="2">
        <f t="shared" si="151"/>
        <v>0</v>
      </c>
      <c r="G256" s="2">
        <f t="shared" si="152"/>
        <v>0</v>
      </c>
      <c r="H256" s="2">
        <f t="shared" si="153"/>
        <v>0</v>
      </c>
      <c r="I256" s="1" t="s">
        <v>191</v>
      </c>
      <c r="J256" s="2">
        <f>B8/4</f>
        <v>0</v>
      </c>
      <c r="K256" t="s">
        <v>182</v>
      </c>
    </row>
    <row r="257" spans="1:11" x14ac:dyDescent="0.2">
      <c r="A257" t="s">
        <v>183</v>
      </c>
      <c r="B257" s="1" t="s">
        <v>184</v>
      </c>
      <c r="C257" s="10">
        <f>$B$251*D257</f>
        <v>0</v>
      </c>
      <c r="D257" s="2">
        <f t="shared" si="149"/>
        <v>0</v>
      </c>
      <c r="E257" s="2">
        <f t="shared" si="150"/>
        <v>0</v>
      </c>
      <c r="F257" s="2">
        <f t="shared" si="151"/>
        <v>0</v>
      </c>
      <c r="G257" s="2">
        <f t="shared" si="152"/>
        <v>0</v>
      </c>
      <c r="H257" s="2">
        <f t="shared" si="153"/>
        <v>0</v>
      </c>
      <c r="I257" s="1" t="s">
        <v>184</v>
      </c>
      <c r="J257" s="2">
        <f>B8*0.5</f>
        <v>0</v>
      </c>
      <c r="K257" t="s">
        <v>40</v>
      </c>
    </row>
    <row r="258" spans="1:11" x14ac:dyDescent="0.2">
      <c r="A258" t="s">
        <v>457</v>
      </c>
      <c r="B258" s="33" t="s">
        <v>191</v>
      </c>
      <c r="C258" s="42">
        <f>J258*B251</f>
        <v>0</v>
      </c>
      <c r="D258" s="2">
        <f t="shared" si="149"/>
        <v>0</v>
      </c>
      <c r="E258" s="2">
        <f t="shared" si="150"/>
        <v>0</v>
      </c>
      <c r="F258" s="2">
        <f t="shared" si="151"/>
        <v>0</v>
      </c>
      <c r="G258" s="2">
        <f t="shared" si="152"/>
        <v>0</v>
      </c>
      <c r="H258" s="2">
        <f>J258*5</f>
        <v>0</v>
      </c>
      <c r="I258" s="1" t="s">
        <v>191</v>
      </c>
      <c r="J258" s="2">
        <f>J253/2</f>
        <v>0</v>
      </c>
      <c r="K258" s="32" t="s">
        <v>458</v>
      </c>
    </row>
    <row r="259" spans="1:11" ht="15" thickBot="1" x14ac:dyDescent="0.25">
      <c r="A259" t="s">
        <v>76</v>
      </c>
      <c r="B259" s="1" t="s">
        <v>184</v>
      </c>
      <c r="C259" s="11">
        <f>$B$251*D259</f>
        <v>0</v>
      </c>
      <c r="D259" s="2">
        <f t="shared" si="149"/>
        <v>0</v>
      </c>
      <c r="E259" s="2">
        <f t="shared" si="150"/>
        <v>0</v>
      </c>
      <c r="F259" s="2">
        <f t="shared" si="151"/>
        <v>0</v>
      </c>
      <c r="G259" s="2">
        <f t="shared" si="152"/>
        <v>0</v>
      </c>
      <c r="H259" s="2">
        <f t="shared" si="153"/>
        <v>0</v>
      </c>
      <c r="I259" s="1" t="s">
        <v>184</v>
      </c>
      <c r="J259" s="2">
        <f>B8/16</f>
        <v>0</v>
      </c>
      <c r="K259" t="s">
        <v>77</v>
      </c>
    </row>
    <row r="260" spans="1:11" x14ac:dyDescent="0.2">
      <c r="B260" s="1"/>
      <c r="C260" s="2"/>
      <c r="K260"/>
    </row>
    <row r="261" spans="1:11" x14ac:dyDescent="0.2">
      <c r="D261"/>
      <c r="E261"/>
      <c r="F261"/>
      <c r="G261"/>
      <c r="H261"/>
      <c r="I261"/>
      <c r="J261"/>
      <c r="K261"/>
    </row>
    <row r="262" spans="1:11" x14ac:dyDescent="0.2">
      <c r="A262" s="5" t="s">
        <v>392</v>
      </c>
      <c r="B262" s="41"/>
      <c r="D262"/>
      <c r="E262"/>
      <c r="F262"/>
      <c r="G262"/>
      <c r="H262"/>
      <c r="I262"/>
      <c r="J262"/>
      <c r="K262"/>
    </row>
    <row r="263" spans="1:11" ht="15" thickBot="1" x14ac:dyDescent="0.25">
      <c r="A263" s="18" t="s">
        <v>162</v>
      </c>
      <c r="B263" s="1"/>
      <c r="C263" s="2" t="s">
        <v>391</v>
      </c>
      <c r="D263" s="1" t="s">
        <v>115</v>
      </c>
      <c r="E263" s="1" t="s">
        <v>156</v>
      </c>
      <c r="F263" s="1" t="s">
        <v>196</v>
      </c>
      <c r="G263" s="1" t="s">
        <v>197</v>
      </c>
      <c r="H263" s="1" t="s">
        <v>198</v>
      </c>
      <c r="K263"/>
    </row>
    <row r="264" spans="1:11" x14ac:dyDescent="0.2">
      <c r="A264" t="s">
        <v>163</v>
      </c>
      <c r="B264" s="1" t="s">
        <v>143</v>
      </c>
      <c r="C264" s="12">
        <f t="shared" ref="C264:C270" si="154">$B$262*D264</f>
        <v>0</v>
      </c>
      <c r="D264" s="2">
        <f t="shared" ref="D264:D270" si="155">J264</f>
        <v>0</v>
      </c>
      <c r="E264" s="2">
        <f t="shared" ref="E264:E270" si="156">J264*2</f>
        <v>0</v>
      </c>
      <c r="F264" s="2">
        <f t="shared" ref="F264:F270" si="157">J264*3</f>
        <v>0</v>
      </c>
      <c r="G264" s="2">
        <f t="shared" ref="G264:G270" si="158">J264*4</f>
        <v>0</v>
      </c>
      <c r="H264" s="2">
        <f t="shared" ref="H264:H270" si="159">J264*5</f>
        <v>0</v>
      </c>
      <c r="I264" s="1" t="s">
        <v>143</v>
      </c>
      <c r="J264" s="2">
        <f>B8/4</f>
        <v>0</v>
      </c>
      <c r="K264" t="s">
        <v>164</v>
      </c>
    </row>
    <row r="265" spans="1:11" x14ac:dyDescent="0.2">
      <c r="A265" t="s">
        <v>113</v>
      </c>
      <c r="B265" s="1" t="s">
        <v>47</v>
      </c>
      <c r="C265" s="10">
        <f t="shared" si="154"/>
        <v>0</v>
      </c>
      <c r="D265" s="2">
        <f t="shared" si="155"/>
        <v>0</v>
      </c>
      <c r="E265" s="2">
        <f t="shared" si="156"/>
        <v>0</v>
      </c>
      <c r="F265" s="2">
        <f t="shared" si="157"/>
        <v>0</v>
      </c>
      <c r="G265" s="2">
        <f t="shared" si="158"/>
        <v>0</v>
      </c>
      <c r="H265" s="2">
        <f t="shared" si="159"/>
        <v>0</v>
      </c>
      <c r="I265" s="1" t="s">
        <v>47</v>
      </c>
      <c r="J265" s="2">
        <f>B8*3/16</f>
        <v>0</v>
      </c>
      <c r="K265" t="s">
        <v>165</v>
      </c>
    </row>
    <row r="266" spans="1:11" x14ac:dyDescent="0.2">
      <c r="A266" t="s">
        <v>166</v>
      </c>
      <c r="B266" s="1" t="s">
        <v>149</v>
      </c>
      <c r="C266" s="10">
        <f t="shared" si="154"/>
        <v>0</v>
      </c>
      <c r="D266" s="2">
        <f t="shared" si="155"/>
        <v>0</v>
      </c>
      <c r="E266" s="2">
        <f t="shared" si="156"/>
        <v>0</v>
      </c>
      <c r="F266" s="2">
        <f t="shared" si="157"/>
        <v>0</v>
      </c>
      <c r="G266" s="2">
        <f t="shared" si="158"/>
        <v>0</v>
      </c>
      <c r="H266" s="2">
        <f t="shared" si="159"/>
        <v>0</v>
      </c>
      <c r="I266" s="1" t="s">
        <v>149</v>
      </c>
      <c r="J266" s="2">
        <f>B8</f>
        <v>0</v>
      </c>
      <c r="K266" t="s">
        <v>241</v>
      </c>
    </row>
    <row r="267" spans="1:11" x14ac:dyDescent="0.2">
      <c r="A267" t="s">
        <v>234</v>
      </c>
      <c r="B267" s="1" t="s">
        <v>143</v>
      </c>
      <c r="C267" s="10">
        <f t="shared" si="154"/>
        <v>0</v>
      </c>
      <c r="D267" s="2">
        <f t="shared" si="155"/>
        <v>0</v>
      </c>
      <c r="E267" s="2">
        <f t="shared" si="156"/>
        <v>0</v>
      </c>
      <c r="F267" s="2">
        <f t="shared" si="157"/>
        <v>0</v>
      </c>
      <c r="G267" s="2">
        <f t="shared" si="158"/>
        <v>0</v>
      </c>
      <c r="H267" s="2">
        <f t="shared" si="159"/>
        <v>0</v>
      </c>
      <c r="I267" s="1" t="s">
        <v>143</v>
      </c>
      <c r="J267" s="2">
        <f>B8/16</f>
        <v>0</v>
      </c>
      <c r="K267" t="s">
        <v>221</v>
      </c>
    </row>
    <row r="268" spans="1:11" x14ac:dyDescent="0.2">
      <c r="A268" t="s">
        <v>29</v>
      </c>
      <c r="B268" s="1" t="s">
        <v>184</v>
      </c>
      <c r="C268" s="10">
        <f t="shared" si="154"/>
        <v>0</v>
      </c>
      <c r="D268" s="2">
        <f t="shared" si="155"/>
        <v>0</v>
      </c>
      <c r="E268" s="2">
        <f t="shared" si="156"/>
        <v>0</v>
      </c>
      <c r="F268" s="2">
        <f t="shared" si="157"/>
        <v>0</v>
      </c>
      <c r="G268" s="2">
        <f t="shared" si="158"/>
        <v>0</v>
      </c>
      <c r="H268" s="2">
        <f t="shared" si="159"/>
        <v>0</v>
      </c>
      <c r="I268" s="1" t="s">
        <v>184</v>
      </c>
      <c r="J268" s="2">
        <f>B8/4</f>
        <v>0</v>
      </c>
      <c r="K268" t="s">
        <v>242</v>
      </c>
    </row>
    <row r="269" spans="1:11" x14ac:dyDescent="0.2">
      <c r="A269" s="32" t="s">
        <v>555</v>
      </c>
      <c r="B269" s="33" t="s">
        <v>143</v>
      </c>
      <c r="C269" s="10">
        <f t="shared" ref="C269" si="160">$B$262*D269</f>
        <v>0</v>
      </c>
      <c r="D269" s="2">
        <f t="shared" si="155"/>
        <v>0</v>
      </c>
      <c r="E269" s="2">
        <f t="shared" si="156"/>
        <v>0</v>
      </c>
      <c r="F269" s="2">
        <f t="shared" si="157"/>
        <v>0</v>
      </c>
      <c r="G269" s="2">
        <f t="shared" si="158"/>
        <v>0</v>
      </c>
      <c r="H269" s="2">
        <f t="shared" si="159"/>
        <v>0</v>
      </c>
      <c r="I269" s="33" t="s">
        <v>143</v>
      </c>
      <c r="J269" s="2">
        <f>B11/4</f>
        <v>0</v>
      </c>
      <c r="K269" t="s">
        <v>243</v>
      </c>
    </row>
    <row r="270" spans="1:11" x14ac:dyDescent="0.2">
      <c r="A270" t="s">
        <v>212</v>
      </c>
      <c r="B270" s="1" t="s">
        <v>178</v>
      </c>
      <c r="C270" s="10">
        <f t="shared" si="154"/>
        <v>0</v>
      </c>
      <c r="D270" s="2">
        <f t="shared" si="155"/>
        <v>0</v>
      </c>
      <c r="E270" s="2">
        <f t="shared" si="156"/>
        <v>0</v>
      </c>
      <c r="F270" s="2">
        <f t="shared" si="157"/>
        <v>0</v>
      </c>
      <c r="G270" s="2">
        <f t="shared" si="158"/>
        <v>0</v>
      </c>
      <c r="H270" s="2">
        <f t="shared" si="159"/>
        <v>0</v>
      </c>
      <c r="I270" s="1" t="s">
        <v>178</v>
      </c>
      <c r="J270" s="2">
        <f>B8*0.25/16</f>
        <v>0</v>
      </c>
      <c r="K270" t="s">
        <v>66</v>
      </c>
    </row>
    <row r="271" spans="1:11" x14ac:dyDescent="0.2">
      <c r="B271" s="1"/>
      <c r="C271" s="10"/>
      <c r="D271" s="2"/>
      <c r="E271" s="2"/>
      <c r="F271" s="2"/>
      <c r="G271" s="2"/>
      <c r="H271" s="2"/>
      <c r="K271"/>
    </row>
    <row r="272" spans="1:11" ht="15" thickBot="1" x14ac:dyDescent="0.25">
      <c r="A272" t="s">
        <v>32</v>
      </c>
      <c r="B272" s="1" t="s">
        <v>191</v>
      </c>
      <c r="C272" s="11">
        <f>$B$262*D272</f>
        <v>0</v>
      </c>
      <c r="D272" s="2">
        <f>J272</f>
        <v>0</v>
      </c>
      <c r="E272" s="2">
        <f>J272*2</f>
        <v>0</v>
      </c>
      <c r="F272" s="2">
        <f>J272*3</f>
        <v>0</v>
      </c>
      <c r="G272" s="2">
        <f>J272*4</f>
        <v>0</v>
      </c>
      <c r="H272" s="2">
        <f>J272*5</f>
        <v>0</v>
      </c>
      <c r="I272" s="1" t="s">
        <v>191</v>
      </c>
      <c r="J272" s="1">
        <f>B8/2</f>
        <v>0</v>
      </c>
      <c r="K272" t="s">
        <v>324</v>
      </c>
    </row>
    <row r="273" spans="1:11" x14ac:dyDescent="0.2">
      <c r="A273" t="s">
        <v>25</v>
      </c>
      <c r="B273" t="s">
        <v>403</v>
      </c>
      <c r="D273" s="2"/>
      <c r="E273" s="2"/>
      <c r="F273" s="2"/>
      <c r="G273" s="2"/>
      <c r="H273" s="2"/>
    </row>
    <row r="274" spans="1:11" x14ac:dyDescent="0.2">
      <c r="A274" t="s">
        <v>5</v>
      </c>
      <c r="B274" t="s">
        <v>6</v>
      </c>
      <c r="D274" s="2"/>
      <c r="E274" s="2"/>
      <c r="F274" s="2"/>
      <c r="G274" s="2"/>
      <c r="H274" s="2"/>
    </row>
    <row r="275" spans="1:11" x14ac:dyDescent="0.2">
      <c r="A275" t="s">
        <v>51</v>
      </c>
      <c r="D275" s="2"/>
      <c r="E275" s="2"/>
      <c r="F275" s="2"/>
      <c r="G275" s="2"/>
      <c r="H275" s="2"/>
    </row>
    <row r="276" spans="1:11" x14ac:dyDescent="0.2">
      <c r="B276" s="1"/>
      <c r="C276" s="2"/>
      <c r="K276"/>
    </row>
    <row r="277" spans="1:11" x14ac:dyDescent="0.2">
      <c r="A277" s="5" t="s">
        <v>392</v>
      </c>
      <c r="B277" s="41"/>
      <c r="C277" s="2"/>
      <c r="K277"/>
    </row>
    <row r="278" spans="1:11" ht="15" thickBot="1" x14ac:dyDescent="0.25">
      <c r="A278" s="18" t="s">
        <v>192</v>
      </c>
      <c r="B278" s="1"/>
      <c r="C278" s="2" t="s">
        <v>391</v>
      </c>
      <c r="D278" s="1" t="s">
        <v>115</v>
      </c>
      <c r="E278" s="1" t="s">
        <v>156</v>
      </c>
      <c r="F278" s="1" t="s">
        <v>196</v>
      </c>
      <c r="G278" s="1" t="s">
        <v>197</v>
      </c>
      <c r="H278" s="1" t="s">
        <v>198</v>
      </c>
      <c r="K278"/>
    </row>
    <row r="279" spans="1:11" x14ac:dyDescent="0.2">
      <c r="A279" t="s">
        <v>106</v>
      </c>
      <c r="B279" s="1" t="s">
        <v>143</v>
      </c>
      <c r="C279" s="12">
        <f>$B$277*D279</f>
        <v>0</v>
      </c>
      <c r="D279" s="2">
        <f t="shared" ref="D279:D288" si="161">J279</f>
        <v>0</v>
      </c>
      <c r="E279" s="2">
        <f t="shared" ref="E279:E288" si="162">J279*2</f>
        <v>0</v>
      </c>
      <c r="F279" s="2">
        <f t="shared" ref="F279:F288" si="163">J279*3</f>
        <v>0</v>
      </c>
      <c r="G279" s="2">
        <f t="shared" ref="G279:G288" si="164">J279*4</f>
        <v>0</v>
      </c>
      <c r="H279" s="2">
        <f t="shared" ref="H279:H288" si="165">J279*5</f>
        <v>0</v>
      </c>
      <c r="I279" s="1" t="s">
        <v>143</v>
      </c>
      <c r="J279" s="2">
        <f>(B8-B11)/4.5</f>
        <v>0</v>
      </c>
      <c r="K279" t="s">
        <v>64</v>
      </c>
    </row>
    <row r="280" spans="1:11" x14ac:dyDescent="0.2">
      <c r="A280" t="s">
        <v>555</v>
      </c>
      <c r="B280" s="33" t="s">
        <v>143</v>
      </c>
      <c r="C280" s="10">
        <f>$B$277*D280</f>
        <v>0</v>
      </c>
      <c r="D280" s="2">
        <f t="shared" ref="D280" si="166">J280</f>
        <v>0</v>
      </c>
      <c r="E280" s="2">
        <f t="shared" ref="E280" si="167">J280*2</f>
        <v>0</v>
      </c>
      <c r="F280" s="2">
        <f t="shared" ref="F280" si="168">J280*3</f>
        <v>0</v>
      </c>
      <c r="G280" s="2">
        <f t="shared" ref="G280" si="169">J280*4</f>
        <v>0</v>
      </c>
      <c r="H280" s="2">
        <f t="shared" ref="H280" si="170">J280*5</f>
        <v>0</v>
      </c>
      <c r="I280" s="33" t="s">
        <v>143</v>
      </c>
      <c r="J280" s="2">
        <f>B11/4.5</f>
        <v>0</v>
      </c>
      <c r="K280" t="s">
        <v>64</v>
      </c>
    </row>
    <row r="281" spans="1:11" x14ac:dyDescent="0.2">
      <c r="A281" t="s">
        <v>3</v>
      </c>
      <c r="B281" s="1" t="s">
        <v>191</v>
      </c>
      <c r="C281" s="10">
        <f t="shared" ref="C281:C288" si="171">$B$277*D281</f>
        <v>0</v>
      </c>
      <c r="D281" s="2">
        <f t="shared" si="161"/>
        <v>0</v>
      </c>
      <c r="E281" s="2">
        <f t="shared" si="162"/>
        <v>0</v>
      </c>
      <c r="F281" s="2">
        <f t="shared" si="163"/>
        <v>0</v>
      </c>
      <c r="G281" s="2">
        <f t="shared" si="164"/>
        <v>0</v>
      </c>
      <c r="H281" s="2">
        <f t="shared" si="165"/>
        <v>0</v>
      </c>
      <c r="I281" s="1" t="s">
        <v>191</v>
      </c>
      <c r="J281" s="2">
        <f>B8/6</f>
        <v>0</v>
      </c>
      <c r="K281" t="s">
        <v>87</v>
      </c>
    </row>
    <row r="282" spans="1:11" x14ac:dyDescent="0.2">
      <c r="A282" t="s">
        <v>234</v>
      </c>
      <c r="B282" s="1" t="s">
        <v>143</v>
      </c>
      <c r="C282" s="10">
        <f t="shared" si="171"/>
        <v>0</v>
      </c>
      <c r="D282" s="2">
        <f t="shared" si="161"/>
        <v>0</v>
      </c>
      <c r="E282" s="2">
        <f t="shared" si="162"/>
        <v>0</v>
      </c>
      <c r="F282" s="2">
        <f t="shared" si="163"/>
        <v>0</v>
      </c>
      <c r="G282" s="2">
        <f t="shared" si="164"/>
        <v>0</v>
      </c>
      <c r="H282" s="2">
        <f t="shared" si="165"/>
        <v>0</v>
      </c>
      <c r="I282" s="1" t="s">
        <v>143</v>
      </c>
      <c r="J282" s="2">
        <f>B8*2/16</f>
        <v>0</v>
      </c>
      <c r="K282" t="s">
        <v>88</v>
      </c>
    </row>
    <row r="283" spans="1:11" x14ac:dyDescent="0.2">
      <c r="A283" t="s">
        <v>89</v>
      </c>
      <c r="B283" s="33" t="s">
        <v>123</v>
      </c>
      <c r="C283" s="10">
        <f t="shared" si="171"/>
        <v>0</v>
      </c>
      <c r="D283" s="2">
        <f t="shared" si="161"/>
        <v>0</v>
      </c>
      <c r="E283" s="2">
        <f t="shared" si="162"/>
        <v>0</v>
      </c>
      <c r="F283" s="2">
        <f t="shared" si="163"/>
        <v>0</v>
      </c>
      <c r="G283" s="2">
        <f t="shared" si="164"/>
        <v>0</v>
      </c>
      <c r="H283" s="2">
        <f t="shared" si="165"/>
        <v>0</v>
      </c>
      <c r="I283" s="33" t="s">
        <v>123</v>
      </c>
      <c r="J283" s="2">
        <f>B8*3</f>
        <v>0</v>
      </c>
      <c r="K283" t="s">
        <v>111</v>
      </c>
    </row>
    <row r="284" spans="1:11" x14ac:dyDescent="0.2">
      <c r="A284" t="s">
        <v>21</v>
      </c>
      <c r="B284" s="1" t="s">
        <v>143</v>
      </c>
      <c r="C284" s="10">
        <f>$B$277*D284</f>
        <v>0</v>
      </c>
      <c r="D284" s="2">
        <f t="shared" ref="D284" si="172">J284</f>
        <v>0</v>
      </c>
      <c r="E284" s="2">
        <f t="shared" ref="E284" si="173">J284*2</f>
        <v>0</v>
      </c>
      <c r="F284" s="2">
        <f t="shared" ref="F284" si="174">J284*3</f>
        <v>0</v>
      </c>
      <c r="G284" s="2">
        <f t="shared" ref="G284" si="175">J284*4</f>
        <v>0</v>
      </c>
      <c r="H284" s="2">
        <f t="shared" ref="H284" si="176">J284*5</f>
        <v>0</v>
      </c>
      <c r="I284" s="33" t="s">
        <v>143</v>
      </c>
      <c r="J284" s="2">
        <f>B8/5</f>
        <v>0</v>
      </c>
      <c r="K284" t="s">
        <v>24</v>
      </c>
    </row>
    <row r="285" spans="1:11" x14ac:dyDescent="0.2">
      <c r="A285" t="s">
        <v>90</v>
      </c>
      <c r="B285" s="1" t="s">
        <v>248</v>
      </c>
      <c r="C285" s="10">
        <f t="shared" si="171"/>
        <v>0</v>
      </c>
      <c r="D285" s="2">
        <f t="shared" si="161"/>
        <v>0</v>
      </c>
      <c r="E285" s="2">
        <f t="shared" si="162"/>
        <v>0</v>
      </c>
      <c r="F285" s="2">
        <f t="shared" si="163"/>
        <v>0</v>
      </c>
      <c r="G285" s="2">
        <f t="shared" si="164"/>
        <v>0</v>
      </c>
      <c r="H285" s="2">
        <f t="shared" si="165"/>
        <v>0</v>
      </c>
      <c r="I285" s="1" t="s">
        <v>248</v>
      </c>
      <c r="J285" s="2">
        <f>B8</f>
        <v>0</v>
      </c>
      <c r="K285" t="s">
        <v>91</v>
      </c>
    </row>
    <row r="286" spans="1:11" x14ac:dyDescent="0.2">
      <c r="A286" t="s">
        <v>92</v>
      </c>
      <c r="B286" s="1" t="s">
        <v>143</v>
      </c>
      <c r="C286" s="10">
        <f t="shared" si="171"/>
        <v>0</v>
      </c>
      <c r="D286" s="2">
        <f t="shared" si="161"/>
        <v>0</v>
      </c>
      <c r="E286" s="2">
        <f t="shared" si="162"/>
        <v>0</v>
      </c>
      <c r="F286" s="2">
        <f t="shared" si="163"/>
        <v>0</v>
      </c>
      <c r="G286" s="2">
        <f t="shared" si="164"/>
        <v>0</v>
      </c>
      <c r="H286" s="2">
        <f t="shared" si="165"/>
        <v>0</v>
      </c>
      <c r="I286" s="1" t="s">
        <v>143</v>
      </c>
      <c r="J286" s="2">
        <f>B8*2/16</f>
        <v>0</v>
      </c>
      <c r="K286" t="s">
        <v>88</v>
      </c>
    </row>
    <row r="287" spans="1:11" x14ac:dyDescent="0.2">
      <c r="A287" t="s">
        <v>67</v>
      </c>
      <c r="B287" s="1" t="s">
        <v>228</v>
      </c>
      <c r="C287" s="10">
        <f t="shared" si="171"/>
        <v>0</v>
      </c>
      <c r="D287" s="2">
        <f t="shared" si="161"/>
        <v>0</v>
      </c>
      <c r="E287" s="2">
        <f t="shared" si="162"/>
        <v>0</v>
      </c>
      <c r="F287" s="2">
        <f t="shared" si="163"/>
        <v>0</v>
      </c>
      <c r="G287" s="2">
        <f t="shared" si="164"/>
        <v>0</v>
      </c>
      <c r="H287" s="2">
        <f t="shared" si="165"/>
        <v>0</v>
      </c>
      <c r="I287" s="1" t="s">
        <v>228</v>
      </c>
      <c r="J287" s="2">
        <f>B8*0.25</f>
        <v>0</v>
      </c>
      <c r="K287" t="s">
        <v>66</v>
      </c>
    </row>
    <row r="288" spans="1:11" ht="15" thickBot="1" x14ac:dyDescent="0.25">
      <c r="A288" t="s">
        <v>23</v>
      </c>
      <c r="B288" s="1" t="s">
        <v>228</v>
      </c>
      <c r="C288" s="11">
        <f t="shared" si="171"/>
        <v>0</v>
      </c>
      <c r="D288" s="2">
        <f t="shared" si="161"/>
        <v>0</v>
      </c>
      <c r="E288" s="2">
        <f t="shared" si="162"/>
        <v>0</v>
      </c>
      <c r="F288" s="2">
        <f t="shared" si="163"/>
        <v>0</v>
      </c>
      <c r="G288" s="2">
        <f t="shared" si="164"/>
        <v>0</v>
      </c>
      <c r="H288" s="2">
        <f t="shared" si="165"/>
        <v>0</v>
      </c>
      <c r="I288" s="1" t="s">
        <v>228</v>
      </c>
      <c r="J288" s="2">
        <f>B8/8</f>
        <v>0</v>
      </c>
      <c r="K288" t="s">
        <v>193</v>
      </c>
    </row>
    <row r="289" spans="1:11" x14ac:dyDescent="0.2">
      <c r="B289" s="1"/>
      <c r="C289" s="2"/>
      <c r="D289" s="2"/>
      <c r="E289" s="2"/>
      <c r="F289" s="2"/>
      <c r="G289" s="2"/>
      <c r="H289" s="2"/>
      <c r="K289"/>
    </row>
    <row r="290" spans="1:11" x14ac:dyDescent="0.2">
      <c r="A290" t="s">
        <v>194</v>
      </c>
      <c r="B290" s="1"/>
      <c r="C290" s="2"/>
      <c r="K290" t="s">
        <v>195</v>
      </c>
    </row>
    <row r="291" spans="1:11" x14ac:dyDescent="0.2">
      <c r="A291" t="s">
        <v>17</v>
      </c>
      <c r="B291" s="1"/>
      <c r="C291" s="2"/>
      <c r="K291" t="s">
        <v>18</v>
      </c>
    </row>
    <row r="292" spans="1:11" x14ac:dyDescent="0.2">
      <c r="A292" t="s">
        <v>19</v>
      </c>
      <c r="B292" s="1"/>
      <c r="C292" s="2"/>
      <c r="K292" t="s">
        <v>20</v>
      </c>
    </row>
    <row r="293" spans="1:11" x14ac:dyDescent="0.2">
      <c r="B293" s="1"/>
      <c r="C293" s="2"/>
      <c r="K293"/>
    </row>
    <row r="294" spans="1:11" x14ac:dyDescent="0.2">
      <c r="A294" s="5" t="s">
        <v>392</v>
      </c>
      <c r="B294" s="41">
        <v>1</v>
      </c>
      <c r="C294" s="2"/>
      <c r="K294"/>
    </row>
    <row r="295" spans="1:11" ht="15" thickBot="1" x14ac:dyDescent="0.25">
      <c r="A295" s="8" t="s">
        <v>591</v>
      </c>
      <c r="B295" s="1"/>
      <c r="C295" s="2" t="s">
        <v>391</v>
      </c>
      <c r="D295" s="1" t="s">
        <v>115</v>
      </c>
      <c r="E295" s="1" t="s">
        <v>156</v>
      </c>
      <c r="F295" s="1" t="s">
        <v>196</v>
      </c>
      <c r="G295" s="1" t="s">
        <v>197</v>
      </c>
      <c r="H295" s="1" t="s">
        <v>198</v>
      </c>
      <c r="K295"/>
    </row>
    <row r="296" spans="1:11" x14ac:dyDescent="0.2">
      <c r="A296" t="s">
        <v>592</v>
      </c>
      <c r="B296" s="1" t="s">
        <v>143</v>
      </c>
      <c r="C296" s="12">
        <f>$B$294*D296</f>
        <v>0</v>
      </c>
      <c r="D296" s="2">
        <f t="shared" ref="D296:D305" si="177">J296</f>
        <v>0</v>
      </c>
      <c r="E296" s="2">
        <f t="shared" ref="E296:E305" si="178">J296*2</f>
        <v>0</v>
      </c>
      <c r="F296" s="2">
        <f t="shared" ref="F296:F305" si="179">J296*3</f>
        <v>0</v>
      </c>
      <c r="G296" s="2">
        <f t="shared" ref="G296:G305" si="180">J296*4</f>
        <v>0</v>
      </c>
      <c r="H296" s="2">
        <f t="shared" ref="H296:H305" si="181">J296*5</f>
        <v>0</v>
      </c>
      <c r="I296" s="1" t="s">
        <v>143</v>
      </c>
      <c r="J296" s="2">
        <f>B8/4.5</f>
        <v>0</v>
      </c>
      <c r="K296" t="s">
        <v>64</v>
      </c>
    </row>
    <row r="297" spans="1:11" x14ac:dyDescent="0.2">
      <c r="A297" t="s">
        <v>593</v>
      </c>
      <c r="B297" s="33" t="s">
        <v>143</v>
      </c>
      <c r="C297" s="10">
        <f t="shared" ref="C297:C305" si="182">$B$294*D297</f>
        <v>0</v>
      </c>
      <c r="D297" s="2">
        <f t="shared" si="177"/>
        <v>0</v>
      </c>
      <c r="E297" s="2">
        <f t="shared" si="178"/>
        <v>0</v>
      </c>
      <c r="F297" s="2">
        <f t="shared" si="179"/>
        <v>0</v>
      </c>
      <c r="G297" s="2">
        <f t="shared" si="180"/>
        <v>0</v>
      </c>
      <c r="H297" s="2">
        <f t="shared" si="181"/>
        <v>0</v>
      </c>
      <c r="I297" s="33" t="s">
        <v>143</v>
      </c>
      <c r="J297" s="2">
        <f>B8/4.5</f>
        <v>0</v>
      </c>
      <c r="K297" t="s">
        <v>64</v>
      </c>
    </row>
    <row r="298" spans="1:11" x14ac:dyDescent="0.2">
      <c r="A298" t="s">
        <v>3</v>
      </c>
      <c r="B298" s="1" t="s">
        <v>191</v>
      </c>
      <c r="C298" s="10">
        <f t="shared" si="182"/>
        <v>0</v>
      </c>
      <c r="D298" s="2">
        <f t="shared" si="177"/>
        <v>0</v>
      </c>
      <c r="E298" s="2">
        <f t="shared" si="178"/>
        <v>0</v>
      </c>
      <c r="F298" s="2">
        <f t="shared" si="179"/>
        <v>0</v>
      </c>
      <c r="G298" s="2">
        <f t="shared" si="180"/>
        <v>0</v>
      </c>
      <c r="H298" s="2">
        <f t="shared" si="181"/>
        <v>0</v>
      </c>
      <c r="I298" s="1" t="s">
        <v>191</v>
      </c>
      <c r="J298" s="2">
        <f>B8/6</f>
        <v>0</v>
      </c>
      <c r="K298" t="s">
        <v>87</v>
      </c>
    </row>
    <row r="299" spans="1:11" x14ac:dyDescent="0.2">
      <c r="A299" t="s">
        <v>234</v>
      </c>
      <c r="B299" s="1" t="s">
        <v>123</v>
      </c>
      <c r="C299" s="10">
        <f t="shared" si="182"/>
        <v>0</v>
      </c>
      <c r="D299" s="2">
        <f t="shared" si="177"/>
        <v>0</v>
      </c>
      <c r="E299" s="2">
        <f t="shared" si="178"/>
        <v>0</v>
      </c>
      <c r="F299" s="2">
        <f t="shared" si="179"/>
        <v>0</v>
      </c>
      <c r="G299" s="2">
        <f t="shared" si="180"/>
        <v>0</v>
      </c>
      <c r="H299" s="2">
        <f t="shared" si="181"/>
        <v>0</v>
      </c>
      <c r="I299" s="1" t="s">
        <v>123</v>
      </c>
      <c r="J299" s="2">
        <f>(B8-B10)*2</f>
        <v>0</v>
      </c>
      <c r="K299" t="s">
        <v>88</v>
      </c>
    </row>
    <row r="300" spans="1:11" x14ac:dyDescent="0.2">
      <c r="A300" t="s">
        <v>596</v>
      </c>
      <c r="B300" s="33" t="s">
        <v>231</v>
      </c>
      <c r="C300" s="10">
        <f t="shared" si="182"/>
        <v>0</v>
      </c>
      <c r="D300" s="2">
        <f t="shared" si="177"/>
        <v>0</v>
      </c>
      <c r="E300" s="2">
        <f t="shared" si="178"/>
        <v>0</v>
      </c>
      <c r="F300" s="2">
        <f t="shared" si="179"/>
        <v>0</v>
      </c>
      <c r="G300" s="2">
        <f t="shared" si="180"/>
        <v>0</v>
      </c>
      <c r="H300" s="2">
        <f t="shared" si="181"/>
        <v>0</v>
      </c>
      <c r="I300" s="33" t="s">
        <v>231</v>
      </c>
      <c r="J300" s="2">
        <f>B8/2</f>
        <v>0</v>
      </c>
      <c r="K300" t="s">
        <v>599</v>
      </c>
    </row>
    <row r="301" spans="1:11" x14ac:dyDescent="0.2">
      <c r="A301" t="s">
        <v>597</v>
      </c>
      <c r="B301" s="1" t="s">
        <v>191</v>
      </c>
      <c r="C301" s="10">
        <f t="shared" si="182"/>
        <v>0</v>
      </c>
      <c r="D301" s="2">
        <f t="shared" si="177"/>
        <v>0</v>
      </c>
      <c r="E301" s="2">
        <f t="shared" si="178"/>
        <v>0</v>
      </c>
      <c r="F301" s="2">
        <f t="shared" si="179"/>
        <v>0</v>
      </c>
      <c r="G301" s="2">
        <f t="shared" si="180"/>
        <v>0</v>
      </c>
      <c r="H301" s="2">
        <f t="shared" si="181"/>
        <v>0</v>
      </c>
      <c r="I301" s="33" t="s">
        <v>191</v>
      </c>
      <c r="J301" s="2">
        <f>B8/2</f>
        <v>0</v>
      </c>
      <c r="K301" t="s">
        <v>598</v>
      </c>
    </row>
    <row r="302" spans="1:11" x14ac:dyDescent="0.2">
      <c r="A302" t="s">
        <v>217</v>
      </c>
      <c r="B302" s="1" t="s">
        <v>123</v>
      </c>
      <c r="C302" s="10">
        <f t="shared" si="182"/>
        <v>0</v>
      </c>
      <c r="D302" s="2">
        <f t="shared" si="177"/>
        <v>0</v>
      </c>
      <c r="E302" s="2">
        <f t="shared" si="178"/>
        <v>0</v>
      </c>
      <c r="F302" s="2">
        <f t="shared" si="179"/>
        <v>0</v>
      </c>
      <c r="G302" s="2">
        <f t="shared" si="180"/>
        <v>0</v>
      </c>
      <c r="H302" s="2">
        <f t="shared" si="181"/>
        <v>0</v>
      </c>
      <c r="I302" s="1" t="s">
        <v>123</v>
      </c>
      <c r="J302" s="2">
        <f>B8*2</f>
        <v>0</v>
      </c>
      <c r="K302" t="s">
        <v>88</v>
      </c>
    </row>
    <row r="303" spans="1:11" x14ac:dyDescent="0.2">
      <c r="A303" t="s">
        <v>595</v>
      </c>
      <c r="B303" s="1" t="s">
        <v>191</v>
      </c>
      <c r="C303" s="10">
        <f t="shared" si="182"/>
        <v>0</v>
      </c>
      <c r="D303" s="2">
        <f t="shared" si="177"/>
        <v>0</v>
      </c>
      <c r="E303" s="2">
        <f t="shared" si="178"/>
        <v>0</v>
      </c>
      <c r="F303" s="2">
        <f t="shared" si="179"/>
        <v>0</v>
      </c>
      <c r="G303" s="2">
        <f t="shared" si="180"/>
        <v>0</v>
      </c>
      <c r="H303" s="2">
        <f t="shared" si="181"/>
        <v>0</v>
      </c>
      <c r="I303" s="1" t="s">
        <v>191</v>
      </c>
      <c r="J303" s="2">
        <f>B8/8</f>
        <v>0</v>
      </c>
      <c r="K303" t="s">
        <v>604</v>
      </c>
    </row>
    <row r="304" spans="1:11" x14ac:dyDescent="0.2">
      <c r="A304" t="s">
        <v>67</v>
      </c>
      <c r="B304" s="1" t="s">
        <v>123</v>
      </c>
      <c r="C304" s="10">
        <f t="shared" si="182"/>
        <v>0</v>
      </c>
      <c r="D304" s="2">
        <f t="shared" si="177"/>
        <v>0</v>
      </c>
      <c r="E304" s="2">
        <f t="shared" si="178"/>
        <v>0</v>
      </c>
      <c r="F304" s="2">
        <f t="shared" si="179"/>
        <v>0</v>
      </c>
      <c r="G304" s="2">
        <f t="shared" si="180"/>
        <v>0</v>
      </c>
      <c r="H304" s="2">
        <f t="shared" si="181"/>
        <v>0</v>
      </c>
      <c r="I304" s="1" t="s">
        <v>123</v>
      </c>
      <c r="J304" s="2">
        <f>(B8-B10)*2</f>
        <v>0</v>
      </c>
      <c r="K304" t="s">
        <v>88</v>
      </c>
    </row>
    <row r="305" spans="1:11" ht="15" thickBot="1" x14ac:dyDescent="0.25">
      <c r="A305" t="s">
        <v>594</v>
      </c>
      <c r="B305" s="1" t="s">
        <v>228</v>
      </c>
      <c r="C305" s="11">
        <f t="shared" si="182"/>
        <v>0</v>
      </c>
      <c r="D305" s="2">
        <f t="shared" si="177"/>
        <v>0</v>
      </c>
      <c r="E305" s="2">
        <f t="shared" si="178"/>
        <v>0</v>
      </c>
      <c r="F305" s="2">
        <f t="shared" si="179"/>
        <v>0</v>
      </c>
      <c r="G305" s="2">
        <f t="shared" si="180"/>
        <v>0</v>
      </c>
      <c r="H305" s="2">
        <f t="shared" si="181"/>
        <v>0</v>
      </c>
      <c r="I305" s="1" t="s">
        <v>228</v>
      </c>
      <c r="J305" s="2">
        <f>B8*(1/8)</f>
        <v>0</v>
      </c>
      <c r="K305" t="s">
        <v>193</v>
      </c>
    </row>
    <row r="306" spans="1:11" x14ac:dyDescent="0.2">
      <c r="B306" s="1"/>
      <c r="C306" s="2"/>
      <c r="D306" s="2"/>
      <c r="E306" s="2"/>
      <c r="F306" s="2"/>
      <c r="G306" s="2"/>
      <c r="H306" s="2"/>
      <c r="K306"/>
    </row>
    <row r="307" spans="1:11" x14ac:dyDescent="0.2">
      <c r="A307" t="s">
        <v>600</v>
      </c>
      <c r="B307" s="1"/>
      <c r="C307" s="2"/>
      <c r="F307" t="s">
        <v>195</v>
      </c>
    </row>
    <row r="308" spans="1:11" x14ac:dyDescent="0.2">
      <c r="A308" t="s">
        <v>601</v>
      </c>
      <c r="B308" s="1"/>
      <c r="C308" s="2"/>
      <c r="F308" t="s">
        <v>602</v>
      </c>
    </row>
    <row r="309" spans="1:11" x14ac:dyDescent="0.2">
      <c r="A309" t="s">
        <v>603</v>
      </c>
      <c r="B309" s="1"/>
      <c r="C309" s="2"/>
      <c r="K309"/>
    </row>
    <row r="310" spans="1:11" x14ac:dyDescent="0.2">
      <c r="B310" s="1"/>
      <c r="C310" s="2"/>
      <c r="K310"/>
    </row>
    <row r="311" spans="1:11" x14ac:dyDescent="0.2">
      <c r="B311" s="1"/>
      <c r="C311" s="2"/>
      <c r="D311" s="2"/>
      <c r="E311" s="2"/>
      <c r="F311" s="2"/>
      <c r="G311" s="2"/>
      <c r="H311" s="2"/>
      <c r="K311"/>
    </row>
    <row r="312" spans="1:11" x14ac:dyDescent="0.2">
      <c r="B312" s="1"/>
      <c r="C312" s="2"/>
      <c r="D312" s="2"/>
      <c r="E312" s="2"/>
      <c r="F312" s="2"/>
      <c r="G312" s="2"/>
      <c r="H312" s="2"/>
      <c r="K312"/>
    </row>
    <row r="313" spans="1:11" x14ac:dyDescent="0.2">
      <c r="B313" s="1"/>
      <c r="C313" s="2"/>
      <c r="D313" s="2"/>
      <c r="E313" s="2"/>
      <c r="F313" s="2"/>
      <c r="G313" s="2"/>
      <c r="H313" s="2"/>
      <c r="K313"/>
    </row>
    <row r="314" spans="1:11" x14ac:dyDescent="0.2">
      <c r="B314" s="1"/>
      <c r="C314" s="2"/>
      <c r="D314" s="2"/>
      <c r="E314" s="2"/>
      <c r="F314" s="2"/>
      <c r="G314" s="2"/>
      <c r="H314" s="2"/>
      <c r="K314"/>
    </row>
    <row r="315" spans="1:11" x14ac:dyDescent="0.2">
      <c r="B315" s="1"/>
      <c r="C315" s="2"/>
      <c r="K315"/>
    </row>
    <row r="316" spans="1:11" x14ac:dyDescent="0.2">
      <c r="B316" s="1"/>
      <c r="C316" s="2"/>
      <c r="K316"/>
    </row>
    <row r="318" spans="1:11" x14ac:dyDescent="0.2">
      <c r="D318" s="2"/>
      <c r="E318" s="2"/>
      <c r="F318" s="2"/>
      <c r="G318" s="2"/>
      <c r="H318" s="2"/>
      <c r="I318"/>
      <c r="J318" s="3"/>
    </row>
    <row r="319" spans="1:11" x14ac:dyDescent="0.2">
      <c r="D319" s="2"/>
      <c r="E319" s="2"/>
      <c r="F319" s="2"/>
      <c r="G319" s="2"/>
      <c r="H319" s="2"/>
      <c r="I319"/>
      <c r="J319" s="3"/>
    </row>
    <row r="320" spans="1:11" x14ac:dyDescent="0.2">
      <c r="D320" s="2"/>
      <c r="E320" s="2"/>
      <c r="F320" s="2"/>
      <c r="G320" s="2"/>
      <c r="H320" s="2"/>
      <c r="I320"/>
      <c r="J320" s="3"/>
    </row>
    <row r="321" spans="4:10" x14ac:dyDescent="0.2">
      <c r="D321" s="2"/>
      <c r="E321" s="2"/>
      <c r="F321" s="2"/>
      <c r="G321" s="2"/>
      <c r="H321" s="2"/>
      <c r="I321"/>
      <c r="J321" s="3"/>
    </row>
    <row r="322" spans="4:10" x14ac:dyDescent="0.2">
      <c r="D322" s="2"/>
      <c r="E322" s="2"/>
      <c r="F322" s="2"/>
      <c r="G322" s="2"/>
      <c r="H322" s="2"/>
      <c r="I322"/>
      <c r="J322" s="3"/>
    </row>
    <row r="323" spans="4:10" x14ac:dyDescent="0.2">
      <c r="D323" s="2"/>
      <c r="E323" s="2"/>
      <c r="F323" s="2"/>
      <c r="G323" s="2"/>
      <c r="H323" s="2"/>
      <c r="I323"/>
      <c r="J323" s="3"/>
    </row>
    <row r="324" spans="4:10" x14ac:dyDescent="0.2">
      <c r="D324" s="2"/>
      <c r="E324" s="2"/>
      <c r="F324" s="2"/>
      <c r="G324" s="2"/>
      <c r="H324" s="2"/>
      <c r="I324"/>
      <c r="J324" s="3"/>
    </row>
    <row r="325" spans="4:10" x14ac:dyDescent="0.2">
      <c r="D325" s="2"/>
      <c r="E325" s="2"/>
      <c r="F325" s="2"/>
      <c r="G325" s="2"/>
      <c r="H325" s="2"/>
      <c r="I325"/>
      <c r="J325" s="3"/>
    </row>
    <row r="326" spans="4:10" x14ac:dyDescent="0.2">
      <c r="D326" s="2"/>
      <c r="E326" s="2"/>
      <c r="F326" s="2"/>
      <c r="G326" s="2"/>
      <c r="H326" s="2"/>
      <c r="I326"/>
      <c r="J326" s="3"/>
    </row>
    <row r="327" spans="4:10" x14ac:dyDescent="0.2">
      <c r="D327" s="2"/>
      <c r="E327" s="2"/>
      <c r="F327" s="2"/>
      <c r="G327" s="2"/>
      <c r="H327" s="2"/>
      <c r="I327"/>
    </row>
  </sheetData>
  <mergeCells count="3">
    <mergeCell ref="A4:L4"/>
    <mergeCell ref="Z43:AD44"/>
    <mergeCell ref="T14:AD14"/>
  </mergeCells>
  <phoneticPr fontId="3"/>
  <conditionalFormatting sqref="T16:T20 T24:T32 T34:T59">
    <cfRule type="expression" dxfId="10" priority="2">
      <formula>$U16=0</formula>
    </cfRule>
  </conditionalFormatting>
  <conditionalFormatting sqref="T15:AD42 T43:Z43 T44:Y44 T45:AD59">
    <cfRule type="cellIs" dxfId="9" priority="1" operator="lessThanOrEqual">
      <formula>0</formula>
    </cfRule>
  </conditionalFormatting>
  <conditionalFormatting sqref="W18:W28 W33:W35 W46:W59">
    <cfRule type="expression" dxfId="8" priority="13">
      <formula>$X18=0</formula>
    </cfRule>
  </conditionalFormatting>
  <conditionalFormatting sqref="Z18:Z23 Z32:Z39 Z45:Z56">
    <cfRule type="expression" dxfId="7" priority="14">
      <formula>$AA18=0</formula>
    </cfRule>
  </conditionalFormatting>
  <conditionalFormatting sqref="AC18:AC28 AC45:AC56">
    <cfRule type="expression" dxfId="6" priority="15">
      <formula>$AD18=0</formula>
    </cfRule>
  </conditionalFormatting>
  <printOptions headings="1" gridLines="1" gridLinesSet="0"/>
  <pageMargins left="0.75" right="0.75" top="1" bottom="1" header="0.5" footer="0.5"/>
  <pageSetup scale="81" fitToHeight="0" orientation="landscape" horizontalDpi="1200" verticalDpi="1200" r:id="rId1"/>
  <headerFooter alignWithMargins="0">
    <oddHeader>&amp;f</oddHeader>
    <oddFooter>Page &amp;p</oddFooter>
  </headerFooter>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47"/>
  <sheetViews>
    <sheetView zoomScale="110" zoomScaleNormal="110" workbookViewId="0">
      <selection activeCell="O39" sqref="O39"/>
    </sheetView>
  </sheetViews>
  <sheetFormatPr baseColWidth="10" defaultColWidth="11.42578125" defaultRowHeight="14" x14ac:dyDescent="0.2"/>
  <cols>
    <col min="1" max="1" width="27.42578125" bestFit="1" customWidth="1"/>
    <col min="2" max="2" width="7" bestFit="1" customWidth="1"/>
    <col min="3" max="3" width="2.5703125" customWidth="1"/>
    <col min="4" max="4" width="20.28515625" bestFit="1" customWidth="1"/>
    <col min="5" max="5" width="18.5703125" bestFit="1" customWidth="1"/>
    <col min="6" max="6" width="2.5703125" customWidth="1"/>
    <col min="7" max="7" width="32.7109375" bestFit="1" customWidth="1"/>
    <col min="8" max="8" width="6" bestFit="1" customWidth="1"/>
    <col min="9" max="9" width="2.5703125" customWidth="1"/>
    <col min="10" max="10" width="22.85546875" bestFit="1" customWidth="1"/>
    <col min="11" max="11" width="12.5703125" bestFit="1" customWidth="1"/>
    <col min="16" max="16" width="27.42578125" bestFit="1" customWidth="1"/>
    <col min="17" max="17" width="12.7109375" bestFit="1" customWidth="1"/>
    <col min="18" max="18" width="2.42578125" bestFit="1" customWidth="1"/>
    <col min="19" max="19" width="20.28515625" bestFit="1" customWidth="1"/>
    <col min="20" max="20" width="18.5703125" bestFit="1" customWidth="1"/>
    <col min="21" max="21" width="2.42578125" bestFit="1" customWidth="1"/>
    <col min="22" max="22" width="21.85546875" bestFit="1" customWidth="1"/>
    <col min="23" max="23" width="6" bestFit="1" customWidth="1"/>
    <col min="24" max="24" width="2.42578125" bestFit="1" customWidth="1"/>
    <col min="25" max="25" width="22.85546875" customWidth="1"/>
    <col min="26" max="26" width="12.5703125" bestFit="1" customWidth="1"/>
  </cols>
  <sheetData>
    <row r="1" spans="1:11" ht="15" thickBot="1" x14ac:dyDescent="0.25">
      <c r="A1" s="102" t="s">
        <v>620</v>
      </c>
      <c r="B1" s="102"/>
      <c r="C1" s="102"/>
      <c r="D1" s="102"/>
      <c r="E1" s="102"/>
      <c r="F1" s="102"/>
      <c r="G1" s="102"/>
      <c r="H1" s="102"/>
      <c r="I1" s="102"/>
      <c r="J1" s="102"/>
      <c r="K1" s="102"/>
    </row>
    <row r="2" spans="1:11" x14ac:dyDescent="0.2">
      <c r="A2" s="103" t="str">
        <f>'Menu Planning Worksheet'!T14</f>
        <v>Costco Map</v>
      </c>
      <c r="B2" s="104"/>
      <c r="C2" s="104"/>
      <c r="D2" s="104"/>
      <c r="E2" s="104"/>
      <c r="F2" s="104"/>
      <c r="G2" s="104"/>
      <c r="H2" s="104"/>
      <c r="I2" s="104"/>
      <c r="J2" s="104"/>
      <c r="K2" s="105"/>
    </row>
    <row r="3" spans="1:11" x14ac:dyDescent="0.2">
      <c r="A3" s="106"/>
      <c r="B3" s="91"/>
      <c r="C3" s="91"/>
      <c r="D3" s="91"/>
      <c r="E3" s="91"/>
      <c r="F3" s="91"/>
      <c r="G3" s="91"/>
      <c r="H3" s="91"/>
      <c r="I3" s="91"/>
      <c r="J3" s="91"/>
      <c r="K3" s="107"/>
    </row>
    <row r="4" spans="1:11" x14ac:dyDescent="0.2">
      <c r="A4" s="108" t="str">
        <f>'Menu Planning Worksheet'!T16</f>
        <v>Hot Choc (pkg)</v>
      </c>
      <c r="B4" s="109">
        <f>'Menu Planning Worksheet'!U16</f>
        <v>0</v>
      </c>
      <c r="C4" s="91"/>
      <c r="D4" s="91"/>
      <c r="E4" s="91"/>
      <c r="F4" s="91"/>
      <c r="G4" s="91"/>
      <c r="H4" s="91"/>
      <c r="I4" s="91"/>
      <c r="J4" s="91"/>
      <c r="K4" s="107"/>
    </row>
    <row r="5" spans="1:11" x14ac:dyDescent="0.2">
      <c r="A5" s="106" t="str">
        <f>'Menu Planning Worksheet'!T17</f>
        <v>Lemon/Gatorade (serv)</v>
      </c>
      <c r="B5" s="110">
        <f>'Menu Planning Worksheet'!U17</f>
        <v>0</v>
      </c>
      <c r="C5" s="91"/>
      <c r="D5" s="111" t="str">
        <f>'Menu Planning Worksheet'!W17</f>
        <v xml:space="preserve">Meat and dairy </v>
      </c>
      <c r="E5" s="90">
        <v>1</v>
      </c>
      <c r="F5" s="91"/>
      <c r="G5" s="111" t="str">
        <f>'Menu Planning Worksheet'!Z17</f>
        <v>Warm Produce</v>
      </c>
      <c r="H5" s="90">
        <v>1</v>
      </c>
      <c r="I5" s="91"/>
      <c r="J5" s="111" t="str">
        <f>'Menu Planning Worksheet'!AC17</f>
        <v>Refrig. Produce</v>
      </c>
      <c r="K5" s="89">
        <v>1</v>
      </c>
    </row>
    <row r="6" spans="1:11" x14ac:dyDescent="0.2">
      <c r="A6" s="106" t="str">
        <f>'Menu Planning Worksheet'!T18</f>
        <v>Olive oil</v>
      </c>
      <c r="B6" s="110">
        <f>'Menu Planning Worksheet'!U18</f>
        <v>0</v>
      </c>
      <c r="C6" s="91"/>
      <c r="D6" s="112" t="str">
        <f>'Menu Planning Worksheet'!W18</f>
        <v>Ground meat (lb)</v>
      </c>
      <c r="E6" s="110">
        <f>'Menu Planning Worksheet'!X18</f>
        <v>0</v>
      </c>
      <c r="F6" s="91"/>
      <c r="G6" s="112" t="str">
        <f>'Menu Planning Worksheet'!Z18</f>
        <v>Tomato (indiv)</v>
      </c>
      <c r="H6" s="110">
        <f>'Menu Planning Worksheet'!AA18</f>
        <v>0</v>
      </c>
      <c r="I6" s="91"/>
      <c r="J6" s="112" t="str">
        <f>'Menu Planning Worksheet'!AC18</f>
        <v>Carrot (lb)</v>
      </c>
      <c r="K6" s="113">
        <f>'Menu Planning Worksheet'!AD18</f>
        <v>0</v>
      </c>
    </row>
    <row r="7" spans="1:11" x14ac:dyDescent="0.2">
      <c r="A7" s="106" t="str">
        <f>'Menu Planning Worksheet'!T19</f>
        <v>Coffee (oz)</v>
      </c>
      <c r="B7" s="110">
        <f>'Menu Planning Worksheet'!U19</f>
        <v>0</v>
      </c>
      <c r="C7" s="91"/>
      <c r="D7" s="112" t="str">
        <f>'Menu Planning Worksheet'!W19</f>
        <v>Chicken (lb)</v>
      </c>
      <c r="E7" s="110">
        <f>'Menu Planning Worksheet'!X19</f>
        <v>0</v>
      </c>
      <c r="F7" s="91"/>
      <c r="G7" s="112" t="str">
        <f>'Menu Planning Worksheet'!Z19</f>
        <v>Avocado (indiv)</v>
      </c>
      <c r="H7" s="110">
        <f>'Menu Planning Worksheet'!AA19</f>
        <v>0</v>
      </c>
      <c r="I7" s="91"/>
      <c r="J7" s="112" t="str">
        <f>'Menu Planning Worksheet'!AC19</f>
        <v>Carrot bb (lb)</v>
      </c>
      <c r="K7" s="113">
        <f>'Menu Planning Worksheet'!AD19</f>
        <v>0</v>
      </c>
    </row>
    <row r="8" spans="1:11" x14ac:dyDescent="0.2">
      <c r="A8" s="114" t="str">
        <f>'Menu Planning Worksheet'!T20</f>
        <v>Baggies</v>
      </c>
      <c r="B8" s="115">
        <f>'Menu Planning Worksheet'!U20</f>
        <v>0</v>
      </c>
      <c r="C8" s="91"/>
      <c r="D8" s="112" t="str">
        <f>'Menu Planning Worksheet'!W20</f>
        <v>Burgers (indiv)</v>
      </c>
      <c r="E8" s="110">
        <f>'Menu Planning Worksheet'!X20</f>
        <v>0</v>
      </c>
      <c r="F8" s="91"/>
      <c r="G8" s="112" t="str">
        <f>'Menu Planning Worksheet'!Z20</f>
        <v>Bell pepp (indiv)</v>
      </c>
      <c r="H8" s="110">
        <f>'Menu Planning Worksheet'!AA20</f>
        <v>0</v>
      </c>
      <c r="I8" s="91"/>
      <c r="J8" s="112" t="str">
        <f>'Menu Planning Worksheet'!AC20</f>
        <v>Lettuce (Head)</v>
      </c>
      <c r="K8" s="113">
        <f>'Menu Planning Worksheet'!AD20</f>
        <v>0</v>
      </c>
    </row>
    <row r="9" spans="1:11" x14ac:dyDescent="0.2">
      <c r="A9" s="106"/>
      <c r="B9" s="116"/>
      <c r="C9" s="91"/>
      <c r="D9" s="112" t="str">
        <f>'Menu Planning Worksheet'!W21</f>
        <v>Veg burgers (indiv)</v>
      </c>
      <c r="E9" s="110">
        <f>'Menu Planning Worksheet'!X21</f>
        <v>0</v>
      </c>
      <c r="F9" s="91"/>
      <c r="G9" s="112" t="str">
        <f>'Menu Planning Worksheet'!Z21</f>
        <v>Onion (indiv)</v>
      </c>
      <c r="H9" s="110">
        <f>'Menu Planning Worksheet'!AA21</f>
        <v>0</v>
      </c>
      <c r="I9" s="91"/>
      <c r="J9" s="112" t="str">
        <f>'Menu Planning Worksheet'!AC21</f>
        <v>Cauli (lb)</v>
      </c>
      <c r="K9" s="113">
        <f>'Menu Planning Worksheet'!AD21</f>
        <v>0</v>
      </c>
    </row>
    <row r="10" spans="1:11" x14ac:dyDescent="0.2">
      <c r="A10" s="106"/>
      <c r="B10" s="116"/>
      <c r="C10" s="91"/>
      <c r="D10" s="112" t="str">
        <f>'Menu Planning Worksheet'!W22</f>
        <v>Lunch meat (lb)</v>
      </c>
      <c r="E10" s="110">
        <f>'Menu Planning Worksheet'!X22</f>
        <v>0</v>
      </c>
      <c r="F10" s="91"/>
      <c r="G10" s="112" t="str">
        <f>'Menu Planning Worksheet'!Z22</f>
        <v>Brk fruit (indiv)</v>
      </c>
      <c r="H10" s="110">
        <f>'Menu Planning Worksheet'!AA22</f>
        <v>0</v>
      </c>
      <c r="I10" s="91"/>
      <c r="J10" s="112" t="str">
        <f>'Menu Planning Worksheet'!AC22</f>
        <v>Brocc (lb)</v>
      </c>
      <c r="K10" s="113">
        <f>'Menu Planning Worksheet'!AD22</f>
        <v>0</v>
      </c>
    </row>
    <row r="11" spans="1:11" x14ac:dyDescent="0.2">
      <c r="A11" s="108" t="str">
        <f>'Menu Planning Worksheet'!T23</f>
        <v>Other dairy</v>
      </c>
      <c r="B11" s="90">
        <v>1</v>
      </c>
      <c r="C11" s="91"/>
      <c r="D11" s="112" t="str">
        <f>'Menu Planning Worksheet'!W23</f>
        <v>Hummus (oz)</v>
      </c>
      <c r="E11" s="110">
        <f>'Menu Planning Worksheet'!X23</f>
        <v>0</v>
      </c>
      <c r="F11" s="91"/>
      <c r="G11" s="117" t="str">
        <f>'Menu Planning Worksheet'!Z23</f>
        <v>Lnch fruit(indiv)</v>
      </c>
      <c r="H11" s="115">
        <f>'Menu Planning Worksheet'!AA23</f>
        <v>0</v>
      </c>
      <c r="I11" s="91"/>
      <c r="J11" s="112" t="str">
        <f>'Menu Planning Worksheet'!AC23</f>
        <v>Mush (lb)</v>
      </c>
      <c r="K11" s="113">
        <f>'Menu Planning Worksheet'!AD23</f>
        <v>0</v>
      </c>
    </row>
    <row r="12" spans="1:11" x14ac:dyDescent="0.2">
      <c r="A12" s="106" t="str">
        <f>'Menu Planning Worksheet'!T24</f>
        <v>Milk (gal)</v>
      </c>
      <c r="B12" s="110">
        <f>'Menu Planning Worksheet'!U24</f>
        <v>0</v>
      </c>
      <c r="C12" s="91"/>
      <c r="D12" s="112" t="str">
        <f>'Menu Planning Worksheet'!W24</f>
        <v>Pesto (lb)</v>
      </c>
      <c r="E12" s="110">
        <f>'Menu Planning Worksheet'!X24</f>
        <v>0</v>
      </c>
      <c r="F12" s="91"/>
      <c r="G12" s="91"/>
      <c r="H12" s="116"/>
      <c r="I12" s="91"/>
      <c r="J12" s="112" t="str">
        <f>'Menu Planning Worksheet'!AC24</f>
        <v>Zucch (lb)</v>
      </c>
      <c r="K12" s="113">
        <f>'Menu Planning Worksheet'!AD24</f>
        <v>0</v>
      </c>
    </row>
    <row r="13" spans="1:11" x14ac:dyDescent="0.2">
      <c r="A13" s="106" t="str">
        <f>'Menu Planning Worksheet'!T25</f>
        <v>OJ (gal)</v>
      </c>
      <c r="B13" s="110">
        <f>'Menu Planning Worksheet'!U25</f>
        <v>0</v>
      </c>
      <c r="C13" s="91"/>
      <c r="D13" s="112" t="str">
        <f>'Menu Planning Worksheet'!W25</f>
        <v>Sliced cheese (slices)</v>
      </c>
      <c r="E13" s="110">
        <f>'Menu Planning Worksheet'!X25</f>
        <v>0</v>
      </c>
      <c r="F13" s="91"/>
      <c r="G13" s="91"/>
      <c r="H13" s="116"/>
      <c r="I13" s="91"/>
      <c r="J13" s="112" t="str">
        <f>'Menu Planning Worksheet'!AC25</f>
        <v>Celery (lb)</v>
      </c>
      <c r="K13" s="113">
        <f>'Menu Planning Worksheet'!AD25</f>
        <v>0</v>
      </c>
    </row>
    <row r="14" spans="1:11" x14ac:dyDescent="0.2">
      <c r="A14" s="106" t="str">
        <f>'Menu Planning Worksheet'!T26</f>
        <v>Grated cheese (lb)</v>
      </c>
      <c r="B14" s="110">
        <f>'Menu Planning Worksheet'!U26</f>
        <v>0</v>
      </c>
      <c r="C14" s="91"/>
      <c r="D14" s="112" t="str">
        <f>'Menu Planning Worksheet'!W26</f>
        <v>Eggs (indiv)</v>
      </c>
      <c r="E14" s="110">
        <f>'Menu Planning Worksheet'!X26</f>
        <v>0</v>
      </c>
      <c r="F14" s="91"/>
      <c r="G14" s="91"/>
      <c r="H14" s="116"/>
      <c r="I14" s="91"/>
      <c r="J14" s="112" t="str">
        <f>'Menu Planning Worksheet'!AC26</f>
        <v>Cucumber (lb)</v>
      </c>
      <c r="K14" s="113">
        <f>'Menu Planning Worksheet'!AD26</f>
        <v>0</v>
      </c>
    </row>
    <row r="15" spans="1:11" x14ac:dyDescent="0.2">
      <c r="A15" s="106" t="str">
        <f>'Menu Planning Worksheet'!T27</f>
        <v>Cream Cheese (lb)</v>
      </c>
      <c r="B15" s="110">
        <f>'Menu Planning Worksheet'!U27</f>
        <v>0</v>
      </c>
      <c r="C15" s="91"/>
      <c r="D15" s="112" t="str">
        <f>'Menu Planning Worksheet'!W27</f>
        <v>Sausage (lb)</v>
      </c>
      <c r="E15" s="110">
        <f>'Menu Planning Worksheet'!X27</f>
        <v>0</v>
      </c>
      <c r="F15" s="91"/>
      <c r="G15" s="91"/>
      <c r="H15" s="116"/>
      <c r="I15" s="91"/>
      <c r="J15" s="112" t="str">
        <f>'Menu Planning Worksheet'!AC27</f>
        <v>Spinach (lb)</v>
      </c>
      <c r="K15" s="113">
        <f>'Menu Planning Worksheet'!AD27</f>
        <v>0</v>
      </c>
    </row>
    <row r="16" spans="1:11" x14ac:dyDescent="0.2">
      <c r="A16" s="106" t="str">
        <f>'Menu Planning Worksheet'!T28</f>
        <v>Block Cheese</v>
      </c>
      <c r="B16" s="110">
        <f>'Menu Planning Worksheet'!U28</f>
        <v>0</v>
      </c>
      <c r="C16" s="91"/>
      <c r="D16" s="117" t="str">
        <f>'Menu Planning Worksheet'!W28</f>
        <v>Block cheese (lb)</v>
      </c>
      <c r="E16" s="115">
        <f>'Menu Planning Worksheet'!X28</f>
        <v>0</v>
      </c>
      <c r="F16" s="91"/>
      <c r="G16" s="91"/>
      <c r="H16" s="116"/>
      <c r="I16" s="91"/>
      <c r="J16" s="117" t="str">
        <f>'Menu Planning Worksheet'!AC28</f>
        <v>Garlic (clv/tbsp)</v>
      </c>
      <c r="K16" s="118">
        <f>'Menu Planning Worksheet'!AD28</f>
        <v>0</v>
      </c>
    </row>
    <row r="17" spans="1:11" x14ac:dyDescent="0.2">
      <c r="A17" s="106" t="str">
        <f>'Menu Planning Worksheet'!T29</f>
        <v>Sour Cream (lb)</v>
      </c>
      <c r="B17" s="110">
        <f>'Menu Planning Worksheet'!U29</f>
        <v>0</v>
      </c>
      <c r="C17" s="91"/>
      <c r="D17" s="91"/>
      <c r="E17" s="116"/>
      <c r="F17" s="91"/>
      <c r="G17" s="91"/>
      <c r="H17" s="116"/>
      <c r="I17" s="91"/>
      <c r="J17" s="91"/>
      <c r="K17" s="107"/>
    </row>
    <row r="18" spans="1:11" x14ac:dyDescent="0.2">
      <c r="A18" s="106" t="str">
        <f>'Menu Planning Worksheet'!T30</f>
        <v>Parm (lb)</v>
      </c>
      <c r="B18" s="110">
        <f>'Menu Planning Worksheet'!U30</f>
        <v>0</v>
      </c>
      <c r="C18" s="91"/>
      <c r="D18" s="91"/>
      <c r="E18" s="116"/>
      <c r="F18" s="91"/>
      <c r="G18" s="91"/>
      <c r="H18" s="116"/>
      <c r="I18" s="91"/>
      <c r="J18" s="91"/>
      <c r="K18" s="107"/>
    </row>
    <row r="19" spans="1:11" x14ac:dyDescent="0.2">
      <c r="A19" s="106" t="str">
        <f>'Menu Planning Worksheet'!T31</f>
        <v>Butter (lb)</v>
      </c>
      <c r="B19" s="110">
        <f>'Menu Planning Worksheet'!U31</f>
        <v>0</v>
      </c>
      <c r="C19" s="91"/>
      <c r="D19" s="91"/>
      <c r="E19" s="116"/>
      <c r="F19" s="91"/>
      <c r="G19" s="111" t="str">
        <f>'Menu Planning Worksheet'!Z31</f>
        <v>Bread</v>
      </c>
      <c r="H19" s="90">
        <v>1</v>
      </c>
      <c r="I19" s="91"/>
      <c r="J19" s="91"/>
      <c r="K19" s="107"/>
    </row>
    <row r="20" spans="1:11" x14ac:dyDescent="0.2">
      <c r="A20" s="106" t="str">
        <f>'Menu Planning Worksheet'!T32</f>
        <v>Yogurt (g)</v>
      </c>
      <c r="B20" s="110">
        <f>'Menu Planning Worksheet'!U32</f>
        <v>0</v>
      </c>
      <c r="C20" s="91"/>
      <c r="D20" s="111" t="str">
        <f>'Menu Planning Worksheet'!W32</f>
        <v>Snacks</v>
      </c>
      <c r="E20" s="90">
        <v>1</v>
      </c>
      <c r="F20" s="91"/>
      <c r="G20" s="112" t="str">
        <f>'Menu Planning Worksheet'!Z32</f>
        <v>Bagels (indiv)</v>
      </c>
      <c r="H20" s="110">
        <f>'Menu Planning Worksheet'!AA32</f>
        <v>0</v>
      </c>
      <c r="I20" s="91"/>
      <c r="J20" s="91"/>
      <c r="K20" s="107"/>
    </row>
    <row r="21" spans="1:11" x14ac:dyDescent="0.2">
      <c r="A21" s="106" t="str">
        <f>'Menu Planning Worksheet'!T33</f>
        <v>Canned and dry</v>
      </c>
      <c r="B21" s="110">
        <f>'Menu Planning Worksheet'!U33</f>
        <v>0</v>
      </c>
      <c r="C21" s="91"/>
      <c r="D21" s="112" t="str">
        <f>'Menu Planning Worksheet'!W33</f>
        <v>Cookies (indiv)</v>
      </c>
      <c r="E21" s="110">
        <f>'Menu Planning Worksheet'!X33</f>
        <v>0</v>
      </c>
      <c r="F21" s="91"/>
      <c r="G21" s="112"/>
      <c r="H21" s="110"/>
      <c r="I21" s="91"/>
      <c r="J21" s="91"/>
      <c r="K21" s="107"/>
    </row>
    <row r="22" spans="1:11" x14ac:dyDescent="0.2">
      <c r="A22" s="106" t="str">
        <f>'Menu Planning Worksheet'!T34</f>
        <v>Oatmeal (pkts)</v>
      </c>
      <c r="B22" s="110">
        <f>'Menu Planning Worksheet'!U34</f>
        <v>0</v>
      </c>
      <c r="C22" s="91"/>
      <c r="D22" s="112" t="str">
        <f>'Menu Planning Worksheet'!W34</f>
        <v>Oreos (necessary)</v>
      </c>
      <c r="E22" s="110">
        <f>'Menu Planning Worksheet'!X34</f>
        <v>0</v>
      </c>
      <c r="F22" s="91"/>
      <c r="G22" s="112" t="str">
        <f>'Menu Planning Worksheet'!Z34</f>
        <v>Bread (sl)</v>
      </c>
      <c r="H22" s="110">
        <f>'Menu Planning Worksheet'!AA34</f>
        <v>0</v>
      </c>
      <c r="I22" s="91"/>
      <c r="J22" s="91"/>
      <c r="K22" s="107"/>
    </row>
    <row r="23" spans="1:11" x14ac:dyDescent="0.2">
      <c r="A23" s="106" t="str">
        <f>'Menu Planning Worksheet'!T35</f>
        <v>Cereal Sw/Usw (g)</v>
      </c>
      <c r="B23" s="110">
        <f>'Menu Planning Worksheet'!U35</f>
        <v>0</v>
      </c>
      <c r="C23" s="91"/>
      <c r="D23" s="117" t="str">
        <f>'Menu Planning Worksheet'!W35</f>
        <v>Extra van snack</v>
      </c>
      <c r="E23" s="119" t="str">
        <f>'Menu Planning Worksheet'!X35</f>
        <v>*Use own discretion</v>
      </c>
      <c r="F23" s="91"/>
      <c r="G23" s="112" t="str">
        <f>'Menu Planning Worksheet'!Z35</f>
        <v>GF Bread (sl)</v>
      </c>
      <c r="H23" s="110">
        <f>'Menu Planning Worksheet'!AA35</f>
        <v>0</v>
      </c>
      <c r="I23" s="91"/>
      <c r="J23" s="91"/>
      <c r="K23" s="107"/>
    </row>
    <row r="24" spans="1:11" x14ac:dyDescent="0.2">
      <c r="A24" s="106" t="str">
        <f>'Menu Planning Worksheet'!T36</f>
        <v>Granola</v>
      </c>
      <c r="B24" s="110">
        <f>'Menu Planning Worksheet'!U36</f>
        <v>0</v>
      </c>
      <c r="C24" s="91"/>
      <c r="D24" s="91"/>
      <c r="E24" s="91"/>
      <c r="F24" s="91"/>
      <c r="G24" s="112" t="str">
        <f>'Menu Planning Worksheet'!Z36</f>
        <v>French bread (loaf)</v>
      </c>
      <c r="H24" s="110">
        <f>'Menu Planning Worksheet'!AA36</f>
        <v>0</v>
      </c>
      <c r="I24" s="91"/>
      <c r="J24" s="91"/>
      <c r="K24" s="107"/>
    </row>
    <row r="25" spans="1:11" x14ac:dyDescent="0.2">
      <c r="A25" s="106" t="str">
        <f>'Menu Planning Worksheet'!T37</f>
        <v>GF gran (g)</v>
      </c>
      <c r="B25" s="110">
        <f>'Menu Planning Worksheet'!U37</f>
        <v>0</v>
      </c>
      <c r="C25" s="91"/>
      <c r="D25" s="91"/>
      <c r="E25" s="91"/>
      <c r="F25" s="91"/>
      <c r="G25" s="112" t="str">
        <f>'Menu Planning Worksheet'!Z37</f>
        <v>Burger buns (indiv)</v>
      </c>
      <c r="H25" s="110">
        <f>'Menu Planning Worksheet'!AA37</f>
        <v>0</v>
      </c>
      <c r="I25" s="91"/>
      <c r="J25" s="91"/>
      <c r="K25" s="107"/>
    </row>
    <row r="26" spans="1:11" x14ac:dyDescent="0.2">
      <c r="A26" s="106" t="str">
        <f>'Menu Planning Worksheet'!T38</f>
        <v>Pancake Mix (pancake)</v>
      </c>
      <c r="B26" s="110">
        <f>'Menu Planning Worksheet'!U38</f>
        <v>0</v>
      </c>
      <c r="C26" s="91"/>
      <c r="D26" s="91"/>
      <c r="E26" s="91"/>
      <c r="F26" s="91"/>
      <c r="G26" s="112" t="str">
        <f>'Menu Planning Worksheet'!Z38</f>
        <v>Tortilla (wh, indiv)</v>
      </c>
      <c r="H26" s="110">
        <f>'Menu Planning Worksheet'!AA38</f>
        <v>0</v>
      </c>
      <c r="I26" s="91"/>
      <c r="J26" s="91"/>
      <c r="K26" s="107"/>
    </row>
    <row r="27" spans="1:11" x14ac:dyDescent="0.2">
      <c r="A27" s="106" t="str">
        <f>'Menu Planning Worksheet'!T39</f>
        <v>PB (lb)</v>
      </c>
      <c r="B27" s="110">
        <f>'Menu Planning Worksheet'!U39</f>
        <v>0</v>
      </c>
      <c r="C27" s="91"/>
      <c r="D27" s="91"/>
      <c r="E27" s="91"/>
      <c r="F27" s="91"/>
      <c r="G27" s="117" t="str">
        <f>'Menu Planning Worksheet'!Z39</f>
        <v>Tortilla (c, indiv)</v>
      </c>
      <c r="H27" s="115">
        <f>'Menu Planning Worksheet'!AA39</f>
        <v>0</v>
      </c>
      <c r="I27" s="91"/>
      <c r="J27" s="91"/>
      <c r="K27" s="107"/>
    </row>
    <row r="28" spans="1:11" x14ac:dyDescent="0.2">
      <c r="A28" s="106" t="str">
        <f>'Menu Planning Worksheet'!T40</f>
        <v>Jelly (lb)</v>
      </c>
      <c r="B28" s="110">
        <f>'Menu Planning Worksheet'!U40</f>
        <v>0</v>
      </c>
      <c r="C28" s="91"/>
      <c r="D28" s="91"/>
      <c r="E28" s="91"/>
      <c r="F28" s="91"/>
      <c r="G28" s="91"/>
      <c r="H28" s="91"/>
      <c r="I28" s="91"/>
      <c r="J28" s="91"/>
      <c r="K28" s="107"/>
    </row>
    <row r="29" spans="1:11" x14ac:dyDescent="0.2">
      <c r="A29" s="114" t="str">
        <f>'Menu Planning Worksheet'!T41</f>
        <v>Maple syrup</v>
      </c>
      <c r="B29" s="115">
        <f>'Menu Planning Worksheet'!U41</f>
        <v>0</v>
      </c>
      <c r="C29" s="91"/>
      <c r="D29" s="91"/>
      <c r="E29" s="91"/>
      <c r="F29" s="91"/>
      <c r="G29" s="91"/>
      <c r="H29" s="91"/>
      <c r="I29" s="91"/>
      <c r="J29" s="91"/>
      <c r="K29" s="107"/>
    </row>
    <row r="30" spans="1:11" x14ac:dyDescent="0.2">
      <c r="A30" s="106"/>
      <c r="B30" s="116"/>
      <c r="C30" s="91"/>
      <c r="D30" s="91"/>
      <c r="E30" s="91"/>
      <c r="F30" s="91"/>
      <c r="G30" s="91"/>
      <c r="H30" s="91"/>
      <c r="I30" s="91"/>
      <c r="J30" s="91"/>
      <c r="K30" s="107"/>
    </row>
    <row r="31" spans="1:11" x14ac:dyDescent="0.2">
      <c r="A31" s="108" t="str">
        <f>'Menu Planning Worksheet'!T43</f>
        <v>Potato chips (bags)</v>
      </c>
      <c r="B31" s="109">
        <f>'Menu Planning Worksheet'!U43</f>
        <v>0</v>
      </c>
      <c r="C31" s="91"/>
      <c r="D31" s="91"/>
      <c r="E31" s="91"/>
      <c r="F31" s="91"/>
      <c r="G31" s="111" t="str">
        <f>'Menu Planning Worksheet'!Z43</f>
        <v>KING SOOPERS/OTHER STORES</v>
      </c>
      <c r="H31" s="88">
        <v>1</v>
      </c>
      <c r="I31" s="88"/>
      <c r="J31" s="88"/>
      <c r="K31" s="89"/>
    </row>
    <row r="32" spans="1:11" x14ac:dyDescent="0.2">
      <c r="A32" s="106" t="str">
        <f>'Menu Planning Worksheet'!T44</f>
        <v>Tortilla chips (bags)</v>
      </c>
      <c r="B32" s="110">
        <f>'Menu Planning Worksheet'!U44</f>
        <v>0</v>
      </c>
      <c r="C32" s="91"/>
      <c r="D32" s="91"/>
      <c r="E32" s="91"/>
      <c r="F32" s="91"/>
      <c r="G32" s="112"/>
      <c r="H32" s="91"/>
      <c r="I32" s="91"/>
      <c r="J32" s="91"/>
      <c r="K32" s="107"/>
    </row>
    <row r="33" spans="1:11" x14ac:dyDescent="0.2">
      <c r="A33" s="114" t="str">
        <f>'Menu Planning Worksheet'!T45</f>
        <v>Frito Lays (ox)</v>
      </c>
      <c r="B33" s="115">
        <f>'Menu Planning Worksheet'!U45</f>
        <v>0</v>
      </c>
      <c r="C33" s="91"/>
      <c r="D33" s="91"/>
      <c r="E33" s="91"/>
      <c r="F33" s="91"/>
      <c r="G33" s="112" t="str">
        <f>'Menu Planning Worksheet'!Z45</f>
        <v>GF Pasta</v>
      </c>
      <c r="H33" s="116">
        <f>'Menu Planning Worksheet'!AA45</f>
        <v>0</v>
      </c>
      <c r="I33" s="91"/>
      <c r="J33" s="91" t="str">
        <f>'Menu Planning Worksheet'!AC45</f>
        <v>DF Milk (gal)</v>
      </c>
      <c r="K33" s="113">
        <f>'Menu Planning Worksheet'!AD45</f>
        <v>0</v>
      </c>
    </row>
    <row r="34" spans="1:11" x14ac:dyDescent="0.2">
      <c r="A34" s="106"/>
      <c r="B34" s="116"/>
      <c r="C34" s="91"/>
      <c r="D34" s="111" t="str">
        <f>'Menu Planning Worksheet'!W46</f>
        <v>Bay leaves</v>
      </c>
      <c r="E34" s="109">
        <f>'Menu Planning Worksheet'!X46</f>
        <v>0</v>
      </c>
      <c r="F34" s="91"/>
      <c r="G34" s="112" t="str">
        <f>'Menu Planning Worksheet'!Z46</f>
        <v>Minute Rice (cooked c)</v>
      </c>
      <c r="H34" s="116">
        <f>'Menu Planning Worksheet'!AA46</f>
        <v>0</v>
      </c>
      <c r="I34" s="91"/>
      <c r="J34" s="91" t="str">
        <f>'Menu Planning Worksheet'!AC46</f>
        <v>Ginger</v>
      </c>
      <c r="K34" s="113">
        <f>'Menu Planning Worksheet'!AD46</f>
        <v>2</v>
      </c>
    </row>
    <row r="35" spans="1:11" x14ac:dyDescent="0.2">
      <c r="A35" s="108" t="str">
        <f>'Menu Planning Worksheet'!T47</f>
        <v>Salsa (lb)</v>
      </c>
      <c r="B35" s="109">
        <f>'Menu Planning Worksheet'!U47</f>
        <v>0</v>
      </c>
      <c r="C35" s="91"/>
      <c r="D35" s="117" t="str">
        <f>'Menu Planning Worksheet'!W47</f>
        <v>Chili spice mix</v>
      </c>
      <c r="E35" s="115">
        <f>'Menu Planning Worksheet'!X47</f>
        <v>0</v>
      </c>
      <c r="F35" s="91"/>
      <c r="G35" s="112" t="str">
        <f>'Menu Planning Worksheet'!Z47</f>
        <v>GF Bagels</v>
      </c>
      <c r="H35" s="116">
        <f>'Menu Planning Worksheet'!AA47</f>
        <v>0</v>
      </c>
      <c r="I35" s="91"/>
      <c r="J35" s="91" t="str">
        <f>'Menu Planning Worksheet'!AC47</f>
        <v>Parsley</v>
      </c>
      <c r="K35" s="113">
        <f>'Menu Planning Worksheet'!AD47</f>
        <v>0</v>
      </c>
    </row>
    <row r="36" spans="1:11" x14ac:dyDescent="0.2">
      <c r="A36" s="106" t="str">
        <f>'Menu Planning Worksheet'!T48</f>
        <v>Cholula (bottle)</v>
      </c>
      <c r="B36" s="110">
        <f>'Menu Planning Worksheet'!U48</f>
        <v>0</v>
      </c>
      <c r="C36" s="91"/>
      <c r="D36" s="91"/>
      <c r="E36" s="116"/>
      <c r="F36" s="91"/>
      <c r="G36" s="112" t="str">
        <f>'Menu Planning Worksheet'!Z48</f>
        <v>Chocolate</v>
      </c>
      <c r="H36" s="116">
        <f>'Menu Planning Worksheet'!AA48</f>
        <v>0</v>
      </c>
      <c r="I36" s="91"/>
      <c r="J36" s="91" t="str">
        <f>'Menu Planning Worksheet'!AC48</f>
        <v>Cabbage (Head)</v>
      </c>
      <c r="K36" s="113">
        <f>'Menu Planning Worksheet'!AD48</f>
        <v>0</v>
      </c>
    </row>
    <row r="37" spans="1:11" x14ac:dyDescent="0.2">
      <c r="A37" s="106" t="str">
        <f>'Menu Planning Worksheet'!T49</f>
        <v>Refried beans (can)</v>
      </c>
      <c r="B37" s="110">
        <f>'Menu Planning Worksheet'!U49</f>
        <v>0</v>
      </c>
      <c r="C37" s="91"/>
      <c r="D37" s="111" t="str">
        <f>'Menu Planning Worksheet'!W49</f>
        <v>Spaghetti (lb)</v>
      </c>
      <c r="E37" s="109">
        <f>'Menu Planning Worksheet'!X49</f>
        <v>0</v>
      </c>
      <c r="F37" s="91"/>
      <c r="G37" s="112" t="str">
        <f>'Menu Planning Worksheet'!Z49</f>
        <v>Marshmallows</v>
      </c>
      <c r="H37" s="116">
        <f>'Menu Planning Worksheet'!AA49</f>
        <v>0</v>
      </c>
      <c r="I37" s="91"/>
      <c r="J37" s="91" t="str">
        <f>'Menu Planning Worksheet'!AC49</f>
        <v>Limes</v>
      </c>
      <c r="K37" s="113">
        <f>'Menu Planning Worksheet'!AD49</f>
        <v>1</v>
      </c>
    </row>
    <row r="38" spans="1:11" x14ac:dyDescent="0.2">
      <c r="A38" s="106" t="str">
        <f>'Menu Planning Worksheet'!T50</f>
        <v>Jalapeno (8 ozcan)</v>
      </c>
      <c r="B38" s="110">
        <f>'Menu Planning Worksheet'!U50</f>
        <v>0</v>
      </c>
      <c r="C38" s="91"/>
      <c r="D38" s="112" t="str">
        <f>'Menu Planning Worksheet'!W50</f>
        <v>Fettucini</v>
      </c>
      <c r="E38" s="110">
        <f>'Menu Planning Worksheet'!X50</f>
        <v>0</v>
      </c>
      <c r="F38" s="91"/>
      <c r="G38" s="112" t="str">
        <f>'Menu Planning Worksheet'!Z50</f>
        <v>Graham Crackers</v>
      </c>
      <c r="H38" s="116">
        <f>'Menu Planning Worksheet'!AA50</f>
        <v>0</v>
      </c>
      <c r="I38" s="91"/>
      <c r="J38" s="91"/>
      <c r="K38" s="113"/>
    </row>
    <row r="39" spans="1:11" x14ac:dyDescent="0.2">
      <c r="A39" s="106" t="str">
        <f>'Menu Planning Worksheet'!T51</f>
        <v>Green chilli (8 oz can)</v>
      </c>
      <c r="B39" s="110">
        <f>'Menu Planning Worksheet'!U51</f>
        <v>0</v>
      </c>
      <c r="C39" s="91"/>
      <c r="D39" s="112" t="str">
        <f>'Menu Planning Worksheet'!W51</f>
        <v>Macaroni (lb)</v>
      </c>
      <c r="E39" s="110">
        <f>'Menu Planning Worksheet'!X51</f>
        <v>0</v>
      </c>
      <c r="F39" s="91"/>
      <c r="G39" s="112" t="str">
        <f>'Menu Planning Worksheet'!Z51</f>
        <v>Hot sauce</v>
      </c>
      <c r="H39" s="116">
        <f>'Menu Planning Worksheet'!AA51</f>
        <v>0</v>
      </c>
      <c r="I39" s="91"/>
      <c r="J39" s="91" t="str">
        <f>'Menu Planning Worksheet'!AC51</f>
        <v>Addtnl GF lunch spreads</v>
      </c>
      <c r="K39" s="113">
        <f>'Menu Planning Worksheet'!AD51</f>
        <v>0</v>
      </c>
    </row>
    <row r="40" spans="1:11" x14ac:dyDescent="0.2">
      <c r="A40" s="106" t="str">
        <f>'Menu Planning Worksheet'!T52</f>
        <v>Diced tomato (oz)</v>
      </c>
      <c r="B40" s="110">
        <f>'Menu Planning Worksheet'!U52</f>
        <v>0</v>
      </c>
      <c r="C40" s="91"/>
      <c r="D40" s="112" t="str">
        <f>'Menu Planning Worksheet'!W52</f>
        <v>Pasta sauce (lb)</v>
      </c>
      <c r="E40" s="110">
        <f>'Menu Planning Worksheet'!X52</f>
        <v>0</v>
      </c>
      <c r="F40" s="91"/>
      <c r="G40" s="112" t="str">
        <f>'Menu Planning Worksheet'!Z52</f>
        <v>Tea (Decaf)</v>
      </c>
      <c r="H40" s="116">
        <f>'Menu Planning Worksheet'!AA52</f>
        <v>0</v>
      </c>
      <c r="I40" s="91"/>
      <c r="J40" s="91"/>
      <c r="K40" s="107"/>
    </row>
    <row r="41" spans="1:11" x14ac:dyDescent="0.2">
      <c r="A41" s="106" t="str">
        <f>'Menu Planning Worksheet'!T53</f>
        <v>Kidney bean (12oz can)</v>
      </c>
      <c r="B41" s="110">
        <f>'Menu Planning Worksheet'!U53</f>
        <v>0</v>
      </c>
      <c r="C41" s="91"/>
      <c r="D41" s="112" t="str">
        <f>'Menu Planning Worksheet'!W53</f>
        <v>Dressing (oz)</v>
      </c>
      <c r="E41" s="110">
        <f>'Menu Planning Worksheet'!X53</f>
        <v>0</v>
      </c>
      <c r="F41" s="91"/>
      <c r="G41" s="112" t="str">
        <f>'Menu Planning Worksheet'!Z53</f>
        <v>Tea (Caf)</v>
      </c>
      <c r="H41" s="116">
        <f>'Menu Planning Worksheet'!AA53</f>
        <v>0</v>
      </c>
      <c r="I41" s="91"/>
      <c r="J41" s="91"/>
      <c r="K41" s="107"/>
    </row>
    <row r="42" spans="1:11" x14ac:dyDescent="0.2">
      <c r="A42" s="106" t="str">
        <f>'Menu Planning Worksheet'!T54</f>
        <v>Black bean (12oz can)</v>
      </c>
      <c r="B42" s="110">
        <f>'Menu Planning Worksheet'!U54</f>
        <v>0</v>
      </c>
      <c r="C42" s="91"/>
      <c r="D42" s="112" t="str">
        <f>'Menu Planning Worksheet'!W54</f>
        <v>Sauerkraut (lb)</v>
      </c>
      <c r="E42" s="110">
        <f>'Menu Planning Worksheet'!X54</f>
        <v>0</v>
      </c>
      <c r="F42" s="91"/>
      <c r="G42" s="112" t="str">
        <f>'Menu Planning Worksheet'!Z54</f>
        <v>Curry paste</v>
      </c>
      <c r="H42" s="116">
        <f>'Menu Planning Worksheet'!AA54</f>
        <v>0</v>
      </c>
      <c r="I42" s="91"/>
      <c r="J42" s="91"/>
      <c r="K42" s="107"/>
    </row>
    <row r="43" spans="1:11" x14ac:dyDescent="0.2">
      <c r="A43" s="106" t="str">
        <f>'Menu Planning Worksheet'!T55</f>
        <v>Chickpea (12oz can)</v>
      </c>
      <c r="B43" s="110">
        <f>'Menu Planning Worksheet'!U55</f>
        <v>0</v>
      </c>
      <c r="C43" s="91"/>
      <c r="D43" s="112" t="str">
        <f>'Menu Planning Worksheet'!W55</f>
        <v>Soy Sauce (g)</v>
      </c>
      <c r="E43" s="110">
        <f>'Menu Planning Worksheet'!X55</f>
        <v>0</v>
      </c>
      <c r="F43" s="91"/>
      <c r="G43" s="112" t="str">
        <f>'Menu Planning Worksheet'!Z55</f>
        <v>Creole seasoning</v>
      </c>
      <c r="H43" s="116">
        <f>'Menu Planning Worksheet'!AA55</f>
        <v>0</v>
      </c>
      <c r="I43" s="91"/>
      <c r="J43" s="91"/>
      <c r="K43" s="107"/>
    </row>
    <row r="44" spans="1:11" x14ac:dyDescent="0.2">
      <c r="A44" s="106" t="str">
        <f>'Menu Planning Worksheet'!T56</f>
        <v>Corn (12oz can)</v>
      </c>
      <c r="B44" s="110">
        <f>'Menu Planning Worksheet'!U56</f>
        <v>0</v>
      </c>
      <c r="C44" s="91"/>
      <c r="D44" s="112" t="str">
        <f>'Menu Planning Worksheet'!W56</f>
        <v>Mayo (oz)</v>
      </c>
      <c r="E44" s="110">
        <f>'Menu Planning Worksheet'!X56</f>
        <v>0</v>
      </c>
      <c r="F44" s="91"/>
      <c r="G44" s="112" t="str">
        <f>'Menu Planning Worksheet'!Z56</f>
        <v>Flour</v>
      </c>
      <c r="H44" s="116">
        <f>'Menu Planning Worksheet'!AA56</f>
        <v>0</v>
      </c>
      <c r="I44" s="91"/>
      <c r="J44" s="91"/>
      <c r="K44" s="107"/>
    </row>
    <row r="45" spans="1:11" x14ac:dyDescent="0.2">
      <c r="A45" s="106" t="str">
        <f>'Menu Planning Worksheet'!T57</f>
        <v>Tomato paste (oz)</v>
      </c>
      <c r="B45" s="110">
        <f>'Menu Planning Worksheet'!U57</f>
        <v>0</v>
      </c>
      <c r="C45" s="91"/>
      <c r="D45" s="112" t="str">
        <f>'Menu Planning Worksheet'!W57</f>
        <v>Mustard (oz)</v>
      </c>
      <c r="E45" s="110">
        <f>'Menu Planning Worksheet'!X57</f>
        <v>0</v>
      </c>
      <c r="F45" s="91"/>
      <c r="G45" s="112"/>
      <c r="H45" s="91"/>
      <c r="I45" s="91"/>
      <c r="J45" s="91"/>
      <c r="K45" s="107"/>
    </row>
    <row r="46" spans="1:11" x14ac:dyDescent="0.2">
      <c r="A46" s="106" t="str">
        <f>'Menu Planning Worksheet'!T58</f>
        <v>Veg/chicken stock (32oz box)</v>
      </c>
      <c r="B46" s="110">
        <f>'Menu Planning Worksheet'!U58</f>
        <v>0</v>
      </c>
      <c r="C46" s="91"/>
      <c r="D46" s="112" t="str">
        <f>'Menu Planning Worksheet'!W58</f>
        <v>Relish (oz)</v>
      </c>
      <c r="E46" s="110">
        <f>'Menu Planning Worksheet'!X58</f>
        <v>0</v>
      </c>
      <c r="F46" s="91"/>
      <c r="G46" s="112"/>
      <c r="H46" s="91"/>
      <c r="I46" s="91"/>
      <c r="J46" s="91" t="str">
        <f>'Menu Planning Worksheet'!AC58</f>
        <v>ICE</v>
      </c>
      <c r="K46" s="107" t="str">
        <f>'Menu Planning Worksheet'!AD58</f>
        <v>20-40 lb/cool</v>
      </c>
    </row>
    <row r="47" spans="1:11" ht="15" thickBot="1" x14ac:dyDescent="0.25">
      <c r="A47" s="120" t="str">
        <f>'Menu Planning Worksheet'!T59</f>
        <v>Coconut milk (can)</v>
      </c>
      <c r="B47" s="121">
        <f>'Menu Planning Worksheet'!U59</f>
        <v>0</v>
      </c>
      <c r="C47" s="122"/>
      <c r="D47" s="123" t="str">
        <f>'Menu Planning Worksheet'!W59</f>
        <v>Ketchup (oz)</v>
      </c>
      <c r="E47" s="121">
        <f>'Menu Planning Worksheet'!X59</f>
        <v>0</v>
      </c>
      <c r="F47" s="122"/>
      <c r="G47" s="123"/>
      <c r="H47" s="122"/>
      <c r="I47" s="122"/>
      <c r="J47" s="122" t="str">
        <f>'Menu Planning Worksheet'!AC59</f>
        <v>PROPANE</v>
      </c>
      <c r="K47" s="124" t="str">
        <f>'Menu Planning Worksheet'!AD59</f>
        <v>at least 2</v>
      </c>
    </row>
  </sheetData>
  <mergeCells count="2">
    <mergeCell ref="A1:K1"/>
    <mergeCell ref="A2:K2"/>
  </mergeCells>
  <conditionalFormatting sqref="A4:B47">
    <cfRule type="expression" dxfId="5" priority="4">
      <formula>$B4=0</formula>
    </cfRule>
  </conditionalFormatting>
  <conditionalFormatting sqref="A1:K47">
    <cfRule type="cellIs" dxfId="4" priority="5" operator="equal">
      <formula>0</formula>
    </cfRule>
    <cfRule type="expression" dxfId="3" priority="7">
      <formula>"0&lt;"</formula>
    </cfRule>
  </conditionalFormatting>
  <conditionalFormatting sqref="A2:K47">
    <cfRule type="cellIs" priority="6" operator="greaterThan">
      <formula>0</formula>
    </cfRule>
  </conditionalFormatting>
  <conditionalFormatting sqref="D5:E47">
    <cfRule type="expression" dxfId="2" priority="3">
      <formula>$E5=0</formula>
    </cfRule>
  </conditionalFormatting>
  <conditionalFormatting sqref="G5:H47">
    <cfRule type="expression" dxfId="1" priority="2">
      <formula>$H5=0</formula>
    </cfRule>
  </conditionalFormatting>
  <conditionalFormatting sqref="J5:K47">
    <cfRule type="expression" dxfId="0" priority="1">
      <formula>$K5=0</formula>
    </cfRule>
  </conditionalFormatting>
  <pageMargins left="0.7" right="0.7" top="0.75" bottom="0.75" header="0.3" footer="0.3"/>
  <pageSetup scale="7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34"/>
  <sheetViews>
    <sheetView workbookViewId="0">
      <selection activeCell="G2" sqref="G2"/>
    </sheetView>
  </sheetViews>
  <sheetFormatPr baseColWidth="10" defaultColWidth="11.42578125" defaultRowHeight="14" x14ac:dyDescent="0.2"/>
  <cols>
    <col min="1" max="1" width="15.28515625" customWidth="1"/>
    <col min="2" max="2" width="8.5703125" customWidth="1"/>
    <col min="3" max="3" width="9.42578125" customWidth="1"/>
    <col min="4" max="4" width="6.42578125" customWidth="1"/>
    <col min="5" max="5" width="14.28515625" customWidth="1"/>
    <col min="6" max="6" width="8.140625" customWidth="1"/>
    <col min="7" max="7" width="8.42578125" customWidth="1"/>
  </cols>
  <sheetData>
    <row r="1" spans="1:7" x14ac:dyDescent="0.2">
      <c r="A1" s="6" t="s">
        <v>114</v>
      </c>
      <c r="B1" s="1"/>
      <c r="C1" s="12" t="s">
        <v>391</v>
      </c>
      <c r="E1" s="8" t="s">
        <v>102</v>
      </c>
      <c r="F1" s="1"/>
      <c r="G1" s="12" t="s">
        <v>391</v>
      </c>
    </row>
    <row r="2" spans="1:7" x14ac:dyDescent="0.2">
      <c r="A2" t="s">
        <v>43</v>
      </c>
      <c r="B2" s="1" t="s">
        <v>191</v>
      </c>
      <c r="C2" s="10">
        <v>0</v>
      </c>
      <c r="E2" t="s">
        <v>103</v>
      </c>
      <c r="F2" s="1" t="s">
        <v>104</v>
      </c>
      <c r="G2" s="10">
        <v>0</v>
      </c>
    </row>
    <row r="3" spans="1:7" x14ac:dyDescent="0.2">
      <c r="A3" t="s">
        <v>140</v>
      </c>
      <c r="B3" s="1" t="s">
        <v>191</v>
      </c>
      <c r="C3" s="10">
        <v>0</v>
      </c>
      <c r="E3" t="s">
        <v>105</v>
      </c>
      <c r="F3" s="1" t="s">
        <v>143</v>
      </c>
      <c r="G3" s="10">
        <v>0</v>
      </c>
    </row>
    <row r="4" spans="1:7" x14ac:dyDescent="0.2">
      <c r="A4" t="s">
        <v>486</v>
      </c>
      <c r="B4" s="1" t="s">
        <v>191</v>
      </c>
      <c r="C4" s="10">
        <v>0</v>
      </c>
      <c r="E4" t="s">
        <v>216</v>
      </c>
      <c r="F4" s="1" t="s">
        <v>143</v>
      </c>
      <c r="G4" s="10">
        <v>0</v>
      </c>
    </row>
    <row r="5" spans="1:7" x14ac:dyDescent="0.2">
      <c r="A5" t="s">
        <v>142</v>
      </c>
      <c r="B5" s="1" t="s">
        <v>143</v>
      </c>
      <c r="C5" s="10">
        <v>0</v>
      </c>
      <c r="E5" t="s">
        <v>218</v>
      </c>
      <c r="F5" s="1" t="s">
        <v>123</v>
      </c>
      <c r="G5" s="10">
        <v>0</v>
      </c>
    </row>
    <row r="6" spans="1:7" x14ac:dyDescent="0.2">
      <c r="A6" t="s">
        <v>145</v>
      </c>
      <c r="B6" s="1" t="s">
        <v>191</v>
      </c>
      <c r="C6" s="10">
        <v>0</v>
      </c>
      <c r="E6" t="s">
        <v>219</v>
      </c>
      <c r="F6" s="1" t="s">
        <v>123</v>
      </c>
      <c r="G6" s="10">
        <v>0</v>
      </c>
    </row>
    <row r="7" spans="1:7" ht="15" thickBot="1" x14ac:dyDescent="0.25">
      <c r="A7" s="32" t="s">
        <v>588</v>
      </c>
      <c r="B7" s="1" t="s">
        <v>146</v>
      </c>
      <c r="C7" s="10">
        <v>0</v>
      </c>
      <c r="E7" t="s">
        <v>413</v>
      </c>
      <c r="F7" s="1" t="s">
        <v>414</v>
      </c>
      <c r="G7" s="11">
        <v>0</v>
      </c>
    </row>
    <row r="8" spans="1:7" x14ac:dyDescent="0.2">
      <c r="A8" t="s">
        <v>421</v>
      </c>
      <c r="B8" s="1" t="s">
        <v>146</v>
      </c>
      <c r="C8" s="10">
        <v>0</v>
      </c>
    </row>
    <row r="9" spans="1:7" x14ac:dyDescent="0.2">
      <c r="A9" t="s">
        <v>439</v>
      </c>
      <c r="B9" s="1" t="s">
        <v>146</v>
      </c>
      <c r="C9" s="10">
        <v>0</v>
      </c>
    </row>
    <row r="10" spans="1:7" x14ac:dyDescent="0.2">
      <c r="A10" t="s">
        <v>223</v>
      </c>
      <c r="B10" s="1" t="s">
        <v>224</v>
      </c>
      <c r="C10" s="10">
        <v>0</v>
      </c>
    </row>
    <row r="11" spans="1:7" x14ac:dyDescent="0.2">
      <c r="A11" t="s">
        <v>445</v>
      </c>
      <c r="B11" s="1" t="s">
        <v>224</v>
      </c>
      <c r="C11" s="10">
        <v>0</v>
      </c>
    </row>
    <row r="12" spans="1:7" x14ac:dyDescent="0.2">
      <c r="A12" t="s">
        <v>417</v>
      </c>
      <c r="B12" s="1" t="s">
        <v>146</v>
      </c>
      <c r="C12" s="10">
        <v>0</v>
      </c>
    </row>
    <row r="13" spans="1:7" ht="15" thickBot="1" x14ac:dyDescent="0.25"/>
    <row r="14" spans="1:7" x14ac:dyDescent="0.2">
      <c r="A14" s="7" t="s">
        <v>240</v>
      </c>
      <c r="B14" s="1"/>
      <c r="C14" s="12" t="s">
        <v>391</v>
      </c>
    </row>
    <row r="15" spans="1:7" x14ac:dyDescent="0.2">
      <c r="A15" t="s">
        <v>161</v>
      </c>
      <c r="B15" s="1" t="s">
        <v>186</v>
      </c>
      <c r="C15" s="10">
        <f t="shared" ref="C15:C34" si="0">$B$67*D15</f>
        <v>0</v>
      </c>
    </row>
    <row r="16" spans="1:7" x14ac:dyDescent="0.2">
      <c r="A16" t="s">
        <v>262</v>
      </c>
      <c r="B16" s="1" t="s">
        <v>186</v>
      </c>
      <c r="C16" s="10">
        <f t="shared" si="0"/>
        <v>0</v>
      </c>
    </row>
    <row r="17" spans="1:3" x14ac:dyDescent="0.2">
      <c r="A17" t="s">
        <v>74</v>
      </c>
      <c r="B17" s="1" t="s">
        <v>47</v>
      </c>
      <c r="C17" s="10">
        <f t="shared" si="0"/>
        <v>0</v>
      </c>
    </row>
    <row r="18" spans="1:3" x14ac:dyDescent="0.2">
      <c r="A18" t="s">
        <v>456</v>
      </c>
      <c r="B18" s="1" t="s">
        <v>47</v>
      </c>
      <c r="C18" s="10">
        <f t="shared" si="0"/>
        <v>0</v>
      </c>
    </row>
    <row r="19" spans="1:3" x14ac:dyDescent="0.2">
      <c r="A19" t="s">
        <v>420</v>
      </c>
      <c r="B19" s="1" t="s">
        <v>186</v>
      </c>
      <c r="C19" s="10">
        <f t="shared" si="0"/>
        <v>0</v>
      </c>
    </row>
    <row r="20" spans="1:3" x14ac:dyDescent="0.2">
      <c r="A20" s="32" t="s">
        <v>587</v>
      </c>
      <c r="B20" s="1" t="s">
        <v>47</v>
      </c>
      <c r="C20" s="10">
        <f t="shared" si="0"/>
        <v>0</v>
      </c>
    </row>
    <row r="21" spans="1:3" x14ac:dyDescent="0.2">
      <c r="A21" t="s">
        <v>448</v>
      </c>
      <c r="B21" s="1" t="s">
        <v>47</v>
      </c>
      <c r="C21" s="10">
        <f t="shared" si="0"/>
        <v>0</v>
      </c>
    </row>
    <row r="22" spans="1:3" x14ac:dyDescent="0.2">
      <c r="A22" t="s">
        <v>33</v>
      </c>
      <c r="B22" s="1" t="s">
        <v>34</v>
      </c>
      <c r="C22" s="10">
        <f t="shared" si="0"/>
        <v>0</v>
      </c>
    </row>
    <row r="23" spans="1:3" x14ac:dyDescent="0.2">
      <c r="A23" t="s">
        <v>467</v>
      </c>
      <c r="B23" s="1" t="s">
        <v>191</v>
      </c>
      <c r="C23" s="10">
        <f t="shared" si="0"/>
        <v>0</v>
      </c>
    </row>
    <row r="24" spans="1:3" x14ac:dyDescent="0.2">
      <c r="A24" t="s">
        <v>35</v>
      </c>
      <c r="B24" s="1" t="s">
        <v>191</v>
      </c>
      <c r="C24" s="10">
        <f t="shared" si="0"/>
        <v>0</v>
      </c>
    </row>
    <row r="25" spans="1:3" x14ac:dyDescent="0.2">
      <c r="A25" t="s">
        <v>37</v>
      </c>
      <c r="B25" s="1" t="s">
        <v>191</v>
      </c>
      <c r="C25" s="10">
        <f t="shared" si="0"/>
        <v>0</v>
      </c>
    </row>
    <row r="26" spans="1:3" x14ac:dyDescent="0.2">
      <c r="A26" t="s">
        <v>450</v>
      </c>
      <c r="B26" s="1" t="s">
        <v>47</v>
      </c>
      <c r="C26" s="10">
        <f t="shared" si="0"/>
        <v>0</v>
      </c>
    </row>
    <row r="27" spans="1:3" x14ac:dyDescent="0.2">
      <c r="A27" t="s">
        <v>270</v>
      </c>
      <c r="B27" s="1" t="s">
        <v>191</v>
      </c>
      <c r="C27" s="10">
        <f t="shared" si="0"/>
        <v>0</v>
      </c>
    </row>
    <row r="28" spans="1:3" x14ac:dyDescent="0.2">
      <c r="A28" t="s">
        <v>122</v>
      </c>
      <c r="B28" s="1" t="s">
        <v>123</v>
      </c>
      <c r="C28" s="10">
        <f t="shared" si="0"/>
        <v>0</v>
      </c>
    </row>
    <row r="29" spans="1:3" x14ac:dyDescent="0.2">
      <c r="A29" t="s">
        <v>56</v>
      </c>
      <c r="B29" s="1" t="s">
        <v>123</v>
      </c>
      <c r="C29" s="10">
        <f t="shared" si="0"/>
        <v>0</v>
      </c>
    </row>
    <row r="30" spans="1:3" x14ac:dyDescent="0.2">
      <c r="A30" t="s">
        <v>57</v>
      </c>
      <c r="B30" s="1" t="s">
        <v>191</v>
      </c>
      <c r="C30" s="10">
        <f t="shared" si="0"/>
        <v>0</v>
      </c>
    </row>
    <row r="31" spans="1:3" x14ac:dyDescent="0.2">
      <c r="A31" t="s">
        <v>38</v>
      </c>
      <c r="B31" s="1" t="s">
        <v>39</v>
      </c>
      <c r="C31" s="10">
        <f t="shared" si="0"/>
        <v>0</v>
      </c>
    </row>
    <row r="32" spans="1:3" x14ac:dyDescent="0.2">
      <c r="A32" t="s">
        <v>63</v>
      </c>
      <c r="B32" s="1" t="s">
        <v>44</v>
      </c>
      <c r="C32" s="10">
        <f t="shared" si="0"/>
        <v>0</v>
      </c>
    </row>
    <row r="33" spans="1:3" x14ac:dyDescent="0.2">
      <c r="A33" t="s">
        <v>258</v>
      </c>
      <c r="B33" s="1" t="s">
        <v>191</v>
      </c>
      <c r="C33" s="10">
        <f t="shared" si="0"/>
        <v>0</v>
      </c>
    </row>
    <row r="34" spans="1:3" ht="15" thickBot="1" x14ac:dyDescent="0.25">
      <c r="A34" t="s">
        <v>103</v>
      </c>
      <c r="B34" s="3" t="s">
        <v>301</v>
      </c>
      <c r="C34" s="11">
        <f t="shared" si="0"/>
        <v>0</v>
      </c>
    </row>
  </sheetData>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Menu Planning Worksheet</vt:lpstr>
      <vt:lpstr>Print shopping list</vt:lpstr>
      <vt:lpstr>Print meals</vt:lpstr>
      <vt:lpstr>'Menu Planning Worksheet'!Print_Area</vt:lpstr>
      <vt:lpst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wcody</dc:creator>
  <cp:lastModifiedBy>Zhilin Shi Shi (Alum)</cp:lastModifiedBy>
  <cp:lastPrinted>2023-05-12T20:58:40Z</cp:lastPrinted>
  <dcterms:created xsi:type="dcterms:W3CDTF">2015-09-21T20:56:15Z</dcterms:created>
  <dcterms:modified xsi:type="dcterms:W3CDTF">2025-07-27T16:07:54Z</dcterms:modified>
</cp:coreProperties>
</file>