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d52dd049abb4b4/Pictures/Documents/MSc_Seal_SIA/Raw Data/Fish and Seal Plate 2 Split/"/>
    </mc:Choice>
  </mc:AlternateContent>
  <xr:revisionPtr revIDLastSave="0" documentId="11_5636E9AC0DD4F7EF5B63A390AC535C48DBE22401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processedData" sheetId="1" r:id="rId1"/>
    <sheet name="repro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21" i="2"/>
  <c r="K21" i="2" s="1"/>
  <c r="I22" i="2"/>
  <c r="I10" i="2"/>
  <c r="I23" i="2"/>
  <c r="F10" i="2"/>
  <c r="A10" i="2"/>
  <c r="F23" i="2"/>
  <c r="A23" i="2"/>
  <c r="P9" i="3" s="1"/>
  <c r="F8" i="2"/>
  <c r="A8" i="2"/>
  <c r="F9" i="2"/>
  <c r="A9" i="2"/>
  <c r="H9" i="3" s="1"/>
  <c r="F21" i="2"/>
  <c r="J21" i="2" s="1"/>
  <c r="A21" i="2"/>
  <c r="F22" i="2"/>
  <c r="A22" i="2"/>
  <c r="V11" i="2"/>
  <c r="C11" i="2"/>
  <c r="L213" i="2"/>
  <c r="B8" i="2"/>
  <c r="M213" i="2"/>
  <c r="W11" i="2"/>
  <c r="G5" i="2"/>
  <c r="H5" i="2"/>
  <c r="I5" i="2"/>
  <c r="G6" i="2"/>
  <c r="C6" i="2"/>
  <c r="H6" i="2"/>
  <c r="I6" i="2"/>
  <c r="G7" i="2"/>
  <c r="H7" i="2"/>
  <c r="I7" i="2"/>
  <c r="G8" i="2"/>
  <c r="H8" i="2"/>
  <c r="G9" i="2"/>
  <c r="C9" i="2"/>
  <c r="H9" i="2"/>
  <c r="G10" i="2"/>
  <c r="H10" i="2"/>
  <c r="G11" i="2"/>
  <c r="H11" i="2"/>
  <c r="I11" i="2"/>
  <c r="G12" i="2"/>
  <c r="H12" i="2"/>
  <c r="I12" i="2"/>
  <c r="G13" i="2"/>
  <c r="H13" i="2"/>
  <c r="I13" i="2"/>
  <c r="G14" i="2"/>
  <c r="H14" i="2"/>
  <c r="I14" i="2"/>
  <c r="A14" i="2"/>
  <c r="G15" i="2"/>
  <c r="H15" i="2"/>
  <c r="I15" i="2"/>
  <c r="G16" i="2"/>
  <c r="H16" i="2"/>
  <c r="I16" i="2"/>
  <c r="G17" i="2"/>
  <c r="H17" i="2"/>
  <c r="I17" i="2"/>
  <c r="G18" i="2"/>
  <c r="H18" i="2"/>
  <c r="I18" i="2"/>
  <c r="M18" i="2" s="1"/>
  <c r="M124" i="2" s="1"/>
  <c r="A18" i="2"/>
  <c r="G19" i="2"/>
  <c r="H19" i="2"/>
  <c r="I19" i="2"/>
  <c r="G20" i="2"/>
  <c r="C20" i="2"/>
  <c r="H20" i="2"/>
  <c r="I20" i="2"/>
  <c r="G21" i="2"/>
  <c r="H21" i="2"/>
  <c r="G22" i="2"/>
  <c r="H22" i="2"/>
  <c r="G23" i="2"/>
  <c r="F105" i="2" s="1"/>
  <c r="H23" i="2"/>
  <c r="D109" i="2"/>
  <c r="I4" i="2"/>
  <c r="H4" i="2"/>
  <c r="G4" i="2"/>
  <c r="C4" i="2"/>
  <c r="F5" i="2"/>
  <c r="F6" i="2"/>
  <c r="F7" i="2"/>
  <c r="F11" i="2"/>
  <c r="F12" i="2"/>
  <c r="F13" i="2"/>
  <c r="F14" i="2"/>
  <c r="F15" i="2"/>
  <c r="F16" i="2"/>
  <c r="F17" i="2"/>
  <c r="F18" i="2"/>
  <c r="L18" i="2" s="1"/>
  <c r="L124" i="2" s="1"/>
  <c r="F19" i="2"/>
  <c r="F20" i="2"/>
  <c r="F4" i="2"/>
  <c r="L4" i="2" s="1"/>
  <c r="L110" i="2" s="1"/>
  <c r="C5" i="2"/>
  <c r="D5" i="2"/>
  <c r="E5" i="2"/>
  <c r="D6" i="2"/>
  <c r="E6" i="2"/>
  <c r="C7" i="2"/>
  <c r="D7" i="2"/>
  <c r="E7" i="2"/>
  <c r="C8" i="2"/>
  <c r="D8" i="2"/>
  <c r="E8" i="2"/>
  <c r="D9" i="2"/>
  <c r="R9" i="2" s="1"/>
  <c r="L9" i="3" s="1"/>
  <c r="E9" i="2"/>
  <c r="C10" i="2"/>
  <c r="D104" i="2" s="1"/>
  <c r="D10" i="2"/>
  <c r="E10" i="2"/>
  <c r="D11" i="2"/>
  <c r="E11" i="2"/>
  <c r="C12" i="2"/>
  <c r="D12" i="2"/>
  <c r="E12" i="2"/>
  <c r="C13" i="2"/>
  <c r="D13" i="2"/>
  <c r="E13" i="2"/>
  <c r="C14" i="2"/>
  <c r="S14" i="2" s="1"/>
  <c r="E6" i="3" s="1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R18" i="2" s="1"/>
  <c r="D10" i="3" s="1"/>
  <c r="E18" i="2"/>
  <c r="C19" i="2"/>
  <c r="D19" i="2"/>
  <c r="E19" i="2"/>
  <c r="D20" i="2"/>
  <c r="E20" i="2"/>
  <c r="C21" i="2"/>
  <c r="D21" i="2"/>
  <c r="E21" i="2"/>
  <c r="C22" i="2"/>
  <c r="D22" i="2"/>
  <c r="E22" i="2"/>
  <c r="C23" i="2"/>
  <c r="D105" i="2" s="1"/>
  <c r="D23" i="2"/>
  <c r="E105" i="2" s="1"/>
  <c r="E23" i="2"/>
  <c r="D106" i="2"/>
  <c r="D107" i="2"/>
  <c r="D108" i="2"/>
  <c r="E108" i="2"/>
  <c r="E109" i="2"/>
  <c r="D110" i="2"/>
  <c r="E110" i="2"/>
  <c r="D4" i="2"/>
  <c r="E4" i="2"/>
  <c r="A5" i="2"/>
  <c r="B5" i="2"/>
  <c r="J111" i="2" s="1"/>
  <c r="A6" i="2"/>
  <c r="B6" i="2"/>
  <c r="J112" i="2" s="1"/>
  <c r="A7" i="2"/>
  <c r="B7" i="2"/>
  <c r="J113" i="2" s="1"/>
  <c r="B9" i="2"/>
  <c r="B10" i="2"/>
  <c r="J116" i="2" s="1"/>
  <c r="A11" i="2"/>
  <c r="B11" i="2"/>
  <c r="A12" i="2"/>
  <c r="M12" i="2" s="1"/>
  <c r="M118" i="2" s="1"/>
  <c r="B12" i="2"/>
  <c r="A13" i="2"/>
  <c r="L13" i="2" s="1"/>
  <c r="L119" i="2" s="1"/>
  <c r="B13" i="2"/>
  <c r="A5" i="3" s="1"/>
  <c r="B14" i="2"/>
  <c r="A15" i="2"/>
  <c r="B15" i="2"/>
  <c r="J121" i="2" s="1"/>
  <c r="A16" i="2"/>
  <c r="B16" i="2"/>
  <c r="A17" i="2"/>
  <c r="B17" i="2"/>
  <c r="B18" i="2"/>
  <c r="A19" i="2"/>
  <c r="B19" i="2"/>
  <c r="A11" i="3" s="1"/>
  <c r="A20" i="2"/>
  <c r="M20" i="2" s="1"/>
  <c r="M126" i="2" s="1"/>
  <c r="B20" i="2"/>
  <c r="B21" i="2"/>
  <c r="I10" i="3" s="1"/>
  <c r="B22" i="2"/>
  <c r="B23" i="2"/>
  <c r="J129" i="2" s="1"/>
  <c r="B4" i="2"/>
  <c r="J110" i="2" s="1"/>
  <c r="A4" i="2"/>
  <c r="Q9" i="3"/>
  <c r="S21" i="2"/>
  <c r="M10" i="3" s="1"/>
  <c r="J22" i="2"/>
  <c r="J127" i="2"/>
  <c r="A7" i="3"/>
  <c r="R17" i="2" l="1"/>
  <c r="D9" i="3" s="1"/>
  <c r="S16" i="2"/>
  <c r="E8" i="3" s="1"/>
  <c r="L14" i="2"/>
  <c r="L120" i="2" s="1"/>
  <c r="L7" i="2"/>
  <c r="L113" i="2" s="1"/>
  <c r="M16" i="2"/>
  <c r="M122" i="2" s="1"/>
  <c r="S13" i="2"/>
  <c r="E5" i="3" s="1"/>
  <c r="S6" i="2"/>
  <c r="L17" i="2"/>
  <c r="L123" i="2" s="1"/>
  <c r="M11" i="2"/>
  <c r="M117" i="2" s="1"/>
  <c r="R6" i="2"/>
  <c r="L11" i="2"/>
  <c r="L117" i="2" s="1"/>
  <c r="L22" i="2"/>
  <c r="L128" i="2" s="1"/>
  <c r="H11" i="3"/>
  <c r="Q8" i="3"/>
  <c r="S18" i="2"/>
  <c r="E10" i="3" s="1"/>
  <c r="F10" i="3" s="1"/>
  <c r="S7" i="2"/>
  <c r="A4" i="3"/>
  <c r="J118" i="2"/>
  <c r="F110" i="2"/>
  <c r="M22" i="2"/>
  <c r="M128" i="2" s="1"/>
  <c r="J122" i="2"/>
  <c r="A8" i="3"/>
  <c r="E106" i="2"/>
  <c r="R4" i="2"/>
  <c r="I8" i="3"/>
  <c r="J114" i="2"/>
  <c r="R21" i="2"/>
  <c r="L10" i="3" s="1"/>
  <c r="N10" i="3" s="1"/>
  <c r="R14" i="2"/>
  <c r="D6" i="3" s="1"/>
  <c r="F6" i="3" s="1"/>
  <c r="R7" i="2"/>
  <c r="R19" i="2"/>
  <c r="D11" i="3" s="1"/>
  <c r="R16" i="2"/>
  <c r="D8" i="3" s="1"/>
  <c r="R15" i="2"/>
  <c r="D7" i="3" s="1"/>
  <c r="R12" i="2"/>
  <c r="D4" i="3" s="1"/>
  <c r="L20" i="2"/>
  <c r="L126" i="2" s="1"/>
  <c r="L5" i="2"/>
  <c r="L111" i="2" s="1"/>
  <c r="M15" i="2"/>
  <c r="M121" i="2" s="1"/>
  <c r="S12" i="2"/>
  <c r="E4" i="3" s="1"/>
  <c r="F4" i="3" s="1"/>
  <c r="S9" i="2"/>
  <c r="M9" i="3" s="1"/>
  <c r="N9" i="3" s="1"/>
  <c r="I9" i="3"/>
  <c r="J115" i="2"/>
  <c r="F109" i="2"/>
  <c r="J117" i="2"/>
  <c r="A3" i="3"/>
  <c r="R10" i="2"/>
  <c r="T8" i="3" s="1"/>
  <c r="E104" i="2"/>
  <c r="R20" i="2"/>
  <c r="D12" i="3" s="1"/>
  <c r="S19" i="2"/>
  <c r="E11" i="3" s="1"/>
  <c r="F104" i="2"/>
  <c r="S10" i="2"/>
  <c r="U8" i="3" s="1"/>
  <c r="S4" i="2"/>
  <c r="L15" i="2"/>
  <c r="L121" i="2" s="1"/>
  <c r="E107" i="2"/>
  <c r="M6" i="2"/>
  <c r="M112" i="2" s="1"/>
  <c r="L6" i="2"/>
  <c r="L112" i="2" s="1"/>
  <c r="R23" i="2"/>
  <c r="T9" i="3" s="1"/>
  <c r="S23" i="2"/>
  <c r="U9" i="3" s="1"/>
  <c r="L23" i="2"/>
  <c r="L129" i="2" s="1"/>
  <c r="J125" i="2"/>
  <c r="S15" i="2"/>
  <c r="E7" i="3" s="1"/>
  <c r="M4" i="2"/>
  <c r="M110" i="2" s="1"/>
  <c r="S17" i="2"/>
  <c r="E9" i="3" s="1"/>
  <c r="R13" i="2"/>
  <c r="D5" i="3" s="1"/>
  <c r="M14" i="2"/>
  <c r="M120" i="2" s="1"/>
  <c r="M13" i="2"/>
  <c r="M119" i="2" s="1"/>
  <c r="M7" i="2"/>
  <c r="M113" i="2" s="1"/>
  <c r="J126" i="2"/>
  <c r="A12" i="3"/>
  <c r="M19" i="2"/>
  <c r="M125" i="2" s="1"/>
  <c r="L19" i="2"/>
  <c r="L125" i="2" s="1"/>
  <c r="F107" i="2"/>
  <c r="F106" i="2"/>
  <c r="J9" i="2"/>
  <c r="L9" i="2"/>
  <c r="L115" i="2" s="1"/>
  <c r="J123" i="2"/>
  <c r="A9" i="3"/>
  <c r="K9" i="2"/>
  <c r="M9" i="2"/>
  <c r="M115" i="2" s="1"/>
  <c r="J119" i="2"/>
  <c r="K22" i="2"/>
  <c r="R22" i="2"/>
  <c r="L11" i="3" s="1"/>
  <c r="S22" i="2"/>
  <c r="M11" i="3" s="1"/>
  <c r="S8" i="2"/>
  <c r="M8" i="3" s="1"/>
  <c r="R8" i="2"/>
  <c r="L8" i="3" s="1"/>
  <c r="R5" i="2"/>
  <c r="S5" i="2"/>
  <c r="L12" i="2"/>
  <c r="L118" i="2" s="1"/>
  <c r="S20" i="2"/>
  <c r="E12" i="3" s="1"/>
  <c r="M17" i="2"/>
  <c r="M123" i="2" s="1"/>
  <c r="H10" i="3"/>
  <c r="M21" i="2"/>
  <c r="M127" i="2" s="1"/>
  <c r="L21" i="2"/>
  <c r="L127" i="2" s="1"/>
  <c r="K23" i="2"/>
  <c r="M23" i="2"/>
  <c r="M129" i="2" s="1"/>
  <c r="S11" i="2"/>
  <c r="E3" i="3" s="1"/>
  <c r="R11" i="2"/>
  <c r="D3" i="3" s="1"/>
  <c r="J23" i="2"/>
  <c r="L8" i="2"/>
  <c r="H8" i="3"/>
  <c r="P8" i="3"/>
  <c r="M10" i="2"/>
  <c r="L10" i="2"/>
  <c r="K8" i="2"/>
  <c r="K10" i="2"/>
  <c r="M8" i="2"/>
  <c r="J10" i="2"/>
  <c r="I11" i="3"/>
  <c r="J128" i="2"/>
  <c r="L16" i="2"/>
  <c r="L122" i="2" s="1"/>
  <c r="F108" i="2"/>
  <c r="M5" i="2"/>
  <c r="M111" i="2" s="1"/>
  <c r="J124" i="2"/>
  <c r="A10" i="3"/>
  <c r="A6" i="3"/>
  <c r="J120" i="2"/>
  <c r="J8" i="2"/>
  <c r="F5" i="3" l="1"/>
  <c r="F8" i="3"/>
  <c r="V9" i="3"/>
  <c r="F11" i="3"/>
  <c r="F9" i="3"/>
  <c r="V8" i="3"/>
  <c r="M5" i="3"/>
  <c r="F7" i="3"/>
  <c r="L4" i="3"/>
  <c r="T5" i="3"/>
  <c r="F12" i="3"/>
  <c r="L5" i="3"/>
  <c r="T4" i="3"/>
  <c r="M4" i="3"/>
  <c r="N11" i="3"/>
  <c r="N8" i="3"/>
  <c r="F3" i="3"/>
  <c r="U5" i="3"/>
  <c r="L107" i="2"/>
  <c r="L116" i="2"/>
  <c r="L108" i="2"/>
  <c r="M114" i="2"/>
  <c r="M104" i="2"/>
  <c r="M105" i="2"/>
  <c r="M107" i="2"/>
  <c r="M108" i="2"/>
  <c r="M116" i="2"/>
  <c r="L114" i="2"/>
  <c r="L105" i="2"/>
  <c r="L104" i="2"/>
  <c r="U4" i="3"/>
  <c r="V5" i="3" l="1"/>
  <c r="V4" i="3"/>
  <c r="N5" i="3"/>
  <c r="N4" i="3"/>
  <c r="W10" i="2"/>
  <c r="W12" i="2" s="1"/>
  <c r="L210" i="2"/>
  <c r="L209" i="2"/>
  <c r="V10" i="2"/>
  <c r="V12" i="2" s="1"/>
  <c r="M210" i="2"/>
  <c r="M209" i="2"/>
  <c r="M212" i="2" l="1"/>
  <c r="M215" i="2" s="1"/>
  <c r="L212" i="2"/>
  <c r="L215" i="2" s="1"/>
  <c r="N113" i="2" l="1"/>
  <c r="N125" i="2"/>
  <c r="N111" i="2"/>
  <c r="N124" i="2"/>
  <c r="N119" i="2"/>
  <c r="N123" i="2"/>
  <c r="N117" i="2"/>
  <c r="N121" i="2"/>
  <c r="N129" i="2"/>
  <c r="N112" i="2"/>
  <c r="N126" i="2"/>
  <c r="N115" i="2"/>
  <c r="N120" i="2"/>
  <c r="N128" i="2"/>
  <c r="N110" i="2"/>
  <c r="N118" i="2"/>
  <c r="N127" i="2"/>
  <c r="N122" i="2"/>
  <c r="N116" i="2"/>
  <c r="N114" i="2"/>
  <c r="O128" i="2"/>
  <c r="O115" i="2"/>
  <c r="O118" i="2"/>
  <c r="O126" i="2"/>
  <c r="O112" i="2"/>
  <c r="O113" i="2"/>
  <c r="O121" i="2"/>
  <c r="O110" i="2"/>
  <c r="O117" i="2"/>
  <c r="O125" i="2"/>
  <c r="O119" i="2"/>
  <c r="O124" i="2"/>
  <c r="O123" i="2"/>
  <c r="O120" i="2"/>
  <c r="O122" i="2"/>
  <c r="O127" i="2"/>
  <c r="O111" i="2"/>
  <c r="O129" i="2"/>
  <c r="O114" i="2"/>
  <c r="O116" i="2"/>
  <c r="O21" i="2" l="1"/>
  <c r="O18" i="2"/>
  <c r="O20" i="2"/>
  <c r="N209" i="2"/>
  <c r="N215" i="2" s="1"/>
  <c r="P114" i="2" s="1"/>
  <c r="P8" i="2" s="1"/>
  <c r="J8" i="3" s="1"/>
  <c r="N8" i="2"/>
  <c r="N16" i="2"/>
  <c r="N4" i="2"/>
  <c r="N22" i="2"/>
  <c r="N23" i="2"/>
  <c r="N7" i="2"/>
  <c r="O209" i="2"/>
  <c r="O215" i="2" s="1"/>
  <c r="O8" i="2"/>
  <c r="O23" i="2"/>
  <c r="O14" i="2"/>
  <c r="O4" i="2"/>
  <c r="O7" i="2"/>
  <c r="O6" i="2"/>
  <c r="O9" i="2"/>
  <c r="N210" i="2"/>
  <c r="N10" i="2"/>
  <c r="N12" i="2"/>
  <c r="N9" i="2"/>
  <c r="N20" i="2"/>
  <c r="N11" i="2"/>
  <c r="N18" i="2"/>
  <c r="N19" i="2"/>
  <c r="O210" i="2"/>
  <c r="O10" i="2"/>
  <c r="O17" i="2"/>
  <c r="O19" i="2"/>
  <c r="O15" i="2"/>
  <c r="O12" i="2"/>
  <c r="N21" i="2"/>
  <c r="N14" i="2"/>
  <c r="N15" i="2"/>
  <c r="N5" i="2"/>
  <c r="O5" i="2"/>
  <c r="O16" i="2"/>
  <c r="O13" i="2"/>
  <c r="O11" i="2"/>
  <c r="O22" i="2"/>
  <c r="N6" i="2"/>
  <c r="N17" i="2"/>
  <c r="N13" i="2"/>
  <c r="Q122" i="2" l="1"/>
  <c r="Q16" i="2" s="1"/>
  <c r="C8" i="3" s="1"/>
  <c r="Q111" i="2"/>
  <c r="Q5" i="2" s="1"/>
  <c r="Q128" i="2"/>
  <c r="Q22" i="2" s="1"/>
  <c r="K11" i="3" s="1"/>
  <c r="Q119" i="2"/>
  <c r="Q13" i="2" s="1"/>
  <c r="C5" i="3" s="1"/>
  <c r="P110" i="2"/>
  <c r="P4" i="2" s="1"/>
  <c r="Q117" i="2"/>
  <c r="Q11" i="2" s="1"/>
  <c r="C3" i="3" s="1"/>
  <c r="Q116" i="2"/>
  <c r="Q10" i="2" s="1"/>
  <c r="S8" i="3" s="1"/>
  <c r="P115" i="2"/>
  <c r="P9" i="2" s="1"/>
  <c r="J9" i="3" s="1"/>
  <c r="P122" i="2"/>
  <c r="P16" i="2" s="1"/>
  <c r="B8" i="3" s="1"/>
  <c r="P125" i="2"/>
  <c r="P19" i="2" s="1"/>
  <c r="B11" i="3" s="1"/>
  <c r="P116" i="2"/>
  <c r="P10" i="2" s="1"/>
  <c r="R8" i="3" s="1"/>
  <c r="P119" i="2"/>
  <c r="P13" i="2" s="1"/>
  <c r="B5" i="3" s="1"/>
  <c r="P126" i="2"/>
  <c r="P20" i="2" s="1"/>
  <c r="B12" i="3" s="1"/>
  <c r="Q114" i="2"/>
  <c r="Q8" i="2" s="1"/>
  <c r="K8" i="3" s="1"/>
  <c r="P123" i="2"/>
  <c r="P17" i="2" s="1"/>
  <c r="B9" i="3" s="1"/>
  <c r="P112" i="2"/>
  <c r="P6" i="2" s="1"/>
  <c r="P111" i="2"/>
  <c r="P5" i="2" s="1"/>
  <c r="P121" i="2"/>
  <c r="P15" i="2" s="1"/>
  <c r="B7" i="3" s="1"/>
  <c r="P120" i="2"/>
  <c r="P14" i="2" s="1"/>
  <c r="B6" i="3" s="1"/>
  <c r="P127" i="2"/>
  <c r="P21" i="2" s="1"/>
  <c r="J10" i="3" s="1"/>
  <c r="P117" i="2"/>
  <c r="P11" i="2" s="1"/>
  <c r="B3" i="3" s="1"/>
  <c r="P118" i="2"/>
  <c r="P12" i="2" s="1"/>
  <c r="B4" i="3" s="1"/>
  <c r="Q115" i="2"/>
  <c r="Q9" i="2" s="1"/>
  <c r="K9" i="3" s="1"/>
  <c r="Q112" i="2"/>
  <c r="Q6" i="2" s="1"/>
  <c r="P113" i="2"/>
  <c r="P7" i="2" s="1"/>
  <c r="P129" i="2"/>
  <c r="P23" i="2" s="1"/>
  <c r="R9" i="3" s="1"/>
  <c r="P128" i="2"/>
  <c r="P22" i="2" s="1"/>
  <c r="J11" i="3" s="1"/>
  <c r="Q129" i="2"/>
  <c r="Q23" i="2" s="1"/>
  <c r="S9" i="3" s="1"/>
  <c r="Q118" i="2"/>
  <c r="Q12" i="2" s="1"/>
  <c r="C4" i="3" s="1"/>
  <c r="Q125" i="2"/>
  <c r="Q19" i="2" s="1"/>
  <c r="C11" i="3" s="1"/>
  <c r="Q123" i="2"/>
  <c r="Q17" i="2" s="1"/>
  <c r="C9" i="3" s="1"/>
  <c r="P124" i="2"/>
  <c r="P18" i="2" s="1"/>
  <c r="B10" i="3" s="1"/>
  <c r="Q113" i="2"/>
  <c r="Q7" i="2" s="1"/>
  <c r="Q120" i="2"/>
  <c r="Q14" i="2" s="1"/>
  <c r="C6" i="3" s="1"/>
  <c r="Q124" i="2"/>
  <c r="Q18" i="2" s="1"/>
  <c r="C10" i="3" s="1"/>
  <c r="Q121" i="2"/>
  <c r="Q15" i="2" s="1"/>
  <c r="C7" i="3" s="1"/>
  <c r="W16" i="2"/>
  <c r="W18" i="2" s="1"/>
  <c r="V16" i="2"/>
  <c r="V18" i="2" s="1"/>
  <c r="Q110" i="2"/>
  <c r="Q4" i="2" s="1"/>
  <c r="Q126" i="2"/>
  <c r="Q20" i="2" s="1"/>
  <c r="C12" i="3" s="1"/>
  <c r="Q127" i="2"/>
  <c r="Q21" i="2" s="1"/>
  <c r="K10" i="3" s="1"/>
  <c r="K4" i="3" l="1"/>
  <c r="S4" i="3"/>
  <c r="R4" i="3"/>
  <c r="R5" i="3"/>
  <c r="J4" i="3"/>
  <c r="J5" i="3"/>
  <c r="S5" i="3"/>
  <c r="K5" i="3"/>
</calcChain>
</file>

<file path=xl/sharedStrings.xml><?xml version="1.0" encoding="utf-8"?>
<sst xmlns="http://schemas.openxmlformats.org/spreadsheetml/2006/main" count="634" uniqueCount="252">
  <si>
    <t>SerCon 'Callisto CF-IRMS' system</t>
  </si>
  <si>
    <t>Un-Drift Corrected</t>
  </si>
  <si>
    <t>N</t>
  </si>
  <si>
    <t>Name</t>
  </si>
  <si>
    <t>Beam Area</t>
  </si>
  <si>
    <t>N (Sam)</t>
  </si>
  <si>
    <t>-------</t>
  </si>
  <si>
    <t>15N (Sam)</t>
  </si>
  <si>
    <t>None (Sam)</t>
  </si>
  <si>
    <t>Ratio 1</t>
  </si>
  <si>
    <t>Ratio 2</t>
  </si>
  <si>
    <t>C (Sam)</t>
  </si>
  <si>
    <t>13C (Sam)</t>
  </si>
  <si>
    <t>18O (Sam)</t>
  </si>
  <si>
    <t>Status</t>
  </si>
  <si>
    <t xml:space="preserve"> </t>
  </si>
  <si>
    <t xml:space="preserve"> %</t>
  </si>
  <si>
    <t>*DeltaAir</t>
  </si>
  <si>
    <t>DeltaPDB</t>
  </si>
  <si>
    <t>END</t>
  </si>
  <si>
    <t>Drift Corrected</t>
  </si>
  <si>
    <t>%</t>
  </si>
  <si>
    <t>alanine</t>
  </si>
  <si>
    <t>name</t>
  </si>
  <si>
    <t>sequence</t>
  </si>
  <si>
    <t>no</t>
  </si>
  <si>
    <t>beam area</t>
  </si>
  <si>
    <t>Nitrogen</t>
  </si>
  <si>
    <t>weight</t>
  </si>
  <si>
    <t>mg</t>
  </si>
  <si>
    <t>‰air</t>
  </si>
  <si>
    <t>Carbon</t>
  </si>
  <si>
    <t>‰ V-PDB</t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</si>
  <si>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</si>
  <si>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</si>
  <si>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As</t>
  </si>
  <si>
    <t>raw</t>
  </si>
  <si>
    <t>drift corrected</t>
  </si>
  <si>
    <t>2sd</t>
  </si>
  <si>
    <t>bovine liver</t>
  </si>
  <si>
    <t>drift parameters</t>
  </si>
  <si>
    <t>stretch</t>
  </si>
  <si>
    <t>measured</t>
  </si>
  <si>
    <t>accepted</t>
  </si>
  <si>
    <t>BO-AL</t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</si>
  <si>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</si>
  <si>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</si>
  <si>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stretch factor</t>
  </si>
  <si>
    <t>stretch corrected</t>
  </si>
  <si>
    <t>shift</t>
  </si>
  <si>
    <t>BO</t>
  </si>
  <si>
    <t>average alanine</t>
  </si>
  <si>
    <t>average bovine liver</t>
  </si>
  <si>
    <r>
      <t xml:space="preserve">measured </t>
    </r>
    <r>
      <rPr>
        <sz val="10"/>
        <color theme="1"/>
        <rFont val="Calibri"/>
        <family val="2"/>
      </rPr>
      <t>Δ</t>
    </r>
  </si>
  <si>
    <r>
      <t xml:space="preserve">accepted </t>
    </r>
    <r>
      <rPr>
        <sz val="10"/>
        <color theme="1"/>
        <rFont val="Calibri"/>
        <family val="2"/>
      </rPr>
      <t>Δ</t>
    </r>
  </si>
  <si>
    <t>acc AL</t>
  </si>
  <si>
    <t>acc BO</t>
  </si>
  <si>
    <t>shift corrected</t>
  </si>
  <si>
    <t>%N</t>
  </si>
  <si>
    <t>%C</t>
  </si>
  <si>
    <t>N peak</t>
  </si>
  <si>
    <t>Bovine</t>
  </si>
  <si>
    <t>C peak</t>
  </si>
  <si>
    <t>sensitivity</t>
  </si>
  <si>
    <t>C</t>
  </si>
  <si>
    <t>average</t>
  </si>
  <si>
    <t>Weight/Vol</t>
  </si>
  <si>
    <t>BOVINE LIVER</t>
  </si>
  <si>
    <t>ALANINE</t>
  </si>
  <si>
    <t>C/N</t>
  </si>
  <si>
    <t>ratio</t>
  </si>
  <si>
    <t>Bovine liver</t>
  </si>
  <si>
    <t>?</t>
  </si>
  <si>
    <t>blank</t>
  </si>
  <si>
    <t>charlie334_A_1</t>
  </si>
  <si>
    <t>charlie334_A_2</t>
  </si>
  <si>
    <t>frosty115_A_1</t>
  </si>
  <si>
    <t>frosty115_A_2</t>
  </si>
  <si>
    <t>frosty115_A_3</t>
  </si>
  <si>
    <t>flash115_A_1</t>
  </si>
  <si>
    <t>flash115_A_2</t>
  </si>
  <si>
    <t>flash115_A_3</t>
  </si>
  <si>
    <t>mixi115_A</t>
  </si>
  <si>
    <t>PLSD-01</t>
  </si>
  <si>
    <t>PLSD-02</t>
  </si>
  <si>
    <t>PLSD-03</t>
  </si>
  <si>
    <t>PLSD-04</t>
  </si>
  <si>
    <t>PLSD-05</t>
  </si>
  <si>
    <t>Blank</t>
  </si>
  <si>
    <t>Test</t>
  </si>
  <si>
    <t>SIGMA ALANINE</t>
  </si>
  <si>
    <t>AJT5762</t>
  </si>
  <si>
    <t>AJT5772</t>
  </si>
  <si>
    <t>AJT5775</t>
  </si>
  <si>
    <t>AJT5750</t>
  </si>
  <si>
    <t>AFY0075</t>
  </si>
  <si>
    <t>AJT5760</t>
  </si>
  <si>
    <t>AJT5768</t>
  </si>
  <si>
    <t>AZK2615</t>
  </si>
  <si>
    <t>AJT5756</t>
  </si>
  <si>
    <t>AJT5767</t>
  </si>
  <si>
    <t>AFY0070</t>
  </si>
  <si>
    <t>AJT5751</t>
  </si>
  <si>
    <t>AJT5764</t>
  </si>
  <si>
    <t>AJT5757</t>
  </si>
  <si>
    <t>AJT5689</t>
  </si>
  <si>
    <t>ATH7977_R</t>
  </si>
  <si>
    <t>AJT5688_R</t>
  </si>
  <si>
    <t>ATH7999</t>
  </si>
  <si>
    <t>ATH5769</t>
  </si>
  <si>
    <t>AJT5720</t>
  </si>
  <si>
    <t>AFY0076</t>
  </si>
  <si>
    <t>AFY0071</t>
  </si>
  <si>
    <t>AJT5711</t>
  </si>
  <si>
    <t>PL86834</t>
  </si>
  <si>
    <t>AJT5546</t>
  </si>
  <si>
    <t>AFY0074</t>
  </si>
  <si>
    <t>ATH7881</t>
  </si>
  <si>
    <t>ATH7885</t>
  </si>
  <si>
    <t>ATH7810</t>
  </si>
  <si>
    <t>ATH7809</t>
  </si>
  <si>
    <t>PL86835</t>
  </si>
  <si>
    <t>ATH7801</t>
  </si>
  <si>
    <t>ABR9548</t>
  </si>
  <si>
    <t>ABR9595</t>
  </si>
  <si>
    <t>ATH7808</t>
  </si>
  <si>
    <t>ATH7805</t>
  </si>
  <si>
    <t>ATH7804</t>
  </si>
  <si>
    <t>ATH7896</t>
  </si>
  <si>
    <t>ATH7817</t>
  </si>
  <si>
    <t>BF99274</t>
  </si>
  <si>
    <t>AFY0073</t>
  </si>
  <si>
    <t>AFY0072</t>
  </si>
  <si>
    <t>ATH7892</t>
  </si>
  <si>
    <t>LJ99582</t>
  </si>
  <si>
    <t>LJ99555</t>
  </si>
  <si>
    <t>AJT5796</t>
  </si>
  <si>
    <t>ATH7884</t>
  </si>
  <si>
    <t>ATH7818</t>
  </si>
  <si>
    <t>ATH7807</t>
  </si>
  <si>
    <t>LJ99586</t>
  </si>
  <si>
    <t>ATH7811</t>
  </si>
  <si>
    <t>AJT5751_R</t>
  </si>
  <si>
    <t>ATH7919</t>
  </si>
  <si>
    <t>LJ99591</t>
  </si>
  <si>
    <t>LJ99563</t>
  </si>
  <si>
    <t>AZK2771</t>
  </si>
  <si>
    <t>AZK2769</t>
  </si>
  <si>
    <t>AJT5688</t>
  </si>
  <si>
    <t>ATH7816</t>
  </si>
  <si>
    <t>AFY0030</t>
  </si>
  <si>
    <t>AZK2556</t>
  </si>
  <si>
    <t>ATH7808_R</t>
  </si>
  <si>
    <t>LXB836</t>
  </si>
  <si>
    <t>ABR9586</t>
  </si>
  <si>
    <t>ATX7003</t>
  </si>
  <si>
    <t>06-27-2023</t>
  </si>
  <si>
    <t>Data from file : C:\Sercon\Callisto_1046\SERCON_INTEGRA\Results\20230627 ZAAZ SEAL RBC PLATE 2_.prn</t>
  </si>
  <si>
    <t>? #230627095903WJ</t>
  </si>
  <si>
    <t>? #230627100555IH</t>
  </si>
  <si>
    <t>? #230627101246EN</t>
  </si>
  <si>
    <t>? #230627101938GP</t>
  </si>
  <si>
    <t>? #230627102629JW</t>
  </si>
  <si>
    <t>? #230627103321MF</t>
  </si>
  <si>
    <t>? #230627104011RT</t>
  </si>
  <si>
    <t>004_DR</t>
  </si>
  <si>
    <t>? #230627104701PU</t>
  </si>
  <si>
    <t>005_DR</t>
  </si>
  <si>
    <t>? #230627105353EU</t>
  </si>
  <si>
    <t>001_DR</t>
  </si>
  <si>
    <t>? #230627110043FY</t>
  </si>
  <si>
    <t>002_DR</t>
  </si>
  <si>
    <t>? #230627110735CC</t>
  </si>
  <si>
    <t>FS16LE</t>
  </si>
  <si>
    <t>? #230627111426UJ</t>
  </si>
  <si>
    <t>FS13LE</t>
  </si>
  <si>
    <t>? #230627112117MD</t>
  </si>
  <si>
    <t>FS2LE</t>
  </si>
  <si>
    <t>? #230627112808DE</t>
  </si>
  <si>
    <t>FS12LE</t>
  </si>
  <si>
    <t>? #230627113501BS</t>
  </si>
  <si>
    <t>FS9LE</t>
  </si>
  <si>
    <t>? #230627114150NO</t>
  </si>
  <si>
    <t>FS6LE</t>
  </si>
  <si>
    <t>? #230627114841FM</t>
  </si>
  <si>
    <t>? #230627115531TT</t>
  </si>
  <si>
    <t>? #230627120222KX</t>
  </si>
  <si>
    <t>? #230627120915TC</t>
  </si>
  <si>
    <t>FS4LE</t>
  </si>
  <si>
    <t>? #230627121606QS</t>
  </si>
  <si>
    <t>FS1LE</t>
  </si>
  <si>
    <t>? #230627122258AL</t>
  </si>
  <si>
    <t>FS7LE</t>
  </si>
  <si>
    <t>? #230627122950KH</t>
  </si>
  <si>
    <t>FS3LE</t>
  </si>
  <si>
    <t>? #230627123643ZU</t>
  </si>
  <si>
    <t>FS10LE</t>
  </si>
  <si>
    <t>? #230627124333RK</t>
  </si>
  <si>
    <t>FS11LE</t>
  </si>
  <si>
    <t>? #230627125024SH</t>
  </si>
  <si>
    <t>FS15LE</t>
  </si>
  <si>
    <t>? #230627125714JL</t>
  </si>
  <si>
    <t>FS14LE</t>
  </si>
  <si>
    <t>? #230627130405YD</t>
  </si>
  <si>
    <t>FS8LE</t>
  </si>
  <si>
    <t>? #230627131055QJ</t>
  </si>
  <si>
    <t>FS5LE</t>
  </si>
  <si>
    <t>? #230627131745DF</t>
  </si>
  <si>
    <t>? #230627132437CL</t>
  </si>
  <si>
    <t>? #230627133127YO</t>
  </si>
  <si>
    <t>? #230627133820MY</t>
  </si>
  <si>
    <t>D007P</t>
  </si>
  <si>
    <t>? #230627134510FJ</t>
  </si>
  <si>
    <t>D008P</t>
  </si>
  <si>
    <t>? #230627135200KH</t>
  </si>
  <si>
    <t>D010P</t>
  </si>
  <si>
    <t>? #230627135850ND</t>
  </si>
  <si>
    <t>012_DP</t>
  </si>
  <si>
    <t>? #230627140540NY</t>
  </si>
  <si>
    <t>022_DP</t>
  </si>
  <si>
    <t>? #230627141230OX</t>
  </si>
  <si>
    <t>011_DP</t>
  </si>
  <si>
    <t>? #230627141920QL</t>
  </si>
  <si>
    <t>014_DP</t>
  </si>
  <si>
    <t>? #230627142612RC</t>
  </si>
  <si>
    <t>FS17LE</t>
  </si>
  <si>
    <t>? #230627143302TS</t>
  </si>
  <si>
    <t>FS18LE</t>
  </si>
  <si>
    <t>? #230627143953ME</t>
  </si>
  <si>
    <t>FS19LE</t>
  </si>
  <si>
    <t>? #230627144644GI</t>
  </si>
  <si>
    <t>? #230627145334UB</t>
  </si>
  <si>
    <t>? #230627150027NT</t>
  </si>
  <si>
    <t>? #230627150718UI</t>
  </si>
  <si>
    <t>FS20LE</t>
  </si>
  <si>
    <t>? #230627151411YU</t>
  </si>
  <si>
    <t>FS21LE</t>
  </si>
  <si>
    <t>? #230627152106RX</t>
  </si>
  <si>
    <t>FS22LE</t>
  </si>
  <si>
    <t>? #230627152757WK</t>
  </si>
  <si>
    <t>FS23LE</t>
  </si>
  <si>
    <t>? #230627153448DY</t>
  </si>
  <si>
    <t>FS24LE</t>
  </si>
  <si>
    <t>? #230627154138UR</t>
  </si>
  <si>
    <t>FS25LE</t>
  </si>
  <si>
    <t>? #230627154829KA</t>
  </si>
  <si>
    <t>FS26LE</t>
  </si>
  <si>
    <t>? #230627155521EE</t>
  </si>
  <si>
    <t>FS27LE</t>
  </si>
  <si>
    <t>? #230627160213NK</t>
  </si>
  <si>
    <t>FS28LE</t>
  </si>
  <si>
    <t>? #230627160905DH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</si>
</sst>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E+00"/>
    <numFmt numFmtId="166" formatCode="0.0"/>
    <numFmt numFmtId="167" formatCode="0.0000"/>
    <numFmt numFmtId="168" formatCode="0.000"/>
    <numFmt numFmtId="169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vertAlign val="superscript"/>
      <sz val="10"/>
      <color theme="1"/>
      <name val="Cambria"/>
      <family val="1"/>
      <scheme val="maj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mbria"/>
      <family val="1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left"/>
    </xf>
    <xf numFmtId="0" fontId="19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/>
    </xf>
    <xf numFmtId="0" fontId="18" fillId="33" borderId="0" xfId="0" applyFont="1" applyFill="1" applyAlignment="1">
      <alignment horizontal="center"/>
    </xf>
    <xf numFmtId="1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1" fontId="18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1" fontId="18" fillId="0" borderId="17" xfId="0" applyNumberFormat="1" applyFont="1" applyBorder="1" applyAlignment="1">
      <alignment horizontal="center"/>
    </xf>
    <xf numFmtId="11" fontId="18" fillId="0" borderId="18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69" fontId="18" fillId="0" borderId="0" xfId="0" applyNumberFormat="1" applyFont="1" applyAlignment="1">
      <alignment horizontal="center"/>
    </xf>
    <xf numFmtId="0" fontId="18" fillId="0" borderId="15" xfId="0" applyFont="1" applyBorder="1" applyAlignment="1">
      <alignment horizontal="center"/>
    </xf>
    <xf numFmtId="167" fontId="18" fillId="0" borderId="17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5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6" fontId="18" fillId="34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5" borderId="0" xfId="0" applyFont="1" applyFill="1" applyAlignment="1">
      <alignment horizontal="left"/>
    </xf>
    <xf numFmtId="165" fontId="18" fillId="35" borderId="0" xfId="0" applyNumberFormat="1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166" fontId="18" fillId="35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1" fontId="0" fillId="0" borderId="0" xfId="0" applyNumberFormat="1"/>
    <xf numFmtId="1" fontId="19" fillId="33" borderId="10" xfId="0" applyNumberFormat="1" applyFont="1" applyFill="1" applyBorder="1" applyAlignment="1">
      <alignment horizontal="center"/>
    </xf>
    <xf numFmtId="1" fontId="19" fillId="33" borderId="11" xfId="0" applyNumberFormat="1" applyFont="1" applyFill="1" applyBorder="1" applyAlignment="1">
      <alignment horizontal="center"/>
    </xf>
    <xf numFmtId="21" fontId="0" fillId="0" borderId="0" xfId="0" applyNumberFormat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15N stretch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ReprocessedData!$AJ$110:$AJ$111</c:f>
              <c:numCache>
                <c:formatCode>General</c:formatCode>
                <c:ptCount val="2"/>
              </c:numCache>
            </c:numRef>
          </c:xVal>
          <c:yVal>
            <c:numRef>
              <c:f>ReprocessedData!$AK$110:$AK$111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D-47AC-8946-CF09C144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8896"/>
        <c:axId val="64135168"/>
      </c:scatterChart>
      <c:valAx>
        <c:axId val="6412889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64135168"/>
        <c:crosses val="autoZero"/>
        <c:crossBetween val="midCat"/>
      </c:valAx>
      <c:valAx>
        <c:axId val="64135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641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d15N drift</a:t>
            </a:r>
          </a:p>
        </c:rich>
      </c:tx>
      <c:layout>
        <c:manualLayout>
          <c:xMode val="edge"/>
          <c:yMode val="edge"/>
          <c:x val="0.41328918826350036"/>
          <c:y val="2.2480522043744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293471456047"/>
          <c:y val="0.26260996500768086"/>
          <c:w val="0.81189541516062802"/>
          <c:h val="0.6204978108042806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7011316878881672E-2"/>
                  <c:y val="-0.2689939022321506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repro!$J$4:$J$101</c:f>
              <c:numCache>
                <c:formatCode>General</c:formatCode>
                <c:ptCount val="98"/>
                <c:pt idx="4" formatCode="0.00">
                  <c:v>-1.8500000238418599</c:v>
                </c:pt>
                <c:pt idx="5" formatCode="0.00">
                  <c:v>-1.7689137274123701</c:v>
                </c:pt>
                <c:pt idx="6" formatCode="0.00">
                  <c:v>-1.772305457040785</c:v>
                </c:pt>
                <c:pt idx="17" formatCode="0.00">
                  <c:v>-1.3354254540899499</c:v>
                </c:pt>
                <c:pt idx="18" formatCode="0.00">
                  <c:v>-1.3383858681656799</c:v>
                </c:pt>
                <c:pt idx="19" formatCode="0.00">
                  <c:v>-1.3740570797141451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0F6-80A1-A321C70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8464"/>
        <c:axId val="66592768"/>
      </c:scatterChart>
      <c:valAx>
        <c:axId val="6487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2768"/>
        <c:crossesAt val="-50"/>
        <c:crossBetween val="midCat"/>
      </c:valAx>
      <c:valAx>
        <c:axId val="66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d13C drift</a:t>
            </a:r>
          </a:p>
        </c:rich>
      </c:tx>
      <c:layout>
        <c:manualLayout>
          <c:xMode val="edge"/>
          <c:yMode val="edge"/>
          <c:x val="0.42100370231435419"/>
          <c:y val="2.2928609277541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52758753215425"/>
          <c:y val="0.25255863119211619"/>
          <c:w val="0.80509717477407861"/>
          <c:h val="0.609112045975171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057826026772253"/>
                  <c:y val="-0.553746375278746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repro!$K$4:$K$101</c:f>
              <c:numCache>
                <c:formatCode>General</c:formatCode>
                <c:ptCount val="98"/>
                <c:pt idx="4" formatCode="0.00">
                  <c:v>-19.620000839233398</c:v>
                </c:pt>
                <c:pt idx="5" formatCode="0.00">
                  <c:v>-19.5172031667299</c:v>
                </c:pt>
                <c:pt idx="6" formatCode="0.00">
                  <c:v>-19.539978930465725</c:v>
                </c:pt>
                <c:pt idx="17" formatCode="0.00">
                  <c:v>-19.3581183708819</c:v>
                </c:pt>
                <c:pt idx="18" formatCode="0.00">
                  <c:v>-19.363763336033099</c:v>
                </c:pt>
                <c:pt idx="19" formatCode="0.00">
                  <c:v>-19.389563925973427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5-4BB0-AACA-65CC4E96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8976"/>
        <c:axId val="66640896"/>
      </c:scatterChart>
      <c:valAx>
        <c:axId val="66638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896"/>
        <c:crossesAt val="-50"/>
        <c:crossBetween val="midCat"/>
      </c:valAx>
      <c:valAx>
        <c:axId val="666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7815266841644795"/>
                  <c:y val="-0.15319444444444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0.79</c:v>
                </c:pt>
                <c:pt idx="1">
                  <c:v>0.78600000000000003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repro!$E$104:$E$111</c:f>
              <c:numCache>
                <c:formatCode>0.000E+00</c:formatCode>
                <c:ptCount val="8"/>
                <c:pt idx="0">
                  <c:v>9.9962154068156104E-8</c:v>
                </c:pt>
                <c:pt idx="1">
                  <c:v>9.8872923692122599E-8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8-4D86-AD04-1B7ACECF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6528"/>
        <c:axId val="72968448"/>
      </c:scatterChart>
      <c:valAx>
        <c:axId val="729665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weight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8448"/>
        <c:crosses val="autoZero"/>
        <c:crossBetween val="midCat"/>
      </c:valAx>
      <c:valAx>
        <c:axId val="72968448"/>
        <c:scaling>
          <c:orientation val="minMax"/>
          <c:max val="1.5000000000000007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1095089775064837"/>
                  <c:y val="-0.147216023872885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0.79</c:v>
                </c:pt>
                <c:pt idx="1">
                  <c:v>0.78600000000000003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repro!$F$104:$F$111</c:f>
              <c:numCache>
                <c:formatCode>General</c:formatCode>
                <c:ptCount val="8"/>
                <c:pt idx="0" formatCode="0.000E+00">
                  <c:v>5.6002027104540296E-7</c:v>
                </c:pt>
                <c:pt idx="1">
                  <c:v>5.53112305290426E-7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E+00">
                  <c:v>0</c:v>
                </c:pt>
                <c:pt idx="6" formatCode="0.0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9-46FC-AB58-DCCB42C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5376"/>
        <c:axId val="74335744"/>
      </c:scatterChart>
      <c:valAx>
        <c:axId val="743253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744"/>
        <c:crosses val="autoZero"/>
        <c:crossBetween val="midCat"/>
      </c:valAx>
      <c:valAx>
        <c:axId val="74335744"/>
        <c:scaling>
          <c:orientation val="minMax"/>
          <c:max val="1.0000000000000004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385762</xdr:colOff>
      <xdr:row>96</xdr:row>
      <xdr:rowOff>90487</xdr:rowOff>
    </xdr:from>
    <xdr:to>
      <xdr:col>47</xdr:col>
      <xdr:colOff>80962</xdr:colOff>
      <xdr:row>110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41132</xdr:colOff>
      <xdr:row>1</xdr:row>
      <xdr:rowOff>190933</xdr:rowOff>
    </xdr:from>
    <xdr:to>
      <xdr:col>30</xdr:col>
      <xdr:colOff>580591</xdr:colOff>
      <xdr:row>22</xdr:row>
      <xdr:rowOff>62778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74902</xdr:colOff>
      <xdr:row>23</xdr:row>
      <xdr:rowOff>10824</xdr:rowOff>
    </xdr:from>
    <xdr:to>
      <xdr:col>31</xdr:col>
      <xdr:colOff>8225</xdr:colOff>
      <xdr:row>43</xdr:row>
      <xdr:rowOff>87024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599641</xdr:colOff>
      <xdr:row>2</xdr:row>
      <xdr:rowOff>19050</xdr:rowOff>
    </xdr:from>
    <xdr:to>
      <xdr:col>38</xdr:col>
      <xdr:colOff>298305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3030</xdr:colOff>
      <xdr:row>23</xdr:row>
      <xdr:rowOff>19049</xdr:rowOff>
    </xdr:from>
    <xdr:to>
      <xdr:col>38</xdr:col>
      <xdr:colOff>307830</xdr:colOff>
      <xdr:row>43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3"/>
  <sheetViews>
    <sheetView workbookViewId="0">
      <selection sqref="A1:R121"/>
    </sheetView>
  </sheetViews>
  <sheetFormatPr defaultColWidth="9.109375" defaultRowHeight="14.4" x14ac:dyDescent="0.3"/>
  <sheetData>
    <row r="1" spans="1:18" x14ac:dyDescent="0.3">
      <c r="A1" t="s">
        <v>0</v>
      </c>
    </row>
    <row r="2" spans="1:18" x14ac:dyDescent="0.3">
      <c r="A2" s="50">
        <v>0.41600694444444447</v>
      </c>
      <c r="B2" t="s">
        <v>156</v>
      </c>
    </row>
    <row r="4" spans="1:18" x14ac:dyDescent="0.3">
      <c r="A4" t="s">
        <v>157</v>
      </c>
    </row>
    <row r="5" spans="1:18" x14ac:dyDescent="0.3">
      <c r="A5" t="s">
        <v>1</v>
      </c>
    </row>
    <row r="6" spans="1:18" x14ac:dyDescent="0.3">
      <c r="A6" t="s">
        <v>2</v>
      </c>
      <c r="B6" t="s">
        <v>3</v>
      </c>
      <c r="C6" t="s">
        <v>66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4</v>
      </c>
      <c r="L6" t="s">
        <v>11</v>
      </c>
      <c r="M6" t="s">
        <v>6</v>
      </c>
      <c r="N6" t="s">
        <v>12</v>
      </c>
      <c r="O6" t="s">
        <v>13</v>
      </c>
      <c r="P6" t="s">
        <v>9</v>
      </c>
      <c r="Q6" t="s">
        <v>10</v>
      </c>
      <c r="R6" t="s">
        <v>14</v>
      </c>
    </row>
    <row r="7" spans="1:18" x14ac:dyDescent="0.3">
      <c r="A7" t="s">
        <v>15</v>
      </c>
      <c r="B7" t="s">
        <v>15</v>
      </c>
      <c r="C7" t="s">
        <v>15</v>
      </c>
      <c r="D7" t="s">
        <v>15</v>
      </c>
      <c r="E7" t="s">
        <v>16</v>
      </c>
      <c r="F7" t="s">
        <v>15</v>
      </c>
      <c r="G7" t="s">
        <v>17</v>
      </c>
      <c r="H7" t="s">
        <v>15</v>
      </c>
      <c r="I7" t="s">
        <v>15</v>
      </c>
      <c r="J7" t="s">
        <v>15</v>
      </c>
      <c r="K7" t="s">
        <v>15</v>
      </c>
      <c r="L7" t="s">
        <v>16</v>
      </c>
      <c r="M7" t="s">
        <v>15</v>
      </c>
      <c r="N7" t="s">
        <v>18</v>
      </c>
      <c r="O7" t="s">
        <v>18</v>
      </c>
      <c r="P7" t="s">
        <v>15</v>
      </c>
      <c r="Q7" t="s">
        <v>15</v>
      </c>
      <c r="R7" t="s">
        <v>15</v>
      </c>
    </row>
    <row r="8" spans="1:18" x14ac:dyDescent="0.3">
      <c r="A8">
        <v>1</v>
      </c>
      <c r="B8" t="s">
        <v>88</v>
      </c>
      <c r="C8">
        <v>100</v>
      </c>
      <c r="D8" s="47">
        <v>4.7945541823855496E-10</v>
      </c>
      <c r="E8">
        <v>0</v>
      </c>
      <c r="F8">
        <v>0</v>
      </c>
      <c r="G8">
        <v>0</v>
      </c>
      <c r="H8">
        <v>0</v>
      </c>
      <c r="I8" s="47">
        <v>3.7000512485615899E-3</v>
      </c>
      <c r="J8" s="47">
        <v>1.15795661370978E-5</v>
      </c>
      <c r="K8" s="47">
        <v>1.7555735545848899E-9</v>
      </c>
      <c r="L8">
        <v>0</v>
      </c>
      <c r="M8">
        <v>0</v>
      </c>
      <c r="N8">
        <v>0</v>
      </c>
      <c r="O8">
        <v>0</v>
      </c>
      <c r="P8" s="47">
        <v>1.09221955365772E-2</v>
      </c>
      <c r="Q8" s="47">
        <v>3.82839379500414E-3</v>
      </c>
      <c r="R8" t="s">
        <v>158</v>
      </c>
    </row>
    <row r="9" spans="1:18" x14ac:dyDescent="0.3">
      <c r="A9">
        <v>2</v>
      </c>
      <c r="B9" t="s">
        <v>88</v>
      </c>
      <c r="C9">
        <v>100</v>
      </c>
      <c r="D9" s="47">
        <v>3.9721410132576898E-10</v>
      </c>
      <c r="E9">
        <v>0</v>
      </c>
      <c r="F9">
        <v>0</v>
      </c>
      <c r="G9">
        <v>0</v>
      </c>
      <c r="H9">
        <v>0</v>
      </c>
      <c r="I9" s="47">
        <v>3.7000512485615899E-3</v>
      </c>
      <c r="J9" s="47">
        <v>1.15795661370978E-5</v>
      </c>
      <c r="K9" s="47">
        <v>2.0608720363926601E-9</v>
      </c>
      <c r="L9">
        <v>0</v>
      </c>
      <c r="M9">
        <v>0</v>
      </c>
      <c r="N9">
        <v>0</v>
      </c>
      <c r="O9">
        <v>0</v>
      </c>
      <c r="P9" s="47">
        <v>1.09221955365772E-2</v>
      </c>
      <c r="Q9" s="47">
        <v>3.82839379500414E-3</v>
      </c>
      <c r="R9" t="s">
        <v>159</v>
      </c>
    </row>
    <row r="10" spans="1:18" x14ac:dyDescent="0.3">
      <c r="A10">
        <v>3</v>
      </c>
      <c r="B10" t="s">
        <v>89</v>
      </c>
      <c r="C10">
        <v>0.8</v>
      </c>
      <c r="D10" s="47">
        <v>1.60665112082514E-7</v>
      </c>
      <c r="E10">
        <v>0</v>
      </c>
      <c r="F10">
        <v>0</v>
      </c>
      <c r="G10">
        <v>0</v>
      </c>
      <c r="H10">
        <v>0</v>
      </c>
      <c r="I10" s="47">
        <v>3.7000512485615899E-3</v>
      </c>
      <c r="J10" s="47">
        <v>1.15795661370978E-5</v>
      </c>
      <c r="K10" s="47">
        <v>4.6971504352733001E-7</v>
      </c>
      <c r="L10">
        <v>0</v>
      </c>
      <c r="M10">
        <v>0</v>
      </c>
      <c r="N10">
        <v>0</v>
      </c>
      <c r="O10">
        <v>0</v>
      </c>
      <c r="P10" s="47">
        <v>1.09221955365772E-2</v>
      </c>
      <c r="Q10" s="47">
        <v>3.82839379500414E-3</v>
      </c>
      <c r="R10" t="s">
        <v>160</v>
      </c>
    </row>
    <row r="11" spans="1:18" x14ac:dyDescent="0.3">
      <c r="A11">
        <v>4</v>
      </c>
      <c r="B11" t="s">
        <v>89</v>
      </c>
      <c r="C11">
        <v>0.8</v>
      </c>
      <c r="D11" s="47">
        <v>1.59207148464624E-7</v>
      </c>
      <c r="E11">
        <v>0</v>
      </c>
      <c r="F11">
        <v>0</v>
      </c>
      <c r="G11">
        <v>0</v>
      </c>
      <c r="H11">
        <v>0</v>
      </c>
      <c r="I11" s="47">
        <v>3.7000512485615899E-3</v>
      </c>
      <c r="J11" s="47">
        <v>1.15795661370978E-5</v>
      </c>
      <c r="K11" s="47">
        <v>4.6498832917407597E-7</v>
      </c>
      <c r="L11">
        <v>0</v>
      </c>
      <c r="M11">
        <v>0</v>
      </c>
      <c r="N11">
        <v>0</v>
      </c>
      <c r="O11">
        <v>0</v>
      </c>
      <c r="P11" s="47">
        <v>1.09221955365772E-2</v>
      </c>
      <c r="Q11" s="47">
        <v>3.82839379500414E-3</v>
      </c>
      <c r="R11" t="s">
        <v>161</v>
      </c>
    </row>
    <row r="12" spans="1:18" x14ac:dyDescent="0.3">
      <c r="A12">
        <v>5</v>
      </c>
      <c r="B12" t="s">
        <v>90</v>
      </c>
      <c r="C12">
        <v>0.8</v>
      </c>
      <c r="D12" s="47">
        <v>1.59530291338195E-7</v>
      </c>
      <c r="E12">
        <v>15.7200002670288</v>
      </c>
      <c r="F12">
        <v>1.0000000000000001E-15</v>
      </c>
      <c r="G12">
        <v>-1.8500000238418599</v>
      </c>
      <c r="H12">
        <v>0</v>
      </c>
      <c r="I12" s="47">
        <v>3.7000512485615899E-3</v>
      </c>
      <c r="J12" s="47">
        <v>1.15795661370978E-5</v>
      </c>
      <c r="K12" s="47">
        <v>4.6723464586229103E-7</v>
      </c>
      <c r="L12">
        <v>40.439998626708999</v>
      </c>
      <c r="M12">
        <v>1.0000000000000001E-15</v>
      </c>
      <c r="N12">
        <v>-19.620000839233398</v>
      </c>
      <c r="O12">
        <v>-18</v>
      </c>
      <c r="P12" s="47">
        <v>1.09221955365772E-2</v>
      </c>
      <c r="Q12" s="47">
        <v>3.82839379500414E-3</v>
      </c>
      <c r="R12" t="s">
        <v>162</v>
      </c>
    </row>
    <row r="13" spans="1:18" x14ac:dyDescent="0.3">
      <c r="A13">
        <v>6</v>
      </c>
      <c r="B13" t="s">
        <v>68</v>
      </c>
      <c r="C13">
        <v>0.8</v>
      </c>
      <c r="D13" s="47">
        <v>1.5870858046523899E-7</v>
      </c>
      <c r="E13">
        <v>15.639038535545399</v>
      </c>
      <c r="F13">
        <v>0</v>
      </c>
      <c r="G13">
        <v>-1.7689137274123701</v>
      </c>
      <c r="H13">
        <v>0</v>
      </c>
      <c r="I13" s="47">
        <v>3.6699965886811698E-3</v>
      </c>
      <c r="J13" s="47">
        <v>1.35076842221461E-5</v>
      </c>
      <c r="K13" s="47">
        <v>4.6488354343843199E-7</v>
      </c>
      <c r="L13">
        <v>40.236508549434703</v>
      </c>
      <c r="M13">
        <v>0</v>
      </c>
      <c r="N13">
        <v>-19.5172031667299</v>
      </c>
      <c r="O13">
        <v>-47.444332717347102</v>
      </c>
      <c r="P13" s="47">
        <v>1.10178812845748E-2</v>
      </c>
      <c r="Q13" s="47">
        <v>3.9380556851183702E-3</v>
      </c>
      <c r="R13" t="s">
        <v>163</v>
      </c>
    </row>
    <row r="14" spans="1:18" x14ac:dyDescent="0.3">
      <c r="A14">
        <v>7</v>
      </c>
      <c r="B14" t="s">
        <v>67</v>
      </c>
      <c r="C14">
        <v>0.79</v>
      </c>
      <c r="D14" s="47">
        <v>9.9962154068156104E-8</v>
      </c>
      <c r="E14">
        <v>9.9749432153986302</v>
      </c>
      <c r="F14">
        <v>0</v>
      </c>
      <c r="G14">
        <v>6.5024420569376904</v>
      </c>
      <c r="H14">
        <v>0</v>
      </c>
      <c r="I14" s="47">
        <v>3.7004062282223302E-3</v>
      </c>
      <c r="J14" s="47">
        <v>1.3524507376086799E-5</v>
      </c>
      <c r="K14" s="47">
        <v>5.6002027104540296E-7</v>
      </c>
      <c r="L14">
        <v>49.084001258745801</v>
      </c>
      <c r="M14">
        <v>0</v>
      </c>
      <c r="N14">
        <v>-28.346019792217</v>
      </c>
      <c r="O14">
        <v>-47.748986287830803</v>
      </c>
      <c r="P14" s="47">
        <v>1.09186701063909E-2</v>
      </c>
      <c r="Q14" s="47">
        <v>3.9367961863127398E-3</v>
      </c>
      <c r="R14" t="s">
        <v>164</v>
      </c>
    </row>
    <row r="15" spans="1:18" x14ac:dyDescent="0.3">
      <c r="A15">
        <v>8</v>
      </c>
      <c r="B15" t="s">
        <v>165</v>
      </c>
      <c r="C15">
        <v>0.751</v>
      </c>
      <c r="D15" s="47">
        <v>1.4321791426408199E-7</v>
      </c>
      <c r="E15">
        <v>15.033425910618799</v>
      </c>
      <c r="F15">
        <v>0</v>
      </c>
      <c r="G15">
        <v>14.3613332243252</v>
      </c>
      <c r="H15">
        <v>0</v>
      </c>
      <c r="I15" s="47">
        <v>3.72929944159923E-3</v>
      </c>
      <c r="J15" s="47">
        <v>1.35761547168852E-5</v>
      </c>
      <c r="K15" s="47">
        <v>5.4383160397186703E-7</v>
      </c>
      <c r="L15">
        <v>50.1407905184669</v>
      </c>
      <c r="M15">
        <v>0</v>
      </c>
      <c r="N15">
        <v>-17.896310826254201</v>
      </c>
      <c r="O15">
        <v>-47.976579802825697</v>
      </c>
      <c r="P15" s="47">
        <v>1.10360955759832E-2</v>
      </c>
      <c r="Q15" s="47">
        <v>3.9358552691922E-3</v>
      </c>
      <c r="R15" t="s">
        <v>166</v>
      </c>
    </row>
    <row r="16" spans="1:18" x14ac:dyDescent="0.3">
      <c r="A16">
        <v>9</v>
      </c>
      <c r="B16" t="s">
        <v>167</v>
      </c>
      <c r="C16">
        <v>0.77600000000000002</v>
      </c>
      <c r="D16" s="47">
        <v>1.4786533403254899E-7</v>
      </c>
      <c r="E16">
        <v>15.0212032268104</v>
      </c>
      <c r="F16">
        <v>0</v>
      </c>
      <c r="G16">
        <v>15.2918834466919</v>
      </c>
      <c r="H16">
        <v>0</v>
      </c>
      <c r="I16" s="47">
        <v>3.7327206094917601E-3</v>
      </c>
      <c r="J16" s="47">
        <v>1.3627657627605001E-5</v>
      </c>
      <c r="K16" s="47">
        <v>5.5380292773854499E-7</v>
      </c>
      <c r="L16">
        <v>49.415187179925802</v>
      </c>
      <c r="M16">
        <v>0</v>
      </c>
      <c r="N16">
        <v>-17.2325517659594</v>
      </c>
      <c r="O16">
        <v>-48.2847369792512</v>
      </c>
      <c r="P16" s="47">
        <v>1.10435543692956E-2</v>
      </c>
      <c r="Q16" s="47">
        <v>3.9345812857787196E-3</v>
      </c>
      <c r="R16" t="s">
        <v>168</v>
      </c>
    </row>
    <row r="17" spans="1:18" x14ac:dyDescent="0.3">
      <c r="A17">
        <v>10</v>
      </c>
      <c r="B17" t="s">
        <v>169</v>
      </c>
      <c r="C17">
        <v>0.83599999999999997</v>
      </c>
      <c r="D17" s="47">
        <v>1.6003218029220199E-7</v>
      </c>
      <c r="E17">
        <v>15.090338783222499</v>
      </c>
      <c r="F17">
        <v>0</v>
      </c>
      <c r="G17">
        <v>14.217372956727999</v>
      </c>
      <c r="H17">
        <v>0</v>
      </c>
      <c r="I17" s="47">
        <v>3.7287701716754102E-3</v>
      </c>
      <c r="J17" s="47">
        <v>1.3591859610090001E-5</v>
      </c>
      <c r="K17" s="47">
        <v>5.9209665725923302E-7</v>
      </c>
      <c r="L17">
        <v>49.040298683496601</v>
      </c>
      <c r="M17">
        <v>0</v>
      </c>
      <c r="N17">
        <v>-17.724100054052901</v>
      </c>
      <c r="O17">
        <v>-48.604397212039501</v>
      </c>
      <c r="P17" s="47">
        <v>1.1038030742872599E-2</v>
      </c>
      <c r="Q17" s="47">
        <v>3.9332597464290797E-3</v>
      </c>
      <c r="R17" t="s">
        <v>170</v>
      </c>
    </row>
    <row r="18" spans="1:18" x14ac:dyDescent="0.3">
      <c r="A18">
        <v>11</v>
      </c>
      <c r="B18" t="s">
        <v>171</v>
      </c>
      <c r="C18">
        <v>0.753</v>
      </c>
      <c r="D18" s="47">
        <v>1.4488247247063099E-7</v>
      </c>
      <c r="E18">
        <v>15.167653412975501</v>
      </c>
      <c r="F18">
        <v>0</v>
      </c>
      <c r="G18">
        <v>14.436377330670499</v>
      </c>
      <c r="H18">
        <v>0</v>
      </c>
      <c r="I18" s="47">
        <v>3.7295753412562101E-3</v>
      </c>
      <c r="J18" s="47">
        <v>1.3600506799294E-5</v>
      </c>
      <c r="K18" s="47">
        <v>5.4228042567494604E-7</v>
      </c>
      <c r="L18">
        <v>49.865000660090502</v>
      </c>
      <c r="M18">
        <v>0</v>
      </c>
      <c r="N18">
        <v>-17.4819971575251</v>
      </c>
      <c r="O18">
        <v>-48.837079107340401</v>
      </c>
      <c r="P18" s="47">
        <v>1.10407513015415E-2</v>
      </c>
      <c r="Q18" s="47">
        <v>3.9322977929264202E-3</v>
      </c>
      <c r="R18" t="s">
        <v>172</v>
      </c>
    </row>
    <row r="19" spans="1:18" x14ac:dyDescent="0.3">
      <c r="A19">
        <v>12</v>
      </c>
      <c r="B19" t="s">
        <v>173</v>
      </c>
      <c r="C19">
        <v>0.76900000000000002</v>
      </c>
      <c r="D19" s="47">
        <v>9.2380876743486397E-8</v>
      </c>
      <c r="E19">
        <v>9.4701025015881797</v>
      </c>
      <c r="F19">
        <v>0</v>
      </c>
      <c r="G19">
        <v>8.3026173508413699</v>
      </c>
      <c r="H19">
        <v>0</v>
      </c>
      <c r="I19" s="47">
        <v>3.7070245726903701E-3</v>
      </c>
      <c r="J19" s="47">
        <v>1.36397522674724E-5</v>
      </c>
      <c r="K19" s="47">
        <v>4.7922336499084395E-7</v>
      </c>
      <c r="L19">
        <v>43.149716687349198</v>
      </c>
      <c r="M19">
        <v>0</v>
      </c>
      <c r="N19">
        <v>-19.267196152320999</v>
      </c>
      <c r="O19">
        <v>-48.979232465307497</v>
      </c>
      <c r="P19" s="47">
        <v>1.1020690663397101E-2</v>
      </c>
      <c r="Q19" s="47">
        <v>3.9317101025071396E-3</v>
      </c>
      <c r="R19" t="s">
        <v>174</v>
      </c>
    </row>
    <row r="20" spans="1:18" x14ac:dyDescent="0.3">
      <c r="A20">
        <v>13</v>
      </c>
      <c r="B20" t="s">
        <v>175</v>
      </c>
      <c r="C20">
        <v>0.81599999999999995</v>
      </c>
      <c r="D20" s="47">
        <v>1.3785501419560901E-7</v>
      </c>
      <c r="E20">
        <v>13.317706620324</v>
      </c>
      <c r="F20">
        <v>0</v>
      </c>
      <c r="G20">
        <v>10.149408500811001</v>
      </c>
      <c r="H20">
        <v>0</v>
      </c>
      <c r="I20" s="47">
        <v>3.7138143003532299E-3</v>
      </c>
      <c r="J20" s="47">
        <v>1.3562603374409501E-5</v>
      </c>
      <c r="K20" s="47">
        <v>5.1821746360758404E-7</v>
      </c>
      <c r="L20">
        <v>43.9732919152802</v>
      </c>
      <c r="M20">
        <v>0</v>
      </c>
      <c r="N20">
        <v>-16.872143140720301</v>
      </c>
      <c r="O20">
        <v>-49.134835046434198</v>
      </c>
      <c r="P20" s="47">
        <v>1.1047604353099099E-2</v>
      </c>
      <c r="Q20" s="47">
        <v>3.9310668103088196E-3</v>
      </c>
      <c r="R20" t="s">
        <v>176</v>
      </c>
    </row>
    <row r="21" spans="1:18" x14ac:dyDescent="0.3">
      <c r="A21">
        <v>14</v>
      </c>
      <c r="B21" t="s">
        <v>177</v>
      </c>
      <c r="C21">
        <v>0.81</v>
      </c>
      <c r="D21" s="47">
        <v>1.16616620922383E-7</v>
      </c>
      <c r="E21">
        <v>11.3494560859288</v>
      </c>
      <c r="F21">
        <v>0</v>
      </c>
      <c r="G21">
        <v>10.8516190529886</v>
      </c>
      <c r="H21">
        <v>0</v>
      </c>
      <c r="I21" s="47">
        <v>3.7163959774483102E-3</v>
      </c>
      <c r="J21" s="47">
        <v>1.3652595804754401E-5</v>
      </c>
      <c r="K21" s="47">
        <v>4.5565862860641502E-7</v>
      </c>
      <c r="L21">
        <v>38.951244753684499</v>
      </c>
      <c r="M21">
        <v>0</v>
      </c>
      <c r="N21">
        <v>-17.9471919000536</v>
      </c>
      <c r="O21">
        <v>-49.547457225583301</v>
      </c>
      <c r="P21" s="47">
        <v>1.1035523815180699E-2</v>
      </c>
      <c r="Q21" s="47">
        <v>3.9293609476760997E-3</v>
      </c>
      <c r="R21" t="s">
        <v>178</v>
      </c>
    </row>
    <row r="22" spans="1:18" x14ac:dyDescent="0.3">
      <c r="A22">
        <v>15</v>
      </c>
      <c r="B22" t="s">
        <v>179</v>
      </c>
      <c r="C22">
        <v>0.82699999999999996</v>
      </c>
      <c r="D22" s="47">
        <v>1.3883228006800199E-7</v>
      </c>
      <c r="E22">
        <v>13.2337624229277</v>
      </c>
      <c r="F22">
        <v>0</v>
      </c>
      <c r="G22">
        <v>10.857650520581601</v>
      </c>
      <c r="H22">
        <v>0</v>
      </c>
      <c r="I22" s="47">
        <v>3.7164181521389199E-3</v>
      </c>
      <c r="J22" s="47">
        <v>1.36086556590187E-5</v>
      </c>
      <c r="K22" s="47">
        <v>5.30164593115501E-7</v>
      </c>
      <c r="L22">
        <v>44.388690806848601</v>
      </c>
      <c r="M22">
        <v>0</v>
      </c>
      <c r="N22">
        <v>-17.173676428422301</v>
      </c>
      <c r="O22">
        <v>-51.052419089997102</v>
      </c>
      <c r="P22" s="47">
        <v>1.1044215963238501E-2</v>
      </c>
      <c r="Q22" s="47">
        <v>3.9231391342644502E-3</v>
      </c>
      <c r="R22" t="s">
        <v>180</v>
      </c>
    </row>
    <row r="23" spans="1:18" x14ac:dyDescent="0.3">
      <c r="A23">
        <v>16</v>
      </c>
      <c r="B23" t="s">
        <v>181</v>
      </c>
      <c r="C23">
        <v>0.79400000000000004</v>
      </c>
      <c r="D23" s="47">
        <v>1.3169848967625699E-7</v>
      </c>
      <c r="E23">
        <v>13.0755477953998</v>
      </c>
      <c r="F23">
        <v>0</v>
      </c>
      <c r="G23">
        <v>11.2252688211509</v>
      </c>
      <c r="H23">
        <v>0</v>
      </c>
      <c r="I23" s="47">
        <v>3.71776970082096E-3</v>
      </c>
      <c r="J23" s="47">
        <v>1.3630695824552299E-5</v>
      </c>
      <c r="K23" s="47">
        <v>4.94483529012157E-7</v>
      </c>
      <c r="L23">
        <v>43.1219577103586</v>
      </c>
      <c r="M23">
        <v>0</v>
      </c>
      <c r="N23">
        <v>-17.6209655663036</v>
      </c>
      <c r="O23">
        <v>-53.0577655930296</v>
      </c>
      <c r="P23" s="47">
        <v>1.1039189685738301E-2</v>
      </c>
      <c r="Q23" s="47">
        <v>3.9148486306559496E-3</v>
      </c>
      <c r="R23" t="s">
        <v>182</v>
      </c>
    </row>
    <row r="24" spans="1:18" x14ac:dyDescent="0.3">
      <c r="A24">
        <v>17</v>
      </c>
      <c r="B24" t="s">
        <v>183</v>
      </c>
      <c r="C24">
        <v>0.83499999999999996</v>
      </c>
      <c r="D24" s="47">
        <v>1.4189900394284699E-7</v>
      </c>
      <c r="E24">
        <v>13.396518255764301</v>
      </c>
      <c r="F24">
        <v>0</v>
      </c>
      <c r="G24">
        <v>11.8240476991542</v>
      </c>
      <c r="H24">
        <v>0</v>
      </c>
      <c r="I24" s="47">
        <v>3.7199711113659402E-3</v>
      </c>
      <c r="J24" s="47">
        <v>1.36272679866664E-5</v>
      </c>
      <c r="K24" s="47">
        <v>5.1739861950394996E-7</v>
      </c>
      <c r="L24">
        <v>42.904834836880397</v>
      </c>
      <c r="M24">
        <v>0</v>
      </c>
      <c r="N24">
        <v>-17.170822945569199</v>
      </c>
      <c r="O24">
        <v>-55.223879875868398</v>
      </c>
      <c r="P24">
        <v>1.1044248028396E-2</v>
      </c>
      <c r="Q24" s="47">
        <v>3.9058934808845099E-3</v>
      </c>
      <c r="R24" t="s">
        <v>184</v>
      </c>
    </row>
    <row r="25" spans="1:18" x14ac:dyDescent="0.3">
      <c r="A25">
        <v>18</v>
      </c>
      <c r="B25" t="s">
        <v>68</v>
      </c>
      <c r="C25">
        <v>0.8</v>
      </c>
      <c r="D25" s="47">
        <v>1.5973532770108299E-7</v>
      </c>
      <c r="E25">
        <v>15.739983600031</v>
      </c>
      <c r="F25">
        <v>0</v>
      </c>
      <c r="G25">
        <v>-1.3354254540899499</v>
      </c>
      <c r="H25">
        <v>0</v>
      </c>
      <c r="I25" s="47">
        <v>3.6715903083180401E-3</v>
      </c>
      <c r="J25" s="47">
        <v>1.3574734842572499E-5</v>
      </c>
      <c r="K25" s="47">
        <v>4.6715849189027402E-7</v>
      </c>
      <c r="L25">
        <v>40.433483292170202</v>
      </c>
      <c r="M25">
        <v>0</v>
      </c>
      <c r="N25">
        <v>-19.3581183708819</v>
      </c>
      <c r="O25">
        <v>-57.075190173273398</v>
      </c>
      <c r="P25" s="47">
        <v>1.1019668952242699E-2</v>
      </c>
      <c r="Q25" s="47">
        <v>3.8982397937646698E-3</v>
      </c>
      <c r="R25" t="s">
        <v>185</v>
      </c>
    </row>
    <row r="26" spans="1:18" x14ac:dyDescent="0.3">
      <c r="A26">
        <v>19</v>
      </c>
      <c r="B26" t="s">
        <v>68</v>
      </c>
      <c r="C26">
        <v>0.8</v>
      </c>
      <c r="D26" s="47">
        <v>1.5061900644069999E-7</v>
      </c>
      <c r="E26">
        <v>14.841768163314001</v>
      </c>
      <c r="F26">
        <v>0</v>
      </c>
      <c r="G26">
        <v>-1.3383858681656799</v>
      </c>
      <c r="H26">
        <v>0</v>
      </c>
      <c r="I26" s="47">
        <v>3.6715794243556898E-3</v>
      </c>
      <c r="J26" s="47">
        <v>1.35755776550177E-5</v>
      </c>
      <c r="K26" s="47">
        <v>4.4174706326227701E-7</v>
      </c>
      <c r="L26">
        <v>38.234084731705501</v>
      </c>
      <c r="M26">
        <v>0</v>
      </c>
      <c r="N26">
        <v>-19.363763336033099</v>
      </c>
      <c r="O26">
        <v>-58.6135365833089</v>
      </c>
      <c r="P26" s="47">
        <v>1.1019605518640299E-2</v>
      </c>
      <c r="Q26" s="47">
        <v>3.8918799619629199E-3</v>
      </c>
      <c r="R26" t="s">
        <v>186</v>
      </c>
    </row>
    <row r="27" spans="1:18" x14ac:dyDescent="0.3">
      <c r="A27">
        <v>20</v>
      </c>
      <c r="B27" t="s">
        <v>67</v>
      </c>
      <c r="C27">
        <v>0.78600000000000003</v>
      </c>
      <c r="D27" s="47">
        <v>9.8872923692122599E-8</v>
      </c>
      <c r="E27">
        <v>9.91639820394807</v>
      </c>
      <c r="F27">
        <v>0</v>
      </c>
      <c r="G27">
        <v>6.9006904342643303</v>
      </c>
      <c r="H27">
        <v>0</v>
      </c>
      <c r="I27" s="47">
        <v>3.7018703883815699E-3</v>
      </c>
      <c r="J27" s="47">
        <v>1.3636610700703801E-5</v>
      </c>
      <c r="K27" s="47">
        <v>5.53112305290426E-7</v>
      </c>
      <c r="L27">
        <v>48.725370002586999</v>
      </c>
      <c r="M27">
        <v>0</v>
      </c>
      <c r="N27">
        <v>-28.195604787724701</v>
      </c>
      <c r="O27">
        <v>-60.938823051476199</v>
      </c>
      <c r="P27" s="47">
        <v>1.09203603498794E-2</v>
      </c>
      <c r="Q27" s="47">
        <v>3.8822667625353102E-3</v>
      </c>
      <c r="R27" t="s">
        <v>187</v>
      </c>
    </row>
    <row r="28" spans="1:18" x14ac:dyDescent="0.3">
      <c r="A28">
        <v>21</v>
      </c>
      <c r="B28" t="s">
        <v>188</v>
      </c>
      <c r="C28">
        <v>0.76800000000000002</v>
      </c>
      <c r="D28" s="47">
        <v>4.77442230648289E-11</v>
      </c>
      <c r="E28" s="47">
        <v>7.8261980510433607E-2</v>
      </c>
      <c r="F28">
        <v>0</v>
      </c>
      <c r="G28">
        <v>-116.132952447775</v>
      </c>
      <c r="H28">
        <v>0</v>
      </c>
      <c r="I28" s="47">
        <v>3.2495372003257601E-3</v>
      </c>
      <c r="J28">
        <v>15.040192992838399</v>
      </c>
      <c r="K28" s="47">
        <v>9.6548028835521796E-12</v>
      </c>
      <c r="L28" s="47">
        <v>8.7001150373966897E-4</v>
      </c>
      <c r="M28">
        <v>0</v>
      </c>
      <c r="N28">
        <v>-311.41047632727202</v>
      </c>
      <c r="O28">
        <v>1596.9188945421199</v>
      </c>
      <c r="P28" s="47">
        <v>7.7378181954151802E-3</v>
      </c>
      <c r="Q28" s="47">
        <v>1.0736182217693201E-2</v>
      </c>
      <c r="R28" t="s">
        <v>189</v>
      </c>
    </row>
    <row r="29" spans="1:18" x14ac:dyDescent="0.3">
      <c r="A29">
        <v>22</v>
      </c>
      <c r="B29" t="s">
        <v>190</v>
      </c>
      <c r="C29">
        <v>0.83499999999999996</v>
      </c>
      <c r="D29" s="47">
        <v>4.8697026662838901E-11</v>
      </c>
      <c r="E29">
        <v>0.88160625497267697</v>
      </c>
      <c r="F29">
        <v>0</v>
      </c>
      <c r="G29">
        <v>-15.618551384811999</v>
      </c>
      <c r="H29">
        <v>0</v>
      </c>
      <c r="I29" s="47">
        <v>3.6190783958337399E-3</v>
      </c>
      <c r="J29">
        <v>191.02991625467001</v>
      </c>
      <c r="K29" s="47">
        <v>1.0076586734345099E-11</v>
      </c>
      <c r="L29" s="47">
        <v>8.3539070931542105E-4</v>
      </c>
      <c r="M29">
        <v>0</v>
      </c>
      <c r="N29">
        <v>5.8744443393148904</v>
      </c>
      <c r="O29">
        <v>1486.42449124619</v>
      </c>
      <c r="P29" s="47">
        <v>1.13032123059297E-2</v>
      </c>
      <c r="Q29" s="47">
        <v>1.0279376250316399E-2</v>
      </c>
      <c r="R29" t="s">
        <v>191</v>
      </c>
    </row>
    <row r="30" spans="1:18" x14ac:dyDescent="0.3">
      <c r="A30">
        <v>23</v>
      </c>
      <c r="B30" t="s">
        <v>192</v>
      </c>
      <c r="C30">
        <v>0.75800000000000001</v>
      </c>
      <c r="D30" s="47">
        <v>1.3181220225727499E-7</v>
      </c>
      <c r="E30">
        <v>13.708500987314901</v>
      </c>
      <c r="F30">
        <v>0</v>
      </c>
      <c r="G30">
        <v>11.558069470112001</v>
      </c>
      <c r="H30">
        <v>0</v>
      </c>
      <c r="I30" s="47">
        <v>3.71899324240687E-3</v>
      </c>
      <c r="J30" s="47">
        <v>1.31849512062855E-5</v>
      </c>
      <c r="K30" s="47">
        <v>4.8905458593928596E-7</v>
      </c>
      <c r="L30">
        <v>44.674134915348802</v>
      </c>
      <c r="M30">
        <v>0</v>
      </c>
      <c r="N30">
        <v>-17.0670056497896</v>
      </c>
      <c r="O30">
        <v>-62.423671053171702</v>
      </c>
      <c r="P30" s="47">
        <v>1.1045414644112199E-2</v>
      </c>
      <c r="Q30" s="47">
        <v>3.87612810385587E-3</v>
      </c>
      <c r="R30" t="s">
        <v>193</v>
      </c>
    </row>
    <row r="31" spans="1:18" x14ac:dyDescent="0.3">
      <c r="A31">
        <v>24</v>
      </c>
      <c r="B31" t="s">
        <v>194</v>
      </c>
      <c r="C31">
        <v>0.76</v>
      </c>
      <c r="D31" s="47">
        <v>4.5792059265293001E-11</v>
      </c>
      <c r="E31">
        <v>0.123320761554795</v>
      </c>
      <c r="F31">
        <v>0</v>
      </c>
      <c r="G31">
        <v>-72.6027935606554</v>
      </c>
      <c r="H31">
        <v>0</v>
      </c>
      <c r="I31" s="47">
        <v>3.4095758294742499E-3</v>
      </c>
      <c r="J31">
        <v>25.137795652160801</v>
      </c>
      <c r="K31" s="47">
        <v>3.3399345030112E-12</v>
      </c>
      <c r="L31" s="47">
        <v>3.0444273182291302E-4</v>
      </c>
      <c r="M31">
        <v>0</v>
      </c>
      <c r="N31">
        <v>-3754.4747935352498</v>
      </c>
      <c r="O31">
        <v>-7991.5935536823099</v>
      </c>
      <c r="P31" s="47">
        <v>-3.0952584149914301E-2</v>
      </c>
      <c r="Q31" s="47">
        <v>-2.8904646403143601E-2</v>
      </c>
      <c r="R31" t="s">
        <v>195</v>
      </c>
    </row>
    <row r="32" spans="1:18" x14ac:dyDescent="0.3">
      <c r="A32">
        <v>25</v>
      </c>
      <c r="B32" t="s">
        <v>196</v>
      </c>
      <c r="C32">
        <v>0.79600000000000004</v>
      </c>
      <c r="D32" s="47">
        <v>3.51889951232713E-11</v>
      </c>
      <c r="E32" s="47">
        <v>3.49638871286503E-3</v>
      </c>
      <c r="F32">
        <v>0</v>
      </c>
      <c r="G32">
        <v>-6.4817514145923996</v>
      </c>
      <c r="H32">
        <v>0</v>
      </c>
      <c r="I32" s="47">
        <v>3.6526698409242498E-3</v>
      </c>
      <c r="J32" s="47">
        <v>3.5726432539384998E-6</v>
      </c>
      <c r="K32" s="47">
        <v>-1.7235103697953899E-11</v>
      </c>
      <c r="L32" s="47">
        <v>-3.1706534096586402E-3</v>
      </c>
      <c r="M32">
        <v>0</v>
      </c>
      <c r="N32">
        <v>197.31807484137701</v>
      </c>
      <c r="O32">
        <v>585.37600634870398</v>
      </c>
      <c r="P32" s="47">
        <v>1.34545026706075E-2</v>
      </c>
      <c r="Q32" s="47">
        <v>6.5542615610717798E-3</v>
      </c>
      <c r="R32" t="s">
        <v>197</v>
      </c>
    </row>
    <row r="33" spans="1:18" x14ac:dyDescent="0.3">
      <c r="A33">
        <v>26</v>
      </c>
      <c r="B33" t="s">
        <v>198</v>
      </c>
      <c r="C33">
        <v>0.77200000000000002</v>
      </c>
      <c r="D33" s="47">
        <v>3.1999518052688903E-11</v>
      </c>
      <c r="E33" s="47">
        <v>3.2544939001178E-3</v>
      </c>
      <c r="F33">
        <v>0</v>
      </c>
      <c r="G33">
        <v>-53.9402037700481</v>
      </c>
      <c r="H33">
        <v>0</v>
      </c>
      <c r="I33" s="47">
        <v>3.4781888408394199E-3</v>
      </c>
      <c r="J33" s="47">
        <v>9.0125857003364797E-6</v>
      </c>
      <c r="K33" s="47">
        <v>-1.362212022666E-11</v>
      </c>
      <c r="L33" s="47">
        <v>-2.5801538403724001E-3</v>
      </c>
      <c r="M33">
        <v>0</v>
      </c>
      <c r="N33">
        <v>565.56921011676798</v>
      </c>
      <c r="O33">
        <v>-1873.27779178019</v>
      </c>
      <c r="P33" s="47">
        <v>1.7592614327924101E-2</v>
      </c>
      <c r="Q33" s="47">
        <v>-3.6103050884344198E-3</v>
      </c>
      <c r="R33" t="s">
        <v>199</v>
      </c>
    </row>
    <row r="34" spans="1:18" x14ac:dyDescent="0.3">
      <c r="A34">
        <v>27</v>
      </c>
      <c r="B34" t="s">
        <v>200</v>
      </c>
      <c r="C34">
        <v>0.79700000000000004</v>
      </c>
      <c r="D34" s="47">
        <v>3.3675001313190099E-11</v>
      </c>
      <c r="E34" s="47">
        <v>3.3221834634893999E-3</v>
      </c>
      <c r="F34">
        <v>0</v>
      </c>
      <c r="G34">
        <v>-27.939828417696901</v>
      </c>
      <c r="H34">
        <v>0</v>
      </c>
      <c r="I34" s="47">
        <v>3.57377922082234E-3</v>
      </c>
      <c r="J34" s="47">
        <v>1.7191218896624698E-5</v>
      </c>
      <c r="K34" s="47">
        <v>-2.5480535691266399E-11</v>
      </c>
      <c r="L34" s="47">
        <v>-4.7153017146347002E-3</v>
      </c>
      <c r="M34">
        <v>0</v>
      </c>
      <c r="N34">
        <v>-680.91638566072902</v>
      </c>
      <c r="O34">
        <v>-965.83571802639506</v>
      </c>
      <c r="P34" s="47">
        <v>3.5856063910532599E-3</v>
      </c>
      <c r="Q34" s="47">
        <v>1.4124197616496699E-4</v>
      </c>
      <c r="R34" t="s">
        <v>201</v>
      </c>
    </row>
    <row r="35" spans="1:18" x14ac:dyDescent="0.3">
      <c r="A35">
        <v>28</v>
      </c>
      <c r="B35" t="s">
        <v>202</v>
      </c>
      <c r="C35">
        <v>0.76</v>
      </c>
      <c r="D35" s="47">
        <v>3.3477168011732197E-11</v>
      </c>
      <c r="E35" s="47">
        <v>3.4749374922118902E-3</v>
      </c>
      <c r="F35">
        <v>0</v>
      </c>
      <c r="G35">
        <v>-28.0760924060984</v>
      </c>
      <c r="H35">
        <v>0</v>
      </c>
      <c r="I35" s="47">
        <v>3.5732782462689801E-3</v>
      </c>
      <c r="J35" s="47">
        <v>9.9406526390020805E-6</v>
      </c>
      <c r="K35" s="47">
        <v>-2.8819145110757999E-11</v>
      </c>
      <c r="L35" s="47">
        <v>-5.5264581735011697E-3</v>
      </c>
      <c r="M35">
        <v>0</v>
      </c>
      <c r="N35">
        <v>-196.20499229544799</v>
      </c>
      <c r="O35">
        <v>-1215.7731659871599</v>
      </c>
      <c r="P35" s="47">
        <v>9.0324052605775997E-3</v>
      </c>
      <c r="Q35" s="47">
        <v>-8.9204943311683397E-4</v>
      </c>
      <c r="R35" t="s">
        <v>203</v>
      </c>
    </row>
    <row r="36" spans="1:18" x14ac:dyDescent="0.3">
      <c r="A36">
        <v>29</v>
      </c>
      <c r="B36" t="s">
        <v>204</v>
      </c>
      <c r="C36">
        <v>0.76600000000000001</v>
      </c>
      <c r="D36" s="47">
        <v>3.4925280976451602E-11</v>
      </c>
      <c r="E36" s="47">
        <v>3.5834364669831299E-3</v>
      </c>
      <c r="F36">
        <v>0</v>
      </c>
      <c r="G36">
        <v>-24.1472954533074</v>
      </c>
      <c r="H36">
        <v>0</v>
      </c>
      <c r="I36" s="47">
        <v>3.5877224682659202E-3</v>
      </c>
      <c r="J36" s="47">
        <v>1.44654460565892E-5</v>
      </c>
      <c r="K36" s="47">
        <v>-3.2578045526554002E-11</v>
      </c>
      <c r="L36" s="47">
        <v>-6.2294245097586102E-3</v>
      </c>
      <c r="M36">
        <v>0</v>
      </c>
      <c r="N36">
        <v>-97.400765986972601</v>
      </c>
      <c r="O36">
        <v>-343.06068954410802</v>
      </c>
      <c r="P36" s="47">
        <v>1.01426881124512E-2</v>
      </c>
      <c r="Q36" s="47">
        <v>2.7159185286238E-3</v>
      </c>
      <c r="R36" t="s">
        <v>205</v>
      </c>
    </row>
    <row r="37" spans="1:18" x14ac:dyDescent="0.3">
      <c r="A37">
        <v>30</v>
      </c>
      <c r="B37" t="s">
        <v>206</v>
      </c>
      <c r="C37">
        <v>0.77900000000000003</v>
      </c>
      <c r="D37" s="47">
        <v>4.3517787040348297E-11</v>
      </c>
      <c r="E37" s="47">
        <v>4.3966130152971201E-3</v>
      </c>
      <c r="F37">
        <v>0</v>
      </c>
      <c r="G37">
        <v>-18.363627880809801</v>
      </c>
      <c r="H37">
        <v>0</v>
      </c>
      <c r="I37" s="47">
        <v>3.6089861220962001E-3</v>
      </c>
      <c r="J37" s="47">
        <v>1.3712396723083901E-5</v>
      </c>
      <c r="K37" s="47">
        <v>-3.3497172876738499E-11</v>
      </c>
      <c r="L37" s="47">
        <v>-6.3000224624011397E-3</v>
      </c>
      <c r="M37">
        <v>0</v>
      </c>
      <c r="N37">
        <v>125.31447340412301</v>
      </c>
      <c r="O37">
        <v>-120.815211334672</v>
      </c>
      <c r="P37" s="47">
        <v>1.26453838005368E-2</v>
      </c>
      <c r="Q37" s="47">
        <v>3.63472579523872E-3</v>
      </c>
      <c r="R37" t="s">
        <v>207</v>
      </c>
    </row>
    <row r="38" spans="1:18" x14ac:dyDescent="0.3">
      <c r="A38">
        <v>31</v>
      </c>
      <c r="B38" t="s">
        <v>68</v>
      </c>
      <c r="C38">
        <v>0.8</v>
      </c>
      <c r="D38" s="47">
        <v>3.6281244217176002E-11</v>
      </c>
      <c r="E38" s="47">
        <v>3.56280549791505E-3</v>
      </c>
      <c r="F38">
        <v>0</v>
      </c>
      <c r="G38">
        <v>-49.849877089345497</v>
      </c>
      <c r="H38">
        <v>0</v>
      </c>
      <c r="I38" s="47">
        <v>3.4932269268810202E-3</v>
      </c>
      <c r="J38" s="47">
        <v>1.1719135311144301E-5</v>
      </c>
      <c r="K38" s="47">
        <v>-3.3340229250552698E-11</v>
      </c>
      <c r="L38" s="47">
        <v>-6.0684226881068896E-3</v>
      </c>
      <c r="M38">
        <v>0</v>
      </c>
      <c r="N38">
        <v>-385.76157210678502</v>
      </c>
      <c r="O38">
        <v>-1144.32345639955</v>
      </c>
      <c r="P38" s="47">
        <v>6.9023200619216397E-3</v>
      </c>
      <c r="Q38" s="47">
        <v>-5.9666204033146601E-4</v>
      </c>
      <c r="R38" t="s">
        <v>208</v>
      </c>
    </row>
    <row r="39" spans="1:18" x14ac:dyDescent="0.3">
      <c r="A39">
        <v>32</v>
      </c>
      <c r="B39" t="s">
        <v>68</v>
      </c>
      <c r="C39">
        <v>0.8</v>
      </c>
      <c r="D39" s="47">
        <v>3.6167844425367703E-11</v>
      </c>
      <c r="E39" s="47">
        <v>3.5632283931266002E-3</v>
      </c>
      <c r="F39">
        <v>0</v>
      </c>
      <c r="G39">
        <v>-46.465090893230197</v>
      </c>
      <c r="H39">
        <v>0</v>
      </c>
      <c r="I39" s="47">
        <v>3.5056710933310401E-3</v>
      </c>
      <c r="J39" s="47">
        <v>8.7869974626188594E-6</v>
      </c>
      <c r="K39" s="47">
        <v>-3.4588891063944299E-11</v>
      </c>
      <c r="L39" s="47">
        <v>-6.3289115625374103E-3</v>
      </c>
      <c r="M39">
        <v>0</v>
      </c>
      <c r="N39">
        <v>-207.90939319683599</v>
      </c>
      <c r="O39">
        <v>-183.08104596876899</v>
      </c>
      <c r="P39" s="47">
        <v>8.9008805667685105E-3</v>
      </c>
      <c r="Q39" s="47">
        <v>3.3773063787242499E-3</v>
      </c>
      <c r="R39" t="s">
        <v>209</v>
      </c>
    </row>
    <row r="40" spans="1:18" x14ac:dyDescent="0.3">
      <c r="A40">
        <v>33</v>
      </c>
      <c r="B40" t="s">
        <v>67</v>
      </c>
      <c r="C40">
        <v>0.78700000000000003</v>
      </c>
      <c r="D40" s="47">
        <v>3.4853935455678902E-11</v>
      </c>
      <c r="E40" s="47">
        <v>3.4974807934454802E-3</v>
      </c>
      <c r="F40">
        <v>0</v>
      </c>
      <c r="G40">
        <v>-50.878925059093099</v>
      </c>
      <c r="H40">
        <v>0</v>
      </c>
      <c r="I40" s="47">
        <v>3.48944363202024E-3</v>
      </c>
      <c r="J40" s="47">
        <v>4.9340099921495101E-6</v>
      </c>
      <c r="K40" s="47">
        <v>-3.5822829186522898E-11</v>
      </c>
      <c r="L40" s="47">
        <v>-6.6656348440292997E-3</v>
      </c>
      <c r="M40">
        <v>0</v>
      </c>
      <c r="N40">
        <v>183.68349391393301</v>
      </c>
      <c r="O40">
        <v>548.18031971461699</v>
      </c>
      <c r="P40" s="47">
        <v>1.3301288157809701E-2</v>
      </c>
      <c r="Q40" s="47">
        <v>6.4004871516148403E-3</v>
      </c>
      <c r="R40" t="s">
        <v>210</v>
      </c>
    </row>
    <row r="41" spans="1:18" x14ac:dyDescent="0.3">
      <c r="A41">
        <v>34</v>
      </c>
      <c r="B41" t="s">
        <v>211</v>
      </c>
      <c r="C41">
        <v>0.78800000000000003</v>
      </c>
      <c r="D41" s="47">
        <v>3.3137766275375203E-11</v>
      </c>
      <c r="E41" s="47">
        <v>3.3222714390662199E-3</v>
      </c>
      <c r="F41">
        <v>0</v>
      </c>
      <c r="G41">
        <v>-40.463898694823001</v>
      </c>
      <c r="H41">
        <v>0</v>
      </c>
      <c r="I41" s="47">
        <v>3.5277344764484799E-3</v>
      </c>
      <c r="J41" s="47">
        <v>6.4358469841677096E-6</v>
      </c>
      <c r="K41" s="47">
        <v>-3.6969192925050498E-11</v>
      </c>
      <c r="L41" s="47">
        <v>-6.8659786037915402E-3</v>
      </c>
      <c r="M41">
        <v>0</v>
      </c>
      <c r="N41">
        <v>-46.013237932143703</v>
      </c>
      <c r="O41">
        <v>638.00475761553901</v>
      </c>
      <c r="P41" s="47">
        <v>1.07201400427089E-2</v>
      </c>
      <c r="Q41" s="47">
        <v>6.7718393470695996E-3</v>
      </c>
      <c r="R41" t="s">
        <v>212</v>
      </c>
    </row>
    <row r="42" spans="1:18" x14ac:dyDescent="0.3">
      <c r="A42">
        <v>35</v>
      </c>
      <c r="B42" t="s">
        <v>213</v>
      </c>
      <c r="C42">
        <v>0.751</v>
      </c>
      <c r="D42" s="47">
        <v>3.1375756810378401E-11</v>
      </c>
      <c r="E42" s="47">
        <v>3.3141769754109901E-3</v>
      </c>
      <c r="F42">
        <v>0</v>
      </c>
      <c r="G42">
        <v>-33.689728490467203</v>
      </c>
      <c r="H42">
        <v>0</v>
      </c>
      <c r="I42" s="47">
        <v>3.5526397132048001E-3</v>
      </c>
      <c r="J42" s="47">
        <v>1.6963656870662599E-5</v>
      </c>
      <c r="K42" s="47">
        <v>-3.3660029645011299E-11</v>
      </c>
      <c r="L42" s="47">
        <v>-6.5672834651758797E-3</v>
      </c>
      <c r="M42">
        <v>0</v>
      </c>
      <c r="N42">
        <v>-68.291193516233193</v>
      </c>
      <c r="O42">
        <v>-444.92483954776998</v>
      </c>
      <c r="P42" s="47">
        <v>1.0469798200219401E-2</v>
      </c>
      <c r="Q42" s="47">
        <v>2.2947917548195801E-3</v>
      </c>
      <c r="R42" t="s">
        <v>214</v>
      </c>
    </row>
    <row r="43" spans="1:18" x14ac:dyDescent="0.3">
      <c r="A43">
        <v>36</v>
      </c>
      <c r="B43" t="s">
        <v>215</v>
      </c>
      <c r="C43">
        <v>0.85</v>
      </c>
      <c r="D43" s="47">
        <v>3.9059603546888002E-11</v>
      </c>
      <c r="E43" s="47">
        <v>3.6164260962971199E-3</v>
      </c>
      <c r="F43">
        <v>0</v>
      </c>
      <c r="G43">
        <v>-28.579750729374201</v>
      </c>
      <c r="H43">
        <v>0</v>
      </c>
      <c r="I43" s="47">
        <v>3.5714265464434599E-3</v>
      </c>
      <c r="J43" s="47">
        <v>1.9250533944004801E-5</v>
      </c>
      <c r="K43" s="47">
        <v>-3.7209711955523903E-11</v>
      </c>
      <c r="L43" s="47">
        <v>-6.4109823848383001E-3</v>
      </c>
      <c r="M43">
        <v>0</v>
      </c>
      <c r="N43">
        <v>7.3023957365769299</v>
      </c>
      <c r="O43">
        <v>-59.944950700611798</v>
      </c>
      <c r="P43" s="47">
        <v>1.13192584813711E-2</v>
      </c>
      <c r="Q43" s="47">
        <v>3.8863756296556601E-3</v>
      </c>
      <c r="R43" t="s">
        <v>216</v>
      </c>
    </row>
    <row r="44" spans="1:18" x14ac:dyDescent="0.3">
      <c r="A44">
        <v>37</v>
      </c>
      <c r="B44" t="s">
        <v>217</v>
      </c>
      <c r="C44">
        <v>0.78400000000000003</v>
      </c>
      <c r="D44" s="47">
        <v>3.3966478569136401E-11</v>
      </c>
      <c r="E44" s="47">
        <v>3.4037325309137401E-3</v>
      </c>
      <c r="F44">
        <v>0</v>
      </c>
      <c r="G44">
        <v>7.9177639185385198</v>
      </c>
      <c r="H44">
        <v>0</v>
      </c>
      <c r="I44" s="47">
        <v>3.70560965904651E-3</v>
      </c>
      <c r="J44" s="47">
        <v>3.6983982858081802E-5</v>
      </c>
      <c r="K44" s="47">
        <v>-3.2888140300712698E-11</v>
      </c>
      <c r="L44" s="47">
        <v>-6.1567921692645697E-3</v>
      </c>
      <c r="M44">
        <v>0</v>
      </c>
      <c r="N44">
        <v>69.736021325863902</v>
      </c>
      <c r="O44">
        <v>-654.43648172173505</v>
      </c>
      <c r="P44">
        <v>1.2020837618843001E-2</v>
      </c>
      <c r="Q44" s="47">
        <v>1.42862871374993E-3</v>
      </c>
      <c r="R44" t="s">
        <v>218</v>
      </c>
    </row>
    <row r="45" spans="1:18" x14ac:dyDescent="0.3">
      <c r="A45">
        <v>38</v>
      </c>
      <c r="B45" t="s">
        <v>219</v>
      </c>
      <c r="C45">
        <v>0.754</v>
      </c>
      <c r="D45" s="47">
        <v>3.2760604704696397E-11</v>
      </c>
      <c r="E45" s="47">
        <v>3.4387338706998202E-3</v>
      </c>
      <c r="F45">
        <v>0</v>
      </c>
      <c r="G45">
        <v>-41.135053236529998</v>
      </c>
      <c r="H45">
        <v>0</v>
      </c>
      <c r="I45" s="47">
        <v>3.5252669767759002E-3</v>
      </c>
      <c r="J45" s="47">
        <v>1.4647658575283901E-5</v>
      </c>
      <c r="K45" s="47">
        <v>-3.4427745715576999E-11</v>
      </c>
      <c r="L45" s="47">
        <v>-6.6810960201820601E-3</v>
      </c>
      <c r="M45">
        <v>0</v>
      </c>
      <c r="N45">
        <v>-194.964167697558</v>
      </c>
      <c r="O45">
        <v>290.46622940312801</v>
      </c>
      <c r="P45">
        <v>9.0463486547490007E-3</v>
      </c>
      <c r="Q45" s="47">
        <v>5.3350455471557097E-3</v>
      </c>
      <c r="R45" t="s">
        <v>220</v>
      </c>
    </row>
    <row r="46" spans="1:18" x14ac:dyDescent="0.3">
      <c r="A46">
        <v>39</v>
      </c>
      <c r="B46" t="s">
        <v>221</v>
      </c>
      <c r="C46">
        <v>0.76100000000000001</v>
      </c>
      <c r="D46" s="47">
        <v>3.9909849686522599E-11</v>
      </c>
      <c r="E46" s="47">
        <v>4.1404781522592004E-3</v>
      </c>
      <c r="F46">
        <v>0</v>
      </c>
      <c r="G46">
        <v>-18.623879876828902</v>
      </c>
      <c r="H46">
        <v>0</v>
      </c>
      <c r="I46" s="47">
        <v>3.6080293056328398E-3</v>
      </c>
      <c r="J46" s="47">
        <v>1.1841537037997599E-5</v>
      </c>
      <c r="K46" s="47">
        <v>-3.34749936239465E-11</v>
      </c>
      <c r="L46" s="47">
        <v>-6.4383612276112901E-3</v>
      </c>
      <c r="M46">
        <v>0</v>
      </c>
      <c r="N46">
        <v>-160.658786033615</v>
      </c>
      <c r="O46">
        <v>25.7146464987276</v>
      </c>
      <c r="P46" s="47">
        <v>9.4318450895830592E-3</v>
      </c>
      <c r="Q46" s="47">
        <v>4.2405095404832701E-3</v>
      </c>
      <c r="R46" t="s">
        <v>222</v>
      </c>
    </row>
    <row r="47" spans="1:18" x14ac:dyDescent="0.3">
      <c r="A47">
        <v>40</v>
      </c>
      <c r="B47" t="s">
        <v>223</v>
      </c>
      <c r="C47">
        <v>0.80200000000000005</v>
      </c>
      <c r="D47" s="47">
        <v>2.83583603716037E-11</v>
      </c>
      <c r="E47" s="47">
        <v>2.8004942385167699E-3</v>
      </c>
      <c r="F47">
        <v>0</v>
      </c>
      <c r="G47">
        <v>-12.8455082786221</v>
      </c>
      <c r="H47">
        <v>0</v>
      </c>
      <c r="I47" s="47">
        <v>3.6292734888136498E-3</v>
      </c>
      <c r="J47" s="47">
        <v>1.48482047002777E-5</v>
      </c>
      <c r="K47" s="47">
        <v>-3.19200273919446E-11</v>
      </c>
      <c r="L47" s="47">
        <v>-5.8361958946748999E-3</v>
      </c>
      <c r="M47">
        <v>0</v>
      </c>
      <c r="N47">
        <v>-21.0836041341732</v>
      </c>
      <c r="O47">
        <v>-583.41915955327499</v>
      </c>
      <c r="P47" s="47">
        <v>1.1000279323623499E-2</v>
      </c>
      <c r="Q47" s="47">
        <v>1.72222853044642E-3</v>
      </c>
      <c r="R47" t="s">
        <v>224</v>
      </c>
    </row>
    <row r="48" spans="1:18" x14ac:dyDescent="0.3">
      <c r="A48">
        <v>41</v>
      </c>
      <c r="B48" t="s">
        <v>225</v>
      </c>
      <c r="C48">
        <v>0.752</v>
      </c>
      <c r="D48" s="47">
        <v>3.5076069503894999E-11</v>
      </c>
      <c r="E48" s="47">
        <v>3.66228417678666E-3</v>
      </c>
      <c r="F48">
        <v>0</v>
      </c>
      <c r="G48">
        <v>-62.150083370791997</v>
      </c>
      <c r="H48">
        <v>0</v>
      </c>
      <c r="I48" s="47">
        <v>3.44800521848728E-3</v>
      </c>
      <c r="J48" s="47">
        <v>7.9506881809829503E-6</v>
      </c>
      <c r="K48" s="47">
        <v>-3.2626569774053902E-11</v>
      </c>
      <c r="L48" s="47">
        <v>-6.3622585521355603E-3</v>
      </c>
      <c r="M48">
        <v>0</v>
      </c>
      <c r="N48">
        <v>-48.387696946668697</v>
      </c>
      <c r="O48">
        <v>-609.10931508999204</v>
      </c>
      <c r="P48" s="47">
        <v>1.06934577718709E-2</v>
      </c>
      <c r="Q48" s="47">
        <v>1.6160202882010699E-3</v>
      </c>
      <c r="R48" t="s">
        <v>226</v>
      </c>
    </row>
    <row r="49" spans="1:18" x14ac:dyDescent="0.3">
      <c r="A49">
        <v>42</v>
      </c>
      <c r="B49" t="s">
        <v>227</v>
      </c>
      <c r="C49">
        <v>0.84099999999999997</v>
      </c>
      <c r="D49" s="47">
        <v>3.2412864703161798E-11</v>
      </c>
      <c r="E49" s="47">
        <v>3.0401921883332398E-3</v>
      </c>
      <c r="F49">
        <v>0</v>
      </c>
      <c r="G49">
        <v>-37.393212308850302</v>
      </c>
      <c r="H49">
        <v>0</v>
      </c>
      <c r="I49" s="47">
        <v>3.5390238549465099E-3</v>
      </c>
      <c r="J49" s="47">
        <v>1.37629638076974E-5</v>
      </c>
      <c r="K49" s="47">
        <v>-2.9542848151679797E-11</v>
      </c>
      <c r="L49" s="47">
        <v>-5.1119563024786801E-3</v>
      </c>
      <c r="M49">
        <v>0</v>
      </c>
      <c r="N49">
        <v>-225.55438529305101</v>
      </c>
      <c r="O49">
        <v>-1149.4399400465099</v>
      </c>
      <c r="P49" s="47">
        <v>8.7026002615849304E-3</v>
      </c>
      <c r="Q49" s="47">
        <v>-6.1781460726878501E-4</v>
      </c>
      <c r="R49" t="s">
        <v>228</v>
      </c>
    </row>
    <row r="50" spans="1:18" x14ac:dyDescent="0.3">
      <c r="A50">
        <v>43</v>
      </c>
      <c r="B50" t="s">
        <v>229</v>
      </c>
      <c r="C50">
        <v>0.79300000000000004</v>
      </c>
      <c r="D50" s="47">
        <v>3.3200412959209099E-11</v>
      </c>
      <c r="E50" s="47">
        <v>3.3204443425333299E-3</v>
      </c>
      <c r="F50">
        <v>0</v>
      </c>
      <c r="G50">
        <v>-24.189842159766101</v>
      </c>
      <c r="H50">
        <v>0</v>
      </c>
      <c r="I50" s="47">
        <v>3.5875660452996199E-3</v>
      </c>
      <c r="J50" s="47">
        <v>1.7728127514626601E-5</v>
      </c>
      <c r="K50" s="47">
        <v>-2.7867424107251901E-11</v>
      </c>
      <c r="L50" s="47">
        <v>-5.1536388432277197E-3</v>
      </c>
      <c r="M50">
        <v>0</v>
      </c>
      <c r="N50">
        <v>389.05539936913999</v>
      </c>
      <c r="O50">
        <v>-216.40320437009399</v>
      </c>
      <c r="P50" s="47">
        <v>1.56090933337909E-2</v>
      </c>
      <c r="Q50" s="47">
        <v>3.2395459098719802E-3</v>
      </c>
      <c r="R50" t="s">
        <v>230</v>
      </c>
    </row>
    <row r="51" spans="1:18" x14ac:dyDescent="0.3">
      <c r="A51">
        <v>44</v>
      </c>
      <c r="B51" t="s">
        <v>68</v>
      </c>
      <c r="C51">
        <v>0.8</v>
      </c>
      <c r="D51" s="47">
        <v>4.3039625515148799E-11</v>
      </c>
      <c r="E51" s="47">
        <v>4.2403995133914697E-3</v>
      </c>
      <c r="F51">
        <v>0</v>
      </c>
      <c r="G51">
        <v>-48.009564093859602</v>
      </c>
      <c r="H51">
        <v>0</v>
      </c>
      <c r="I51" s="47">
        <v>3.4999928376089301E-3</v>
      </c>
      <c r="J51" s="47">
        <v>1.5567230509159E-5</v>
      </c>
      <c r="K51" s="47">
        <v>-3.0027263526110802E-11</v>
      </c>
      <c r="L51" s="47">
        <v>-5.4964657636095097E-3</v>
      </c>
      <c r="M51">
        <v>0</v>
      </c>
      <c r="N51">
        <v>233.62256410902</v>
      </c>
      <c r="O51">
        <v>743.549923803968</v>
      </c>
      <c r="P51" s="47">
        <v>1.38624634774059E-2</v>
      </c>
      <c r="Q51" s="47">
        <v>7.2081841781604797E-3</v>
      </c>
      <c r="R51" t="s">
        <v>231</v>
      </c>
    </row>
    <row r="52" spans="1:18" x14ac:dyDescent="0.3">
      <c r="A52">
        <v>45</v>
      </c>
      <c r="B52" t="s">
        <v>68</v>
      </c>
      <c r="C52">
        <v>0.8</v>
      </c>
      <c r="D52" s="47">
        <v>3.8085603757442401E-11</v>
      </c>
      <c r="E52" s="47">
        <v>3.7572066844245599E-3</v>
      </c>
      <c r="F52">
        <v>0</v>
      </c>
      <c r="G52">
        <v>-75.282844578437107</v>
      </c>
      <c r="H52">
        <v>0</v>
      </c>
      <c r="I52" s="47">
        <v>3.3997226219073802E-3</v>
      </c>
      <c r="J52" s="47">
        <v>5.9331634811193497E-6</v>
      </c>
      <c r="K52" s="47">
        <v>-2.99723632584293E-11</v>
      </c>
      <c r="L52" s="47">
        <v>-5.4462908454469498E-3</v>
      </c>
      <c r="M52">
        <v>0</v>
      </c>
      <c r="N52">
        <v>-431.06042105118598</v>
      </c>
      <c r="O52">
        <v>-1097.12898285302</v>
      </c>
      <c r="P52" s="47">
        <v>6.3932878365636102E-3</v>
      </c>
      <c r="Q52" s="47">
        <v>-4.0155064554415798E-4</v>
      </c>
      <c r="R52" t="s">
        <v>232</v>
      </c>
    </row>
    <row r="53" spans="1:18" x14ac:dyDescent="0.3">
      <c r="A53">
        <v>46</v>
      </c>
      <c r="B53" t="s">
        <v>67</v>
      </c>
      <c r="C53">
        <v>0.81899999999999995</v>
      </c>
      <c r="D53" s="47">
        <v>4.4411704487736902E-11</v>
      </c>
      <c r="E53" s="47">
        <v>4.2831780137753102E-3</v>
      </c>
      <c r="F53">
        <v>0</v>
      </c>
      <c r="G53">
        <v>21.7301985284493</v>
      </c>
      <c r="H53">
        <v>0</v>
      </c>
      <c r="I53" s="47">
        <v>3.75639107488984E-3</v>
      </c>
      <c r="J53" s="47">
        <v>3.53862684613816E-5</v>
      </c>
      <c r="K53" s="47">
        <v>-2.6849729999555399E-11</v>
      </c>
      <c r="L53" s="47">
        <v>-4.7768370169908002E-3</v>
      </c>
      <c r="M53">
        <v>0</v>
      </c>
      <c r="N53">
        <v>-70.825971255088007</v>
      </c>
      <c r="O53">
        <v>-1222.2515665787801</v>
      </c>
      <c r="P53" s="47">
        <v>1.04413143958123E-2</v>
      </c>
      <c r="Q53" s="47">
        <v>-9.1883243715176505E-4</v>
      </c>
      <c r="R53" t="s">
        <v>233</v>
      </c>
    </row>
    <row r="54" spans="1:18" x14ac:dyDescent="0.3">
      <c r="A54">
        <v>47</v>
      </c>
      <c r="B54" t="s">
        <v>234</v>
      </c>
      <c r="C54">
        <v>0.76900000000000002</v>
      </c>
      <c r="D54" s="47">
        <v>4.4804368629905097E-11</v>
      </c>
      <c r="E54" s="47">
        <v>4.5727806947586701E-3</v>
      </c>
      <c r="F54">
        <v>0</v>
      </c>
      <c r="G54">
        <v>-31.196845291213702</v>
      </c>
      <c r="H54">
        <v>0</v>
      </c>
      <c r="I54" s="47">
        <v>3.5618047982868498E-3</v>
      </c>
      <c r="J54" s="47">
        <v>1.1038035157732199E-5</v>
      </c>
      <c r="K54" s="47">
        <v>-3.2298215251459201E-11</v>
      </c>
      <c r="L54" s="47">
        <v>-6.19131739811062E-3</v>
      </c>
      <c r="M54">
        <v>0</v>
      </c>
      <c r="N54">
        <v>-245.14600270837599</v>
      </c>
      <c r="O54">
        <v>-907.126802287077</v>
      </c>
      <c r="P54" s="47">
        <v>8.4824453383654397E-3</v>
      </c>
      <c r="Q54" s="47">
        <v>3.83956378414966E-4</v>
      </c>
      <c r="R54" t="s">
        <v>235</v>
      </c>
    </row>
    <row r="55" spans="1:18" x14ac:dyDescent="0.3">
      <c r="A55">
        <v>48</v>
      </c>
      <c r="B55" t="s">
        <v>236</v>
      </c>
      <c r="C55">
        <v>0.84599999999999997</v>
      </c>
      <c r="D55" s="47">
        <v>3.2618777558830101E-11</v>
      </c>
      <c r="E55" s="47">
        <v>3.0677658742850299E-3</v>
      </c>
      <c r="F55">
        <v>0</v>
      </c>
      <c r="G55">
        <v>-49.8765829641696</v>
      </c>
      <c r="H55">
        <v>0</v>
      </c>
      <c r="I55" s="47">
        <v>3.4931287427322302E-3</v>
      </c>
      <c r="J55" s="47">
        <v>1.6426051145636098E-5</v>
      </c>
      <c r="K55" s="47">
        <v>-2.72790276848058E-11</v>
      </c>
      <c r="L55" s="47">
        <v>-4.7459022571186603E-3</v>
      </c>
      <c r="M55">
        <v>0</v>
      </c>
      <c r="N55">
        <v>-185.829690750494</v>
      </c>
      <c r="O55">
        <v>-873.62472704482298</v>
      </c>
      <c r="P55" s="47">
        <v>9.1489945990985509E-3</v>
      </c>
      <c r="Q55" s="47">
        <v>5.2246065947959602E-4</v>
      </c>
      <c r="R55" t="s">
        <v>237</v>
      </c>
    </row>
    <row r="56" spans="1:18" x14ac:dyDescent="0.3">
      <c r="A56">
        <v>49</v>
      </c>
      <c r="B56" t="s">
        <v>238</v>
      </c>
      <c r="C56">
        <v>0.75700000000000001</v>
      </c>
      <c r="D56" s="47">
        <v>3.3594970301329603E-11</v>
      </c>
      <c r="E56" s="47">
        <v>3.49266134678644E-3</v>
      </c>
      <c r="F56">
        <v>0</v>
      </c>
      <c r="G56">
        <v>-10.1496873349354</v>
      </c>
      <c r="H56">
        <v>0</v>
      </c>
      <c r="I56" s="47">
        <v>3.63918467451311E-3</v>
      </c>
      <c r="J56" s="47">
        <v>2.6063570687350801E-5</v>
      </c>
      <c r="K56" s="47">
        <v>-2.7245535810641899E-11</v>
      </c>
      <c r="L56" s="47">
        <v>-5.2967675943909002E-3</v>
      </c>
      <c r="M56">
        <v>0</v>
      </c>
      <c r="N56">
        <v>29.8879824037943</v>
      </c>
      <c r="O56">
        <v>-826.89276329562404</v>
      </c>
      <c r="P56" s="47">
        <v>1.1573057235867899E-2</v>
      </c>
      <c r="Q56" s="47">
        <v>7.1565994624072195E-4</v>
      </c>
      <c r="R56" t="s">
        <v>239</v>
      </c>
    </row>
    <row r="57" spans="1:18" x14ac:dyDescent="0.3">
      <c r="A57">
        <v>50</v>
      </c>
      <c r="B57" t="s">
        <v>240</v>
      </c>
      <c r="C57">
        <v>0.76700000000000002</v>
      </c>
      <c r="D57" s="47">
        <v>3.3485730993056597E-11</v>
      </c>
      <c r="E57" s="47">
        <v>3.4586474371989802E-3</v>
      </c>
      <c r="F57">
        <v>0</v>
      </c>
      <c r="G57">
        <v>-11.3332371109595</v>
      </c>
      <c r="H57">
        <v>0</v>
      </c>
      <c r="I57" s="47">
        <v>3.6348333537615601E-3</v>
      </c>
      <c r="J57" s="47">
        <v>2.4305560612881701E-5</v>
      </c>
      <c r="K57" s="47">
        <v>-2.36286863674744E-11</v>
      </c>
      <c r="L57" s="47">
        <v>-4.4837175867604899E-3</v>
      </c>
      <c r="M57">
        <v>0</v>
      </c>
      <c r="N57">
        <v>141.57380257390901</v>
      </c>
      <c r="O57">
        <v>-1199.5603922923301</v>
      </c>
      <c r="P57" s="47">
        <v>1.28280931342835E-2</v>
      </c>
      <c r="Q57" s="47">
        <v>-8.2502258333429798E-4</v>
      </c>
      <c r="R57" t="s">
        <v>241</v>
      </c>
    </row>
    <row r="58" spans="1:18" x14ac:dyDescent="0.3">
      <c r="A58">
        <v>51</v>
      </c>
      <c r="B58" t="s">
        <v>242</v>
      </c>
      <c r="C58">
        <v>0.82699999999999996</v>
      </c>
      <c r="D58" s="47">
        <v>4.1927063471720303E-11</v>
      </c>
      <c r="E58" s="47">
        <v>4.0048778325083301E-3</v>
      </c>
      <c r="F58">
        <v>0</v>
      </c>
      <c r="G58">
        <v>-40.649211625611798</v>
      </c>
      <c r="H58">
        <v>0</v>
      </c>
      <c r="I58" s="47">
        <v>3.5270531734584399E-3</v>
      </c>
      <c r="J58" s="47">
        <v>1.4251030332170399E-5</v>
      </c>
      <c r="K58" s="47">
        <v>-2.52011148901094E-11</v>
      </c>
      <c r="L58" s="47">
        <v>-4.4516700337434998E-3</v>
      </c>
      <c r="M58">
        <v>0</v>
      </c>
      <c r="N58">
        <v>-676.06303322408996</v>
      </c>
      <c r="O58">
        <v>-1639.87317803664</v>
      </c>
      <c r="P58" s="47">
        <v>3.6401444830542499E-3</v>
      </c>
      <c r="Q58" s="47">
        <v>-2.6453637231620502E-3</v>
      </c>
      <c r="R58" t="s">
        <v>243</v>
      </c>
    </row>
    <row r="59" spans="1:18" x14ac:dyDescent="0.3">
      <c r="A59">
        <v>52</v>
      </c>
      <c r="B59" t="s">
        <v>244</v>
      </c>
      <c r="C59">
        <v>0.79100000000000004</v>
      </c>
      <c r="D59" s="47">
        <v>3.2967641654400902E-11</v>
      </c>
      <c r="E59" s="47">
        <v>3.2874751304085102E-3</v>
      </c>
      <c r="F59">
        <v>0</v>
      </c>
      <c r="G59">
        <v>-17.3617270972318</v>
      </c>
      <c r="H59">
        <v>0</v>
      </c>
      <c r="I59" s="47">
        <v>3.61266961032703E-3</v>
      </c>
      <c r="J59" s="47">
        <v>1.19664830944175E-5</v>
      </c>
      <c r="K59" s="47">
        <v>-2.6227603036165899E-11</v>
      </c>
      <c r="L59" s="47">
        <v>-4.8542666161202298E-3</v>
      </c>
      <c r="M59">
        <v>0</v>
      </c>
      <c r="N59">
        <v>-300.15670121094098</v>
      </c>
      <c r="O59">
        <v>-436.77913126645302</v>
      </c>
      <c r="P59" s="47">
        <v>7.8642791171524198E-3</v>
      </c>
      <c r="Q59" s="47">
        <v>2.3284677423847599E-3</v>
      </c>
      <c r="R59" t="s">
        <v>245</v>
      </c>
    </row>
    <row r="60" spans="1:18" x14ac:dyDescent="0.3">
      <c r="A60">
        <v>53</v>
      </c>
      <c r="B60" t="s">
        <v>246</v>
      </c>
      <c r="C60">
        <v>0.752</v>
      </c>
      <c r="D60" s="47">
        <v>4.4047236610403903E-11</v>
      </c>
      <c r="E60" s="47">
        <v>4.6175201945670803E-3</v>
      </c>
      <c r="F60">
        <v>0</v>
      </c>
      <c r="G60">
        <v>-65.536237811263106</v>
      </c>
      <c r="H60">
        <v>0</v>
      </c>
      <c r="I60" s="47">
        <v>3.4355560216868899E-3</v>
      </c>
      <c r="J60" s="47">
        <v>5.2845063073069597E-6</v>
      </c>
      <c r="K60" s="47">
        <v>-2.30078591676721E-11</v>
      </c>
      <c r="L60" s="47">
        <v>-4.4862498943084601E-3</v>
      </c>
      <c r="M60">
        <v>0</v>
      </c>
      <c r="N60">
        <v>382.10797356059601</v>
      </c>
      <c r="O60">
        <v>-160.83329524701301</v>
      </c>
      <c r="P60" s="47">
        <v>1.5531023720495101E-2</v>
      </c>
      <c r="Q60" s="47">
        <v>3.4692830308193901E-3</v>
      </c>
      <c r="R60" t="s">
        <v>247</v>
      </c>
    </row>
    <row r="61" spans="1:18" x14ac:dyDescent="0.3">
      <c r="A61">
        <v>54</v>
      </c>
      <c r="B61" t="s">
        <v>248</v>
      </c>
      <c r="C61">
        <v>0.83099999999999996</v>
      </c>
      <c r="D61" s="47">
        <v>4.4335476110014399E-11</v>
      </c>
      <c r="E61" s="47">
        <v>4.2018613630707101E-3</v>
      </c>
      <c r="F61">
        <v>0</v>
      </c>
      <c r="G61">
        <v>-25.330308152999599</v>
      </c>
      <c r="H61">
        <v>0</v>
      </c>
      <c r="I61" s="47">
        <v>3.5833731220754998E-3</v>
      </c>
      <c r="J61" s="47">
        <v>1.04270255860764E-5</v>
      </c>
      <c r="K61" s="47">
        <v>-2.3432446223181999E-11</v>
      </c>
      <c r="L61" s="47">
        <v>-4.1279334139476603E-3</v>
      </c>
      <c r="M61">
        <v>0</v>
      </c>
      <c r="N61">
        <v>100.612532034737</v>
      </c>
      <c r="O61">
        <v>733.80805769734195</v>
      </c>
      <c r="P61" s="47">
        <v>1.2367803144980699E-2</v>
      </c>
      <c r="Q61" s="47">
        <v>7.16790935483776E-3</v>
      </c>
      <c r="R61" t="s">
        <v>249</v>
      </c>
    </row>
    <row r="62" spans="1:18" x14ac:dyDescent="0.3">
      <c r="A62">
        <v>55</v>
      </c>
      <c r="B62" t="s">
        <v>250</v>
      </c>
      <c r="C62">
        <v>0.77300000000000002</v>
      </c>
      <c r="D62" s="47">
        <v>4.1945396456318999E-11</v>
      </c>
      <c r="E62" s="47">
        <v>4.2549931033437696E-3</v>
      </c>
      <c r="F62">
        <v>0</v>
      </c>
      <c r="G62">
        <v>-21.604850683599501</v>
      </c>
      <c r="H62">
        <v>0</v>
      </c>
      <c r="I62" s="47">
        <v>3.59706976646175E-3</v>
      </c>
      <c r="J62" s="47">
        <v>1.6585812189830901E-5</v>
      </c>
      <c r="K62" s="47">
        <v>-2.7818022787628299E-11</v>
      </c>
      <c r="L62" s="47">
        <v>-5.2675015143880304E-3</v>
      </c>
      <c r="M62">
        <v>0</v>
      </c>
      <c r="N62">
        <v>98.053165081180495</v>
      </c>
      <c r="O62">
        <v>1030.8412603905099</v>
      </c>
      <c r="P62" s="47">
        <v>1.23390430266502E-2</v>
      </c>
      <c r="Q62" s="47">
        <v>8.3959040355808309E-3</v>
      </c>
      <c r="R62" t="s">
        <v>251</v>
      </c>
    </row>
    <row r="63" spans="1:18" x14ac:dyDescent="0.3">
      <c r="A63">
        <v>55</v>
      </c>
      <c r="B63" t="s">
        <v>19</v>
      </c>
    </row>
    <row r="64" spans="1:18" x14ac:dyDescent="0.3">
      <c r="A64" t="s">
        <v>20</v>
      </c>
    </row>
    <row r="65" spans="1:18" x14ac:dyDescent="0.3">
      <c r="A65" t="s">
        <v>2</v>
      </c>
      <c r="B65" t="s">
        <v>3</v>
      </c>
      <c r="C65" t="s">
        <v>66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4</v>
      </c>
      <c r="L65" t="s">
        <v>11</v>
      </c>
      <c r="M65" t="s">
        <v>6</v>
      </c>
      <c r="N65" t="s">
        <v>12</v>
      </c>
      <c r="O65" t="s">
        <v>13</v>
      </c>
      <c r="P65" t="s">
        <v>9</v>
      </c>
      <c r="Q65" t="s">
        <v>10</v>
      </c>
      <c r="R65" t="s">
        <v>14</v>
      </c>
    </row>
    <row r="66" spans="1:18" x14ac:dyDescent="0.3">
      <c r="A66" t="s">
        <v>15</v>
      </c>
      <c r="B66" t="s">
        <v>15</v>
      </c>
      <c r="C66" t="s">
        <v>15</v>
      </c>
      <c r="D66" t="s">
        <v>15</v>
      </c>
      <c r="E66" t="s">
        <v>21</v>
      </c>
      <c r="F66" t="s">
        <v>15</v>
      </c>
      <c r="G66" t="s">
        <v>17</v>
      </c>
      <c r="H66" t="s">
        <v>15</v>
      </c>
      <c r="I66" t="s">
        <v>15</v>
      </c>
      <c r="J66" t="s">
        <v>15</v>
      </c>
      <c r="K66" t="s">
        <v>15</v>
      </c>
      <c r="L66" t="s">
        <v>21</v>
      </c>
      <c r="M66" t="s">
        <v>15</v>
      </c>
      <c r="N66" t="s">
        <v>18</v>
      </c>
      <c r="O66" t="s">
        <v>18</v>
      </c>
      <c r="P66" t="s">
        <v>15</v>
      </c>
      <c r="Q66" t="s">
        <v>15</v>
      </c>
      <c r="R66" t="s">
        <v>15</v>
      </c>
    </row>
    <row r="67" spans="1:18" x14ac:dyDescent="0.3">
      <c r="A67">
        <v>1</v>
      </c>
      <c r="B67" t="s">
        <v>88</v>
      </c>
      <c r="C67">
        <v>100</v>
      </c>
      <c r="D67" s="47">
        <v>4.7945541823855496E-10</v>
      </c>
      <c r="E67" s="47">
        <v>3.7809352293654598E-4</v>
      </c>
      <c r="G67">
        <v>-15.880995328135</v>
      </c>
      <c r="H67">
        <v>0</v>
      </c>
      <c r="I67" s="47">
        <v>3.6181135206761099E-3</v>
      </c>
      <c r="J67" s="47">
        <v>8.7210235056848999E-6</v>
      </c>
      <c r="K67" s="47">
        <v>1.7555735545848899E-9</v>
      </c>
      <c r="L67" s="47">
        <v>1.21557759135369E-3</v>
      </c>
      <c r="N67">
        <v>-30.788958630265199</v>
      </c>
      <c r="O67">
        <v>-62.475943156923101</v>
      </c>
      <c r="P67">
        <v>1.0891218314079999E-2</v>
      </c>
      <c r="Q67" s="47">
        <v>3.8759120005220399E-3</v>
      </c>
      <c r="R67" t="s">
        <v>72</v>
      </c>
    </row>
    <row r="68" spans="1:18" x14ac:dyDescent="0.3">
      <c r="A68">
        <v>2</v>
      </c>
      <c r="B68" t="s">
        <v>88</v>
      </c>
      <c r="C68">
        <v>100</v>
      </c>
      <c r="D68" s="47">
        <v>3.9721410132576898E-10</v>
      </c>
      <c r="E68" s="47">
        <v>3.1322489998458297E-4</v>
      </c>
      <c r="G68">
        <v>-26.568496835606201</v>
      </c>
      <c r="H68">
        <v>0</v>
      </c>
      <c r="I68" s="47">
        <v>3.5788209213838901E-3</v>
      </c>
      <c r="J68" s="47">
        <v>6.9200518115692E-6</v>
      </c>
      <c r="K68" s="47">
        <v>2.0608720363926601E-9</v>
      </c>
      <c r="L68" s="47">
        <v>1.4269686127866201E-3</v>
      </c>
      <c r="N68">
        <v>-26.251899243751701</v>
      </c>
      <c r="O68">
        <v>-39.8850763162704</v>
      </c>
      <c r="P68" s="47">
        <v>1.09422021578181E-2</v>
      </c>
      <c r="Q68" s="47">
        <v>3.9693071632922903E-3</v>
      </c>
      <c r="R68" t="s">
        <v>72</v>
      </c>
    </row>
    <row r="69" spans="1:18" x14ac:dyDescent="0.3">
      <c r="A69">
        <v>3</v>
      </c>
      <c r="B69" t="s">
        <v>89</v>
      </c>
      <c r="C69">
        <v>0.8</v>
      </c>
      <c r="D69" s="47">
        <v>1.60665112082514E-7</v>
      </c>
      <c r="E69">
        <v>15.8318812172575</v>
      </c>
      <c r="G69">
        <v>-2.0169895464952701</v>
      </c>
      <c r="H69">
        <v>0</v>
      </c>
      <c r="I69" s="47">
        <v>3.6690845379323102E-3</v>
      </c>
      <c r="J69" s="47">
        <v>1.31534941011736E-5</v>
      </c>
      <c r="K69" s="47">
        <v>4.6971504352733001E-7</v>
      </c>
      <c r="L69">
        <v>40.654658510661399</v>
      </c>
      <c r="N69">
        <v>-19.8414657431249</v>
      </c>
      <c r="O69">
        <v>-45.411906698029902</v>
      </c>
      <c r="P69" s="47">
        <v>1.10142374811514E-2</v>
      </c>
      <c r="Q69" s="47">
        <v>3.94645814086438E-3</v>
      </c>
      <c r="R69" t="s">
        <v>72</v>
      </c>
    </row>
    <row r="70" spans="1:18" x14ac:dyDescent="0.3">
      <c r="A70">
        <v>4</v>
      </c>
      <c r="B70" t="s">
        <v>89</v>
      </c>
      <c r="C70">
        <v>0.8</v>
      </c>
      <c r="D70" s="47">
        <v>1.59207148464624E-7</v>
      </c>
      <c r="E70">
        <v>15.688140778818401</v>
      </c>
      <c r="G70">
        <v>-1.85631586891011</v>
      </c>
      <c r="H70">
        <v>0</v>
      </c>
      <c r="I70" s="47">
        <v>3.6696752547079499E-3</v>
      </c>
      <c r="J70" s="47">
        <v>1.3327822708438501E-5</v>
      </c>
      <c r="K70" s="47">
        <v>4.6498832917407597E-7</v>
      </c>
      <c r="L70">
        <v>40.245569863277602</v>
      </c>
      <c r="N70">
        <v>-19.746662229602901</v>
      </c>
      <c r="O70">
        <v>-46.970340409333197</v>
      </c>
      <c r="P70" s="47">
        <v>1.1015302807193501E-2</v>
      </c>
      <c r="Q70" s="47">
        <v>3.9400152641407699E-3</v>
      </c>
      <c r="R70" t="s">
        <v>72</v>
      </c>
    </row>
    <row r="71" spans="1:18" x14ac:dyDescent="0.3">
      <c r="A71">
        <v>5</v>
      </c>
      <c r="B71" t="s">
        <v>90</v>
      </c>
      <c r="C71">
        <v>0.8</v>
      </c>
      <c r="D71" s="47">
        <v>1.59530291338195E-7</v>
      </c>
      <c r="E71">
        <v>15.7200011017267</v>
      </c>
      <c r="G71">
        <v>-1.85001669569851</v>
      </c>
      <c r="H71">
        <v>0</v>
      </c>
      <c r="I71" s="47">
        <v>3.6696984136182602E-3</v>
      </c>
      <c r="J71" s="47">
        <v>1.3466686446912401E-5</v>
      </c>
      <c r="K71" s="47">
        <v>4.6723464586229103E-7</v>
      </c>
      <c r="L71">
        <v>40.439997974060503</v>
      </c>
      <c r="N71">
        <v>-19.62024508448</v>
      </c>
      <c r="O71">
        <v>-47.406383642129697</v>
      </c>
      <c r="P71" s="47">
        <v>1.10167233819367E-2</v>
      </c>
      <c r="Q71" s="47">
        <v>3.9382125741869401E-3</v>
      </c>
      <c r="R71" t="s">
        <v>72</v>
      </c>
    </row>
    <row r="72" spans="1:18" x14ac:dyDescent="0.3">
      <c r="A72">
        <v>6</v>
      </c>
      <c r="B72" t="s">
        <v>68</v>
      </c>
      <c r="C72">
        <v>0.8</v>
      </c>
      <c r="D72" s="47">
        <v>1.5870858046523899E-7</v>
      </c>
      <c r="E72">
        <v>15.639038535545501</v>
      </c>
      <c r="G72">
        <v>-1.7689137274126101</v>
      </c>
      <c r="H72">
        <v>0</v>
      </c>
      <c r="I72" s="47">
        <v>3.6699965886811698E-3</v>
      </c>
      <c r="J72" s="47">
        <v>1.35076842221461E-5</v>
      </c>
      <c r="K72" s="47">
        <v>4.6488354343843199E-7</v>
      </c>
      <c r="L72">
        <v>40.236508549434802</v>
      </c>
      <c r="N72">
        <v>-19.517203166734198</v>
      </c>
      <c r="O72">
        <v>-47.444332717347798</v>
      </c>
      <c r="P72" s="47">
        <v>1.10178812845748E-2</v>
      </c>
      <c r="Q72" s="47">
        <v>3.9380556851183702E-3</v>
      </c>
      <c r="R72" t="s">
        <v>72</v>
      </c>
    </row>
    <row r="73" spans="1:18" x14ac:dyDescent="0.3">
      <c r="A73">
        <v>7</v>
      </c>
      <c r="B73" t="s">
        <v>67</v>
      </c>
      <c r="C73">
        <v>0.79</v>
      </c>
      <c r="D73" s="47">
        <v>9.9962154068156104E-8</v>
      </c>
      <c r="E73">
        <v>9.9749432153986497</v>
      </c>
      <c r="G73">
        <v>6.5024420569379204</v>
      </c>
      <c r="H73">
        <v>0</v>
      </c>
      <c r="I73" s="47">
        <v>3.7004062282223302E-3</v>
      </c>
      <c r="J73" s="47">
        <v>1.3524507376086799E-5</v>
      </c>
      <c r="K73" s="47">
        <v>5.6002027104540296E-7</v>
      </c>
      <c r="L73">
        <v>49.0840012587459</v>
      </c>
      <c r="N73">
        <v>-28.346019792221501</v>
      </c>
      <c r="O73">
        <v>-47.748986287831897</v>
      </c>
      <c r="P73" s="47">
        <v>1.0918670106390801E-2</v>
      </c>
      <c r="Q73" s="47">
        <v>3.9367961863127398E-3</v>
      </c>
      <c r="R73" t="s">
        <v>72</v>
      </c>
    </row>
    <row r="74" spans="1:18" x14ac:dyDescent="0.3">
      <c r="A74">
        <v>8</v>
      </c>
      <c r="B74" t="s">
        <v>165</v>
      </c>
      <c r="C74">
        <v>0.751</v>
      </c>
      <c r="D74" s="47">
        <v>1.4321791426408199E-7</v>
      </c>
      <c r="E74">
        <v>15.033425910618799</v>
      </c>
      <c r="G74">
        <v>14.3613332243249</v>
      </c>
      <c r="H74">
        <v>0</v>
      </c>
      <c r="I74" s="47">
        <v>3.72929944159923E-3</v>
      </c>
      <c r="J74" s="47">
        <v>1.35761547168853E-5</v>
      </c>
      <c r="K74" s="47">
        <v>5.4383160397186703E-7</v>
      </c>
      <c r="L74">
        <v>50.140790518466801</v>
      </c>
      <c r="N74">
        <v>-17.8963108262612</v>
      </c>
      <c r="O74">
        <v>-47.9765798028251</v>
      </c>
      <c r="P74" s="47">
        <v>1.1036095575983101E-2</v>
      </c>
      <c r="Q74" s="47">
        <v>3.9358552691922E-3</v>
      </c>
      <c r="R74" t="s">
        <v>72</v>
      </c>
    </row>
    <row r="75" spans="1:18" x14ac:dyDescent="0.3">
      <c r="A75">
        <v>9</v>
      </c>
      <c r="B75" t="s">
        <v>167</v>
      </c>
      <c r="C75">
        <v>0.77600000000000002</v>
      </c>
      <c r="D75" s="47">
        <v>1.4786533403254899E-7</v>
      </c>
      <c r="E75">
        <v>15.0212032268104</v>
      </c>
      <c r="G75">
        <v>15.2918834466919</v>
      </c>
      <c r="H75">
        <v>0</v>
      </c>
      <c r="I75" s="47">
        <v>3.7327206094917601E-3</v>
      </c>
      <c r="J75" s="47">
        <v>1.3627657627605001E-5</v>
      </c>
      <c r="K75" s="47">
        <v>5.5380292773854499E-7</v>
      </c>
      <c r="L75">
        <v>49.415187179925802</v>
      </c>
      <c r="N75">
        <v>-17.232551765966701</v>
      </c>
      <c r="O75">
        <v>-48.284736979251598</v>
      </c>
      <c r="P75" s="47">
        <v>1.1043554369295499E-2</v>
      </c>
      <c r="Q75" s="47">
        <v>3.9345812857787196E-3</v>
      </c>
      <c r="R75" t="s">
        <v>72</v>
      </c>
    </row>
    <row r="76" spans="1:18" x14ac:dyDescent="0.3">
      <c r="A76">
        <v>10</v>
      </c>
      <c r="B76" t="s">
        <v>169</v>
      </c>
      <c r="C76">
        <v>0.83599999999999997</v>
      </c>
      <c r="D76" s="47">
        <v>1.6003218029220199E-7</v>
      </c>
      <c r="E76">
        <v>15.090338783222499</v>
      </c>
      <c r="G76">
        <v>14.217372956727999</v>
      </c>
      <c r="H76">
        <v>0</v>
      </c>
      <c r="I76" s="47">
        <v>3.7287701716754102E-3</v>
      </c>
      <c r="J76" s="47">
        <v>1.3591859610090001E-5</v>
      </c>
      <c r="K76" s="47">
        <v>5.9209665725923302E-7</v>
      </c>
      <c r="L76">
        <v>49.040298683496601</v>
      </c>
      <c r="N76">
        <v>-17.7241000540606</v>
      </c>
      <c r="O76">
        <v>-48.604397212040702</v>
      </c>
      <c r="P76" s="47">
        <v>1.10380307428725E-2</v>
      </c>
      <c r="Q76" s="47">
        <v>3.9332597464290702E-3</v>
      </c>
      <c r="R76" t="s">
        <v>72</v>
      </c>
    </row>
    <row r="77" spans="1:18" x14ac:dyDescent="0.3">
      <c r="A77">
        <v>11</v>
      </c>
      <c r="B77" t="s">
        <v>171</v>
      </c>
      <c r="C77">
        <v>0.753</v>
      </c>
      <c r="D77" s="47">
        <v>1.4488247247063099E-7</v>
      </c>
      <c r="E77">
        <v>15.167653412975501</v>
      </c>
      <c r="G77">
        <v>14.4363773306701</v>
      </c>
      <c r="H77">
        <v>0</v>
      </c>
      <c r="I77" s="47">
        <v>3.7295753412562101E-3</v>
      </c>
      <c r="J77" s="47">
        <v>1.3600506799294E-5</v>
      </c>
      <c r="K77" s="47">
        <v>5.4228042567494604E-7</v>
      </c>
      <c r="L77">
        <v>49.865000660090502</v>
      </c>
      <c r="N77">
        <v>-17.481997157532799</v>
      </c>
      <c r="O77">
        <v>-48.837079107341303</v>
      </c>
      <c r="P77" s="47">
        <v>1.1040751301541399E-2</v>
      </c>
      <c r="Q77" s="47">
        <v>3.9322977929264202E-3</v>
      </c>
      <c r="R77" t="s">
        <v>72</v>
      </c>
    </row>
    <row r="78" spans="1:18" x14ac:dyDescent="0.3">
      <c r="A78">
        <v>12</v>
      </c>
      <c r="B78" t="s">
        <v>173</v>
      </c>
      <c r="C78">
        <v>0.76900000000000002</v>
      </c>
      <c r="D78" s="47">
        <v>9.2380876743486397E-8</v>
      </c>
      <c r="E78">
        <v>9.4701025015881992</v>
      </c>
      <c r="G78">
        <v>8.3026173508408991</v>
      </c>
      <c r="H78">
        <v>0</v>
      </c>
      <c r="I78" s="47">
        <v>3.7070245726903701E-3</v>
      </c>
      <c r="J78" s="47">
        <v>1.36397522674724E-5</v>
      </c>
      <c r="K78" s="47">
        <v>4.7922336499084395E-7</v>
      </c>
      <c r="L78">
        <v>43.149716687349198</v>
      </c>
      <c r="N78">
        <v>-19.267196152322601</v>
      </c>
      <c r="O78">
        <v>-48.979232465307099</v>
      </c>
      <c r="P78" s="47">
        <v>1.1020690663397101E-2</v>
      </c>
      <c r="Q78" s="47">
        <v>3.9317101025071396E-3</v>
      </c>
      <c r="R78" t="s">
        <v>72</v>
      </c>
    </row>
    <row r="79" spans="1:18" x14ac:dyDescent="0.3">
      <c r="A79">
        <v>13</v>
      </c>
      <c r="B79" t="s">
        <v>175</v>
      </c>
      <c r="C79">
        <v>0.81599999999999995</v>
      </c>
      <c r="D79" s="47">
        <v>1.3785501419560901E-7</v>
      </c>
      <c r="E79">
        <v>13.317706620324</v>
      </c>
      <c r="G79">
        <v>10.149408500811001</v>
      </c>
      <c r="H79">
        <v>0</v>
      </c>
      <c r="I79" s="47">
        <v>3.7138143003532299E-3</v>
      </c>
      <c r="J79" s="47">
        <v>1.3562603374409501E-5</v>
      </c>
      <c r="K79" s="47">
        <v>5.1821746360758404E-7</v>
      </c>
      <c r="L79">
        <v>43.9732919152802</v>
      </c>
      <c r="N79">
        <v>-16.872143140722301</v>
      </c>
      <c r="O79">
        <v>-49.1348350464351</v>
      </c>
      <c r="P79" s="47">
        <v>1.1047604353099099E-2</v>
      </c>
      <c r="Q79" s="47">
        <v>3.9310668103088196E-3</v>
      </c>
      <c r="R79" t="s">
        <v>72</v>
      </c>
    </row>
    <row r="80" spans="1:18" x14ac:dyDescent="0.3">
      <c r="A80">
        <v>14</v>
      </c>
      <c r="B80" t="s">
        <v>177</v>
      </c>
      <c r="C80">
        <v>0.81</v>
      </c>
      <c r="D80" s="47">
        <v>1.16616620922383E-7</v>
      </c>
      <c r="E80">
        <v>11.3494560859288</v>
      </c>
      <c r="G80">
        <v>10.8516190529889</v>
      </c>
      <c r="H80">
        <v>0</v>
      </c>
      <c r="I80" s="47">
        <v>3.7163959774483102E-3</v>
      </c>
      <c r="J80" s="47">
        <v>1.3652595804754401E-5</v>
      </c>
      <c r="K80" s="47">
        <v>4.5565862860641502E-7</v>
      </c>
      <c r="L80">
        <v>38.951244753684399</v>
      </c>
      <c r="N80">
        <v>-17.947191900061402</v>
      </c>
      <c r="O80">
        <v>-49.547457225583898</v>
      </c>
      <c r="P80" s="47">
        <v>1.10355238151806E-2</v>
      </c>
      <c r="Q80" s="47">
        <v>3.9293609476760997E-3</v>
      </c>
      <c r="R80" t="s">
        <v>72</v>
      </c>
    </row>
    <row r="81" spans="1:18" x14ac:dyDescent="0.3">
      <c r="A81">
        <v>15</v>
      </c>
      <c r="B81" t="s">
        <v>179</v>
      </c>
      <c r="C81">
        <v>0.82699999999999996</v>
      </c>
      <c r="D81" s="47">
        <v>1.3883228006800199E-7</v>
      </c>
      <c r="E81">
        <v>13.2337624229278</v>
      </c>
      <c r="G81">
        <v>10.8576505205814</v>
      </c>
      <c r="H81">
        <v>0</v>
      </c>
      <c r="I81" s="47">
        <v>3.7164181521389199E-3</v>
      </c>
      <c r="J81" s="47">
        <v>1.36086556590187E-5</v>
      </c>
      <c r="K81" s="47">
        <v>5.30164593115501E-7</v>
      </c>
      <c r="L81">
        <v>44.388690806848601</v>
      </c>
      <c r="N81">
        <v>-17.1736764284217</v>
      </c>
      <c r="O81">
        <v>-51.052419089996697</v>
      </c>
      <c r="P81" s="47">
        <v>1.1044215963238501E-2</v>
      </c>
      <c r="Q81" s="47">
        <v>3.9231391342644502E-3</v>
      </c>
      <c r="R81" t="s">
        <v>72</v>
      </c>
    </row>
    <row r="82" spans="1:18" x14ac:dyDescent="0.3">
      <c r="A82">
        <v>16</v>
      </c>
      <c r="B82" t="s">
        <v>181</v>
      </c>
      <c r="C82">
        <v>0.79400000000000004</v>
      </c>
      <c r="D82" s="47">
        <v>1.3169848967625699E-7</v>
      </c>
      <c r="E82">
        <v>13.075547795399901</v>
      </c>
      <c r="G82">
        <v>11.2252688211506</v>
      </c>
      <c r="H82">
        <v>0</v>
      </c>
      <c r="I82" s="47">
        <v>3.71776970082096E-3</v>
      </c>
      <c r="J82" s="47">
        <v>1.3630695824552299E-5</v>
      </c>
      <c r="K82" s="47">
        <v>4.94483529012157E-7</v>
      </c>
      <c r="L82">
        <v>43.1219577103586</v>
      </c>
      <c r="N82">
        <v>-17.620965566304299</v>
      </c>
      <c r="O82">
        <v>-53.057765593030297</v>
      </c>
      <c r="P82" s="47">
        <v>1.1039189685738301E-2</v>
      </c>
      <c r="Q82" s="47">
        <v>3.9148486306559496E-3</v>
      </c>
      <c r="R82" t="s">
        <v>72</v>
      </c>
    </row>
    <row r="83" spans="1:18" x14ac:dyDescent="0.3">
      <c r="A83">
        <v>17</v>
      </c>
      <c r="B83" t="s">
        <v>183</v>
      </c>
      <c r="C83">
        <v>0.83499999999999996</v>
      </c>
      <c r="D83" s="47">
        <v>1.4189900394284699E-7</v>
      </c>
      <c r="E83">
        <v>13.3965182557644</v>
      </c>
      <c r="G83">
        <v>11.824047699154599</v>
      </c>
      <c r="H83">
        <v>0</v>
      </c>
      <c r="I83" s="47">
        <v>3.7199711113659402E-3</v>
      </c>
      <c r="J83" s="47">
        <v>1.36272679866664E-5</v>
      </c>
      <c r="K83" s="47">
        <v>5.1739861950394996E-7</v>
      </c>
      <c r="L83">
        <v>42.904834836880497</v>
      </c>
      <c r="N83">
        <v>-17.170822945569402</v>
      </c>
      <c r="O83">
        <v>-55.223879875868001</v>
      </c>
      <c r="P83">
        <v>1.1044248028396E-2</v>
      </c>
      <c r="Q83" s="47">
        <v>3.9058934808845198E-3</v>
      </c>
      <c r="R83" t="s">
        <v>72</v>
      </c>
    </row>
    <row r="84" spans="1:18" x14ac:dyDescent="0.3">
      <c r="A84">
        <v>18</v>
      </c>
      <c r="B84" t="s">
        <v>68</v>
      </c>
      <c r="C84">
        <v>0.8</v>
      </c>
      <c r="D84" s="47">
        <v>1.5973532770108299E-7</v>
      </c>
      <c r="E84">
        <v>15.739983600031</v>
      </c>
      <c r="G84">
        <v>-1.33542545409018</v>
      </c>
      <c r="H84">
        <v>0</v>
      </c>
      <c r="I84" s="47">
        <v>3.6715903083180401E-3</v>
      </c>
      <c r="J84" s="47">
        <v>1.3574734842572499E-5</v>
      </c>
      <c r="K84" s="47">
        <v>4.6715849189027402E-7</v>
      </c>
      <c r="L84">
        <v>40.433483292170202</v>
      </c>
      <c r="N84">
        <v>-19.358118370882</v>
      </c>
      <c r="O84">
        <v>-57.075190173274301</v>
      </c>
      <c r="P84" s="47">
        <v>1.1019668952242699E-2</v>
      </c>
      <c r="Q84" s="47">
        <v>3.8982397937646698E-3</v>
      </c>
      <c r="R84" t="s">
        <v>72</v>
      </c>
    </row>
    <row r="85" spans="1:18" x14ac:dyDescent="0.3">
      <c r="A85">
        <v>19</v>
      </c>
      <c r="B85" t="s">
        <v>68</v>
      </c>
      <c r="C85">
        <v>0.8</v>
      </c>
      <c r="D85" s="47">
        <v>1.5061900644069999E-7</v>
      </c>
      <c r="E85">
        <v>14.8417681633141</v>
      </c>
      <c r="G85">
        <v>-1.3383858681658001</v>
      </c>
      <c r="H85">
        <v>0</v>
      </c>
      <c r="I85" s="47">
        <v>3.6715794243556898E-3</v>
      </c>
      <c r="J85" s="47">
        <v>1.35755776550177E-5</v>
      </c>
      <c r="K85" s="47">
        <v>4.4174706326227701E-7</v>
      </c>
      <c r="L85">
        <v>38.234084731705501</v>
      </c>
      <c r="N85">
        <v>-19.3637633360355</v>
      </c>
      <c r="O85">
        <v>-58.613536583310299</v>
      </c>
      <c r="P85" s="47">
        <v>1.1019605518640299E-2</v>
      </c>
      <c r="Q85" s="47">
        <v>3.8918799619629199E-3</v>
      </c>
      <c r="R85" t="s">
        <v>72</v>
      </c>
    </row>
    <row r="86" spans="1:18" x14ac:dyDescent="0.3">
      <c r="A86">
        <v>20</v>
      </c>
      <c r="B86" t="s">
        <v>67</v>
      </c>
      <c r="C86">
        <v>0.78600000000000003</v>
      </c>
      <c r="D86" s="47">
        <v>9.8872923692122599E-8</v>
      </c>
      <c r="E86">
        <v>9.9163982039480896</v>
      </c>
      <c r="G86">
        <v>6.9006904342648001</v>
      </c>
      <c r="H86">
        <v>0</v>
      </c>
      <c r="I86" s="47">
        <v>3.7018703883815699E-3</v>
      </c>
      <c r="J86" s="47">
        <v>1.3636610700703801E-5</v>
      </c>
      <c r="K86" s="47">
        <v>5.53112305290426E-7</v>
      </c>
      <c r="L86">
        <v>48.725370002586899</v>
      </c>
      <c r="N86">
        <v>-28.195604787730399</v>
      </c>
      <c r="O86">
        <v>-60.9388230514759</v>
      </c>
      <c r="P86" s="47">
        <v>1.09203603498793E-2</v>
      </c>
      <c r="Q86" s="47">
        <v>3.8822667625353102E-3</v>
      </c>
      <c r="R86" t="s">
        <v>72</v>
      </c>
    </row>
    <row r="87" spans="1:18" x14ac:dyDescent="0.3">
      <c r="A87">
        <v>21</v>
      </c>
      <c r="B87" t="s">
        <v>188</v>
      </c>
      <c r="C87">
        <v>0.76800000000000002</v>
      </c>
      <c r="D87" s="47">
        <v>4.77442230648289E-11</v>
      </c>
      <c r="E87" s="47">
        <v>7.8261980510433704E-2</v>
      </c>
      <c r="G87">
        <v>-116.132952447775</v>
      </c>
      <c r="H87">
        <v>0</v>
      </c>
      <c r="I87" s="47">
        <v>3.2495372003257601E-3</v>
      </c>
      <c r="J87">
        <v>15.040192992838399</v>
      </c>
      <c r="K87" s="47">
        <v>9.6548028835521796E-12</v>
      </c>
      <c r="L87" s="47">
        <v>8.7001150373966897E-4</v>
      </c>
      <c r="N87">
        <v>-311.41047632727498</v>
      </c>
      <c r="O87">
        <v>1596.9188945421199</v>
      </c>
      <c r="P87" s="47">
        <v>7.7378181954151498E-3</v>
      </c>
      <c r="Q87" s="47">
        <v>1.0736182217693201E-2</v>
      </c>
      <c r="R87" t="s">
        <v>72</v>
      </c>
    </row>
    <row r="88" spans="1:18" x14ac:dyDescent="0.3">
      <c r="A88">
        <v>22</v>
      </c>
      <c r="B88" t="s">
        <v>190</v>
      </c>
      <c r="C88">
        <v>0.83499999999999996</v>
      </c>
      <c r="D88" s="47">
        <v>4.8697026662838901E-11</v>
      </c>
      <c r="E88">
        <v>0.88160625497267797</v>
      </c>
      <c r="G88">
        <v>-15.618551384811299</v>
      </c>
      <c r="H88">
        <v>0</v>
      </c>
      <c r="I88" s="47">
        <v>3.6190783958337399E-3</v>
      </c>
      <c r="J88">
        <v>191.02991625467001</v>
      </c>
      <c r="K88" s="47">
        <v>1.0076586734345099E-11</v>
      </c>
      <c r="L88" s="47">
        <v>8.3539070931541997E-4</v>
      </c>
      <c r="N88">
        <v>5.8744443393135004</v>
      </c>
      <c r="O88">
        <v>1486.42449124618</v>
      </c>
      <c r="P88" s="47">
        <v>1.13032123059297E-2</v>
      </c>
      <c r="Q88" s="47">
        <v>1.0279376250316399E-2</v>
      </c>
      <c r="R88" t="s">
        <v>72</v>
      </c>
    </row>
    <row r="89" spans="1:18" x14ac:dyDescent="0.3">
      <c r="A89">
        <v>23</v>
      </c>
      <c r="B89" t="s">
        <v>192</v>
      </c>
      <c r="C89">
        <v>0.75800000000000001</v>
      </c>
      <c r="D89" s="47">
        <v>1.3181220225727499E-7</v>
      </c>
      <c r="E89">
        <v>13.708500987314901</v>
      </c>
      <c r="G89">
        <v>11.5580694701122</v>
      </c>
      <c r="H89">
        <v>0</v>
      </c>
      <c r="I89" s="47">
        <v>3.71899324240687E-3</v>
      </c>
      <c r="J89" s="47">
        <v>1.31849512062855E-5</v>
      </c>
      <c r="K89" s="47">
        <v>4.8905458593928596E-7</v>
      </c>
      <c r="L89">
        <v>44.674134915348802</v>
      </c>
      <c r="N89">
        <v>-17.0670056497964</v>
      </c>
      <c r="O89">
        <v>-62.423671053170999</v>
      </c>
      <c r="P89" s="47">
        <v>1.10454146441121E-2</v>
      </c>
      <c r="Q89" s="47">
        <v>3.87612810385587E-3</v>
      </c>
      <c r="R89" t="s">
        <v>72</v>
      </c>
    </row>
    <row r="90" spans="1:18" x14ac:dyDescent="0.3">
      <c r="A90">
        <v>24</v>
      </c>
      <c r="B90" t="s">
        <v>194</v>
      </c>
      <c r="C90">
        <v>0.76</v>
      </c>
      <c r="D90" s="47">
        <v>4.5792059265293001E-11</v>
      </c>
      <c r="E90">
        <v>0.123320761554795</v>
      </c>
      <c r="G90">
        <v>-72.602793560655698</v>
      </c>
      <c r="H90">
        <v>0</v>
      </c>
      <c r="I90" s="47">
        <v>3.4095758294742499E-3</v>
      </c>
      <c r="J90">
        <v>25.137795652160801</v>
      </c>
      <c r="K90" s="47">
        <v>3.3399345030112E-12</v>
      </c>
      <c r="L90" s="47">
        <v>3.0444273182291302E-4</v>
      </c>
      <c r="N90">
        <v>-3754.4747935352402</v>
      </c>
      <c r="O90">
        <v>-7991.5935536823099</v>
      </c>
      <c r="P90" s="47">
        <v>-3.0952584149914201E-2</v>
      </c>
      <c r="Q90" s="47">
        <v>-2.8904646403143601E-2</v>
      </c>
      <c r="R90" t="s">
        <v>72</v>
      </c>
    </row>
    <row r="91" spans="1:18" x14ac:dyDescent="0.3">
      <c r="A91">
        <v>25</v>
      </c>
      <c r="B91" t="s">
        <v>196</v>
      </c>
      <c r="C91">
        <v>0.79600000000000004</v>
      </c>
      <c r="D91" s="47">
        <v>3.51889951232713E-11</v>
      </c>
      <c r="E91" s="47">
        <v>3.49638871286504E-3</v>
      </c>
      <c r="G91">
        <v>-6.4817514145918098</v>
      </c>
      <c r="H91">
        <v>0</v>
      </c>
      <c r="I91" s="47">
        <v>3.6526698409242498E-3</v>
      </c>
      <c r="J91" s="47">
        <v>3.5726432539384998E-6</v>
      </c>
      <c r="K91" s="47">
        <v>-1.7235103697953899E-11</v>
      </c>
      <c r="L91" s="47">
        <v>-3.1706534096586302E-3</v>
      </c>
      <c r="N91">
        <v>197.31807484137201</v>
      </c>
      <c r="O91">
        <v>585.37600634870398</v>
      </c>
      <c r="P91" s="47">
        <v>1.34545026706075E-2</v>
      </c>
      <c r="Q91" s="47">
        <v>6.5542615610717798E-3</v>
      </c>
      <c r="R91" t="s">
        <v>72</v>
      </c>
    </row>
    <row r="92" spans="1:18" x14ac:dyDescent="0.3">
      <c r="A92">
        <v>26</v>
      </c>
      <c r="B92" t="s">
        <v>198</v>
      </c>
      <c r="C92">
        <v>0.77200000000000002</v>
      </c>
      <c r="D92" s="47">
        <v>3.1999518052688903E-11</v>
      </c>
      <c r="E92" s="47">
        <v>3.2544939001178099E-3</v>
      </c>
      <c r="G92">
        <v>-53.9402037700481</v>
      </c>
      <c r="H92">
        <v>0</v>
      </c>
      <c r="I92" s="47">
        <v>3.4781888408394199E-3</v>
      </c>
      <c r="J92" s="47">
        <v>9.0125857003364797E-6</v>
      </c>
      <c r="K92" s="47">
        <v>-1.362212022666E-11</v>
      </c>
      <c r="L92" s="47">
        <v>-2.5801538403724001E-3</v>
      </c>
      <c r="N92">
        <v>565.56921011676297</v>
      </c>
      <c r="O92">
        <v>-1873.27779178019</v>
      </c>
      <c r="P92" s="47">
        <v>1.7592614327924101E-2</v>
      </c>
      <c r="Q92" s="47">
        <v>-3.6103050884344198E-3</v>
      </c>
      <c r="R92" t="s">
        <v>72</v>
      </c>
    </row>
    <row r="93" spans="1:18" x14ac:dyDescent="0.3">
      <c r="A93">
        <v>27</v>
      </c>
      <c r="B93" t="s">
        <v>200</v>
      </c>
      <c r="C93">
        <v>0.79700000000000004</v>
      </c>
      <c r="D93" s="47">
        <v>3.3675001313190099E-11</v>
      </c>
      <c r="E93" s="47">
        <v>3.3221834634893999E-3</v>
      </c>
      <c r="G93">
        <v>-27.9398284176965</v>
      </c>
      <c r="H93">
        <v>0</v>
      </c>
      <c r="I93" s="47">
        <v>3.57377922082234E-3</v>
      </c>
      <c r="J93" s="47">
        <v>1.71912188966246E-5</v>
      </c>
      <c r="K93" s="47">
        <v>-2.5480535691266399E-11</v>
      </c>
      <c r="L93" s="47">
        <v>-4.7153017146346898E-3</v>
      </c>
      <c r="N93">
        <v>-680.91638566073004</v>
      </c>
      <c r="O93">
        <v>-965.83571802639506</v>
      </c>
      <c r="P93" s="47">
        <v>3.58560639105324E-3</v>
      </c>
      <c r="Q93" s="47">
        <v>1.4124197616496699E-4</v>
      </c>
      <c r="R93" t="s">
        <v>72</v>
      </c>
    </row>
    <row r="94" spans="1:18" x14ac:dyDescent="0.3">
      <c r="A94">
        <v>28</v>
      </c>
      <c r="B94" t="s">
        <v>202</v>
      </c>
      <c r="C94">
        <v>0.76</v>
      </c>
      <c r="D94" s="47">
        <v>3.3477168011732197E-11</v>
      </c>
      <c r="E94" s="47">
        <v>3.4749374922119001E-3</v>
      </c>
      <c r="G94">
        <v>-28.076092406098301</v>
      </c>
      <c r="H94">
        <v>0</v>
      </c>
      <c r="I94" s="47">
        <v>3.5732782462689801E-3</v>
      </c>
      <c r="J94" s="47">
        <v>9.9406526390020602E-6</v>
      </c>
      <c r="K94" s="47">
        <v>-2.8819145110757999E-11</v>
      </c>
      <c r="L94" s="47">
        <v>-5.5264581735011697E-3</v>
      </c>
      <c r="N94">
        <v>-196.20499229545101</v>
      </c>
      <c r="O94">
        <v>-1215.7731659871599</v>
      </c>
      <c r="P94" s="47">
        <v>9.0324052605775598E-3</v>
      </c>
      <c r="Q94" s="47">
        <v>-8.9204943311683299E-4</v>
      </c>
      <c r="R94" t="s">
        <v>72</v>
      </c>
    </row>
    <row r="95" spans="1:18" x14ac:dyDescent="0.3">
      <c r="A95">
        <v>29</v>
      </c>
      <c r="B95" t="s">
        <v>204</v>
      </c>
      <c r="C95">
        <v>0.76600000000000001</v>
      </c>
      <c r="D95" s="47">
        <v>3.4925280976451602E-11</v>
      </c>
      <c r="E95" s="47">
        <v>3.5834364669831398E-3</v>
      </c>
      <c r="G95">
        <v>-24.147295453307802</v>
      </c>
      <c r="H95">
        <v>0</v>
      </c>
      <c r="I95" s="47">
        <v>3.5877224682659102E-3</v>
      </c>
      <c r="J95" s="47">
        <v>1.44654460565892E-5</v>
      </c>
      <c r="K95" s="47">
        <v>-3.2578045526554002E-11</v>
      </c>
      <c r="L95" s="47">
        <v>-6.2294245097586102E-3</v>
      </c>
      <c r="N95">
        <v>-97.400765986972601</v>
      </c>
      <c r="O95">
        <v>-343.06068954410898</v>
      </c>
      <c r="P95" s="47">
        <v>1.01426881124512E-2</v>
      </c>
      <c r="Q95" s="47">
        <v>2.7159185286238E-3</v>
      </c>
      <c r="R95" t="s">
        <v>72</v>
      </c>
    </row>
    <row r="96" spans="1:18" x14ac:dyDescent="0.3">
      <c r="A96">
        <v>30</v>
      </c>
      <c r="B96" t="s">
        <v>206</v>
      </c>
      <c r="C96">
        <v>0.77900000000000003</v>
      </c>
      <c r="D96" s="47">
        <v>4.3517787040348297E-11</v>
      </c>
      <c r="E96" s="47">
        <v>4.3966130152971296E-3</v>
      </c>
      <c r="G96">
        <v>-18.3636278808101</v>
      </c>
      <c r="H96">
        <v>0</v>
      </c>
      <c r="I96" s="47">
        <v>3.6089861220962001E-3</v>
      </c>
      <c r="J96" s="47">
        <v>1.3712396723083901E-5</v>
      </c>
      <c r="K96" s="47">
        <v>-3.3497172876738499E-11</v>
      </c>
      <c r="L96" s="47">
        <v>-6.30002246240117E-3</v>
      </c>
      <c r="N96">
        <v>125.314473404118</v>
      </c>
      <c r="O96">
        <v>-120.81521133467299</v>
      </c>
      <c r="P96" s="47">
        <v>1.26453838005368E-2</v>
      </c>
      <c r="Q96" s="47">
        <v>3.6347257952387101E-3</v>
      </c>
      <c r="R96" t="s">
        <v>72</v>
      </c>
    </row>
    <row r="97" spans="1:18" x14ac:dyDescent="0.3">
      <c r="A97">
        <v>31</v>
      </c>
      <c r="B97" t="s">
        <v>68</v>
      </c>
      <c r="C97">
        <v>0.8</v>
      </c>
      <c r="D97" s="47">
        <v>3.6281244217176002E-11</v>
      </c>
      <c r="E97" s="47">
        <v>3.5628054979150599E-3</v>
      </c>
      <c r="G97">
        <v>-49.8498770893451</v>
      </c>
      <c r="H97">
        <v>0</v>
      </c>
      <c r="I97" s="47">
        <v>3.4932269268810202E-3</v>
      </c>
      <c r="J97" s="47">
        <v>1.1719135311144301E-5</v>
      </c>
      <c r="K97" s="47">
        <v>-3.3340229250552698E-11</v>
      </c>
      <c r="L97" s="47">
        <v>-6.0684226881068896E-3</v>
      </c>
      <c r="N97">
        <v>-385.76157210678701</v>
      </c>
      <c r="O97">
        <v>-1144.32345639955</v>
      </c>
      <c r="P97" s="47">
        <v>6.9023200619216102E-3</v>
      </c>
      <c r="Q97" s="47">
        <v>-5.9666204033146601E-4</v>
      </c>
      <c r="R97" t="s">
        <v>72</v>
      </c>
    </row>
    <row r="98" spans="1:18" x14ac:dyDescent="0.3">
      <c r="A98">
        <v>32</v>
      </c>
      <c r="B98" t="s">
        <v>68</v>
      </c>
      <c r="C98">
        <v>0.8</v>
      </c>
      <c r="D98" s="47">
        <v>3.6167844425367703E-11</v>
      </c>
      <c r="E98" s="47">
        <v>3.5632283931266101E-3</v>
      </c>
      <c r="G98">
        <v>-46.465090893229402</v>
      </c>
      <c r="H98">
        <v>0</v>
      </c>
      <c r="I98" s="47">
        <v>3.5056710933310401E-3</v>
      </c>
      <c r="J98" s="47">
        <v>8.7869974626188408E-6</v>
      </c>
      <c r="K98" s="47">
        <v>-3.4588891063944299E-11</v>
      </c>
      <c r="L98" s="47">
        <v>-6.3289115625374199E-3</v>
      </c>
      <c r="N98">
        <v>-207.90939319684</v>
      </c>
      <c r="O98">
        <v>-183.081045968768</v>
      </c>
      <c r="P98" s="47">
        <v>8.9008805667684706E-3</v>
      </c>
      <c r="Q98" s="47">
        <v>3.3773063787242599E-3</v>
      </c>
      <c r="R98" t="s">
        <v>72</v>
      </c>
    </row>
    <row r="99" spans="1:18" x14ac:dyDescent="0.3">
      <c r="A99">
        <v>33</v>
      </c>
      <c r="B99" t="s">
        <v>67</v>
      </c>
      <c r="C99">
        <v>0.78700000000000003</v>
      </c>
      <c r="D99" s="47">
        <v>3.4853935455678902E-11</v>
      </c>
      <c r="E99" s="47">
        <v>3.4974807934454902E-3</v>
      </c>
      <c r="G99">
        <v>-50.878925059092602</v>
      </c>
      <c r="H99">
        <v>0</v>
      </c>
      <c r="I99" s="47">
        <v>3.48944363202025E-3</v>
      </c>
      <c r="J99" s="47">
        <v>4.9340099921495203E-6</v>
      </c>
      <c r="K99" s="47">
        <v>-3.5822829186522898E-11</v>
      </c>
      <c r="L99" s="47">
        <v>-6.6656348440292902E-3</v>
      </c>
      <c r="N99">
        <v>183.68349391392999</v>
      </c>
      <c r="O99">
        <v>548.18031971461596</v>
      </c>
      <c r="P99" s="47">
        <v>1.33012881578096E-2</v>
      </c>
      <c r="Q99" s="47">
        <v>6.4004871516148403E-3</v>
      </c>
      <c r="R99" t="s">
        <v>72</v>
      </c>
    </row>
    <row r="100" spans="1:18" x14ac:dyDescent="0.3">
      <c r="A100">
        <v>34</v>
      </c>
      <c r="B100" t="s">
        <v>211</v>
      </c>
      <c r="C100">
        <v>0.78800000000000003</v>
      </c>
      <c r="D100" s="47">
        <v>3.3137766275375203E-11</v>
      </c>
      <c r="E100" s="47">
        <v>3.3222714390662199E-3</v>
      </c>
      <c r="G100">
        <v>-40.463898694822298</v>
      </c>
      <c r="H100">
        <v>0</v>
      </c>
      <c r="I100" s="47">
        <v>3.5277344764484899E-3</v>
      </c>
      <c r="J100" s="47">
        <v>6.4358469841677198E-6</v>
      </c>
      <c r="K100" s="47">
        <v>-3.6969192925050498E-11</v>
      </c>
      <c r="L100" s="47">
        <v>-6.8659786037915498E-3</v>
      </c>
      <c r="N100">
        <v>-46.013237932147703</v>
      </c>
      <c r="O100">
        <v>638.00475761553798</v>
      </c>
      <c r="P100" s="47">
        <v>1.07201400427089E-2</v>
      </c>
      <c r="Q100" s="47">
        <v>6.7718393470695996E-3</v>
      </c>
      <c r="R100" t="s">
        <v>72</v>
      </c>
    </row>
    <row r="101" spans="1:18" x14ac:dyDescent="0.3">
      <c r="A101">
        <v>35</v>
      </c>
      <c r="B101" t="s">
        <v>213</v>
      </c>
      <c r="C101">
        <v>0.751</v>
      </c>
      <c r="D101" s="47">
        <v>3.1375756810378401E-11</v>
      </c>
      <c r="E101">
        <v>3.3141769754110001E-3</v>
      </c>
      <c r="G101">
        <v>-33.689728490467303</v>
      </c>
      <c r="H101">
        <v>0</v>
      </c>
      <c r="I101" s="47">
        <v>3.5526397132048001E-3</v>
      </c>
      <c r="J101" s="47">
        <v>1.6963656870662599E-5</v>
      </c>
      <c r="K101" s="47">
        <v>-3.3660029645011299E-11</v>
      </c>
      <c r="L101" s="47">
        <v>-6.5672834651758797E-3</v>
      </c>
      <c r="N101">
        <v>-68.29119351624</v>
      </c>
      <c r="O101">
        <v>-444.92483954776998</v>
      </c>
      <c r="P101" s="47">
        <v>1.04697982002193E-2</v>
      </c>
      <c r="Q101" s="47">
        <v>2.2947917548195801E-3</v>
      </c>
      <c r="R101" t="s">
        <v>72</v>
      </c>
    </row>
    <row r="102" spans="1:18" x14ac:dyDescent="0.3">
      <c r="A102">
        <v>36</v>
      </c>
      <c r="B102" t="s">
        <v>215</v>
      </c>
      <c r="C102">
        <v>0.85</v>
      </c>
      <c r="D102" s="47">
        <v>3.9059603546888002E-11</v>
      </c>
      <c r="E102" s="47">
        <v>3.6164260962971298E-3</v>
      </c>
      <c r="G102">
        <v>-28.579750729374499</v>
      </c>
      <c r="H102">
        <v>0</v>
      </c>
      <c r="I102" s="47">
        <v>3.5714265464434499E-3</v>
      </c>
      <c r="J102" s="47">
        <v>1.9250533944004801E-5</v>
      </c>
      <c r="K102" s="47">
        <v>-3.7209711955523903E-11</v>
      </c>
      <c r="L102" s="47">
        <v>-6.4109823848382897E-3</v>
      </c>
      <c r="N102">
        <v>7.30239573657291</v>
      </c>
      <c r="O102">
        <v>-59.944950700611301</v>
      </c>
      <c r="P102">
        <v>1.1319258481371001E-2</v>
      </c>
      <c r="Q102" s="47">
        <v>3.8863756296556601E-3</v>
      </c>
      <c r="R102" t="s">
        <v>72</v>
      </c>
    </row>
    <row r="103" spans="1:18" x14ac:dyDescent="0.3">
      <c r="A103">
        <v>37</v>
      </c>
      <c r="B103" t="s">
        <v>217</v>
      </c>
      <c r="C103">
        <v>0.78400000000000003</v>
      </c>
      <c r="D103" s="47">
        <v>3.3966478569136401E-11</v>
      </c>
      <c r="E103" s="47">
        <v>3.4037325309137501E-3</v>
      </c>
      <c r="G103">
        <v>7.9177639185386299</v>
      </c>
      <c r="H103">
        <v>0</v>
      </c>
      <c r="I103" s="47">
        <v>3.70560965904651E-3</v>
      </c>
      <c r="J103" s="47">
        <v>3.69839828580817E-5</v>
      </c>
      <c r="K103" s="47">
        <v>-3.2888140300712698E-11</v>
      </c>
      <c r="L103" s="47">
        <v>-6.1567921692645697E-3</v>
      </c>
      <c r="N103">
        <v>69.736021325860804</v>
      </c>
      <c r="O103">
        <v>-654.43648172173505</v>
      </c>
      <c r="P103">
        <v>1.2020837618843001E-2</v>
      </c>
      <c r="Q103" s="47">
        <v>1.42862871374993E-3</v>
      </c>
      <c r="R103" t="s">
        <v>72</v>
      </c>
    </row>
    <row r="104" spans="1:18" x14ac:dyDescent="0.3">
      <c r="A104">
        <v>38</v>
      </c>
      <c r="B104" t="s">
        <v>219</v>
      </c>
      <c r="C104">
        <v>0.754</v>
      </c>
      <c r="D104" s="47">
        <v>3.2760604704696397E-11</v>
      </c>
      <c r="E104" s="47">
        <v>3.4387338706998302E-3</v>
      </c>
      <c r="G104">
        <v>-41.135053236530098</v>
      </c>
      <c r="H104">
        <v>0</v>
      </c>
      <c r="I104" s="47">
        <v>3.5252669767759002E-3</v>
      </c>
      <c r="J104" s="47">
        <v>1.4647658575283901E-5</v>
      </c>
      <c r="K104" s="47">
        <v>-3.4427745715576999E-11</v>
      </c>
      <c r="L104" s="47">
        <v>-6.6810960201820601E-3</v>
      </c>
      <c r="N104">
        <v>-194.96416769755999</v>
      </c>
      <c r="O104">
        <v>290.46622940312602</v>
      </c>
      <c r="P104" s="47">
        <v>9.0463486547489799E-3</v>
      </c>
      <c r="Q104" s="47">
        <v>5.3350455471557097E-3</v>
      </c>
      <c r="R104" t="s">
        <v>72</v>
      </c>
    </row>
    <row r="105" spans="1:18" x14ac:dyDescent="0.3">
      <c r="A105">
        <v>39</v>
      </c>
      <c r="B105" t="s">
        <v>221</v>
      </c>
      <c r="C105">
        <v>0.76100000000000001</v>
      </c>
      <c r="D105" s="47">
        <v>3.9909849686522599E-11</v>
      </c>
      <c r="E105" s="47">
        <v>4.1404781522592204E-3</v>
      </c>
      <c r="G105">
        <v>-18.6238798768292</v>
      </c>
      <c r="H105">
        <v>0</v>
      </c>
      <c r="I105" s="47">
        <v>3.6080293056328398E-3</v>
      </c>
      <c r="J105" s="47">
        <v>1.1841537037997599E-5</v>
      </c>
      <c r="K105" s="47">
        <v>-3.34749936239465E-11</v>
      </c>
      <c r="L105" s="47">
        <v>-6.4383612276112901E-3</v>
      </c>
      <c r="N105">
        <v>-160.65878603361699</v>
      </c>
      <c r="O105">
        <v>25.714646498726601</v>
      </c>
      <c r="P105" s="47">
        <v>9.4318450895830401E-3</v>
      </c>
      <c r="Q105" s="47">
        <v>4.2405095404832597E-3</v>
      </c>
      <c r="R105" t="s">
        <v>72</v>
      </c>
    </row>
    <row r="106" spans="1:18" x14ac:dyDescent="0.3">
      <c r="A106">
        <v>40</v>
      </c>
      <c r="B106" t="s">
        <v>223</v>
      </c>
      <c r="C106">
        <v>0.80200000000000005</v>
      </c>
      <c r="D106" s="47">
        <v>2.83583603716037E-11</v>
      </c>
      <c r="E106" s="47">
        <v>2.8004942385167699E-3</v>
      </c>
      <c r="G106">
        <v>-12.845508278621599</v>
      </c>
      <c r="H106">
        <v>0</v>
      </c>
      <c r="I106" s="47">
        <v>3.6292734888136498E-3</v>
      </c>
      <c r="J106" s="47">
        <v>1.48482047002777E-5</v>
      </c>
      <c r="K106" s="47">
        <v>-3.19200273919446E-11</v>
      </c>
      <c r="L106" s="47">
        <v>-5.8361958946749103E-3</v>
      </c>
      <c r="N106">
        <v>-21.083604134176898</v>
      </c>
      <c r="O106">
        <v>-583.41915955327602</v>
      </c>
      <c r="P106" s="47">
        <v>1.1000279323623401E-2</v>
      </c>
      <c r="Q106" s="47">
        <v>1.72222853044642E-3</v>
      </c>
      <c r="R106" t="s">
        <v>72</v>
      </c>
    </row>
    <row r="107" spans="1:18" x14ac:dyDescent="0.3">
      <c r="A107">
        <v>41</v>
      </c>
      <c r="B107" t="s">
        <v>225</v>
      </c>
      <c r="C107">
        <v>0.752</v>
      </c>
      <c r="D107" s="47">
        <v>3.5076069503894999E-11</v>
      </c>
      <c r="E107" s="47">
        <v>3.66228417678667E-3</v>
      </c>
      <c r="G107">
        <v>-62.150083370791698</v>
      </c>
      <c r="H107">
        <v>0</v>
      </c>
      <c r="I107" s="47">
        <v>3.44800521848728E-3</v>
      </c>
      <c r="J107" s="47">
        <v>7.9506881809829401E-6</v>
      </c>
      <c r="K107" s="47">
        <v>-3.2626569774053902E-11</v>
      </c>
      <c r="L107" s="47">
        <v>-6.3622585521355499E-3</v>
      </c>
      <c r="N107">
        <v>-48.387696946674602</v>
      </c>
      <c r="O107">
        <v>-609.10931508999101</v>
      </c>
      <c r="P107" s="47">
        <v>1.06934577718708E-2</v>
      </c>
      <c r="Q107" s="47">
        <v>1.6160202882010699E-3</v>
      </c>
      <c r="R107" t="s">
        <v>72</v>
      </c>
    </row>
    <row r="108" spans="1:18" x14ac:dyDescent="0.3">
      <c r="A108">
        <v>42</v>
      </c>
      <c r="B108" t="s">
        <v>227</v>
      </c>
      <c r="C108">
        <v>0.84099999999999997</v>
      </c>
      <c r="D108" s="47">
        <v>3.2412864703161798E-11</v>
      </c>
      <c r="E108" s="47">
        <v>3.0401921883332398E-3</v>
      </c>
      <c r="G108">
        <v>-37.393212308850103</v>
      </c>
      <c r="H108">
        <v>0</v>
      </c>
      <c r="I108" s="47">
        <v>3.5390238549465099E-3</v>
      </c>
      <c r="J108" s="47">
        <v>1.37629638076974E-5</v>
      </c>
      <c r="K108" s="47">
        <v>-2.9542848151679797E-11</v>
      </c>
      <c r="L108" s="47">
        <v>-5.1119563024786697E-3</v>
      </c>
      <c r="N108">
        <v>-225.554385293054</v>
      </c>
      <c r="O108">
        <v>-1149.4399400465099</v>
      </c>
      <c r="P108" s="47">
        <v>8.7026002615848991E-3</v>
      </c>
      <c r="Q108" s="47">
        <v>-6.1781460726878501E-4</v>
      </c>
      <c r="R108" t="s">
        <v>72</v>
      </c>
    </row>
    <row r="109" spans="1:18" x14ac:dyDescent="0.3">
      <c r="A109">
        <v>43</v>
      </c>
      <c r="B109" t="s">
        <v>229</v>
      </c>
      <c r="C109">
        <v>0.79300000000000004</v>
      </c>
      <c r="D109" s="47">
        <v>3.3200412959209099E-11</v>
      </c>
      <c r="E109" s="47">
        <v>3.3204443425333399E-3</v>
      </c>
      <c r="G109">
        <v>-24.189842159765799</v>
      </c>
      <c r="H109">
        <v>0</v>
      </c>
      <c r="I109" s="47">
        <v>3.5875660452996199E-3</v>
      </c>
      <c r="J109" s="47">
        <v>1.77281275146265E-5</v>
      </c>
      <c r="K109" s="47">
        <v>-2.7867424107251901E-11</v>
      </c>
      <c r="L109" s="47">
        <v>-5.1536388432277197E-3</v>
      </c>
      <c r="N109">
        <v>389.05539936913402</v>
      </c>
      <c r="O109">
        <v>-216.40320437009399</v>
      </c>
      <c r="P109" s="47">
        <v>1.56090933337908E-2</v>
      </c>
      <c r="Q109" s="47">
        <v>3.2395459098719802E-3</v>
      </c>
      <c r="R109" t="s">
        <v>72</v>
      </c>
    </row>
    <row r="110" spans="1:18" x14ac:dyDescent="0.3">
      <c r="A110">
        <v>44</v>
      </c>
      <c r="B110" t="s">
        <v>68</v>
      </c>
      <c r="C110">
        <v>0.8</v>
      </c>
      <c r="D110" s="47">
        <v>4.3039625515148799E-11</v>
      </c>
      <c r="E110" s="47">
        <v>4.2403995133914801E-3</v>
      </c>
      <c r="G110">
        <v>-48.009564093859403</v>
      </c>
      <c r="H110">
        <v>0</v>
      </c>
      <c r="I110" s="47">
        <v>3.4999928376089301E-3</v>
      </c>
      <c r="J110" s="47">
        <v>1.5567230509159E-5</v>
      </c>
      <c r="K110" s="47">
        <v>-3.0027263526110802E-11</v>
      </c>
      <c r="L110" s="47">
        <v>-5.4964657636095201E-3</v>
      </c>
      <c r="N110">
        <v>233.62256410901099</v>
      </c>
      <c r="O110">
        <v>743.549923803968</v>
      </c>
      <c r="P110" s="47">
        <v>1.3862463477405799E-2</v>
      </c>
      <c r="Q110" s="47">
        <v>7.2081841781604797E-3</v>
      </c>
      <c r="R110" t="s">
        <v>72</v>
      </c>
    </row>
    <row r="111" spans="1:18" x14ac:dyDescent="0.3">
      <c r="A111">
        <v>45</v>
      </c>
      <c r="B111" t="s">
        <v>68</v>
      </c>
      <c r="C111">
        <v>0.8</v>
      </c>
      <c r="D111" s="47">
        <v>3.8085603757442401E-11</v>
      </c>
      <c r="E111" s="47">
        <v>3.7572066844245699E-3</v>
      </c>
      <c r="G111">
        <v>-75.282844578437206</v>
      </c>
      <c r="H111">
        <v>0</v>
      </c>
      <c r="I111" s="47">
        <v>3.3997226219073802E-3</v>
      </c>
      <c r="J111" s="47">
        <v>5.9331634811193497E-6</v>
      </c>
      <c r="K111" s="47">
        <v>-2.99723632584293E-11</v>
      </c>
      <c r="L111" s="47">
        <v>-5.4462908454469498E-3</v>
      </c>
      <c r="N111">
        <v>-431.06042105118797</v>
      </c>
      <c r="O111">
        <v>-1097.12898285302</v>
      </c>
      <c r="P111" s="47">
        <v>6.3932878365635902E-3</v>
      </c>
      <c r="Q111" s="47">
        <v>-4.01550645544157E-4</v>
      </c>
      <c r="R111" t="s">
        <v>72</v>
      </c>
    </row>
    <row r="112" spans="1:18" x14ac:dyDescent="0.3">
      <c r="A112">
        <v>46</v>
      </c>
      <c r="B112" t="s">
        <v>67</v>
      </c>
      <c r="C112">
        <v>0.81899999999999995</v>
      </c>
      <c r="D112" s="47">
        <v>4.4411704487736902E-11</v>
      </c>
      <c r="E112" s="47">
        <v>4.2831780137753198E-3</v>
      </c>
      <c r="G112">
        <v>21.730198528449598</v>
      </c>
      <c r="H112">
        <v>0</v>
      </c>
      <c r="I112" s="47">
        <v>3.7563910748898499E-3</v>
      </c>
      <c r="J112" s="47">
        <v>3.53862684613816E-5</v>
      </c>
      <c r="K112" s="47">
        <v>-2.6849729999555399E-11</v>
      </c>
      <c r="L112" s="47">
        <v>-4.7768370169908002E-3</v>
      </c>
      <c r="N112">
        <v>-70.825971255090806</v>
      </c>
      <c r="O112">
        <v>-1222.2515665787801</v>
      </c>
      <c r="P112" s="47">
        <v>1.04413143958123E-2</v>
      </c>
      <c r="Q112" s="47">
        <v>-9.1883243715176397E-4</v>
      </c>
      <c r="R112" t="s">
        <v>72</v>
      </c>
    </row>
    <row r="113" spans="1:18" x14ac:dyDescent="0.3">
      <c r="A113">
        <v>47</v>
      </c>
      <c r="B113" t="s">
        <v>234</v>
      </c>
      <c r="C113">
        <v>0.76900000000000002</v>
      </c>
      <c r="D113" s="47">
        <v>4.4804368629905097E-11</v>
      </c>
      <c r="E113" s="47">
        <v>4.5727806947586797E-3</v>
      </c>
      <c r="G113">
        <v>-31.196845291213702</v>
      </c>
      <c r="H113">
        <v>0</v>
      </c>
      <c r="I113" s="47">
        <v>3.5618047982868498E-3</v>
      </c>
      <c r="J113" s="47">
        <v>1.1038035157732199E-5</v>
      </c>
      <c r="K113" s="47">
        <v>-3.2298215251459201E-11</v>
      </c>
      <c r="L113" s="47">
        <v>-6.1913173981106E-3</v>
      </c>
      <c r="N113">
        <v>-245.14600270837801</v>
      </c>
      <c r="O113">
        <v>-907.126802287077</v>
      </c>
      <c r="P113" s="47">
        <v>8.4824453383654103E-3</v>
      </c>
      <c r="Q113" s="47">
        <v>3.83956378414966E-4</v>
      </c>
      <c r="R113" t="s">
        <v>72</v>
      </c>
    </row>
    <row r="114" spans="1:18" x14ac:dyDescent="0.3">
      <c r="A114">
        <v>48</v>
      </c>
      <c r="B114" t="s">
        <v>236</v>
      </c>
      <c r="C114">
        <v>0.84599999999999997</v>
      </c>
      <c r="D114" s="47">
        <v>3.2618777558830101E-11</v>
      </c>
      <c r="E114" s="47">
        <v>3.0677658742850299E-3</v>
      </c>
      <c r="G114">
        <v>-49.8765829641696</v>
      </c>
      <c r="H114">
        <v>0</v>
      </c>
      <c r="I114" s="47">
        <v>3.4931287427322302E-3</v>
      </c>
      <c r="J114" s="47">
        <v>1.6426051145636098E-5</v>
      </c>
      <c r="K114" s="47">
        <v>-2.72790276848058E-11</v>
      </c>
      <c r="L114" s="47">
        <v>-4.7459022571186499E-3</v>
      </c>
      <c r="N114">
        <v>-185.82969075049701</v>
      </c>
      <c r="O114">
        <v>-873.62472704482298</v>
      </c>
      <c r="P114" s="47">
        <v>9.1489945990985196E-3</v>
      </c>
      <c r="Q114" s="47">
        <v>5.2246065947959602E-4</v>
      </c>
      <c r="R114" t="s">
        <v>72</v>
      </c>
    </row>
    <row r="115" spans="1:18" x14ac:dyDescent="0.3">
      <c r="A115">
        <v>49</v>
      </c>
      <c r="B115" t="s">
        <v>238</v>
      </c>
      <c r="C115">
        <v>0.75700000000000001</v>
      </c>
      <c r="D115" s="47">
        <v>3.3594970301329603E-11</v>
      </c>
      <c r="E115" s="47">
        <v>3.49266134678644E-3</v>
      </c>
      <c r="G115">
        <v>-10.149687334935299</v>
      </c>
      <c r="H115">
        <v>0</v>
      </c>
      <c r="I115" s="47">
        <v>3.63918467451311E-3</v>
      </c>
      <c r="J115" s="47">
        <v>2.6063570687350801E-5</v>
      </c>
      <c r="K115" s="47">
        <v>-2.7245535810641899E-11</v>
      </c>
      <c r="L115" s="47">
        <v>-5.2967675943909002E-3</v>
      </c>
      <c r="N115">
        <v>29.8879824037943</v>
      </c>
      <c r="O115">
        <v>-826.89276329562404</v>
      </c>
      <c r="P115" s="47">
        <v>1.1573057235867899E-2</v>
      </c>
      <c r="Q115" s="47">
        <v>7.1565994624072098E-4</v>
      </c>
      <c r="R115" t="s">
        <v>72</v>
      </c>
    </row>
    <row r="116" spans="1:18" x14ac:dyDescent="0.3">
      <c r="A116">
        <v>50</v>
      </c>
      <c r="B116" t="s">
        <v>240</v>
      </c>
      <c r="C116">
        <v>0.76700000000000002</v>
      </c>
      <c r="D116" s="47">
        <v>3.3485730993056597E-11</v>
      </c>
      <c r="E116" s="47">
        <v>3.4586474371989802E-3</v>
      </c>
      <c r="G116">
        <v>-11.3332371109594</v>
      </c>
      <c r="H116">
        <v>0</v>
      </c>
      <c r="I116" s="47">
        <v>3.6348333537615601E-3</v>
      </c>
      <c r="J116" s="47">
        <v>2.4305560612881599E-5</v>
      </c>
      <c r="K116" s="47">
        <v>-2.36286863674744E-11</v>
      </c>
      <c r="L116" s="47">
        <v>-4.4837175867604899E-3</v>
      </c>
      <c r="N116">
        <v>141.573802573905</v>
      </c>
      <c r="O116">
        <v>-1199.5603922923301</v>
      </c>
      <c r="P116" s="47">
        <v>1.28280931342835E-2</v>
      </c>
      <c r="Q116" s="47">
        <v>-8.2502258333429798E-4</v>
      </c>
      <c r="R116" t="s">
        <v>72</v>
      </c>
    </row>
    <row r="117" spans="1:18" x14ac:dyDescent="0.3">
      <c r="A117">
        <v>51</v>
      </c>
      <c r="B117" t="s">
        <v>242</v>
      </c>
      <c r="C117">
        <v>0.82699999999999996</v>
      </c>
      <c r="D117" s="47">
        <v>4.1927063471720303E-11</v>
      </c>
      <c r="E117" s="47">
        <v>4.0048778325083396E-3</v>
      </c>
      <c r="G117">
        <v>-40.649211625611599</v>
      </c>
      <c r="H117">
        <v>0</v>
      </c>
      <c r="I117" s="47">
        <v>3.5270531734584399E-3</v>
      </c>
      <c r="J117" s="47">
        <v>1.4251030332170399E-5</v>
      </c>
      <c r="K117" s="47">
        <v>-2.52011148901094E-11</v>
      </c>
      <c r="L117" s="47">
        <v>-4.4516700337434998E-3</v>
      </c>
      <c r="N117">
        <v>-676.06303322409099</v>
      </c>
      <c r="O117">
        <v>-1639.87317803664</v>
      </c>
      <c r="P117" s="47">
        <v>3.6401444830542399E-3</v>
      </c>
      <c r="Q117" s="47">
        <v>-2.6453637231620502E-3</v>
      </c>
      <c r="R117" t="s">
        <v>72</v>
      </c>
    </row>
    <row r="118" spans="1:18" x14ac:dyDescent="0.3">
      <c r="A118">
        <v>52</v>
      </c>
      <c r="B118" t="s">
        <v>244</v>
      </c>
      <c r="C118">
        <v>0.79100000000000004</v>
      </c>
      <c r="D118" s="47">
        <v>3.2967641654400902E-11</v>
      </c>
      <c r="E118" s="47">
        <v>3.2874751304085102E-3</v>
      </c>
      <c r="G118">
        <v>-17.361727097231</v>
      </c>
      <c r="H118">
        <v>0</v>
      </c>
      <c r="I118" s="47">
        <v>3.61266961032703E-3</v>
      </c>
      <c r="J118" s="47">
        <v>1.19664830944175E-5</v>
      </c>
      <c r="K118" s="47">
        <v>-2.6227603036165899E-11</v>
      </c>
      <c r="L118" s="47">
        <v>-4.8542666161202298E-3</v>
      </c>
      <c r="N118">
        <v>-300.15670121094303</v>
      </c>
      <c r="O118">
        <v>-436.77913126645302</v>
      </c>
      <c r="P118" s="47">
        <v>7.8642791171523903E-3</v>
      </c>
      <c r="Q118" s="47">
        <v>2.3284677423847599E-3</v>
      </c>
      <c r="R118" t="s">
        <v>72</v>
      </c>
    </row>
    <row r="119" spans="1:18" x14ac:dyDescent="0.3">
      <c r="A119">
        <v>53</v>
      </c>
      <c r="B119" t="s">
        <v>246</v>
      </c>
      <c r="C119">
        <v>0.752</v>
      </c>
      <c r="D119" s="47">
        <v>4.4047236610403903E-11</v>
      </c>
      <c r="E119" s="47">
        <v>4.6175201945670803E-3</v>
      </c>
      <c r="G119">
        <v>-65.536237811262197</v>
      </c>
      <c r="H119">
        <v>0</v>
      </c>
      <c r="I119" s="47">
        <v>3.4355560216868899E-3</v>
      </c>
      <c r="J119" s="47">
        <v>5.2845063073069403E-6</v>
      </c>
      <c r="K119" s="47">
        <v>-2.30078591676721E-11</v>
      </c>
      <c r="L119" s="47">
        <v>-4.4862498943084497E-3</v>
      </c>
      <c r="N119">
        <v>382.10797356058998</v>
      </c>
      <c r="O119">
        <v>-160.83329524701199</v>
      </c>
      <c r="P119" s="47">
        <v>1.5531023720495101E-2</v>
      </c>
      <c r="Q119" s="47">
        <v>3.4692830308193901E-3</v>
      </c>
      <c r="R119" t="s">
        <v>72</v>
      </c>
    </row>
    <row r="120" spans="1:18" x14ac:dyDescent="0.3">
      <c r="A120">
        <v>54</v>
      </c>
      <c r="B120" t="s">
        <v>248</v>
      </c>
      <c r="C120">
        <v>0.83099999999999996</v>
      </c>
      <c r="D120" s="47">
        <v>4.4335476110014399E-11</v>
      </c>
      <c r="E120" s="47">
        <v>4.2018613630707101E-3</v>
      </c>
      <c r="G120">
        <v>-25.3303081529987</v>
      </c>
      <c r="H120">
        <v>0</v>
      </c>
      <c r="I120" s="47">
        <v>3.5833731220754998E-3</v>
      </c>
      <c r="J120" s="47">
        <v>1.04270255860764E-5</v>
      </c>
      <c r="K120" s="47">
        <v>-2.3432446223181999E-11</v>
      </c>
      <c r="L120" s="47">
        <v>-4.1279334139476603E-3</v>
      </c>
      <c r="N120">
        <v>100.612532034734</v>
      </c>
      <c r="O120">
        <v>733.80805769734104</v>
      </c>
      <c r="P120" s="47">
        <v>1.2367803144980699E-2</v>
      </c>
      <c r="Q120" s="47">
        <v>7.16790935483776E-3</v>
      </c>
      <c r="R120" t="s">
        <v>72</v>
      </c>
    </row>
    <row r="121" spans="1:18" x14ac:dyDescent="0.3">
      <c r="A121">
        <v>55</v>
      </c>
      <c r="B121" t="s">
        <v>250</v>
      </c>
      <c r="C121">
        <v>0.77300000000000002</v>
      </c>
      <c r="D121" s="47">
        <v>4.1945396456318999E-11</v>
      </c>
      <c r="E121" s="47">
        <v>4.2549931033437696E-3</v>
      </c>
      <c r="G121">
        <v>-21.6048506835997</v>
      </c>
      <c r="H121">
        <v>0</v>
      </c>
      <c r="I121" s="47">
        <v>3.59706976646175E-3</v>
      </c>
      <c r="J121" s="47">
        <v>1.6585812189830799E-5</v>
      </c>
      <c r="K121" s="47">
        <v>-2.7818022787628299E-11</v>
      </c>
      <c r="L121" s="47">
        <v>-5.2675015143880304E-3</v>
      </c>
      <c r="N121">
        <v>98.053165081178406</v>
      </c>
      <c r="O121">
        <v>1030.8412603905099</v>
      </c>
      <c r="P121" s="47">
        <v>1.23390430266502E-2</v>
      </c>
      <c r="Q121" s="47">
        <v>8.3959040355808309E-3</v>
      </c>
      <c r="R121" t="s">
        <v>72</v>
      </c>
    </row>
    <row r="122" spans="1:18" x14ac:dyDescent="0.3">
      <c r="A122">
        <v>13</v>
      </c>
      <c r="B122" t="s">
        <v>91</v>
      </c>
      <c r="C122">
        <v>0.77700000000000002</v>
      </c>
      <c r="D122" s="47">
        <v>1.40996622557954E-7</v>
      </c>
      <c r="E122">
        <v>14.3021908556708</v>
      </c>
      <c r="G122">
        <v>6.4438903643951004</v>
      </c>
      <c r="H122">
        <v>0</v>
      </c>
      <c r="I122" s="47">
        <v>3.7001909629246999E-3</v>
      </c>
      <c r="J122" s="47">
        <v>1.3563370250589499E-5</v>
      </c>
      <c r="K122" s="47">
        <v>5.4325432330415403E-7</v>
      </c>
      <c r="L122">
        <v>47.685744462865799</v>
      </c>
      <c r="N122">
        <v>-24.3837734668137</v>
      </c>
      <c r="O122">
        <v>-48.416625226312803</v>
      </c>
      <c r="P122" s="47">
        <v>1.09631946607987E-2</v>
      </c>
      <c r="Q122" s="47">
        <v>3.9340360333814202E-3</v>
      </c>
      <c r="R122" t="s">
        <v>72</v>
      </c>
    </row>
    <row r="123" spans="1:18" x14ac:dyDescent="0.3">
      <c r="A123">
        <v>14</v>
      </c>
      <c r="B123" t="s">
        <v>92</v>
      </c>
      <c r="C123">
        <v>0.80500000000000005</v>
      </c>
      <c r="D123" s="47">
        <v>1.49710030539207E-7</v>
      </c>
      <c r="E123">
        <v>14.6578329884843</v>
      </c>
      <c r="G123">
        <v>6.5122635383389804</v>
      </c>
      <c r="H123">
        <v>0</v>
      </c>
      <c r="I123" s="47">
        <v>3.7004423368986999E-3</v>
      </c>
      <c r="J123" s="47">
        <v>1.35684557735371E-5</v>
      </c>
      <c r="K123" s="47">
        <v>5.6924930480484203E-7</v>
      </c>
      <c r="L123">
        <v>48.2295295038342</v>
      </c>
      <c r="N123">
        <v>-24.4804753358437</v>
      </c>
      <c r="O123">
        <v>-48.7777711722768</v>
      </c>
      <c r="P123" s="47">
        <v>1.0962108002556099E-2</v>
      </c>
      <c r="Q123" s="47">
        <v>3.9325429837943904E-3</v>
      </c>
      <c r="R123" t="s">
        <v>72</v>
      </c>
    </row>
    <row r="124" spans="1:18" x14ac:dyDescent="0.3">
      <c r="A124">
        <v>15</v>
      </c>
      <c r="B124" t="s">
        <v>93</v>
      </c>
      <c r="C124">
        <v>0.75</v>
      </c>
      <c r="D124" s="47">
        <v>1.3706139376928899E-7</v>
      </c>
      <c r="E124">
        <v>14.403535085228199</v>
      </c>
      <c r="G124">
        <v>7.20632755286303</v>
      </c>
      <c r="H124">
        <v>0</v>
      </c>
      <c r="I124" s="47">
        <v>3.7029940632481002E-3</v>
      </c>
      <c r="J124" s="47">
        <v>1.35615412167049E-5</v>
      </c>
      <c r="K124" s="47">
        <v>5.3756806939198001E-7</v>
      </c>
      <c r="L124">
        <v>48.885425497526697</v>
      </c>
      <c r="N124">
        <v>-21.986648472516301</v>
      </c>
      <c r="O124">
        <v>-48.808405102665702</v>
      </c>
      <c r="P124" s="47">
        <v>1.09901316337846E-2</v>
      </c>
      <c r="Q124" s="47">
        <v>3.9324163369979202E-3</v>
      </c>
      <c r="R124" t="s">
        <v>72</v>
      </c>
    </row>
    <row r="125" spans="1:18" x14ac:dyDescent="0.3">
      <c r="A125">
        <v>16</v>
      </c>
      <c r="B125" t="s">
        <v>94</v>
      </c>
      <c r="C125">
        <v>0.76800000000000002</v>
      </c>
      <c r="D125" s="47">
        <v>1.3892941311266499E-7</v>
      </c>
      <c r="E125">
        <v>14.2576804290109</v>
      </c>
      <c r="G125">
        <v>8.4602201792429099</v>
      </c>
      <c r="H125">
        <v>0</v>
      </c>
      <c r="I125" s="47">
        <v>3.7076039994889901E-3</v>
      </c>
      <c r="J125" s="47">
        <v>1.35473467112137E-5</v>
      </c>
      <c r="K125" s="47">
        <v>5.4835657747887002E-7</v>
      </c>
      <c r="L125">
        <v>48.697656449931202</v>
      </c>
      <c r="N125">
        <v>-25.115885094604302</v>
      </c>
      <c r="O125">
        <v>-49.004152610305503</v>
      </c>
      <c r="P125" s="47">
        <v>1.0954967776014899E-2</v>
      </c>
      <c r="Q125" s="47">
        <v>3.9316070776425002E-3</v>
      </c>
      <c r="R125" t="s">
        <v>72</v>
      </c>
    </row>
    <row r="126" spans="1:18" x14ac:dyDescent="0.3">
      <c r="A126">
        <v>17</v>
      </c>
      <c r="B126" t="s">
        <v>95</v>
      </c>
      <c r="C126">
        <v>0.73899999999999999</v>
      </c>
      <c r="D126" s="47">
        <v>1.41598268457721E-7</v>
      </c>
      <c r="E126">
        <v>15.1017588611825</v>
      </c>
      <c r="G126">
        <v>6.7328300718490999</v>
      </c>
      <c r="H126">
        <v>0</v>
      </c>
      <c r="I126" s="47">
        <v>3.7012532497591498E-3</v>
      </c>
      <c r="J126" s="47">
        <v>1.3457574439813899E-5</v>
      </c>
      <c r="K126" s="47">
        <v>5.44593095508361E-7</v>
      </c>
      <c r="L126">
        <v>50.261371627527801</v>
      </c>
      <c r="N126">
        <v>-23.771884813347398</v>
      </c>
      <c r="O126">
        <v>-49.132833652110001</v>
      </c>
      <c r="P126" s="47">
        <v>1.09700705759755E-2</v>
      </c>
      <c r="Q126" s="47">
        <v>3.9310750844733303E-3</v>
      </c>
      <c r="R126" t="s">
        <v>72</v>
      </c>
    </row>
    <row r="127" spans="1:18" x14ac:dyDescent="0.3">
      <c r="A127">
        <v>18</v>
      </c>
      <c r="B127" t="s">
        <v>68</v>
      </c>
      <c r="C127">
        <v>0.8</v>
      </c>
      <c r="D127" s="47">
        <v>1.5241890954920099E-7</v>
      </c>
      <c r="E127">
        <v>15.0162541091996</v>
      </c>
      <c r="G127">
        <v>-1.37818561065877</v>
      </c>
      <c r="H127">
        <v>0</v>
      </c>
      <c r="I127" s="47">
        <v>3.6714331006024101E-3</v>
      </c>
      <c r="J127" s="47">
        <v>1.33811980903745E-5</v>
      </c>
      <c r="K127" s="47">
        <v>4.5595895126204798E-7</v>
      </c>
      <c r="L127">
        <v>38.872615732953903</v>
      </c>
      <c r="N127">
        <v>-19.4589515124852</v>
      </c>
      <c r="O127">
        <v>-48.946213225266398</v>
      </c>
      <c r="P127" s="47">
        <v>1.1018535870063901E-2</v>
      </c>
      <c r="Q127" s="47">
        <v>3.9318466106508902E-3</v>
      </c>
      <c r="R127" t="s">
        <v>72</v>
      </c>
    </row>
    <row r="128" spans="1:18" x14ac:dyDescent="0.3">
      <c r="A128">
        <v>19</v>
      </c>
      <c r="B128" t="s">
        <v>68</v>
      </c>
      <c r="C128">
        <v>0.8</v>
      </c>
      <c r="D128" s="47">
        <v>1.1846979513716E-7</v>
      </c>
      <c r="E128">
        <v>11.671693948815401</v>
      </c>
      <c r="G128">
        <v>-1.3695261029975501</v>
      </c>
      <c r="H128">
        <v>0</v>
      </c>
      <c r="I128" s="47">
        <v>3.67146493728233E-3</v>
      </c>
      <c r="J128" s="47">
        <v>1.33829886942244E-5</v>
      </c>
      <c r="K128" s="47">
        <v>3.6101792288967298E-7</v>
      </c>
      <c r="L128">
        <v>30.778449892312999</v>
      </c>
      <c r="N128">
        <v>-19.421408968902799</v>
      </c>
      <c r="O128">
        <v>-48.494018332770104</v>
      </c>
      <c r="P128" s="47">
        <v>1.10189577431346E-2</v>
      </c>
      <c r="Q128" s="47">
        <v>3.9337160747970196E-3</v>
      </c>
      <c r="R128" t="s">
        <v>72</v>
      </c>
    </row>
    <row r="129" spans="1:18" x14ac:dyDescent="0.3">
      <c r="A129">
        <v>20</v>
      </c>
      <c r="B129" t="s">
        <v>67</v>
      </c>
      <c r="C129">
        <v>0.75800000000000001</v>
      </c>
      <c r="D129" s="47">
        <v>9.3181346780962806E-8</v>
      </c>
      <c r="E129">
        <v>9.6889465390368894</v>
      </c>
      <c r="G129">
        <v>6.88562570782892</v>
      </c>
      <c r="H129">
        <v>0</v>
      </c>
      <c r="I129" s="47">
        <v>3.7018150029148301E-3</v>
      </c>
      <c r="J129" s="47">
        <v>1.32637982615756E-5</v>
      </c>
      <c r="K129" s="47">
        <v>5.3615989492605799E-7</v>
      </c>
      <c r="L129">
        <v>48.2425643589307</v>
      </c>
      <c r="N129">
        <v>-28.2206338288441</v>
      </c>
      <c r="O129">
        <v>-49.411990272839901</v>
      </c>
      <c r="P129" s="47">
        <v>1.0920079093538501E-2</v>
      </c>
      <c r="Q129" s="47">
        <v>3.92992099515859E-3</v>
      </c>
      <c r="R129" t="s">
        <v>72</v>
      </c>
    </row>
    <row r="130" spans="1:18" x14ac:dyDescent="0.3">
      <c r="A130">
        <v>21</v>
      </c>
      <c r="B130" t="s">
        <v>96</v>
      </c>
      <c r="C130">
        <v>0.876</v>
      </c>
      <c r="D130" s="47">
        <v>1.6363404908847901E-7</v>
      </c>
      <c r="E130">
        <v>14.722652462834001</v>
      </c>
      <c r="G130">
        <v>8.2387431018820401</v>
      </c>
      <c r="H130">
        <v>0</v>
      </c>
      <c r="I130" s="47">
        <v>3.7067897390140698E-3</v>
      </c>
      <c r="J130" s="47">
        <v>1.32774145651337E-5</v>
      </c>
      <c r="K130" s="47">
        <v>6.2156857927320196E-7</v>
      </c>
      <c r="L130">
        <v>48.393959670565799</v>
      </c>
      <c r="N130">
        <v>-25.545308630838399</v>
      </c>
      <c r="O130">
        <v>-50.585168145380599</v>
      </c>
      <c r="P130" s="47">
        <v>1.09501422578535E-2</v>
      </c>
      <c r="Q130" s="47">
        <v>3.9250708431419704E-3</v>
      </c>
      <c r="R130" t="s">
        <v>72</v>
      </c>
    </row>
    <row r="131" spans="1:18" x14ac:dyDescent="0.3">
      <c r="A131">
        <v>22</v>
      </c>
      <c r="B131" t="s">
        <v>97</v>
      </c>
      <c r="C131">
        <v>0.79900000000000004</v>
      </c>
      <c r="D131" s="47">
        <v>1.4960219398702E-7</v>
      </c>
      <c r="E131">
        <v>14.7573736489789</v>
      </c>
      <c r="G131">
        <v>8.3249150519750792</v>
      </c>
      <c r="H131">
        <v>0</v>
      </c>
      <c r="I131" s="47">
        <v>3.7071065501885899E-3</v>
      </c>
      <c r="J131" s="47">
        <v>1.33341471581495E-5</v>
      </c>
      <c r="K131" s="47">
        <v>5.7472075032372103E-7</v>
      </c>
      <c r="L131">
        <v>49.058743318148998</v>
      </c>
      <c r="N131">
        <v>-25.150418614928199</v>
      </c>
      <c r="O131">
        <v>-50.620108926275002</v>
      </c>
      <c r="P131" s="47">
        <v>1.0954579715940301E-2</v>
      </c>
      <c r="Q131" s="47">
        <v>3.9249263909639301E-3</v>
      </c>
      <c r="R131" t="s">
        <v>72</v>
      </c>
    </row>
    <row r="132" spans="1:18" x14ac:dyDescent="0.3">
      <c r="A132">
        <v>23</v>
      </c>
      <c r="B132" t="s">
        <v>98</v>
      </c>
      <c r="C132">
        <v>0.75</v>
      </c>
      <c r="D132" s="47">
        <v>1.3976524907560699E-7</v>
      </c>
      <c r="E132">
        <v>14.687741987161401</v>
      </c>
      <c r="G132">
        <v>6.1329767312874104</v>
      </c>
      <c r="H132">
        <v>0</v>
      </c>
      <c r="I132" s="47">
        <v>3.69904788895258E-3</v>
      </c>
      <c r="J132" s="47">
        <v>1.3253998313070701E-5</v>
      </c>
      <c r="K132" s="47">
        <v>5.3941304956062197E-7</v>
      </c>
      <c r="L132">
        <v>49.053124058106697</v>
      </c>
      <c r="N132">
        <v>-24.687305085300199</v>
      </c>
      <c r="O132">
        <v>-50.566654500967402</v>
      </c>
      <c r="P132" s="47">
        <v>1.09597838152955E-2</v>
      </c>
      <c r="Q132" s="47">
        <v>3.9251473822515901E-3</v>
      </c>
      <c r="R132" t="s">
        <v>72</v>
      </c>
    </row>
    <row r="133" spans="1:18" x14ac:dyDescent="0.3">
      <c r="A133">
        <v>24</v>
      </c>
      <c r="B133" t="s">
        <v>99</v>
      </c>
      <c r="C133">
        <v>0.81899999999999995</v>
      </c>
      <c r="D133" s="47">
        <v>1.4902672616085001E-7</v>
      </c>
      <c r="E133">
        <v>14.341694224167</v>
      </c>
      <c r="G133">
        <v>7.0101484494014796</v>
      </c>
      <c r="H133">
        <v>0</v>
      </c>
      <c r="I133" s="47">
        <v>3.7022728107742198E-3</v>
      </c>
      <c r="J133" s="47">
        <v>1.33151643848502E-5</v>
      </c>
      <c r="K133" s="47">
        <v>5.7762587379883701E-7</v>
      </c>
      <c r="L133">
        <v>48.102656021433503</v>
      </c>
      <c r="N133">
        <v>-25.228409071416699</v>
      </c>
      <c r="O133">
        <v>-50.966951694176203</v>
      </c>
      <c r="P133" s="47">
        <v>1.09537033215827E-2</v>
      </c>
      <c r="Q133" s="47">
        <v>3.9234924735763298E-3</v>
      </c>
      <c r="R133" t="s">
        <v>72</v>
      </c>
    </row>
    <row r="134" spans="1:18" x14ac:dyDescent="0.3">
      <c r="A134">
        <v>25</v>
      </c>
      <c r="B134" t="s">
        <v>100</v>
      </c>
      <c r="C134">
        <v>0.76500000000000001</v>
      </c>
      <c r="D134" s="47">
        <v>1.4040439153678599E-7</v>
      </c>
      <c r="E134">
        <v>14.4656170721334</v>
      </c>
      <c r="G134">
        <v>8.0997009880347708</v>
      </c>
      <c r="H134">
        <v>0</v>
      </c>
      <c r="I134" s="47">
        <v>3.7062785506825099E-3</v>
      </c>
      <c r="J134" s="47">
        <v>1.3239304264281799E-5</v>
      </c>
      <c r="K134" s="47">
        <v>5.3826805945789104E-7</v>
      </c>
      <c r="L134">
        <v>47.989201010478098</v>
      </c>
      <c r="N134">
        <v>-25.140373895704801</v>
      </c>
      <c r="O134">
        <v>-50.930203660878099</v>
      </c>
      <c r="P134" s="47">
        <v>1.0954692590459199E-2</v>
      </c>
      <c r="Q134" s="47">
        <v>3.9236443972973404E-3</v>
      </c>
      <c r="R134" t="s">
        <v>72</v>
      </c>
    </row>
    <row r="135" spans="1:18" x14ac:dyDescent="0.3">
      <c r="A135">
        <v>26</v>
      </c>
      <c r="B135" t="s">
        <v>101</v>
      </c>
      <c r="C135">
        <v>0.81799999999999995</v>
      </c>
      <c r="D135" s="47">
        <v>1.4455929436135701E-7</v>
      </c>
      <c r="E135">
        <v>13.9287412349461</v>
      </c>
      <c r="G135">
        <v>9.0100229586379506</v>
      </c>
      <c r="H135">
        <v>0</v>
      </c>
      <c r="I135" s="47">
        <v>3.7096253494074299E-3</v>
      </c>
      <c r="J135" s="47">
        <v>1.3235265870525101E-5</v>
      </c>
      <c r="K135" s="47">
        <v>5.9409633124118997E-7</v>
      </c>
      <c r="L135">
        <v>49.534701224479299</v>
      </c>
      <c r="N135">
        <v>-26.470854130226201</v>
      </c>
      <c r="O135">
        <v>-51.5168522789929</v>
      </c>
      <c r="P135" s="47">
        <v>1.0939741717967799E-2</v>
      </c>
      <c r="Q135" s="47">
        <v>3.9212190745523496E-3</v>
      </c>
      <c r="R135" t="s">
        <v>72</v>
      </c>
    </row>
    <row r="136" spans="1:18" x14ac:dyDescent="0.3">
      <c r="A136">
        <v>27</v>
      </c>
      <c r="B136" t="s">
        <v>102</v>
      </c>
      <c r="C136">
        <v>0.83399999999999996</v>
      </c>
      <c r="D136" s="47">
        <v>1.4378946005394501E-7</v>
      </c>
      <c r="E136">
        <v>13.588790718218901</v>
      </c>
      <c r="G136">
        <v>8.0020250642237496</v>
      </c>
      <c r="H136">
        <v>0</v>
      </c>
      <c r="I136" s="47">
        <v>3.70591944514862E-3</v>
      </c>
      <c r="J136" s="47">
        <v>1.3266386438526E-5</v>
      </c>
      <c r="K136" s="47">
        <v>5.8494503418771202E-7</v>
      </c>
      <c r="L136">
        <v>47.836072550106302</v>
      </c>
      <c r="N136">
        <v>-24.8512966169327</v>
      </c>
      <c r="O136">
        <v>-51.545074111783002</v>
      </c>
      <c r="P136" s="47">
        <v>1.09579410096562E-2</v>
      </c>
      <c r="Q136" s="47">
        <v>3.9211023998498799E-3</v>
      </c>
      <c r="R136" t="s">
        <v>72</v>
      </c>
    </row>
    <row r="137" spans="1:18" x14ac:dyDescent="0.3">
      <c r="A137">
        <v>28</v>
      </c>
      <c r="B137" t="s">
        <v>103</v>
      </c>
      <c r="C137">
        <v>0.79300000000000004</v>
      </c>
      <c r="D137" s="47">
        <v>1.50943043043805E-7</v>
      </c>
      <c r="E137">
        <v>15.002337332045901</v>
      </c>
      <c r="G137">
        <v>8.6072559019803307</v>
      </c>
      <c r="H137">
        <v>0</v>
      </c>
      <c r="I137" s="47">
        <v>3.7081445763236299E-3</v>
      </c>
      <c r="J137" s="47">
        <v>1.3203990322715499E-5</v>
      </c>
      <c r="K137" s="47">
        <v>5.7873643166672703E-7</v>
      </c>
      <c r="L137">
        <v>49.775332454923202</v>
      </c>
      <c r="N137">
        <v>-24.851292790615702</v>
      </c>
      <c r="O137">
        <v>-51.878274041298504</v>
      </c>
      <c r="P137" s="47">
        <v>1.0957941052653301E-2</v>
      </c>
      <c r="Q137" s="47">
        <v>3.9197248846853799E-3</v>
      </c>
      <c r="R137" t="s">
        <v>72</v>
      </c>
    </row>
    <row r="138" spans="1:18" x14ac:dyDescent="0.3">
      <c r="A138">
        <v>29</v>
      </c>
      <c r="B138" t="s">
        <v>104</v>
      </c>
      <c r="C138">
        <v>0.82599999999999996</v>
      </c>
      <c r="D138" s="47">
        <v>1.5203390162088501E-7</v>
      </c>
      <c r="E138">
        <v>14.507024306181</v>
      </c>
      <c r="G138">
        <v>6.90358516106902</v>
      </c>
      <c r="H138">
        <v>0</v>
      </c>
      <c r="I138" s="47">
        <v>3.7018810308446699E-3</v>
      </c>
      <c r="J138" s="47">
        <v>1.3154942160368101E-5</v>
      </c>
      <c r="K138" s="47">
        <v>5.8023380722360695E-7</v>
      </c>
      <c r="L138">
        <v>47.910367000256898</v>
      </c>
      <c r="N138">
        <v>-24.878848360989799</v>
      </c>
      <c r="O138">
        <v>-52.047298645549503</v>
      </c>
      <c r="P138" s="47">
        <v>1.09576314051979E-2</v>
      </c>
      <c r="Q138" s="47">
        <v>3.9190261031584296E-3</v>
      </c>
      <c r="R138" t="s">
        <v>72</v>
      </c>
    </row>
    <row r="139" spans="1:18" x14ac:dyDescent="0.3">
      <c r="A139">
        <v>30</v>
      </c>
      <c r="B139" t="s">
        <v>105</v>
      </c>
      <c r="C139">
        <v>0.77</v>
      </c>
      <c r="D139" s="47">
        <v>1.39456625886103E-7</v>
      </c>
      <c r="E139">
        <v>14.274730879867301</v>
      </c>
      <c r="G139">
        <v>9.2281250333947202</v>
      </c>
      <c r="H139">
        <v>0</v>
      </c>
      <c r="I139" s="47">
        <v>3.7104272016852801E-3</v>
      </c>
      <c r="J139" s="47">
        <v>1.31336431977629E-5</v>
      </c>
      <c r="K139" s="47">
        <v>5.39020948098212E-7</v>
      </c>
      <c r="L139">
        <v>47.744295703063301</v>
      </c>
      <c r="N139">
        <v>-24.7614311140997</v>
      </c>
      <c r="O139">
        <v>-52.0178203707706</v>
      </c>
      <c r="P139" s="47">
        <v>1.09589508462846E-2</v>
      </c>
      <c r="Q139" s="47">
        <v>3.9191479722434199E-3</v>
      </c>
      <c r="R139" t="s">
        <v>72</v>
      </c>
    </row>
    <row r="140" spans="1:18" x14ac:dyDescent="0.3">
      <c r="A140">
        <v>31</v>
      </c>
      <c r="B140" t="s">
        <v>68</v>
      </c>
      <c r="C140">
        <v>0.8</v>
      </c>
      <c r="D140" s="47">
        <v>1.5455345820508699E-7</v>
      </c>
      <c r="E140">
        <v>15.2267635902592</v>
      </c>
      <c r="G140">
        <v>-1.15942640004516</v>
      </c>
      <c r="H140">
        <v>0</v>
      </c>
      <c r="I140" s="47">
        <v>3.6722373688402301E-3</v>
      </c>
      <c r="J140" s="47">
        <v>1.3108221120183299E-5</v>
      </c>
      <c r="K140" s="47">
        <v>4.64167122737891E-7</v>
      </c>
      <c r="L140">
        <v>39.572423049847103</v>
      </c>
      <c r="N140">
        <v>-19.3526217829384</v>
      </c>
      <c r="O140">
        <v>-51.753667106648201</v>
      </c>
      <c r="P140" s="47">
        <v>1.1019730718500801E-2</v>
      </c>
      <c r="Q140" s="47">
        <v>3.9202400346805598E-3</v>
      </c>
      <c r="R140" t="s">
        <v>72</v>
      </c>
    </row>
    <row r="141" spans="1:18" x14ac:dyDescent="0.3">
      <c r="A141">
        <v>32</v>
      </c>
      <c r="B141" t="s">
        <v>68</v>
      </c>
      <c r="C141">
        <v>0.8</v>
      </c>
      <c r="D141" s="47">
        <v>1.5679609469132499E-7</v>
      </c>
      <c r="E141">
        <v>15.447758938173701</v>
      </c>
      <c r="G141">
        <v>-1.0666024791106099</v>
      </c>
      <c r="H141">
        <v>0</v>
      </c>
      <c r="I141" s="47">
        <v>3.6725786359855499E-3</v>
      </c>
      <c r="J141" s="47">
        <v>1.30795637119524E-5</v>
      </c>
      <c r="K141" s="47">
        <v>4.71490589681878E-7</v>
      </c>
      <c r="L141">
        <v>40.196782638415499</v>
      </c>
      <c r="N141">
        <v>-19.359580385986099</v>
      </c>
      <c r="O141">
        <v>-51.705941460265599</v>
      </c>
      <c r="P141" s="47">
        <v>1.1019652523286599E-2</v>
      </c>
      <c r="Q141" s="47">
        <v>3.9204373420501102E-3</v>
      </c>
      <c r="R141" t="s">
        <v>72</v>
      </c>
    </row>
    <row r="142" spans="1:18" x14ac:dyDescent="0.3">
      <c r="A142">
        <v>33</v>
      </c>
      <c r="B142" t="s">
        <v>67</v>
      </c>
      <c r="C142">
        <v>0.73</v>
      </c>
      <c r="D142" s="47">
        <v>9.0008278007952498E-8</v>
      </c>
      <c r="E142">
        <v>9.7181163784031295</v>
      </c>
      <c r="G142">
        <v>7.1837728508577898</v>
      </c>
      <c r="H142">
        <v>0</v>
      </c>
      <c r="I142" s="47">
        <v>3.70291114088618E-3</v>
      </c>
      <c r="J142" s="47">
        <v>1.30320187533795E-5</v>
      </c>
      <c r="K142" s="47">
        <v>5.1612748719343003E-7</v>
      </c>
      <c r="L142">
        <v>48.221382702339596</v>
      </c>
      <c r="N142">
        <v>-28.128362637225699</v>
      </c>
      <c r="O142">
        <v>-52.414924309877101</v>
      </c>
      <c r="P142">
        <v>1.0921115963373E-2</v>
      </c>
      <c r="Q142" s="47">
        <v>3.9175062651194302E-3</v>
      </c>
      <c r="R142" t="s">
        <v>72</v>
      </c>
    </row>
    <row r="143" spans="1:18" x14ac:dyDescent="0.3">
      <c r="A143">
        <v>34</v>
      </c>
      <c r="B143" t="s">
        <v>106</v>
      </c>
      <c r="C143">
        <v>0.82199999999999995</v>
      </c>
      <c r="D143" s="47">
        <v>1.52334669246967E-7</v>
      </c>
      <c r="E143">
        <v>14.6065597341456</v>
      </c>
      <c r="G143">
        <v>6.8801507102649104</v>
      </c>
      <c r="H143">
        <v>0</v>
      </c>
      <c r="I143" s="47">
        <v>3.7017948740862899E-3</v>
      </c>
      <c r="J143" s="47">
        <v>1.29984971266585E-5</v>
      </c>
      <c r="K143" s="47">
        <v>5.8614060738371197E-7</v>
      </c>
      <c r="L143">
        <v>48.633649980694699</v>
      </c>
      <c r="N143">
        <v>-24.1129099540689</v>
      </c>
      <c r="O143">
        <v>-53.409116531340899</v>
      </c>
      <c r="P143" s="47">
        <v>1.0966238408264099E-2</v>
      </c>
      <c r="Q143" s="47">
        <v>3.9133960755900303E-3</v>
      </c>
      <c r="R143" t="s">
        <v>72</v>
      </c>
    </row>
    <row r="144" spans="1:18" x14ac:dyDescent="0.3">
      <c r="A144">
        <v>35</v>
      </c>
      <c r="B144" t="s">
        <v>107</v>
      </c>
      <c r="C144">
        <v>0.84</v>
      </c>
      <c r="D144" s="47">
        <v>1.52724326525633E-7</v>
      </c>
      <c r="E144">
        <v>14.3301080012508</v>
      </c>
      <c r="G144">
        <v>8.2777670318106598</v>
      </c>
      <c r="H144">
        <v>0</v>
      </c>
      <c r="I144" s="47">
        <v>3.7069332104924498E-3</v>
      </c>
      <c r="J144" s="47">
        <v>1.3011618649413999E-5</v>
      </c>
      <c r="K144" s="47">
        <v>5.8412036452182303E-7</v>
      </c>
      <c r="L144">
        <v>47.427464481705897</v>
      </c>
      <c r="N144">
        <v>-24.244044145248498</v>
      </c>
      <c r="O144">
        <v>-53.378285963175898</v>
      </c>
      <c r="P144">
        <v>1.0964764827130999E-2</v>
      </c>
      <c r="Q144" s="47">
        <v>3.9135235353264103E-3</v>
      </c>
      <c r="R144" t="s">
        <v>72</v>
      </c>
    </row>
    <row r="145" spans="1:18" x14ac:dyDescent="0.3">
      <c r="A145">
        <v>36</v>
      </c>
      <c r="B145" t="s">
        <v>108</v>
      </c>
      <c r="C145">
        <v>0.79800000000000004</v>
      </c>
      <c r="D145" s="47">
        <v>5.6011047687085098E-8</v>
      </c>
      <c r="E145">
        <v>5.5321510467473898</v>
      </c>
      <c r="G145">
        <v>7.9836316624030399</v>
      </c>
      <c r="H145">
        <v>0</v>
      </c>
      <c r="I145" s="47">
        <v>3.7058518218068201E-3</v>
      </c>
      <c r="J145" s="47">
        <v>1.295943409102E-5</v>
      </c>
      <c r="K145" s="47">
        <v>4.7386782142666598E-7</v>
      </c>
      <c r="L145">
        <v>40.500624441982303</v>
      </c>
      <c r="N145">
        <v>-22.402307761262701</v>
      </c>
      <c r="O145">
        <v>-53.0051205696914</v>
      </c>
      <c r="P145" s="47">
        <v>1.09854607872251E-2</v>
      </c>
      <c r="Q145" s="47">
        <v>3.91506627571395E-3</v>
      </c>
      <c r="R145" t="s">
        <v>72</v>
      </c>
    </row>
    <row r="146" spans="1:18" x14ac:dyDescent="0.3">
      <c r="A146">
        <v>37</v>
      </c>
      <c r="B146" t="s">
        <v>109</v>
      </c>
      <c r="C146">
        <v>0.77400000000000002</v>
      </c>
      <c r="D146" s="47">
        <v>1.4056290264380399E-7</v>
      </c>
      <c r="E146">
        <v>14.313699558892001</v>
      </c>
      <c r="G146">
        <v>5.8685979372727601</v>
      </c>
      <c r="H146">
        <v>0</v>
      </c>
      <c r="I146" s="47">
        <v>3.6980759003163799E-3</v>
      </c>
      <c r="J146" s="47">
        <v>1.2997558625467599E-5</v>
      </c>
      <c r="K146" s="47">
        <v>5.3969083024796305E-7</v>
      </c>
      <c r="L146">
        <v>47.556596614986098</v>
      </c>
      <c r="N146">
        <v>-24.613756540426401</v>
      </c>
      <c r="O146">
        <v>-53.189371867381901</v>
      </c>
      <c r="P146" s="47">
        <v>1.0960610295003901E-2</v>
      </c>
      <c r="Q146" s="47">
        <v>3.9143045439902499E-3</v>
      </c>
      <c r="R146" t="s">
        <v>72</v>
      </c>
    </row>
    <row r="147" spans="1:18" x14ac:dyDescent="0.3">
      <c r="A147">
        <v>38</v>
      </c>
      <c r="B147" t="s">
        <v>110</v>
      </c>
      <c r="C147">
        <v>0.74</v>
      </c>
      <c r="D147" s="47">
        <v>1.3603054851984999E-7</v>
      </c>
      <c r="E147">
        <v>14.4886404577209</v>
      </c>
      <c r="G147">
        <v>7.6705711829080103</v>
      </c>
      <c r="H147">
        <v>0</v>
      </c>
      <c r="I147" s="47">
        <v>3.7047008549539601E-3</v>
      </c>
      <c r="J147" s="47">
        <v>1.2992753597988E-5</v>
      </c>
      <c r="K147" s="47">
        <v>5.2760493196579695E-7</v>
      </c>
      <c r="L147">
        <v>48.6276918022701</v>
      </c>
      <c r="N147">
        <v>-25.2372138668402</v>
      </c>
      <c r="O147">
        <v>-53.586011050022002</v>
      </c>
      <c r="P147" s="47">
        <v>1.09536043803355E-2</v>
      </c>
      <c r="Q147" s="47">
        <v>3.9126647582624604E-3</v>
      </c>
      <c r="R147" t="s">
        <v>72</v>
      </c>
    </row>
    <row r="148" spans="1:18" x14ac:dyDescent="0.3">
      <c r="A148">
        <v>39</v>
      </c>
      <c r="B148" t="s">
        <v>111</v>
      </c>
      <c r="C148">
        <v>0.82099999999999995</v>
      </c>
      <c r="D148" s="47">
        <v>1.5629043395581899E-7</v>
      </c>
      <c r="E148">
        <v>15.0041769992322</v>
      </c>
      <c r="G148">
        <v>7.2236018181675599</v>
      </c>
      <c r="H148">
        <v>0</v>
      </c>
      <c r="I148" s="47">
        <v>3.7030575720844901E-3</v>
      </c>
      <c r="J148" s="47">
        <v>1.29911969963371E-5</v>
      </c>
      <c r="K148" s="47">
        <v>5.9332008461865403E-7</v>
      </c>
      <c r="L148">
        <v>49.289332685946697</v>
      </c>
      <c r="N148">
        <v>-23.8208857912288</v>
      </c>
      <c r="O148">
        <v>-54.150342981473798</v>
      </c>
      <c r="P148" s="47">
        <v>1.09695199421868E-2</v>
      </c>
      <c r="Q148" s="47">
        <v>3.9103316971645296E-3</v>
      </c>
      <c r="R148" t="s">
        <v>72</v>
      </c>
    </row>
    <row r="149" spans="1:18" x14ac:dyDescent="0.3">
      <c r="A149">
        <v>40</v>
      </c>
      <c r="B149" t="s">
        <v>112</v>
      </c>
      <c r="C149">
        <v>0.872</v>
      </c>
      <c r="D149" s="47">
        <v>1.6156416841189799E-7</v>
      </c>
      <c r="E149">
        <v>14.603302932163</v>
      </c>
      <c r="G149">
        <v>7.0442000102983799</v>
      </c>
      <c r="H149">
        <v>0</v>
      </c>
      <c r="I149" s="47">
        <v>3.7023980013378599E-3</v>
      </c>
      <c r="J149" s="47">
        <v>1.2981254651249601E-5</v>
      </c>
      <c r="K149" s="47">
        <v>6.1876747547984202E-7</v>
      </c>
      <c r="L149">
        <v>48.396962124199902</v>
      </c>
      <c r="N149">
        <v>-23.669501288965201</v>
      </c>
      <c r="O149">
        <v>-54.6714028854297</v>
      </c>
      <c r="P149" s="47">
        <v>1.09712210801156E-2</v>
      </c>
      <c r="Q149" s="47">
        <v>3.9081775312847398E-3</v>
      </c>
      <c r="R149" t="s">
        <v>72</v>
      </c>
    </row>
    <row r="150" spans="1:18" x14ac:dyDescent="0.3">
      <c r="A150">
        <v>41</v>
      </c>
      <c r="B150" t="s">
        <v>113</v>
      </c>
      <c r="C150">
        <v>0.86499999999999999</v>
      </c>
      <c r="D150" s="47">
        <v>1.51643883554431E-7</v>
      </c>
      <c r="E150">
        <v>13.8175738432268</v>
      </c>
      <c r="G150">
        <v>8.3674489299054002</v>
      </c>
      <c r="H150">
        <v>0</v>
      </c>
      <c r="I150" s="47">
        <v>3.7072629259907999E-3</v>
      </c>
      <c r="J150" s="47">
        <v>1.2967720947005399E-5</v>
      </c>
      <c r="K150" s="47">
        <v>5.9484966064005096E-7</v>
      </c>
      <c r="L150">
        <v>46.902651671138202</v>
      </c>
      <c r="N150">
        <v>-26.289375840306999</v>
      </c>
      <c r="O150">
        <v>-54.672690632380501</v>
      </c>
      <c r="P150" s="47">
        <v>1.09417810258073E-2</v>
      </c>
      <c r="Q150" s="47">
        <v>3.9081722074812402E-3</v>
      </c>
      <c r="R150" t="s">
        <v>72</v>
      </c>
    </row>
    <row r="151" spans="1:18" x14ac:dyDescent="0.3">
      <c r="A151">
        <v>42</v>
      </c>
      <c r="B151" t="s">
        <v>114</v>
      </c>
      <c r="C151">
        <v>0.78300000000000003</v>
      </c>
      <c r="D151" s="47">
        <v>1.4252586079399599E-7</v>
      </c>
      <c r="E151">
        <v>14.346784280479101</v>
      </c>
      <c r="G151">
        <v>6.2214366659826403</v>
      </c>
      <c r="H151">
        <v>0</v>
      </c>
      <c r="I151" s="47">
        <v>3.69937311190249E-3</v>
      </c>
      <c r="J151" s="47">
        <v>1.2982542902805399E-5</v>
      </c>
      <c r="K151" s="47">
        <v>5.5311643687438995E-7</v>
      </c>
      <c r="L151">
        <v>48.179446069120502</v>
      </c>
      <c r="N151">
        <v>-24.027466984136499</v>
      </c>
      <c r="O151">
        <v>-54.6712034433395</v>
      </c>
      <c r="P151" s="47">
        <v>1.09671985480059E-2</v>
      </c>
      <c r="Q151" s="47">
        <v>3.9081783558182403E-3</v>
      </c>
      <c r="R151" t="s">
        <v>72</v>
      </c>
    </row>
    <row r="152" spans="1:18" x14ac:dyDescent="0.3">
      <c r="A152">
        <v>43</v>
      </c>
      <c r="B152" t="s">
        <v>115</v>
      </c>
      <c r="C152">
        <v>0.79</v>
      </c>
      <c r="D152" s="47">
        <v>1.4110135767436699E-7</v>
      </c>
      <c r="E152">
        <v>14.077586163305799</v>
      </c>
      <c r="G152">
        <v>9.9112524238175492</v>
      </c>
      <c r="H152">
        <v>0</v>
      </c>
      <c r="I152" s="47">
        <v>3.7129387195361701E-3</v>
      </c>
      <c r="J152" s="47">
        <v>1.29735819415734E-5</v>
      </c>
      <c r="K152" s="47">
        <v>5.5045135738396301E-7</v>
      </c>
      <c r="L152">
        <v>47.522416135274398</v>
      </c>
      <c r="N152">
        <v>-25.194096005252799</v>
      </c>
      <c r="O152">
        <v>-54.815834449569898</v>
      </c>
      <c r="P152" s="47">
        <v>1.09540889043698E-2</v>
      </c>
      <c r="Q152" s="47">
        <v>3.9075804223053798E-3</v>
      </c>
      <c r="R152" t="s">
        <v>72</v>
      </c>
    </row>
    <row r="153" spans="1:18" x14ac:dyDescent="0.3">
      <c r="A153">
        <v>44</v>
      </c>
      <c r="B153" t="s">
        <v>68</v>
      </c>
      <c r="C153">
        <v>0.8</v>
      </c>
      <c r="D153" s="47">
        <v>1.5431524149484E-7</v>
      </c>
      <c r="E153">
        <v>15.2034355492207</v>
      </c>
      <c r="G153">
        <v>-0.93856693323416596</v>
      </c>
      <c r="H153">
        <v>0</v>
      </c>
      <c r="I153" s="47">
        <v>3.6730493586699599E-3</v>
      </c>
      <c r="J153" s="47">
        <v>1.2938467027843301E-5</v>
      </c>
      <c r="K153" s="47">
        <v>4.6669522490994098E-7</v>
      </c>
      <c r="L153">
        <v>39.787978445456503</v>
      </c>
      <c r="N153">
        <v>-19.270091601885401</v>
      </c>
      <c r="O153">
        <v>-54.548909879583</v>
      </c>
      <c r="P153" s="47">
        <v>1.10206581266513E-2</v>
      </c>
      <c r="Q153" s="47">
        <v>3.9086839418753603E-3</v>
      </c>
      <c r="R153" t="s">
        <v>72</v>
      </c>
    </row>
    <row r="154" spans="1:18" x14ac:dyDescent="0.3">
      <c r="A154">
        <v>45</v>
      </c>
      <c r="B154" t="s">
        <v>68</v>
      </c>
      <c r="C154">
        <v>0.8</v>
      </c>
      <c r="D154" s="47">
        <v>1.53011768123934E-7</v>
      </c>
      <c r="E154">
        <v>15.0750124454856</v>
      </c>
      <c r="G154">
        <v>-0.96249777749794896</v>
      </c>
      <c r="H154">
        <v>0</v>
      </c>
      <c r="I154" s="47">
        <v>3.6729613769210302E-3</v>
      </c>
      <c r="J154" s="47">
        <v>1.2872236167147101E-5</v>
      </c>
      <c r="K154" s="47">
        <v>4.6158445621280501E-7</v>
      </c>
      <c r="L154">
        <v>39.352264063176698</v>
      </c>
      <c r="N154">
        <v>-19.271180489093201</v>
      </c>
      <c r="O154">
        <v>-54.945763517769599</v>
      </c>
      <c r="P154">
        <v>1.1020645890608E-2</v>
      </c>
      <c r="Q154" s="47">
        <v>3.90704326954543E-3</v>
      </c>
      <c r="R154" t="s">
        <v>72</v>
      </c>
    </row>
    <row r="155" spans="1:18" x14ac:dyDescent="0.3">
      <c r="A155">
        <v>46</v>
      </c>
      <c r="B155" t="s">
        <v>67</v>
      </c>
      <c r="C155">
        <v>0.72899999999999998</v>
      </c>
      <c r="D155" s="47">
        <v>8.7913050377669304E-8</v>
      </c>
      <c r="E155">
        <v>9.5050001523233103</v>
      </c>
      <c r="G155">
        <v>7.2090233624999804</v>
      </c>
      <c r="H155">
        <v>0</v>
      </c>
      <c r="I155" s="47">
        <v>3.7030039743922299E-3</v>
      </c>
      <c r="J155" s="47">
        <v>1.291004417418E-5</v>
      </c>
      <c r="K155" s="47">
        <v>5.1545114576612203E-7</v>
      </c>
      <c r="L155">
        <v>48.224276400121603</v>
      </c>
      <c r="N155">
        <v>-28.078066303040799</v>
      </c>
      <c r="O155">
        <v>-55.088504826750302</v>
      </c>
      <c r="P155" s="47">
        <v>1.09216811533395E-2</v>
      </c>
      <c r="Q155" s="47">
        <v>3.9064531484190399E-3</v>
      </c>
      <c r="R155" t="s">
        <v>72</v>
      </c>
    </row>
    <row r="156" spans="1:18" x14ac:dyDescent="0.3">
      <c r="A156">
        <v>47</v>
      </c>
      <c r="B156" t="s">
        <v>116</v>
      </c>
      <c r="C156">
        <v>0.78700000000000003</v>
      </c>
      <c r="D156" s="47">
        <v>1.44901962186028E-7</v>
      </c>
      <c r="E156">
        <v>14.511852685341699</v>
      </c>
      <c r="G156">
        <v>6.7454549338962204</v>
      </c>
      <c r="H156">
        <v>0</v>
      </c>
      <c r="I156" s="47">
        <v>3.70129966506447E-3</v>
      </c>
      <c r="J156" s="47">
        <v>1.2797219850236299E-5</v>
      </c>
      <c r="K156" s="47">
        <v>5.5304110690990203E-7</v>
      </c>
      <c r="L156">
        <v>47.928054169624801</v>
      </c>
      <c r="N156">
        <v>-23.923500831253001</v>
      </c>
      <c r="O156">
        <v>-55.812639131152601</v>
      </c>
      <c r="P156">
        <v>1.0968366836459E-2</v>
      </c>
      <c r="Q156" s="47">
        <v>3.90345943234323E-3</v>
      </c>
      <c r="R156" t="s">
        <v>72</v>
      </c>
    </row>
    <row r="157" spans="1:18" x14ac:dyDescent="0.3">
      <c r="A157">
        <v>48</v>
      </c>
      <c r="B157" t="s">
        <v>117</v>
      </c>
      <c r="C157">
        <v>0.82599999999999996</v>
      </c>
      <c r="D157" s="47">
        <v>1.47522408629197E-7</v>
      </c>
      <c r="E157">
        <v>14.076797259431499</v>
      </c>
      <c r="G157">
        <v>7.9784927980301203</v>
      </c>
      <c r="H157">
        <v>0</v>
      </c>
      <c r="I157" s="47">
        <v>3.70583292877196E-3</v>
      </c>
      <c r="J157" s="47">
        <v>1.28866492354614E-5</v>
      </c>
      <c r="K157" s="47">
        <v>5.78979647558597E-7</v>
      </c>
      <c r="L157">
        <v>47.806812679110401</v>
      </c>
      <c r="N157">
        <v>-25.773561256464902</v>
      </c>
      <c r="O157">
        <v>-55.787469809493103</v>
      </c>
      <c r="P157" s="47">
        <v>1.09475773374489E-2</v>
      </c>
      <c r="Q157" s="47">
        <v>3.90356348735404E-3</v>
      </c>
      <c r="R157" t="s">
        <v>72</v>
      </c>
    </row>
    <row r="158" spans="1:18" x14ac:dyDescent="0.3">
      <c r="A158">
        <v>49</v>
      </c>
      <c r="B158" t="s">
        <v>118</v>
      </c>
      <c r="C158">
        <v>0.78900000000000003</v>
      </c>
      <c r="D158" s="47">
        <v>1.4097341012597699E-7</v>
      </c>
      <c r="E158">
        <v>14.082700787163599</v>
      </c>
      <c r="G158">
        <v>7.3133087372409902</v>
      </c>
      <c r="H158">
        <v>0</v>
      </c>
      <c r="I158" s="47">
        <v>3.7033873795724701E-3</v>
      </c>
      <c r="J158" s="47">
        <v>1.2877461506711701E-5</v>
      </c>
      <c r="K158" s="47">
        <v>5.57393896372105E-7</v>
      </c>
      <c r="L158">
        <v>48.182792847594897</v>
      </c>
      <c r="N158">
        <v>-25.105817630025701</v>
      </c>
      <c r="O158">
        <v>-55.818133112015097</v>
      </c>
      <c r="P158" s="47">
        <v>1.0955080906127901E-2</v>
      </c>
      <c r="Q158" s="47">
        <v>3.90343671912729E-3</v>
      </c>
      <c r="R158" t="s">
        <v>72</v>
      </c>
    </row>
    <row r="159" spans="1:18" x14ac:dyDescent="0.3">
      <c r="A159">
        <v>50</v>
      </c>
      <c r="B159" t="s">
        <v>119</v>
      </c>
      <c r="C159">
        <v>0.78500000000000003</v>
      </c>
      <c r="D159" s="47">
        <v>1.4455241064553801E-7</v>
      </c>
      <c r="E159">
        <v>14.5138063616583</v>
      </c>
      <c r="G159">
        <v>6.8542588175670804</v>
      </c>
      <c r="H159">
        <v>0</v>
      </c>
      <c r="I159" s="47">
        <v>3.7016996825427898E-3</v>
      </c>
      <c r="J159" s="47">
        <v>1.28839469202976E-5</v>
      </c>
      <c r="K159" s="47">
        <v>5.5892623151976295E-7</v>
      </c>
      <c r="L159">
        <v>48.561484539590602</v>
      </c>
      <c r="N159">
        <v>-24.0282834385096</v>
      </c>
      <c r="O159">
        <v>-56.171844466005901</v>
      </c>
      <c r="P159" s="47">
        <v>1.09671893733448E-2</v>
      </c>
      <c r="Q159" s="47">
        <v>3.9019744056307498E-3</v>
      </c>
      <c r="R159" t="s">
        <v>72</v>
      </c>
    </row>
    <row r="160" spans="1:18" x14ac:dyDescent="0.3">
      <c r="A160">
        <v>51</v>
      </c>
      <c r="B160" t="s">
        <v>120</v>
      </c>
      <c r="C160">
        <v>0.82199999999999995</v>
      </c>
      <c r="D160" s="47">
        <v>1.53306850630974E-7</v>
      </c>
      <c r="E160">
        <v>14.699918366826701</v>
      </c>
      <c r="G160">
        <v>7.0933395339573497</v>
      </c>
      <c r="H160">
        <v>0</v>
      </c>
      <c r="I160" s="47">
        <v>3.70257866279659E-3</v>
      </c>
      <c r="J160" s="47">
        <v>1.2874733708494199E-5</v>
      </c>
      <c r="K160" s="47">
        <v>5.8893663301695696E-7</v>
      </c>
      <c r="L160">
        <v>48.865666295142397</v>
      </c>
      <c r="N160">
        <v>-24.2092004294324</v>
      </c>
      <c r="O160">
        <v>-56.279199118676097</v>
      </c>
      <c r="P160" s="47">
        <v>1.0965156372934401E-2</v>
      </c>
      <c r="Q160" s="47">
        <v>3.9015305800205601E-3</v>
      </c>
      <c r="R160" t="s">
        <v>72</v>
      </c>
    </row>
    <row r="161" spans="1:18" x14ac:dyDescent="0.3">
      <c r="A161">
        <v>52</v>
      </c>
      <c r="B161" t="s">
        <v>121</v>
      </c>
      <c r="C161">
        <v>0.81799999999999995</v>
      </c>
      <c r="D161" s="47">
        <v>1.4696693488580601E-7</v>
      </c>
      <c r="E161">
        <v>14.1609140340494</v>
      </c>
      <c r="G161">
        <v>6.1681708937919497</v>
      </c>
      <c r="H161">
        <v>0</v>
      </c>
      <c r="I161" s="47">
        <v>3.6991772802910301E-3</v>
      </c>
      <c r="J161" s="47">
        <v>1.28931904315393E-5</v>
      </c>
      <c r="K161" s="47">
        <v>5.6935645353917195E-7</v>
      </c>
      <c r="L161">
        <v>47.4720567130001</v>
      </c>
      <c r="N161">
        <v>-24.164145717338801</v>
      </c>
      <c r="O161">
        <v>-56.2755239830229</v>
      </c>
      <c r="P161" s="47">
        <v>1.0965662661745101E-2</v>
      </c>
      <c r="Q161" s="47">
        <v>3.9015457737665502E-3</v>
      </c>
      <c r="R161" t="s">
        <v>72</v>
      </c>
    </row>
    <row r="162" spans="1:18" x14ac:dyDescent="0.3">
      <c r="A162">
        <v>53</v>
      </c>
      <c r="B162" t="s">
        <v>122</v>
      </c>
      <c r="C162">
        <v>0.84899999999999998</v>
      </c>
      <c r="D162" s="47">
        <v>1.51891083322031E-7</v>
      </c>
      <c r="E162">
        <v>14.1010246210028</v>
      </c>
      <c r="G162">
        <v>6.8156694969920704</v>
      </c>
      <c r="H162">
        <v>0</v>
      </c>
      <c r="I162" s="47">
        <v>3.7015578089056901E-3</v>
      </c>
      <c r="J162" s="47">
        <v>1.29036341993249E-5</v>
      </c>
      <c r="K162" s="47">
        <v>5.9075564373678404E-7</v>
      </c>
      <c r="L162">
        <v>47.457778429566602</v>
      </c>
      <c r="N162">
        <v>-23.827531962903102</v>
      </c>
      <c r="O162">
        <v>-56.718692356139201</v>
      </c>
      <c r="P162" s="47">
        <v>1.0969445257826499E-2</v>
      </c>
      <c r="Q162" s="47">
        <v>3.8997136270572698E-3</v>
      </c>
      <c r="R162" t="s">
        <v>72</v>
      </c>
    </row>
    <row r="163" spans="1:18" x14ac:dyDescent="0.3">
      <c r="A163">
        <v>54</v>
      </c>
      <c r="B163" t="s">
        <v>123</v>
      </c>
      <c r="C163">
        <v>0.84099999999999997</v>
      </c>
      <c r="D163" s="47">
        <v>1.4975286335983099E-7</v>
      </c>
      <c r="E163">
        <v>14.034703543791601</v>
      </c>
      <c r="G163">
        <v>8.8311869214466103</v>
      </c>
      <c r="H163">
        <v>0</v>
      </c>
      <c r="I163" s="47">
        <v>3.7089678587166998E-3</v>
      </c>
      <c r="J163" s="47">
        <v>1.28219530433411E-5</v>
      </c>
      <c r="K163" s="47">
        <v>5.7558855193207105E-7</v>
      </c>
      <c r="L163">
        <v>46.679161327158901</v>
      </c>
      <c r="N163">
        <v>-24.935921549625501</v>
      </c>
      <c r="O163">
        <v>-56.744008239404501</v>
      </c>
      <c r="P163" s="47">
        <v>1.09569900623625E-2</v>
      </c>
      <c r="Q163" s="47">
        <v>3.8996089661314701E-3</v>
      </c>
      <c r="R163" t="s">
        <v>72</v>
      </c>
    </row>
    <row r="164" spans="1:18" x14ac:dyDescent="0.3">
      <c r="A164">
        <v>55</v>
      </c>
      <c r="B164" t="s">
        <v>124</v>
      </c>
      <c r="C164">
        <v>0.78300000000000003</v>
      </c>
      <c r="D164" s="47">
        <v>1.4171346727348499E-7</v>
      </c>
      <c r="E164">
        <v>14.2651495286834</v>
      </c>
      <c r="G164">
        <v>10.9597227622428</v>
      </c>
      <c r="H164">
        <v>0</v>
      </c>
      <c r="I164" s="47">
        <v>3.71679342073539E-3</v>
      </c>
      <c r="J164" s="47">
        <v>1.289893835895E-5</v>
      </c>
      <c r="K164" s="47">
        <v>5.4838692808978404E-7</v>
      </c>
      <c r="L164">
        <v>47.767463800969097</v>
      </c>
      <c r="N164">
        <v>-25.011622642992599</v>
      </c>
      <c r="O164">
        <v>-56.577546677716903</v>
      </c>
      <c r="P164" s="47">
        <v>1.09561393940362E-2</v>
      </c>
      <c r="Q164" s="47">
        <v>3.9002971515277401E-3</v>
      </c>
      <c r="R164" t="s">
        <v>72</v>
      </c>
    </row>
    <row r="165" spans="1:18" x14ac:dyDescent="0.3">
      <c r="A165">
        <v>56</v>
      </c>
      <c r="B165" t="s">
        <v>125</v>
      </c>
      <c r="C165">
        <v>0.74199999999999999</v>
      </c>
      <c r="D165" s="47">
        <v>1.3496665426243599E-7</v>
      </c>
      <c r="E165">
        <v>14.3366416336398</v>
      </c>
      <c r="G165">
        <v>7.1653663200335798</v>
      </c>
      <c r="H165">
        <v>0</v>
      </c>
      <c r="I165" s="47">
        <v>3.7028434692756001E-3</v>
      </c>
      <c r="J165" s="47">
        <v>1.27878747099089E-5</v>
      </c>
      <c r="K165" s="47">
        <v>5.21418269006091E-7</v>
      </c>
      <c r="L165">
        <v>47.928016203464601</v>
      </c>
      <c r="N165">
        <v>-24.154003667725799</v>
      </c>
      <c r="O165">
        <v>-56.428606332287103</v>
      </c>
      <c r="P165">
        <v>1.0965776629985E-2</v>
      </c>
      <c r="Q165" s="47">
        <v>3.9009129007109202E-3</v>
      </c>
      <c r="R165" t="s">
        <v>72</v>
      </c>
    </row>
    <row r="166" spans="1:18" x14ac:dyDescent="0.3">
      <c r="A166">
        <v>57</v>
      </c>
      <c r="B166" t="s">
        <v>68</v>
      </c>
      <c r="C166">
        <v>0.8</v>
      </c>
      <c r="D166" s="47">
        <v>1.5773181596262501E-7</v>
      </c>
      <c r="E166">
        <v>15.5400492019878</v>
      </c>
      <c r="G166">
        <v>-0.96490881552230001</v>
      </c>
      <c r="H166">
        <v>0</v>
      </c>
      <c r="I166" s="47">
        <v>3.6729525127397302E-3</v>
      </c>
      <c r="J166" s="47">
        <v>1.27457904942297E-5</v>
      </c>
      <c r="K166" s="47">
        <v>4.7234398659057298E-7</v>
      </c>
      <c r="L166">
        <v>40.269575095618102</v>
      </c>
      <c r="N166">
        <v>-19.319662638707801</v>
      </c>
      <c r="O166">
        <v>-56.698230912806601</v>
      </c>
      <c r="P166" s="47">
        <v>1.10201010869963E-2</v>
      </c>
      <c r="Q166" s="47">
        <v>3.89979821875728E-3</v>
      </c>
      <c r="R166" t="s">
        <v>72</v>
      </c>
    </row>
    <row r="167" spans="1:18" x14ac:dyDescent="0.3">
      <c r="A167">
        <v>58</v>
      </c>
      <c r="B167" t="s">
        <v>68</v>
      </c>
      <c r="C167">
        <v>0.8</v>
      </c>
      <c r="D167" s="47">
        <v>1.5302643341374999E-7</v>
      </c>
      <c r="E167">
        <v>15.076570980868601</v>
      </c>
      <c r="G167">
        <v>-0.92247371916739695</v>
      </c>
      <c r="H167">
        <v>0</v>
      </c>
      <c r="I167" s="47">
        <v>3.6731085253714798E-3</v>
      </c>
      <c r="J167" s="47">
        <v>1.2815861744749199E-5</v>
      </c>
      <c r="K167" s="47">
        <v>4.6542053211418001E-7</v>
      </c>
      <c r="L167">
        <v>39.679317707532398</v>
      </c>
      <c r="N167">
        <v>-19.287131257006099</v>
      </c>
      <c r="O167">
        <v>-56.308406109020197</v>
      </c>
      <c r="P167" s="47">
        <v>1.10204666486388E-2</v>
      </c>
      <c r="Q167" s="47">
        <v>3.90140983247968E-3</v>
      </c>
      <c r="R167" t="s">
        <v>72</v>
      </c>
    </row>
    <row r="168" spans="1:18" x14ac:dyDescent="0.3">
      <c r="A168">
        <v>59</v>
      </c>
      <c r="B168" t="s">
        <v>67</v>
      </c>
      <c r="C168">
        <v>0.78100000000000003</v>
      </c>
      <c r="D168" s="47">
        <v>9.50409040634259E-8</v>
      </c>
      <c r="E168">
        <v>9.5915491144102791</v>
      </c>
      <c r="G168">
        <v>7.2895186028429899</v>
      </c>
      <c r="H168">
        <v>0</v>
      </c>
      <c r="I168" s="47">
        <v>3.7032999151433502E-3</v>
      </c>
      <c r="J168" s="47">
        <v>1.27834589069403E-5</v>
      </c>
      <c r="K168" s="47">
        <v>5.4964794915513003E-7</v>
      </c>
      <c r="L168">
        <v>47.9998133410325</v>
      </c>
      <c r="N168">
        <v>-28.0514199332383</v>
      </c>
      <c r="O168">
        <v>-57.599232836209303</v>
      </c>
      <c r="P168" s="47">
        <v>1.09219805839262E-2</v>
      </c>
      <c r="Q168" s="47">
        <v>3.89607329656257E-3</v>
      </c>
      <c r="R168" t="s">
        <v>72</v>
      </c>
    </row>
    <row r="169" spans="1:18" x14ac:dyDescent="0.3">
      <c r="A169">
        <v>60</v>
      </c>
      <c r="B169" t="s">
        <v>126</v>
      </c>
      <c r="C169">
        <v>0.85</v>
      </c>
      <c r="D169" s="47">
        <v>1.5432721360564299E-7</v>
      </c>
      <c r="E169">
        <v>14.3103890973084</v>
      </c>
      <c r="G169">
        <v>6.6886437663572398</v>
      </c>
      <c r="H169">
        <v>0</v>
      </c>
      <c r="I169" s="47">
        <v>3.7010907988070099E-3</v>
      </c>
      <c r="J169" s="47">
        <v>1.28336597008805E-5</v>
      </c>
      <c r="K169" s="47">
        <v>6.0106717514329901E-7</v>
      </c>
      <c r="L169">
        <v>48.229337227331399</v>
      </c>
      <c r="N169">
        <v>-24.280847768415299</v>
      </c>
      <c r="O169">
        <v>-58.341616939141602</v>
      </c>
      <c r="P169" s="47">
        <v>1.09643512574568E-2</v>
      </c>
      <c r="Q169" s="47">
        <v>3.89300413216881E-3</v>
      </c>
      <c r="R169" t="s">
        <v>72</v>
      </c>
    </row>
    <row r="170" spans="1:18" x14ac:dyDescent="0.3">
      <c r="A170">
        <v>61</v>
      </c>
      <c r="B170" t="s">
        <v>127</v>
      </c>
      <c r="C170">
        <v>0.76500000000000001</v>
      </c>
      <c r="D170" s="47">
        <v>1.3876140557422801E-7</v>
      </c>
      <c r="E170">
        <v>14.2966757106175</v>
      </c>
      <c r="G170">
        <v>7.0529592599598496</v>
      </c>
      <c r="H170">
        <v>0</v>
      </c>
      <c r="I170" s="47">
        <v>3.7024302047192399E-3</v>
      </c>
      <c r="J170" s="47">
        <v>1.2825276928109199E-5</v>
      </c>
      <c r="K170" s="47">
        <v>5.3789021947636705E-7</v>
      </c>
      <c r="L170">
        <v>47.9556155399573</v>
      </c>
      <c r="N170">
        <v>-24.083652816474299</v>
      </c>
      <c r="O170">
        <v>-57.858920509043301</v>
      </c>
      <c r="P170" s="47">
        <v>1.0966567176570701E-2</v>
      </c>
      <c r="Q170" s="47">
        <v>3.8949996957731501E-3</v>
      </c>
      <c r="R170" t="s">
        <v>72</v>
      </c>
    </row>
    <row r="171" spans="1:18" x14ac:dyDescent="0.3">
      <c r="A171">
        <v>62</v>
      </c>
      <c r="B171" t="s">
        <v>128</v>
      </c>
      <c r="C171">
        <v>0.79900000000000004</v>
      </c>
      <c r="D171" s="47">
        <v>1.44618451734801E-7</v>
      </c>
      <c r="E171">
        <v>14.2660132707881</v>
      </c>
      <c r="G171">
        <v>8.9173742037567294</v>
      </c>
      <c r="H171">
        <v>0</v>
      </c>
      <c r="I171" s="47">
        <v>3.70928472626011E-3</v>
      </c>
      <c r="J171" s="47">
        <v>1.27388235162704E-5</v>
      </c>
      <c r="K171" s="47">
        <v>5.6544099003019699E-7</v>
      </c>
      <c r="L171">
        <v>48.266646021294498</v>
      </c>
      <c r="N171">
        <v>-26.062514055028998</v>
      </c>
      <c r="O171">
        <v>-57.714997562349602</v>
      </c>
      <c r="P171" s="47">
        <v>1.09443303170608E-2</v>
      </c>
      <c r="Q171" s="47">
        <v>3.8955947020262302E-3</v>
      </c>
      <c r="R171" t="s">
        <v>72</v>
      </c>
    </row>
    <row r="172" spans="1:18" x14ac:dyDescent="0.3">
      <c r="A172">
        <v>63</v>
      </c>
      <c r="B172" t="s">
        <v>129</v>
      </c>
      <c r="C172">
        <v>0.73699999999999999</v>
      </c>
      <c r="D172" s="47">
        <v>1.34999227047183E-7</v>
      </c>
      <c r="E172">
        <v>14.437430443277901</v>
      </c>
      <c r="G172">
        <v>6.8855673082603603</v>
      </c>
      <c r="H172">
        <v>0</v>
      </c>
      <c r="I172" s="47">
        <v>3.7018147882088201E-3</v>
      </c>
      <c r="J172" s="47">
        <v>1.2719342735527701E-5</v>
      </c>
      <c r="K172" s="47">
        <v>5.2107162140657703E-7</v>
      </c>
      <c r="L172">
        <v>48.221100829379502</v>
      </c>
      <c r="N172">
        <v>-24.1234382370186</v>
      </c>
      <c r="O172">
        <v>-57.367368906423103</v>
      </c>
      <c r="P172">
        <v>1.0966120099843E-2</v>
      </c>
      <c r="Q172" s="47">
        <v>3.89703186843215E-3</v>
      </c>
      <c r="R172" t="s">
        <v>72</v>
      </c>
    </row>
    <row r="173" spans="1:18" x14ac:dyDescent="0.3">
      <c r="A173">
        <v>64</v>
      </c>
      <c r="B173" t="s">
        <v>130</v>
      </c>
      <c r="C173">
        <v>0.81499999999999995</v>
      </c>
      <c r="D173" s="47">
        <v>1.51251459946933E-7</v>
      </c>
      <c r="E173">
        <v>14.627458215652</v>
      </c>
      <c r="G173">
        <v>6.8006970214290003</v>
      </c>
      <c r="H173">
        <v>0</v>
      </c>
      <c r="I173" s="47">
        <v>3.7015027625992799E-3</v>
      </c>
      <c r="J173" s="47">
        <v>1.27769349083871E-5</v>
      </c>
      <c r="K173" s="47">
        <v>5.8808455460912501E-7</v>
      </c>
      <c r="L173">
        <v>49.214087438472802</v>
      </c>
      <c r="N173">
        <v>-24.047084970757702</v>
      </c>
      <c r="O173">
        <v>-58.079486885024998</v>
      </c>
      <c r="P173" s="47">
        <v>1.09669780967666E-2</v>
      </c>
      <c r="Q173" s="47">
        <v>3.8940878302510399E-3</v>
      </c>
      <c r="R173" t="s">
        <v>72</v>
      </c>
    </row>
    <row r="174" spans="1:18" x14ac:dyDescent="0.3">
      <c r="A174">
        <v>65</v>
      </c>
      <c r="B174" t="s">
        <v>131</v>
      </c>
      <c r="C174">
        <v>0.83099999999999996</v>
      </c>
      <c r="D174" s="47">
        <v>1.5137409736798401E-7</v>
      </c>
      <c r="E174">
        <v>14.357503020862801</v>
      </c>
      <c r="G174">
        <v>7.0498895436362998</v>
      </c>
      <c r="H174">
        <v>0</v>
      </c>
      <c r="I174" s="47">
        <v>3.7024189189071798E-3</v>
      </c>
      <c r="J174" s="47">
        <v>1.28031474186926E-5</v>
      </c>
      <c r="K174" s="47">
        <v>5.8615138365247798E-7</v>
      </c>
      <c r="L174">
        <v>48.1078724236935</v>
      </c>
      <c r="N174">
        <v>-23.681053972488701</v>
      </c>
      <c r="O174">
        <v>-58.072955951810101</v>
      </c>
      <c r="P174" s="47">
        <v>1.0971091260300299E-2</v>
      </c>
      <c r="Q174" s="47">
        <v>3.8941148304354502E-3</v>
      </c>
      <c r="R174" t="s">
        <v>72</v>
      </c>
    </row>
    <row r="175" spans="1:18" x14ac:dyDescent="0.3">
      <c r="A175">
        <v>66</v>
      </c>
      <c r="B175" t="s">
        <v>132</v>
      </c>
      <c r="C175">
        <v>0.81299999999999994</v>
      </c>
      <c r="D175" s="47">
        <v>1.4669780764448E-7</v>
      </c>
      <c r="E175">
        <v>14.221993900619699</v>
      </c>
      <c r="G175">
        <v>7.5101893097527199</v>
      </c>
      <c r="H175">
        <v>0</v>
      </c>
      <c r="I175" s="47">
        <v>3.7041112109973099E-3</v>
      </c>
      <c r="J175" s="47">
        <v>1.2804468569861E-5</v>
      </c>
      <c r="K175" s="47">
        <v>5.6410530691053395E-7</v>
      </c>
      <c r="L175">
        <v>47.3235147088633</v>
      </c>
      <c r="N175">
        <v>-23.8658573696408</v>
      </c>
      <c r="O175">
        <v>-58.4065661485334</v>
      </c>
      <c r="P175" s="47">
        <v>1.09690145875659E-2</v>
      </c>
      <c r="Q175" s="47">
        <v>3.8927356191442398E-3</v>
      </c>
      <c r="R175" t="s">
        <v>72</v>
      </c>
    </row>
    <row r="176" spans="1:18" x14ac:dyDescent="0.3">
      <c r="A176">
        <v>67</v>
      </c>
      <c r="B176" t="s">
        <v>133</v>
      </c>
      <c r="C176">
        <v>0.76800000000000002</v>
      </c>
      <c r="D176" s="47">
        <v>1.3904579041629199E-7</v>
      </c>
      <c r="E176">
        <v>14.270029685539599</v>
      </c>
      <c r="G176">
        <v>7.5203005796527203</v>
      </c>
      <c r="H176">
        <v>0</v>
      </c>
      <c r="I176" s="47">
        <v>3.7041483850810898E-3</v>
      </c>
      <c r="J176" s="47">
        <v>1.27939466284465E-5</v>
      </c>
      <c r="K176" s="47">
        <v>5.4204365906862496E-7</v>
      </c>
      <c r="L176">
        <v>48.137140661583103</v>
      </c>
      <c r="N176">
        <v>-24.282367884348702</v>
      </c>
      <c r="O176">
        <v>-58.758639526743202</v>
      </c>
      <c r="P176">
        <v>1.096433417561E-2</v>
      </c>
      <c r="Q176" s="47">
        <v>3.8912800773672502E-3</v>
      </c>
      <c r="R176" t="s">
        <v>72</v>
      </c>
    </row>
    <row r="177" spans="1:18" x14ac:dyDescent="0.3">
      <c r="A177">
        <v>68</v>
      </c>
      <c r="B177" t="s">
        <v>134</v>
      </c>
      <c r="C177">
        <v>0.80100000000000005</v>
      </c>
      <c r="D177" s="47">
        <v>1.47699153560388E-7</v>
      </c>
      <c r="E177">
        <v>14.5336049794938</v>
      </c>
      <c r="G177">
        <v>8.7356701931612299</v>
      </c>
      <c r="H177">
        <v>0</v>
      </c>
      <c r="I177" s="47">
        <v>3.70861669146516E-3</v>
      </c>
      <c r="J177" s="47">
        <v>1.27779376460041E-5</v>
      </c>
      <c r="K177" s="47">
        <v>5.7157197108637103E-7</v>
      </c>
      <c r="L177">
        <v>48.668230352823599</v>
      </c>
      <c r="N177">
        <v>-24.6001240141631</v>
      </c>
      <c r="O177">
        <v>-58.555630623129602</v>
      </c>
      <c r="P177">
        <v>1.0960763486428E-2</v>
      </c>
      <c r="Q177" s="47">
        <v>3.8921193567862601E-3</v>
      </c>
      <c r="R177" t="s">
        <v>72</v>
      </c>
    </row>
    <row r="178" spans="1:18" x14ac:dyDescent="0.3">
      <c r="A178">
        <v>69</v>
      </c>
      <c r="B178" t="s">
        <v>135</v>
      </c>
      <c r="C178">
        <v>0.78800000000000003</v>
      </c>
      <c r="D178" s="47">
        <v>1.4844442489114799E-7</v>
      </c>
      <c r="E178">
        <v>14.8478512615106</v>
      </c>
      <c r="G178">
        <v>8.4242856043971397</v>
      </c>
      <c r="H178">
        <v>0</v>
      </c>
      <c r="I178" s="47">
        <v>3.7074718860245701E-3</v>
      </c>
      <c r="J178" s="47">
        <v>1.27060925917235E-5</v>
      </c>
      <c r="K178" s="47">
        <v>5.7174644263469098E-7</v>
      </c>
      <c r="L178">
        <v>49.48622694777</v>
      </c>
      <c r="N178">
        <v>-24.845710628968199</v>
      </c>
      <c r="O178">
        <v>-58.871269975602999</v>
      </c>
      <c r="P178" s="47">
        <v>1.09580037805202E-2</v>
      </c>
      <c r="Q178" s="47">
        <v>3.8908144405602101E-3</v>
      </c>
      <c r="R178" t="s">
        <v>72</v>
      </c>
    </row>
    <row r="179" spans="1:18" x14ac:dyDescent="0.3">
      <c r="A179">
        <v>70</v>
      </c>
      <c r="B179" t="s">
        <v>68</v>
      </c>
      <c r="C179">
        <v>0.8</v>
      </c>
      <c r="D179" s="47">
        <v>1.53869000672768E-7</v>
      </c>
      <c r="E179">
        <v>15.159617829620901</v>
      </c>
      <c r="G179">
        <v>-0.88897751986974505</v>
      </c>
      <c r="H179">
        <v>0</v>
      </c>
      <c r="I179" s="47">
        <v>3.6732316741481998E-3</v>
      </c>
      <c r="J179" s="47">
        <v>1.2756904911590199E-5</v>
      </c>
      <c r="K179" s="47">
        <v>4.6994539526501498E-7</v>
      </c>
      <c r="L179">
        <v>40.065094298982402</v>
      </c>
      <c r="N179">
        <v>-19.423765986945</v>
      </c>
      <c r="O179">
        <v>-58.469573620106502</v>
      </c>
      <c r="P179" s="47">
        <v>1.1018931256851499E-2</v>
      </c>
      <c r="Q179" s="47">
        <v>3.8924751336522601E-3</v>
      </c>
      <c r="R179" t="s">
        <v>72</v>
      </c>
    </row>
    <row r="180" spans="1:18" x14ac:dyDescent="0.3">
      <c r="A180">
        <v>71</v>
      </c>
      <c r="B180" t="s">
        <v>68</v>
      </c>
      <c r="C180">
        <v>0.8</v>
      </c>
      <c r="D180" s="47">
        <v>1.5833319878116901E-7</v>
      </c>
      <c r="E180">
        <v>15.599351943431101</v>
      </c>
      <c r="G180">
        <v>-0.94093276023871997</v>
      </c>
      <c r="H180">
        <v>0</v>
      </c>
      <c r="I180" s="47">
        <v>3.6730406607069798E-3</v>
      </c>
      <c r="J180" s="47">
        <v>1.2611437482970199E-5</v>
      </c>
      <c r="K180" s="47">
        <v>4.7546911519091898E-7</v>
      </c>
      <c r="L180">
        <v>40.5360204069462</v>
      </c>
      <c r="N180">
        <v>-19.449893580316601</v>
      </c>
      <c r="O180">
        <v>-58.787147811130303</v>
      </c>
      <c r="P180" s="47">
        <v>1.10186376558593E-2</v>
      </c>
      <c r="Q180" s="47">
        <v>3.8911622184165801E-3</v>
      </c>
      <c r="R180" t="s">
        <v>72</v>
      </c>
    </row>
    <row r="181" spans="1:18" x14ac:dyDescent="0.3">
      <c r="A181">
        <v>72</v>
      </c>
      <c r="B181" t="s">
        <v>67</v>
      </c>
      <c r="C181">
        <v>0.79100000000000004</v>
      </c>
      <c r="D181" s="47">
        <v>9.8019565016732604E-8</v>
      </c>
      <c r="E181">
        <v>9.7671315737068305</v>
      </c>
      <c r="G181">
        <v>7.3698273729368804</v>
      </c>
      <c r="H181">
        <v>0</v>
      </c>
      <c r="I181" s="47">
        <v>3.7035951703365999E-3</v>
      </c>
      <c r="J181" s="47">
        <v>1.27217140337056E-5</v>
      </c>
      <c r="K181" s="47">
        <v>5.5395799036794802E-7</v>
      </c>
      <c r="L181">
        <v>47.7646336220621</v>
      </c>
      <c r="N181">
        <v>-27.976442799390799</v>
      </c>
      <c r="O181">
        <v>-58.912570717908501</v>
      </c>
      <c r="P181" s="47">
        <v>1.0922823116974701E-2</v>
      </c>
      <c r="Q181" s="47">
        <v>3.8906436950294E-3</v>
      </c>
      <c r="R181" t="s">
        <v>72</v>
      </c>
    </row>
    <row r="182" spans="1:18" x14ac:dyDescent="0.3">
      <c r="A182">
        <v>73</v>
      </c>
      <c r="B182" t="s">
        <v>136</v>
      </c>
      <c r="C182">
        <v>0.83899999999999997</v>
      </c>
      <c r="D182" s="47">
        <v>1.4922493853791701E-7</v>
      </c>
      <c r="E182">
        <v>14.018718290088399</v>
      </c>
      <c r="G182">
        <v>9.1691036007208009</v>
      </c>
      <c r="H182">
        <v>0</v>
      </c>
      <c r="I182" s="47">
        <v>3.7102102093880501E-3</v>
      </c>
      <c r="J182" s="47">
        <v>1.2691527588364101E-5</v>
      </c>
      <c r="K182" s="47">
        <v>5.9598275692351898E-7</v>
      </c>
      <c r="L182">
        <v>48.448345041705203</v>
      </c>
      <c r="N182">
        <v>-24.6420591201877</v>
      </c>
      <c r="O182">
        <v>-59.766761636554797</v>
      </c>
      <c r="P182" s="47">
        <v>1.09602922532546E-2</v>
      </c>
      <c r="Q182" s="47">
        <v>3.8871122988927802E-3</v>
      </c>
      <c r="R182" t="s">
        <v>72</v>
      </c>
    </row>
    <row r="183" spans="1:18" x14ac:dyDescent="0.3">
      <c r="A183">
        <v>74</v>
      </c>
      <c r="B183" t="s">
        <v>137</v>
      </c>
      <c r="C183">
        <v>0.86099999999999999</v>
      </c>
      <c r="D183" s="47">
        <v>1.59605113320138E-7</v>
      </c>
      <c r="E183">
        <v>14.6107145331405</v>
      </c>
      <c r="G183">
        <v>8.5198327185914007</v>
      </c>
      <c r="H183">
        <v>0</v>
      </c>
      <c r="I183" s="47">
        <v>3.7078231649899001E-3</v>
      </c>
      <c r="J183" s="47">
        <v>1.2657209479807399E-5</v>
      </c>
      <c r="K183" s="47">
        <v>6.0268831680865297E-7</v>
      </c>
      <c r="L183">
        <v>47.741624711454698</v>
      </c>
      <c r="N183">
        <v>-23.540399222789301</v>
      </c>
      <c r="O183">
        <v>-59.784832963465703</v>
      </c>
      <c r="P183" s="47">
        <v>1.0972671825853699E-2</v>
      </c>
      <c r="Q183" s="47">
        <v>3.8870375884122099E-3</v>
      </c>
      <c r="R183" t="s">
        <v>72</v>
      </c>
    </row>
    <row r="184" spans="1:18" x14ac:dyDescent="0.3">
      <c r="A184">
        <v>75</v>
      </c>
      <c r="B184" t="s">
        <v>138</v>
      </c>
      <c r="C184">
        <v>0.74199999999999999</v>
      </c>
      <c r="D184" s="47">
        <v>1.34940240280323E-7</v>
      </c>
      <c r="E184">
        <v>14.3339773489508</v>
      </c>
      <c r="G184">
        <v>6.96549077526989</v>
      </c>
      <c r="H184">
        <v>0</v>
      </c>
      <c r="I184" s="47">
        <v>3.7021086268352798E-3</v>
      </c>
      <c r="J184" s="47">
        <v>1.27432728385823E-5</v>
      </c>
      <c r="K184" s="47">
        <v>5.2639922376585002E-7</v>
      </c>
      <c r="L184">
        <v>48.385879399713801</v>
      </c>
      <c r="N184">
        <v>-24.207203339839001</v>
      </c>
      <c r="O184">
        <v>-59.186117170483101</v>
      </c>
      <c r="P184" s="47">
        <v>1.0965178814629601E-2</v>
      </c>
      <c r="Q184" s="47">
        <v>3.8895127992721098E-3</v>
      </c>
      <c r="R184" t="s">
        <v>72</v>
      </c>
    </row>
    <row r="185" spans="1:18" x14ac:dyDescent="0.3">
      <c r="A185">
        <v>76</v>
      </c>
      <c r="B185" t="s">
        <v>139</v>
      </c>
      <c r="C185">
        <v>0.871</v>
      </c>
      <c r="D185" s="47">
        <v>1.60887805272791E-7</v>
      </c>
      <c r="E185">
        <v>14.559083847637799</v>
      </c>
      <c r="G185">
        <v>6.9820665968632296</v>
      </c>
      <c r="H185">
        <v>0</v>
      </c>
      <c r="I185" s="47">
        <v>3.7021695678433699E-3</v>
      </c>
      <c r="J185" s="47">
        <v>1.27458624301352E-5</v>
      </c>
      <c r="K185" s="47">
        <v>6.1465499667789903E-7</v>
      </c>
      <c r="L185">
        <v>48.130533948253998</v>
      </c>
      <c r="N185">
        <v>-24.0024260423186</v>
      </c>
      <c r="O185">
        <v>-59.968000142257097</v>
      </c>
      <c r="P185" s="47">
        <v>1.09674799380773E-2</v>
      </c>
      <c r="Q185" s="47">
        <v>3.8862803386529102E-3</v>
      </c>
      <c r="R185" t="s">
        <v>72</v>
      </c>
    </row>
    <row r="186" spans="1:18" x14ac:dyDescent="0.3">
      <c r="A186">
        <v>77</v>
      </c>
      <c r="B186" t="s">
        <v>140</v>
      </c>
      <c r="C186">
        <v>0.80600000000000005</v>
      </c>
      <c r="D186" s="47">
        <v>1.49517795373921E-7</v>
      </c>
      <c r="E186">
        <v>14.6212478534643</v>
      </c>
      <c r="G186">
        <v>5.8918960615881302</v>
      </c>
      <c r="H186">
        <v>0</v>
      </c>
      <c r="I186" s="47">
        <v>3.6981615558704301E-3</v>
      </c>
      <c r="J186" s="47">
        <v>1.26256215001943E-5</v>
      </c>
      <c r="K186" s="47">
        <v>5.8203603758855096E-7</v>
      </c>
      <c r="L186">
        <v>49.251774729178003</v>
      </c>
      <c r="N186">
        <v>-25.1367042833493</v>
      </c>
      <c r="O186">
        <v>-59.833466975541597</v>
      </c>
      <c r="P186" s="47">
        <v>1.09547338266271E-2</v>
      </c>
      <c r="Q186" s="47">
        <v>3.8868365256771601E-3</v>
      </c>
      <c r="R186" t="s">
        <v>72</v>
      </c>
    </row>
    <row r="187" spans="1:18" x14ac:dyDescent="0.3">
      <c r="A187">
        <v>78</v>
      </c>
      <c r="B187" t="s">
        <v>141</v>
      </c>
      <c r="C187">
        <v>0.81899999999999995</v>
      </c>
      <c r="D187" s="47">
        <v>1.5029815919609401E-7</v>
      </c>
      <c r="E187">
        <v>14.4643168060677</v>
      </c>
      <c r="G187">
        <v>8.6457979754353005</v>
      </c>
      <c r="H187">
        <v>0</v>
      </c>
      <c r="I187" s="47">
        <v>3.7082862762566901E-3</v>
      </c>
      <c r="J187" s="47">
        <v>1.27152155788319E-5</v>
      </c>
      <c r="K187" s="47">
        <v>5.8238012612399401E-7</v>
      </c>
      <c r="L187">
        <v>48.498656358065901</v>
      </c>
      <c r="N187">
        <v>-25.173501324790301</v>
      </c>
      <c r="O187">
        <v>-59.942378468746199</v>
      </c>
      <c r="P187" s="47">
        <v>1.0954320330913101E-2</v>
      </c>
      <c r="Q187" s="47">
        <v>3.8863862637767599E-3</v>
      </c>
      <c r="R187" t="s">
        <v>72</v>
      </c>
    </row>
    <row r="188" spans="1:18" x14ac:dyDescent="0.3">
      <c r="A188">
        <v>79</v>
      </c>
      <c r="B188" t="s">
        <v>142</v>
      </c>
      <c r="C188">
        <v>0.84</v>
      </c>
      <c r="D188" s="47">
        <v>1.5481424595065201E-7</v>
      </c>
      <c r="E188">
        <v>14.526491994815</v>
      </c>
      <c r="G188">
        <v>8.7195745453792295</v>
      </c>
      <c r="H188">
        <v>0</v>
      </c>
      <c r="I188" s="47">
        <v>3.7085575158160898E-3</v>
      </c>
      <c r="J188" s="47">
        <v>1.27312772451133E-5</v>
      </c>
      <c r="K188" s="47">
        <v>5.9504354066319799E-7</v>
      </c>
      <c r="L188">
        <v>48.314414046289997</v>
      </c>
      <c r="N188">
        <v>-24.657949618092601</v>
      </c>
      <c r="O188">
        <v>-60.320513959482298</v>
      </c>
      <c r="P188" s="47">
        <v>1.09601136885516E-2</v>
      </c>
      <c r="Q188" s="47">
        <v>3.8848229760129198E-3</v>
      </c>
      <c r="R188" t="s">
        <v>72</v>
      </c>
    </row>
    <row r="189" spans="1:18" x14ac:dyDescent="0.3">
      <c r="A189">
        <v>80</v>
      </c>
      <c r="B189" t="s">
        <v>143</v>
      </c>
      <c r="C189">
        <v>0.76400000000000001</v>
      </c>
      <c r="D189" s="47">
        <v>1.3826065087263499E-7</v>
      </c>
      <c r="E189">
        <v>14.2636954001908</v>
      </c>
      <c r="G189">
        <v>8.2661934004287492</v>
      </c>
      <c r="H189">
        <v>0</v>
      </c>
      <c r="I189" s="47">
        <v>3.7068906600366798E-3</v>
      </c>
      <c r="J189" s="47">
        <v>1.2643907022655401E-5</v>
      </c>
      <c r="K189" s="47">
        <v>5.3572507474619602E-7</v>
      </c>
      <c r="L189">
        <v>47.825180265634899</v>
      </c>
      <c r="N189">
        <v>-22.209751004572901</v>
      </c>
      <c r="O189">
        <v>-59.998347221435502</v>
      </c>
      <c r="P189" s="47">
        <v>1.0987624586011401E-2</v>
      </c>
      <c r="Q189" s="47">
        <v>3.8861548777567199E-3</v>
      </c>
      <c r="R189" t="s">
        <v>72</v>
      </c>
    </row>
    <row r="190" spans="1:18" x14ac:dyDescent="0.3">
      <c r="A190">
        <v>81</v>
      </c>
      <c r="B190" t="s">
        <v>144</v>
      </c>
      <c r="C190">
        <v>0.77</v>
      </c>
      <c r="D190" s="47">
        <v>1.4384128217692601E-7</v>
      </c>
      <c r="E190">
        <v>14.7238659861105</v>
      </c>
      <c r="G190">
        <v>7.25337625745565</v>
      </c>
      <c r="H190">
        <v>0</v>
      </c>
      <c r="I190" s="47">
        <v>3.7031670378105401E-3</v>
      </c>
      <c r="J190" s="47">
        <v>1.2699615106648E-5</v>
      </c>
      <c r="K190" s="47">
        <v>5.7342932868742501E-7</v>
      </c>
      <c r="L190">
        <v>50.792132410903598</v>
      </c>
      <c r="N190">
        <v>-24.593383231549399</v>
      </c>
      <c r="O190">
        <v>-60.103633760946302</v>
      </c>
      <c r="P190" s="47">
        <v>1.0960839233950401E-2</v>
      </c>
      <c r="Q190" s="47">
        <v>3.8857196021400502E-3</v>
      </c>
      <c r="R190" t="s">
        <v>72</v>
      </c>
    </row>
    <row r="191" spans="1:18" x14ac:dyDescent="0.3">
      <c r="A191">
        <v>82</v>
      </c>
      <c r="B191" t="s">
        <v>145</v>
      </c>
      <c r="C191">
        <v>0.86399999999999999</v>
      </c>
      <c r="D191" s="47">
        <v>1.55047609182168E-7</v>
      </c>
      <c r="E191">
        <v>14.144217671964601</v>
      </c>
      <c r="G191">
        <v>8.4907774393730104</v>
      </c>
      <c r="H191">
        <v>0</v>
      </c>
      <c r="I191" s="47">
        <v>3.7077163432558602E-3</v>
      </c>
      <c r="J191" s="47">
        <v>1.26364825959272E-5</v>
      </c>
      <c r="K191" s="47">
        <v>6.0146927927107196E-7</v>
      </c>
      <c r="L191">
        <v>47.479608549835199</v>
      </c>
      <c r="N191">
        <v>-24.2526502917034</v>
      </c>
      <c r="O191">
        <v>-60.630944633077199</v>
      </c>
      <c r="P191" s="47">
        <v>1.0964668118142101E-2</v>
      </c>
      <c r="Q191" s="47">
        <v>3.8835395935073402E-3</v>
      </c>
      <c r="R191" t="s">
        <v>72</v>
      </c>
    </row>
    <row r="192" spans="1:18" x14ac:dyDescent="0.3">
      <c r="A192">
        <v>83</v>
      </c>
      <c r="B192" t="s">
        <v>68</v>
      </c>
      <c r="C192">
        <v>0.8</v>
      </c>
      <c r="D192" s="47">
        <v>1.57797866960629E-7</v>
      </c>
      <c r="E192">
        <v>15.5466124456318</v>
      </c>
      <c r="G192">
        <v>-0.85975316176722305</v>
      </c>
      <c r="H192">
        <v>0</v>
      </c>
      <c r="I192" s="47">
        <v>3.6733391175007598E-3</v>
      </c>
      <c r="J192" s="47">
        <v>1.25739176304674E-5</v>
      </c>
      <c r="K192" s="47">
        <v>4.7319319484984098E-7</v>
      </c>
      <c r="L192">
        <v>40.342002081152899</v>
      </c>
      <c r="N192">
        <v>-19.2842525020449</v>
      </c>
      <c r="O192">
        <v>-60.094554783304602</v>
      </c>
      <c r="P192">
        <v>1.1020498997784E-2</v>
      </c>
      <c r="Q192" s="47">
        <v>3.8857571364498502E-3</v>
      </c>
      <c r="R192" t="s">
        <v>72</v>
      </c>
    </row>
    <row r="193" spans="1:18" x14ac:dyDescent="0.3">
      <c r="A193">
        <v>84</v>
      </c>
      <c r="B193" t="s">
        <v>68</v>
      </c>
      <c r="C193">
        <v>0.8</v>
      </c>
      <c r="D193" s="47">
        <v>1.5689318964146001E-7</v>
      </c>
      <c r="E193">
        <v>15.457603000037301</v>
      </c>
      <c r="G193">
        <v>-0.89539869879328504</v>
      </c>
      <c r="H193">
        <v>0</v>
      </c>
      <c r="I193" s="47">
        <v>3.67320806668389E-3</v>
      </c>
      <c r="J193" s="47">
        <v>1.26187315439733E-5</v>
      </c>
      <c r="K193" s="47">
        <v>4.7312815798505902E-7</v>
      </c>
      <c r="L193">
        <v>40.3364589524327</v>
      </c>
      <c r="N193">
        <v>-19.218766354312599</v>
      </c>
      <c r="O193">
        <v>-59.940423734129098</v>
      </c>
      <c r="P193" s="47">
        <v>1.10212348787233E-2</v>
      </c>
      <c r="Q193" s="47">
        <v>3.88639434504071E-3</v>
      </c>
      <c r="R193" t="s">
        <v>72</v>
      </c>
    </row>
    <row r="194" spans="1:18" x14ac:dyDescent="0.3">
      <c r="A194">
        <v>85</v>
      </c>
      <c r="B194" t="s">
        <v>67</v>
      </c>
      <c r="C194">
        <v>0.80800000000000005</v>
      </c>
      <c r="D194" s="47">
        <v>9.7226250668491802E-8</v>
      </c>
      <c r="E194">
        <v>9.4842239588548995</v>
      </c>
      <c r="G194">
        <v>7.3646377078735004</v>
      </c>
      <c r="H194">
        <v>0</v>
      </c>
      <c r="I194">
        <v>3.703576090533E-3</v>
      </c>
      <c r="J194" s="47">
        <v>1.2566266712406E-5</v>
      </c>
      <c r="K194" s="47">
        <v>5.61082668326662E-7</v>
      </c>
      <c r="L194">
        <v>47.361091197785001</v>
      </c>
      <c r="N194">
        <v>-28.047242726792</v>
      </c>
      <c r="O194">
        <v>-60.581447722024002</v>
      </c>
      <c r="P194" s="47">
        <v>1.09220275240305E-2</v>
      </c>
      <c r="Q194" s="47">
        <v>3.8837442236393702E-3</v>
      </c>
      <c r="R194" t="s">
        <v>72</v>
      </c>
    </row>
    <row r="195" spans="1:18" x14ac:dyDescent="0.3">
      <c r="A195">
        <v>86</v>
      </c>
      <c r="B195" t="s">
        <v>146</v>
      </c>
      <c r="C195">
        <v>0.77400000000000002</v>
      </c>
      <c r="D195" s="47">
        <v>1.3831863445584701E-7</v>
      </c>
      <c r="E195">
        <v>14.0854456588857</v>
      </c>
      <c r="G195">
        <v>8.6414225927996409</v>
      </c>
      <c r="H195">
        <v>0</v>
      </c>
      <c r="I195" s="47">
        <v>3.7082701901624301E-3</v>
      </c>
      <c r="J195" s="47">
        <v>1.26510631801228E-5</v>
      </c>
      <c r="K195" s="47">
        <v>5.3867528637674401E-7</v>
      </c>
      <c r="L195">
        <v>47.467172830400997</v>
      </c>
      <c r="N195">
        <v>-24.7075124079545</v>
      </c>
      <c r="O195">
        <v>-60.924648136335499</v>
      </c>
      <c r="P195" s="47">
        <v>1.09595567415693E-2</v>
      </c>
      <c r="Q195" s="47">
        <v>3.8823253644701601E-3</v>
      </c>
      <c r="R195" t="s">
        <v>72</v>
      </c>
    </row>
    <row r="196" spans="1:18" x14ac:dyDescent="0.3">
      <c r="A196">
        <v>87</v>
      </c>
      <c r="B196" t="s">
        <v>147</v>
      </c>
      <c r="C196">
        <v>0.85</v>
      </c>
      <c r="D196" s="47">
        <v>1.5620113554687401E-7</v>
      </c>
      <c r="E196">
        <v>14.484238237481</v>
      </c>
      <c r="G196">
        <v>8.8333129880898404</v>
      </c>
      <c r="H196">
        <v>0</v>
      </c>
      <c r="I196" s="47">
        <v>3.7089756752007098E-3</v>
      </c>
      <c r="J196" s="47">
        <v>1.2634753870832601E-5</v>
      </c>
      <c r="K196" s="47">
        <v>5.9319571166227505E-7</v>
      </c>
      <c r="L196">
        <v>47.597748692030699</v>
      </c>
      <c r="N196">
        <v>-24.6693176372974</v>
      </c>
      <c r="O196">
        <v>-61.278434776722101</v>
      </c>
      <c r="P196" s="47">
        <v>1.0959985943846199E-2</v>
      </c>
      <c r="Q196" s="47">
        <v>3.8808627397245899E-3</v>
      </c>
      <c r="R196" t="s">
        <v>72</v>
      </c>
    </row>
    <row r="197" spans="1:18" x14ac:dyDescent="0.3">
      <c r="A197">
        <v>88</v>
      </c>
      <c r="B197" t="s">
        <v>148</v>
      </c>
      <c r="C197">
        <v>0.755</v>
      </c>
      <c r="D197" s="47">
        <v>1.40655976151038E-7</v>
      </c>
      <c r="E197">
        <v>14.683838523884701</v>
      </c>
      <c r="G197">
        <v>7.6289332446139202</v>
      </c>
      <c r="H197">
        <v>0</v>
      </c>
      <c r="I197" s="47">
        <v>3.7045477730738201E-3</v>
      </c>
      <c r="J197" s="47">
        <v>1.2591054408124401E-5</v>
      </c>
      <c r="K197" s="47">
        <v>5.3771215724474096E-7</v>
      </c>
      <c r="L197">
        <v>48.574711918595099</v>
      </c>
      <c r="N197">
        <v>-24.540559610178899</v>
      </c>
      <c r="O197">
        <v>-60.911543190844696</v>
      </c>
      <c r="P197" s="47">
        <v>1.09614328235485E-2</v>
      </c>
      <c r="Q197" s="47">
        <v>3.8823795429364298E-3</v>
      </c>
      <c r="R197" t="s">
        <v>72</v>
      </c>
    </row>
    <row r="198" spans="1:18" x14ac:dyDescent="0.3">
      <c r="A198">
        <v>89</v>
      </c>
      <c r="B198" t="s">
        <v>149</v>
      </c>
      <c r="C198">
        <v>0.83</v>
      </c>
      <c r="D198" s="47">
        <v>1.47011108481143E-7</v>
      </c>
      <c r="E198">
        <v>13.960521837977099</v>
      </c>
      <c r="G198">
        <v>7.72100385086532</v>
      </c>
      <c r="H198">
        <v>0</v>
      </c>
      <c r="I198" s="47">
        <v>3.7048862706577099E-3</v>
      </c>
      <c r="J198" s="47">
        <v>1.2622755805177399E-5</v>
      </c>
      <c r="K198" s="47">
        <v>5.6436767992273897E-7</v>
      </c>
      <c r="L198">
        <v>46.3757945097827</v>
      </c>
      <c r="N198">
        <v>-24.724030441900599</v>
      </c>
      <c r="O198">
        <v>-61.481462127243397</v>
      </c>
      <c r="P198" s="47">
        <v>1.09593711251183E-2</v>
      </c>
      <c r="Q198" s="47">
        <v>3.8800233840423802E-3</v>
      </c>
      <c r="R198" t="s">
        <v>72</v>
      </c>
    </row>
    <row r="199" spans="1:18" x14ac:dyDescent="0.3">
      <c r="A199">
        <v>90</v>
      </c>
      <c r="B199" t="s">
        <v>150</v>
      </c>
      <c r="C199">
        <v>0.82799999999999996</v>
      </c>
      <c r="D199" s="47">
        <v>1.5127928754132801E-7</v>
      </c>
      <c r="E199">
        <v>14.400469653085599</v>
      </c>
      <c r="G199">
        <v>9.5543350029529694</v>
      </c>
      <c r="H199">
        <v>0</v>
      </c>
      <c r="I199" s="47">
        <v>3.7116265126383601E-3</v>
      </c>
      <c r="J199" s="47">
        <v>1.25708259762772E-5</v>
      </c>
      <c r="K199" s="47">
        <v>5.8801809799113901E-7</v>
      </c>
      <c r="L199">
        <v>48.435909016018002</v>
      </c>
      <c r="N199">
        <v>-25.557939640964001</v>
      </c>
      <c r="O199">
        <v>-61.744800532617298</v>
      </c>
      <c r="P199" s="47">
        <v>1.0950000320666601E-2</v>
      </c>
      <c r="Q199" s="47">
        <v>3.8789346903943299E-3</v>
      </c>
      <c r="R199" t="s">
        <v>72</v>
      </c>
    </row>
    <row r="200" spans="1:18" x14ac:dyDescent="0.3">
      <c r="A200">
        <v>91</v>
      </c>
      <c r="B200" t="s">
        <v>151</v>
      </c>
      <c r="C200">
        <v>0.78100000000000003</v>
      </c>
      <c r="D200" s="47">
        <v>1.4370950165987199E-7</v>
      </c>
      <c r="E200">
        <v>14.503187593955399</v>
      </c>
      <c r="G200">
        <v>7.8271782114720603</v>
      </c>
      <c r="H200">
        <v>0</v>
      </c>
      <c r="I200" s="47">
        <v>3.7052766206944802E-3</v>
      </c>
      <c r="J200" s="47">
        <v>1.26415349026608E-5</v>
      </c>
      <c r="K200" s="47">
        <v>5.52213262672296E-7</v>
      </c>
      <c r="L200">
        <v>48.224034431211898</v>
      </c>
      <c r="N200">
        <v>-23.4049849864614</v>
      </c>
      <c r="O200">
        <v>-61.609011344686003</v>
      </c>
      <c r="P200" s="47">
        <v>1.0974193502710099E-2</v>
      </c>
      <c r="Q200" s="47">
        <v>3.87949607006155E-3</v>
      </c>
      <c r="R200" t="s">
        <v>72</v>
      </c>
    </row>
    <row r="201" spans="1:18" x14ac:dyDescent="0.3">
      <c r="A201">
        <v>92</v>
      </c>
      <c r="B201" t="s">
        <v>152</v>
      </c>
      <c r="C201">
        <v>0.84</v>
      </c>
      <c r="D201" s="47">
        <v>1.5203125489082801E-7</v>
      </c>
      <c r="E201">
        <v>14.2653840578373</v>
      </c>
      <c r="G201">
        <v>6.6052636625848899</v>
      </c>
      <c r="H201">
        <v>0</v>
      </c>
      <c r="I201" s="47">
        <v>3.70078425185549E-3</v>
      </c>
      <c r="J201" s="47">
        <v>1.2642813326097299E-5</v>
      </c>
      <c r="K201" s="47">
        <v>5.8791657941981199E-7</v>
      </c>
      <c r="L201">
        <v>47.7358015186119</v>
      </c>
      <c r="N201">
        <v>-23.373933139637</v>
      </c>
      <c r="O201">
        <v>-61.911378377795401</v>
      </c>
      <c r="P201" s="47">
        <v>1.09745424385233E-2</v>
      </c>
      <c r="Q201" s="47">
        <v>3.8782460242588399E-3</v>
      </c>
      <c r="R201" t="s">
        <v>72</v>
      </c>
    </row>
    <row r="202" spans="1:18" x14ac:dyDescent="0.3">
      <c r="A202">
        <v>93</v>
      </c>
      <c r="B202" t="s">
        <v>153</v>
      </c>
      <c r="C202">
        <v>0.83399999999999996</v>
      </c>
      <c r="D202" s="47">
        <v>1.4852985967539499E-7</v>
      </c>
      <c r="E202">
        <v>14.0370429480088</v>
      </c>
      <c r="G202">
        <v>11.167621723629599</v>
      </c>
      <c r="H202">
        <v>0</v>
      </c>
      <c r="I202" s="47">
        <v>3.71755776126692E-3</v>
      </c>
      <c r="J202" s="47">
        <v>1.25671294380561E-5</v>
      </c>
      <c r="K202" s="47">
        <v>5.7561637700764802E-7</v>
      </c>
      <c r="L202">
        <v>47.073279923974397</v>
      </c>
      <c r="N202">
        <v>-24.759524968170599</v>
      </c>
      <c r="O202">
        <v>-62.050008525787902</v>
      </c>
      <c r="P202" s="47">
        <v>1.0958972266027701E-2</v>
      </c>
      <c r="Q202" s="47">
        <v>3.8776728994943999E-3</v>
      </c>
      <c r="R202" t="s">
        <v>72</v>
      </c>
    </row>
    <row r="203" spans="1:18" x14ac:dyDescent="0.3">
      <c r="A203">
        <v>94</v>
      </c>
      <c r="B203" t="s">
        <v>154</v>
      </c>
      <c r="C203">
        <v>0.81399999999999995</v>
      </c>
      <c r="D203" s="47">
        <v>1.46741874589018E-7</v>
      </c>
      <c r="E203">
        <v>14.208789842314999</v>
      </c>
      <c r="G203">
        <v>7.4794868315239498</v>
      </c>
      <c r="H203">
        <v>0</v>
      </c>
      <c r="I203" s="47">
        <v>3.7039983333361001E-3</v>
      </c>
      <c r="J203" s="47">
        <v>1.25588751852904E-5</v>
      </c>
      <c r="K203" s="47">
        <v>5.74284571008832E-7</v>
      </c>
      <c r="L203">
        <v>48.118254558320601</v>
      </c>
      <c r="N203">
        <v>-25.499734811070301</v>
      </c>
      <c r="O203">
        <v>-62.096524323692897</v>
      </c>
      <c r="P203">
        <v>1.0950654379981E-2</v>
      </c>
      <c r="Q203" s="47">
        <v>3.8774805938804799E-3</v>
      </c>
      <c r="R203" t="s">
        <v>72</v>
      </c>
    </row>
    <row r="204" spans="1:18" x14ac:dyDescent="0.3">
      <c r="A204">
        <v>95</v>
      </c>
      <c r="B204" t="s">
        <v>155</v>
      </c>
      <c r="C204">
        <v>0.80800000000000005</v>
      </c>
      <c r="D204" s="47">
        <v>1.4835397851853399E-7</v>
      </c>
      <c r="E204">
        <v>14.471554726577001</v>
      </c>
      <c r="G204">
        <v>9.5377111274828703</v>
      </c>
      <c r="H204">
        <v>0</v>
      </c>
      <c r="I204" s="47">
        <v>3.71156539496019E-3</v>
      </c>
      <c r="J204" s="47">
        <v>1.2525834361751999E-5</v>
      </c>
      <c r="K204" s="47">
        <v>5.6752353416733601E-7</v>
      </c>
      <c r="L204">
        <v>47.904879363311302</v>
      </c>
      <c r="N204">
        <v>-25.168566828393601</v>
      </c>
      <c r="O204">
        <v>-62.134510150464898</v>
      </c>
      <c r="P204">
        <v>1.0954375780836001E-2</v>
      </c>
      <c r="Q204" s="47">
        <v>3.8773235528736299E-3</v>
      </c>
      <c r="R204" t="s">
        <v>72</v>
      </c>
    </row>
    <row r="205" spans="1:18" x14ac:dyDescent="0.3">
      <c r="A205">
        <v>96</v>
      </c>
      <c r="B205" t="s">
        <v>68</v>
      </c>
      <c r="C205">
        <v>0.8</v>
      </c>
      <c r="D205" s="47">
        <v>1.5321556843389499E-7</v>
      </c>
      <c r="E205">
        <v>15.0952960266566</v>
      </c>
      <c r="G205">
        <v>-0.86920320824216102</v>
      </c>
      <c r="H205">
        <v>0</v>
      </c>
      <c r="I205" s="47">
        <v>3.6733043744048999E-3</v>
      </c>
      <c r="J205" s="47">
        <v>1.2573170093878399E-5</v>
      </c>
      <c r="K205" s="47">
        <v>4.6353124916187498E-7</v>
      </c>
      <c r="L205">
        <v>39.518291786087097</v>
      </c>
      <c r="N205">
        <v>-19.117734696954699</v>
      </c>
      <c r="O205">
        <v>-61.7755615065578</v>
      </c>
      <c r="P205" s="47">
        <v>1.1022370191663401E-2</v>
      </c>
      <c r="Q205" s="47">
        <v>3.87880751837439E-3</v>
      </c>
      <c r="R205" t="s">
        <v>72</v>
      </c>
    </row>
    <row r="206" spans="1:18" x14ac:dyDescent="0.3">
      <c r="A206">
        <v>97</v>
      </c>
      <c r="B206" t="s">
        <v>68</v>
      </c>
      <c r="C206">
        <v>0.8</v>
      </c>
      <c r="D206" s="47">
        <v>1.6614205681358999E-7</v>
      </c>
      <c r="E206">
        <v>16.368871133287598</v>
      </c>
      <c r="G206">
        <v>-0.86693723656910804</v>
      </c>
      <c r="H206">
        <v>0</v>
      </c>
      <c r="I206" s="47">
        <v>3.6733127052497499E-3</v>
      </c>
      <c r="J206" s="47">
        <v>1.2531337906475799E-5</v>
      </c>
      <c r="K206" s="47">
        <v>5.0157464159816801E-7</v>
      </c>
      <c r="L206">
        <v>42.761680669245102</v>
      </c>
      <c r="N206">
        <v>-19.109786476709701</v>
      </c>
      <c r="O206">
        <v>-62.396768007415297</v>
      </c>
      <c r="P206" s="47">
        <v>1.10224595074039E-2</v>
      </c>
      <c r="Q206" s="47">
        <v>3.87623932642892E-3</v>
      </c>
      <c r="R206" t="s">
        <v>72</v>
      </c>
    </row>
    <row r="207" spans="1:18" x14ac:dyDescent="0.3">
      <c r="A207">
        <v>98</v>
      </c>
      <c r="B207" t="s">
        <v>67</v>
      </c>
      <c r="C207">
        <v>0.79600000000000004</v>
      </c>
      <c r="D207" s="47">
        <v>9.5714678179786902E-8</v>
      </c>
      <c r="E207">
        <v>9.4775734643199208</v>
      </c>
      <c r="G207">
        <v>7.2870435352412501</v>
      </c>
      <c r="H207">
        <v>0</v>
      </c>
      <c r="I207" s="47">
        <v>3.7032908155573102E-3</v>
      </c>
      <c r="J207" s="47">
        <v>1.25984932233809E-5</v>
      </c>
      <c r="K207" s="47">
        <v>5.5811888377554897E-7</v>
      </c>
      <c r="L207">
        <v>47.821155572867198</v>
      </c>
      <c r="N207">
        <v>-27.9187400872006</v>
      </c>
      <c r="O207">
        <v>-62.922971470088299</v>
      </c>
      <c r="P207" s="47">
        <v>1.09234715338921E-2</v>
      </c>
      <c r="Q207" s="47">
        <v>3.87406389604843E-3</v>
      </c>
      <c r="R207" t="s">
        <v>72</v>
      </c>
    </row>
    <row r="208" spans="1:18" x14ac:dyDescent="0.3">
      <c r="A208">
        <v>86</v>
      </c>
      <c r="B208" t="s">
        <v>74</v>
      </c>
      <c r="C208">
        <v>0.82499999999999996</v>
      </c>
      <c r="D208" s="47">
        <v>1.6197792788302801E-7</v>
      </c>
      <c r="E208">
        <v>14.952360055152401</v>
      </c>
      <c r="G208">
        <v>6.1167466173518799</v>
      </c>
      <c r="H208">
        <v>0</v>
      </c>
      <c r="I208" s="47">
        <v>3.6989882189386899E-3</v>
      </c>
      <c r="J208" s="47">
        <v>1.45700447926454E-5</v>
      </c>
      <c r="K208" s="47">
        <v>5.5619093397574204E-7</v>
      </c>
      <c r="L208">
        <v>47.981526987000997</v>
      </c>
      <c r="N208">
        <v>-20.981186500712301</v>
      </c>
      <c r="O208">
        <v>-35.625612441547197</v>
      </c>
      <c r="P208" s="47">
        <v>1.10014302110542E-2</v>
      </c>
      <c r="Q208" s="47">
        <v>3.9869166390463498E-3</v>
      </c>
      <c r="R208" t="s">
        <v>72</v>
      </c>
    </row>
    <row r="209" spans="1:18" x14ac:dyDescent="0.3">
      <c r="A209">
        <v>87</v>
      </c>
      <c r="B209" t="s">
        <v>75</v>
      </c>
      <c r="C209">
        <v>0.73299999999999998</v>
      </c>
      <c r="D209" s="47">
        <v>1.4036307366405199E-7</v>
      </c>
      <c r="E209">
        <v>14.583342890336199</v>
      </c>
      <c r="G209">
        <v>5.9733356223702501</v>
      </c>
      <c r="H209">
        <v>0</v>
      </c>
      <c r="I209" s="47">
        <v>3.69846096841564E-3</v>
      </c>
      <c r="J209" s="47">
        <v>1.4573259107860501E-5</v>
      </c>
      <c r="K209" s="47">
        <v>4.8572876254482398E-7</v>
      </c>
      <c r="L209">
        <v>47.162194433093397</v>
      </c>
      <c r="N209">
        <v>-20.695181174506601</v>
      </c>
      <c r="O209">
        <v>-34.8637917441553</v>
      </c>
      <c r="P209" s="47">
        <v>1.10046441101058E-2</v>
      </c>
      <c r="Q209" s="47">
        <v>3.9900661582098502E-3</v>
      </c>
      <c r="R209" t="s">
        <v>72</v>
      </c>
    </row>
    <row r="210" spans="1:18" x14ac:dyDescent="0.3">
      <c r="A210">
        <v>88</v>
      </c>
      <c r="B210" t="s">
        <v>76</v>
      </c>
      <c r="C210">
        <v>0.69599999999999995</v>
      </c>
      <c r="D210" s="47">
        <v>1.33943210987864E-7</v>
      </c>
      <c r="E210">
        <v>14.6561461315945</v>
      </c>
      <c r="G210">
        <v>5.27133554823821</v>
      </c>
      <c r="H210">
        <v>0</v>
      </c>
      <c r="I210" s="47">
        <v>3.6958800651431E-3</v>
      </c>
      <c r="J210" s="47">
        <v>1.4574144100607401E-5</v>
      </c>
      <c r="K210" s="47">
        <v>4.7107568690307702E-7</v>
      </c>
      <c r="L210">
        <v>48.171080190016902</v>
      </c>
      <c r="N210">
        <v>-18.150216410665699</v>
      </c>
      <c r="O210">
        <v>-34.498074778571102</v>
      </c>
      <c r="P210" s="47">
        <v>1.1033242388150099E-2</v>
      </c>
      <c r="Q210" s="47">
        <v>3.9915781053064198E-3</v>
      </c>
      <c r="R210" t="s">
        <v>72</v>
      </c>
    </row>
    <row r="211" spans="1:18" x14ac:dyDescent="0.3">
      <c r="A211">
        <v>89</v>
      </c>
      <c r="B211" t="s">
        <v>77</v>
      </c>
      <c r="C211">
        <v>0.73599999999999999</v>
      </c>
      <c r="D211" s="47">
        <v>1.41220257737773E-7</v>
      </c>
      <c r="E211">
        <v>14.6125996157612</v>
      </c>
      <c r="G211">
        <v>5.18781997882426</v>
      </c>
      <c r="H211">
        <v>0</v>
      </c>
      <c r="I211" s="47">
        <v>3.6955730201521501E-3</v>
      </c>
      <c r="J211" s="47">
        <v>1.45983042656047E-5</v>
      </c>
      <c r="K211" s="47">
        <v>4.9964956816417296E-7</v>
      </c>
      <c r="L211">
        <v>48.3161837264187</v>
      </c>
      <c r="N211">
        <v>-18.231125842619701</v>
      </c>
      <c r="O211">
        <v>-34.678755479512397</v>
      </c>
      <c r="P211" s="47">
        <v>1.10323331926813E-2</v>
      </c>
      <c r="Q211" s="47">
        <v>3.9908311351439596E-3</v>
      </c>
      <c r="R211" t="s">
        <v>72</v>
      </c>
    </row>
    <row r="212" spans="1:18" x14ac:dyDescent="0.3">
      <c r="A212">
        <v>90</v>
      </c>
      <c r="B212" t="s">
        <v>78</v>
      </c>
      <c r="C212">
        <v>0.49199999999999999</v>
      </c>
      <c r="D212" s="47">
        <v>9.3211936044723704E-8</v>
      </c>
      <c r="E212">
        <v>14.4282819918973</v>
      </c>
      <c r="G212">
        <v>4.8031038914703599</v>
      </c>
      <c r="H212">
        <v>0</v>
      </c>
      <c r="I212" s="47">
        <v>3.69415861145699E-3</v>
      </c>
      <c r="J212" s="47">
        <v>1.45597328555483E-5</v>
      </c>
      <c r="K212" s="47">
        <v>3.33662459550688E-7</v>
      </c>
      <c r="L212">
        <v>48.266643693348598</v>
      </c>
      <c r="N212">
        <v>-18.2579982951817</v>
      </c>
      <c r="O212">
        <v>-33.904350032747701</v>
      </c>
      <c r="P212" s="47">
        <v>1.10320312215574E-2</v>
      </c>
      <c r="Q212" s="47">
        <v>3.9940326821789199E-3</v>
      </c>
      <c r="R212" t="s">
        <v>72</v>
      </c>
    </row>
    <row r="213" spans="1:18" x14ac:dyDescent="0.3">
      <c r="A213">
        <v>91</v>
      </c>
      <c r="B213" t="s">
        <v>79</v>
      </c>
      <c r="C213">
        <v>0.66300000000000003</v>
      </c>
      <c r="D213" s="47">
        <v>1.29709611933204E-7</v>
      </c>
      <c r="E213">
        <v>14.899346368466301</v>
      </c>
      <c r="G213">
        <v>4.8879729307019399</v>
      </c>
      <c r="H213">
        <v>0</v>
      </c>
      <c r="I213" s="47">
        <v>3.6944706324797301E-3</v>
      </c>
      <c r="J213" s="47">
        <v>1.45465603666056E-5</v>
      </c>
      <c r="K213" s="47">
        <v>4.5516071089934903E-7</v>
      </c>
      <c r="L213">
        <v>48.8602871522925</v>
      </c>
      <c r="N213">
        <v>-18.483592718161901</v>
      </c>
      <c r="O213">
        <v>-33.978125547247899</v>
      </c>
      <c r="P213" s="47">
        <v>1.10294961719075E-2</v>
      </c>
      <c r="Q213" s="47">
        <v>3.9937276794433504E-3</v>
      </c>
      <c r="R213" t="s">
        <v>72</v>
      </c>
    </row>
    <row r="214" spans="1:18" x14ac:dyDescent="0.3">
      <c r="A214">
        <v>92</v>
      </c>
      <c r="B214" t="s">
        <v>80</v>
      </c>
      <c r="C214">
        <v>0.60199999999999998</v>
      </c>
      <c r="D214" s="47">
        <v>1.16512567926996E-7</v>
      </c>
      <c r="E214">
        <v>14.739530319412101</v>
      </c>
      <c r="G214">
        <v>4.8836541646823699</v>
      </c>
      <c r="H214">
        <v>0</v>
      </c>
      <c r="I214" s="47">
        <v>3.69445475453645E-3</v>
      </c>
      <c r="J214" s="47">
        <v>1.45411228474183E-5</v>
      </c>
      <c r="K214" s="47">
        <v>4.1481736212656299E-7</v>
      </c>
      <c r="L214">
        <v>49.041668224705198</v>
      </c>
      <c r="N214">
        <v>-18.400365845080799</v>
      </c>
      <c r="O214">
        <v>-33.934443322729102</v>
      </c>
      <c r="P214" s="47">
        <v>1.1030431408925701E-2</v>
      </c>
      <c r="Q214" s="47">
        <v>3.9939082704980398E-3</v>
      </c>
      <c r="R214" t="s">
        <v>72</v>
      </c>
    </row>
    <row r="215" spans="1:18" x14ac:dyDescent="0.3">
      <c r="A215">
        <v>93</v>
      </c>
      <c r="B215" t="s">
        <v>81</v>
      </c>
      <c r="C215">
        <v>0.57599999999999996</v>
      </c>
      <c r="D215" s="47">
        <v>1.1034880383759E-7</v>
      </c>
      <c r="E215">
        <v>14.5899403407983</v>
      </c>
      <c r="G215">
        <v>4.60898005652738</v>
      </c>
      <c r="H215">
        <v>0</v>
      </c>
      <c r="I215" s="47">
        <v>3.69344491517782E-3</v>
      </c>
      <c r="J215" s="47">
        <v>1.45629438240486E-5</v>
      </c>
      <c r="K215" s="47">
        <v>3.9804877016713599E-7</v>
      </c>
      <c r="L215">
        <v>49.183392550613398</v>
      </c>
      <c r="N215">
        <v>-18.708860403392201</v>
      </c>
      <c r="O215">
        <v>-33.459157191504801</v>
      </c>
      <c r="P215">
        <v>1.1026964793875001E-2</v>
      </c>
      <c r="Q215" s="47">
        <v>3.9958731984444202E-3</v>
      </c>
      <c r="R215" t="s">
        <v>72</v>
      </c>
    </row>
    <row r="216" spans="1:18" x14ac:dyDescent="0.3">
      <c r="A216">
        <v>94</v>
      </c>
      <c r="B216" t="s">
        <v>82</v>
      </c>
      <c r="C216">
        <v>0.84499999999999997</v>
      </c>
      <c r="D216" s="47">
        <v>1.6371299933065599E-7</v>
      </c>
      <c r="E216">
        <v>14.7548029289464</v>
      </c>
      <c r="G216">
        <v>5.35771932483466</v>
      </c>
      <c r="H216">
        <v>0</v>
      </c>
      <c r="I216" s="47">
        <v>3.6961976550977499E-3</v>
      </c>
      <c r="J216" s="47">
        <v>1.46168202202354E-5</v>
      </c>
      <c r="K216" s="47">
        <v>5.6934109338158102E-7</v>
      </c>
      <c r="L216">
        <v>47.953561723851998</v>
      </c>
      <c r="N216">
        <v>-18.011556948426598</v>
      </c>
      <c r="O216">
        <v>-35.121555327956102</v>
      </c>
      <c r="P216" s="47">
        <v>1.1034800532259101E-2</v>
      </c>
      <c r="Q216" s="47">
        <v>3.9890005119894104E-3</v>
      </c>
      <c r="R216" t="s">
        <v>72</v>
      </c>
    </row>
    <row r="217" spans="1:18" x14ac:dyDescent="0.3">
      <c r="A217">
        <v>95</v>
      </c>
      <c r="B217" t="s">
        <v>73</v>
      </c>
      <c r="C217">
        <v>100</v>
      </c>
      <c r="D217" s="47">
        <v>1.45466729170617E-10</v>
      </c>
      <c r="E217" s="47">
        <v>5.2175260113667904E-3</v>
      </c>
      <c r="G217">
        <v>-17.762875420992401</v>
      </c>
      <c r="H217">
        <v>0</v>
      </c>
      <c r="I217" s="47">
        <v>3.61119478851472E-3</v>
      </c>
      <c r="J217">
        <v>46.4410234407557</v>
      </c>
      <c r="K217" s="47">
        <v>1.5560339461698699E-11</v>
      </c>
      <c r="L217" s="47">
        <v>1.10679170388382E-5</v>
      </c>
      <c r="N217">
        <v>-577.25267555036805</v>
      </c>
      <c r="O217">
        <v>751.86505554270195</v>
      </c>
      <c r="P217" s="47">
        <v>4.7504962343053996E-3</v>
      </c>
      <c r="Q217" s="47">
        <v>7.2425605961914004E-3</v>
      </c>
      <c r="R217" t="s">
        <v>72</v>
      </c>
    </row>
    <row r="218" spans="1:18" x14ac:dyDescent="0.3">
      <c r="A218">
        <v>96</v>
      </c>
      <c r="B218" t="s">
        <v>68</v>
      </c>
      <c r="C218">
        <v>0.8</v>
      </c>
      <c r="D218" s="47">
        <v>1.4232339646397299E-7</v>
      </c>
      <c r="E218">
        <v>13.548607664999601</v>
      </c>
      <c r="G218">
        <v>-1.92381828228868</v>
      </c>
      <c r="H218">
        <v>0</v>
      </c>
      <c r="I218" s="47">
        <v>3.6694270820851701E-3</v>
      </c>
      <c r="J218" s="47">
        <v>1.4398365452782601E-5</v>
      </c>
      <c r="K218" s="47">
        <v>4.4166118562394301E-7</v>
      </c>
      <c r="L218">
        <v>39.2919646596389</v>
      </c>
      <c r="N218">
        <v>-19.3539470907733</v>
      </c>
      <c r="O218">
        <v>-33.9875719556955</v>
      </c>
      <c r="P218" s="47">
        <v>1.10197158257516E-2</v>
      </c>
      <c r="Q218" s="47">
        <v>3.9936886261011002E-3</v>
      </c>
      <c r="R218" t="s">
        <v>72</v>
      </c>
    </row>
    <row r="219" spans="1:18" x14ac:dyDescent="0.3">
      <c r="A219">
        <v>97</v>
      </c>
      <c r="B219" t="s">
        <v>68</v>
      </c>
      <c r="C219">
        <v>0.8</v>
      </c>
      <c r="D219" s="47">
        <v>1.3100114437669701E-7</v>
      </c>
      <c r="E219">
        <v>12.470751977954601</v>
      </c>
      <c r="G219">
        <v>-1.9557052233888901</v>
      </c>
      <c r="H219">
        <v>0</v>
      </c>
      <c r="I219" s="47">
        <v>3.66930984974621E-3</v>
      </c>
      <c r="J219" s="47">
        <v>1.4511257092585101E-5</v>
      </c>
      <c r="K219" s="47">
        <v>4.0657979061276E-7</v>
      </c>
      <c r="L219">
        <v>36.170982136585302</v>
      </c>
      <c r="N219">
        <v>-19.376111754922999</v>
      </c>
      <c r="O219">
        <v>-33.996998808696397</v>
      </c>
      <c r="P219" s="47">
        <v>1.10194667569876E-2</v>
      </c>
      <c r="Q219" s="47">
        <v>3.9936496536049698E-3</v>
      </c>
      <c r="R219" t="s">
        <v>72</v>
      </c>
    </row>
    <row r="220" spans="1:18" x14ac:dyDescent="0.3">
      <c r="A220">
        <v>98</v>
      </c>
      <c r="B220" t="s">
        <v>67</v>
      </c>
      <c r="C220">
        <v>0.78800000000000003</v>
      </c>
      <c r="D220" s="47">
        <v>1.0010438845214901E-7</v>
      </c>
      <c r="E220">
        <v>9.6746865219653504</v>
      </c>
      <c r="G220">
        <v>6.29588989787307</v>
      </c>
      <c r="H220">
        <v>0</v>
      </c>
      <c r="I220" s="47">
        <v>3.69964683920953E-3</v>
      </c>
      <c r="J220" s="47">
        <v>1.45385040251128E-5</v>
      </c>
      <c r="K220" s="47">
        <v>5.8696662863511104E-7</v>
      </c>
      <c r="L220">
        <v>53.013804745167</v>
      </c>
      <c r="N220">
        <v>-28.142619449732301</v>
      </c>
      <c r="O220">
        <v>-35.188973226074303</v>
      </c>
      <c r="P220" s="47">
        <v>1.0920955756719501E-2</v>
      </c>
      <c r="Q220" s="47">
        <v>3.9887217929117898E-3</v>
      </c>
      <c r="R220" t="s">
        <v>72</v>
      </c>
    </row>
    <row r="221" spans="1:18" x14ac:dyDescent="0.3">
      <c r="A221">
        <v>99</v>
      </c>
      <c r="B221" t="s">
        <v>83</v>
      </c>
      <c r="C221">
        <v>0.67100000000000004</v>
      </c>
      <c r="D221" s="47">
        <v>8.9933635750300001E-8</v>
      </c>
      <c r="E221">
        <v>10.207236371876</v>
      </c>
      <c r="G221">
        <v>13.9783875295995</v>
      </c>
      <c r="H221">
        <v>0</v>
      </c>
      <c r="I221" s="47">
        <v>3.72789154175257E-3</v>
      </c>
      <c r="J221" s="47">
        <v>1.46015299097797E-5</v>
      </c>
      <c r="K221" s="47">
        <v>4.4894248407700801E-7</v>
      </c>
      <c r="L221">
        <v>47.618171245332</v>
      </c>
      <c r="N221">
        <v>-19.3859918370852</v>
      </c>
      <c r="O221">
        <v>-34.299192807454098</v>
      </c>
      <c r="P221" s="47">
        <v>1.10193557325283E-2</v>
      </c>
      <c r="Q221" s="47">
        <v>3.9924003231608897E-3</v>
      </c>
      <c r="R221" t="s">
        <v>72</v>
      </c>
    </row>
    <row r="222" spans="1:18" x14ac:dyDescent="0.3">
      <c r="A222">
        <v>100</v>
      </c>
      <c r="B222" t="s">
        <v>84</v>
      </c>
      <c r="C222">
        <v>0.67900000000000005</v>
      </c>
      <c r="D222" s="47">
        <v>9.7873218751764997E-8</v>
      </c>
      <c r="E222">
        <v>10.977449474956799</v>
      </c>
      <c r="G222">
        <v>14.315642097851599</v>
      </c>
      <c r="H222">
        <v>0</v>
      </c>
      <c r="I222" s="47">
        <v>3.7291314581727499E-3</v>
      </c>
      <c r="J222" s="47">
        <v>1.46072872114654E-5</v>
      </c>
      <c r="K222" s="47">
        <v>4.5142698890110498E-7</v>
      </c>
      <c r="L222">
        <v>47.317551178763999</v>
      </c>
      <c r="N222">
        <v>-19.3474642641199</v>
      </c>
      <c r="O222">
        <v>-34.186528204993699</v>
      </c>
      <c r="P222" s="47">
        <v>1.10197886745712E-2</v>
      </c>
      <c r="Q222" s="47">
        <v>3.9928661011657601E-3</v>
      </c>
      <c r="R222" t="s">
        <v>72</v>
      </c>
    </row>
    <row r="223" spans="1:18" x14ac:dyDescent="0.3">
      <c r="A223">
        <v>101</v>
      </c>
      <c r="B223" t="s">
        <v>85</v>
      </c>
      <c r="C223">
        <v>0.70899999999999996</v>
      </c>
      <c r="D223" s="47">
        <v>9.4767669704676205E-8</v>
      </c>
      <c r="E223">
        <v>10.179405254619599</v>
      </c>
      <c r="G223">
        <v>14.100772096916099</v>
      </c>
      <c r="H223">
        <v>0</v>
      </c>
      <c r="I223" s="47">
        <v>3.7283414886143101E-3</v>
      </c>
      <c r="J223" s="47">
        <v>1.46352078460811E-5</v>
      </c>
      <c r="K223" s="47">
        <v>4.5666339021366298E-7</v>
      </c>
      <c r="L223">
        <v>45.841049802440203</v>
      </c>
      <c r="N223">
        <v>-19.114336405671001</v>
      </c>
      <c r="O223">
        <v>-34.1055068317959</v>
      </c>
      <c r="P223" s="47">
        <v>1.10224083789422E-2</v>
      </c>
      <c r="Q223" s="47">
        <v>3.9932010597306996E-3</v>
      </c>
      <c r="R223" t="s">
        <v>72</v>
      </c>
    </row>
    <row r="224" spans="1:18" x14ac:dyDescent="0.3">
      <c r="A224">
        <v>102</v>
      </c>
      <c r="B224" t="s">
        <v>86</v>
      </c>
      <c r="C224">
        <v>0.66200000000000003</v>
      </c>
      <c r="D224" s="47">
        <v>8.9726043355636804E-8</v>
      </c>
      <c r="E224">
        <v>10.322072002884999</v>
      </c>
      <c r="G224">
        <v>13.830769128689701</v>
      </c>
      <c r="H224">
        <v>0</v>
      </c>
      <c r="I224" s="47">
        <v>3.72734882270163E-3</v>
      </c>
      <c r="J224" s="47">
        <v>1.45999862541315E-5</v>
      </c>
      <c r="K224" s="47">
        <v>4.3151411877051499E-7</v>
      </c>
      <c r="L224">
        <v>46.391798239920298</v>
      </c>
      <c r="N224">
        <v>-20.304853544047699</v>
      </c>
      <c r="O224">
        <v>-33.9465226428905</v>
      </c>
      <c r="P224" s="47">
        <v>1.10090302997548E-2</v>
      </c>
      <c r="Q224" s="47">
        <v>3.9938583321720601E-3</v>
      </c>
      <c r="R224" t="s">
        <v>72</v>
      </c>
    </row>
    <row r="225" spans="1:18" x14ac:dyDescent="0.3">
      <c r="A225">
        <v>103</v>
      </c>
      <c r="B225" t="s">
        <v>87</v>
      </c>
      <c r="C225">
        <v>0.63800000000000001</v>
      </c>
      <c r="D225" s="47">
        <v>8.3364666027957406E-8</v>
      </c>
      <c r="E225">
        <v>9.9510497696537392</v>
      </c>
      <c r="G225">
        <v>13.433050376218899</v>
      </c>
      <c r="H225">
        <v>0</v>
      </c>
      <c r="I225" s="47">
        <v>3.7258866097081701E-3</v>
      </c>
      <c r="J225" s="47">
        <v>1.46242469888078E-5</v>
      </c>
      <c r="K225" s="47">
        <v>4.0869970263646101E-7</v>
      </c>
      <c r="L225">
        <v>45.591918393137199</v>
      </c>
      <c r="N225">
        <v>-20.130784052232698</v>
      </c>
      <c r="O225">
        <v>-33.732818758351101</v>
      </c>
      <c r="P225" s="47">
        <v>1.1010986353448301E-2</v>
      </c>
      <c r="Q225" s="47">
        <v>3.9947418267817104E-3</v>
      </c>
      <c r="R225" t="s">
        <v>72</v>
      </c>
    </row>
    <row r="226" spans="1:18" x14ac:dyDescent="0.3">
      <c r="A226">
        <v>104</v>
      </c>
      <c r="B226" t="s">
        <v>73</v>
      </c>
      <c r="C226">
        <v>100</v>
      </c>
      <c r="D226" s="47">
        <v>1.1957859719706699E-10</v>
      </c>
      <c r="E226" s="47">
        <v>5.1594983732015298E-3</v>
      </c>
      <c r="G226">
        <v>-11.575944340155599</v>
      </c>
      <c r="H226">
        <v>0</v>
      </c>
      <c r="I226" s="47">
        <v>3.6339410406334201E-3</v>
      </c>
      <c r="J226">
        <v>56.084462449962203</v>
      </c>
      <c r="K226" s="47">
        <v>1.3862010592668101E-11</v>
      </c>
      <c r="L226" s="47">
        <v>9.8654453888746305E-6</v>
      </c>
      <c r="N226">
        <v>216.561924943761</v>
      </c>
      <c r="O226">
        <v>1086.7961729034</v>
      </c>
      <c r="P226">
        <v>1.3670749662978E-2</v>
      </c>
      <c r="Q226" s="47">
        <v>8.6272328375607502E-3</v>
      </c>
      <c r="R226" t="s">
        <v>72</v>
      </c>
    </row>
    <row r="227" spans="1:18" x14ac:dyDescent="0.3">
      <c r="A227">
        <v>105</v>
      </c>
      <c r="B227" t="s">
        <v>73</v>
      </c>
      <c r="C227">
        <v>100</v>
      </c>
      <c r="D227" s="47">
        <v>1.3241526088505001E-10</v>
      </c>
      <c r="E227" s="47">
        <v>1.00755876839505E-4</v>
      </c>
      <c r="G227">
        <v>-16.0702678060997</v>
      </c>
      <c r="H227">
        <v>0</v>
      </c>
      <c r="I227" s="47">
        <v>3.61741766041087E-3</v>
      </c>
      <c r="J227" s="47">
        <v>7.0814473599156799E-6</v>
      </c>
      <c r="K227" s="47">
        <v>1.6002664281590901E-11</v>
      </c>
      <c r="L227" s="47">
        <v>1.13885664505932E-5</v>
      </c>
      <c r="N227">
        <v>450.51978931872799</v>
      </c>
      <c r="O227">
        <v>2460.14832807823</v>
      </c>
      <c r="P227" s="47">
        <v>1.62997809765324E-2</v>
      </c>
      <c r="Q227" s="47">
        <v>1.43049453829956E-2</v>
      </c>
      <c r="R227" t="s">
        <v>72</v>
      </c>
    </row>
    <row r="228" spans="1:18" x14ac:dyDescent="0.3">
      <c r="A228">
        <v>106</v>
      </c>
      <c r="B228" t="s">
        <v>73</v>
      </c>
      <c r="C228">
        <v>100</v>
      </c>
      <c r="D228" s="47">
        <v>1.4054443520713101E-10</v>
      </c>
      <c r="E228" s="47">
        <v>1.0695723751875699E-4</v>
      </c>
      <c r="G228">
        <v>-17.520998123704398</v>
      </c>
      <c r="H228">
        <v>0</v>
      </c>
      <c r="I228" s="47">
        <v>3.6120840503982002E-3</v>
      </c>
      <c r="J228" s="47">
        <v>8.2933586061867192E-6</v>
      </c>
      <c r="K228" s="47">
        <v>1.34690615899316E-11</v>
      </c>
      <c r="L228" s="47">
        <v>9.5872417613588502E-6</v>
      </c>
      <c r="N228">
        <v>135.56292349684</v>
      </c>
      <c r="O228">
        <v>-64.522190881814694</v>
      </c>
      <c r="P228" s="47">
        <v>1.27605476839187E-2</v>
      </c>
      <c r="Q228" s="47">
        <v>3.8674524030801898E-3</v>
      </c>
      <c r="R228" t="s">
        <v>72</v>
      </c>
    </row>
    <row r="229" spans="1:18" x14ac:dyDescent="0.3">
      <c r="A229">
        <v>107</v>
      </c>
      <c r="B229" t="s">
        <v>73</v>
      </c>
      <c r="C229">
        <v>100</v>
      </c>
      <c r="D229" s="47">
        <v>1.4320255942462499E-10</v>
      </c>
      <c r="E229" s="47">
        <v>1.09094573441923E-4</v>
      </c>
      <c r="G229">
        <v>-20.3151100918091</v>
      </c>
      <c r="H229">
        <v>0</v>
      </c>
      <c r="I229" s="47">
        <v>3.6018114977474599E-3</v>
      </c>
      <c r="J229" s="47">
        <v>9.0398680886943399E-6</v>
      </c>
      <c r="K229" s="47">
        <v>1.2852766146840199E-11</v>
      </c>
      <c r="L229" s="47">
        <v>9.1424861133457606E-6</v>
      </c>
      <c r="N229">
        <v>-891.29641690491496</v>
      </c>
      <c r="O229">
        <v>-475.27342957023001</v>
      </c>
      <c r="P229" s="47">
        <v>1.2215239039560801E-3</v>
      </c>
      <c r="Q229" s="47">
        <v>2.1693246125010501E-3</v>
      </c>
      <c r="R229" t="s">
        <v>72</v>
      </c>
    </row>
    <row r="230" spans="1:18" x14ac:dyDescent="0.3">
      <c r="A230">
        <v>108</v>
      </c>
      <c r="B230" t="s">
        <v>73</v>
      </c>
      <c r="C230">
        <v>100</v>
      </c>
      <c r="D230" s="47">
        <v>1.3442168401598899E-10</v>
      </c>
      <c r="E230" s="47">
        <v>1.02624572078648E-4</v>
      </c>
      <c r="G230">
        <v>36.108585671464603</v>
      </c>
      <c r="H230">
        <v>0</v>
      </c>
      <c r="I230" s="47">
        <v>3.8092532152211398E-3</v>
      </c>
      <c r="J230" s="47">
        <v>2.0521776661801998E-5</v>
      </c>
      <c r="K230" s="47">
        <v>1.8603045685394601E-11</v>
      </c>
      <c r="L230" s="47">
        <v>1.3234466211871901E-5</v>
      </c>
      <c r="N230">
        <v>-366.773897489543</v>
      </c>
      <c r="O230">
        <v>713.716527455</v>
      </c>
      <c r="P230" s="47">
        <v>7.1156883591305103E-3</v>
      </c>
      <c r="Q230" s="47">
        <v>7.0848469495514797E-3</v>
      </c>
      <c r="R230" t="s">
        <v>72</v>
      </c>
    </row>
    <row r="231" spans="1:18" x14ac:dyDescent="0.3">
      <c r="A231">
        <v>109</v>
      </c>
      <c r="B231" t="s">
        <v>68</v>
      </c>
      <c r="C231">
        <v>0.8</v>
      </c>
      <c r="D231" s="47">
        <v>1.1960894127222E-7</v>
      </c>
      <c r="E231">
        <v>11.3864249544195</v>
      </c>
      <c r="G231">
        <v>-2.1617988004934201</v>
      </c>
      <c r="H231">
        <v>0</v>
      </c>
      <c r="I231" s="47">
        <v>3.6685521467099899E-3</v>
      </c>
      <c r="J231" s="47">
        <v>1.40977716557313E-5</v>
      </c>
      <c r="K231" s="47">
        <v>3.73132641007246E-7</v>
      </c>
      <c r="L231">
        <v>33.195373896415099</v>
      </c>
      <c r="N231">
        <v>-19.4216059327427</v>
      </c>
      <c r="O231">
        <v>-32.169814509746999</v>
      </c>
      <c r="P231" s="47">
        <v>1.10189555298126E-2</v>
      </c>
      <c r="Q231" s="47">
        <v>4.0012035990208503E-3</v>
      </c>
      <c r="R231" t="s">
        <v>72</v>
      </c>
    </row>
    <row r="232" spans="1:18" x14ac:dyDescent="0.3">
      <c r="A232">
        <v>110</v>
      </c>
      <c r="B232" t="s">
        <v>68</v>
      </c>
      <c r="C232">
        <v>0.8</v>
      </c>
      <c r="D232" s="47">
        <v>8.5585692873035897E-8</v>
      </c>
      <c r="E232">
        <v>8.1474623613349895</v>
      </c>
      <c r="G232">
        <v>-2.3807479866896801</v>
      </c>
      <c r="H232">
        <v>0</v>
      </c>
      <c r="I232" s="47">
        <v>3.6677471800269398E-3</v>
      </c>
      <c r="J232" s="47">
        <v>1.42807366013617E-5</v>
      </c>
      <c r="K232" s="47">
        <v>2.7180485573374798E-7</v>
      </c>
      <c r="L232">
        <v>24.180845453802799</v>
      </c>
      <c r="N232">
        <v>-19.479318987279601</v>
      </c>
      <c r="O232">
        <v>-31.5210833936863</v>
      </c>
      <c r="P232" s="47">
        <v>1.10183069966761E-2</v>
      </c>
      <c r="Q232" s="47">
        <v>4.0038855832318096E-3</v>
      </c>
      <c r="R232" t="s">
        <v>72</v>
      </c>
    </row>
    <row r="233" spans="1:18" x14ac:dyDescent="0.3">
      <c r="A233">
        <v>111</v>
      </c>
      <c r="B233" t="s">
        <v>67</v>
      </c>
      <c r="C233">
        <v>0.79600000000000004</v>
      </c>
      <c r="D233" s="47">
        <v>1.03152695975217E-7</v>
      </c>
      <c r="E233">
        <v>9.86915379451173</v>
      </c>
      <c r="G233">
        <v>6.2860744730568499</v>
      </c>
      <c r="H233">
        <v>0</v>
      </c>
      <c r="I233" s="47">
        <v>3.6996107528001901E-3</v>
      </c>
      <c r="J233" s="47">
        <v>1.4356559274697799E-5</v>
      </c>
      <c r="K233" s="47">
        <v>5.8865655638840095E-7</v>
      </c>
      <c r="L233">
        <v>52.632088064749702</v>
      </c>
      <c r="N233">
        <v>-28.009256472148799</v>
      </c>
      <c r="O233">
        <v>-33.780681904412802</v>
      </c>
      <c r="P233" s="47">
        <v>1.0922454383171199E-2</v>
      </c>
      <c r="Q233" s="47">
        <v>3.9945439509609798E-3</v>
      </c>
      <c r="R233" t="s">
        <v>72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2"/>
  <sheetViews>
    <sheetView topLeftCell="K1" zoomScale="88" zoomScaleNormal="88" workbookViewId="0">
      <selection activeCell="V24" sqref="V24:W24"/>
    </sheetView>
  </sheetViews>
  <sheetFormatPr defaultColWidth="9.109375" defaultRowHeight="13.2" x14ac:dyDescent="0.25"/>
  <cols>
    <col min="1" max="1" width="9.33203125" style="1" bestFit="1" customWidth="1"/>
    <col min="2" max="2" width="14.33203125" style="2" customWidth="1"/>
    <col min="3" max="3" width="13.5546875" style="1" bestFit="1" customWidth="1"/>
    <col min="4" max="4" width="10.6640625" style="1" customWidth="1"/>
    <col min="5" max="5" width="11.33203125" style="1" customWidth="1"/>
    <col min="6" max="6" width="12" style="1" customWidth="1"/>
    <col min="7" max="7" width="10.6640625" style="1" customWidth="1"/>
    <col min="8" max="8" width="12" style="1" customWidth="1"/>
    <col min="9" max="9" width="8.6640625" style="1" customWidth="1"/>
    <col min="10" max="10" width="13.6640625" style="1" customWidth="1"/>
    <col min="11" max="11" width="12.6640625" style="1" customWidth="1"/>
    <col min="12" max="13" width="9.109375" style="1"/>
    <col min="14" max="14" width="9.33203125" style="1" bestFit="1" customWidth="1"/>
    <col min="15" max="15" width="10.44140625" style="1" bestFit="1" customWidth="1"/>
    <col min="16" max="17" width="9.109375" style="1"/>
    <col min="18" max="19" width="8.6640625" style="1" customWidth="1"/>
    <col min="20" max="20" width="9.109375" style="1"/>
    <col min="21" max="23" width="12.6640625" style="1" customWidth="1"/>
    <col min="24" max="16384" width="9.109375" style="1"/>
  </cols>
  <sheetData>
    <row r="1" spans="1:23" x14ac:dyDescent="0.25">
      <c r="A1" s="8" t="s">
        <v>24</v>
      </c>
      <c r="B1" s="9" t="s">
        <v>23</v>
      </c>
      <c r="C1" s="8" t="s">
        <v>28</v>
      </c>
      <c r="D1" s="8" t="s">
        <v>26</v>
      </c>
      <c r="E1" s="7"/>
      <c r="F1" s="7"/>
      <c r="G1" s="53" t="s">
        <v>31</v>
      </c>
      <c r="H1" s="53"/>
      <c r="I1" s="53"/>
      <c r="J1" s="53" t="s">
        <v>36</v>
      </c>
      <c r="K1" s="53"/>
      <c r="L1" s="52" t="s">
        <v>37</v>
      </c>
      <c r="M1" s="52"/>
      <c r="N1" s="52" t="s">
        <v>48</v>
      </c>
      <c r="O1" s="52"/>
      <c r="P1" s="52" t="s">
        <v>57</v>
      </c>
      <c r="Q1" s="52"/>
      <c r="R1" s="7" t="s">
        <v>58</v>
      </c>
      <c r="S1" s="7" t="s">
        <v>59</v>
      </c>
      <c r="U1" s="54" t="s">
        <v>40</v>
      </c>
      <c r="V1" s="54"/>
      <c r="W1" s="54"/>
    </row>
    <row r="2" spans="1:23" ht="14.4" x14ac:dyDescent="0.25">
      <c r="A2" s="12"/>
      <c r="B2" s="12"/>
      <c r="C2" s="12"/>
      <c r="D2" s="12"/>
      <c r="E2" s="8" t="s">
        <v>27</v>
      </c>
      <c r="F2" s="8" t="s">
        <v>33</v>
      </c>
      <c r="G2" s="8" t="s">
        <v>26</v>
      </c>
      <c r="H2" s="8" t="s">
        <v>31</v>
      </c>
      <c r="I2" s="8" t="s">
        <v>34</v>
      </c>
      <c r="J2" s="8" t="s">
        <v>33</v>
      </c>
      <c r="K2" s="8" t="s">
        <v>34</v>
      </c>
      <c r="L2" s="8" t="s">
        <v>33</v>
      </c>
      <c r="M2" s="8" t="s">
        <v>34</v>
      </c>
      <c r="N2" s="8" t="s">
        <v>33</v>
      </c>
      <c r="O2" s="8" t="s">
        <v>34</v>
      </c>
      <c r="P2" s="8" t="s">
        <v>33</v>
      </c>
      <c r="Q2" s="8" t="s">
        <v>34</v>
      </c>
      <c r="R2" s="8"/>
      <c r="S2" s="8"/>
      <c r="U2" s="16">
        <v>5</v>
      </c>
      <c r="V2" s="17">
        <v>1.7337E-5</v>
      </c>
      <c r="W2" s="18">
        <v>2.4938000000000001E-5</v>
      </c>
    </row>
    <row r="3" spans="1:23" ht="13.8" thickBot="1" x14ac:dyDescent="0.3">
      <c r="A3" s="10" t="s">
        <v>25</v>
      </c>
      <c r="B3" s="11"/>
      <c r="C3" s="10" t="s">
        <v>29</v>
      </c>
      <c r="D3" s="10" t="s">
        <v>35</v>
      </c>
      <c r="E3" s="10" t="s">
        <v>21</v>
      </c>
      <c r="F3" s="10" t="s">
        <v>30</v>
      </c>
      <c r="G3" s="10" t="s">
        <v>35</v>
      </c>
      <c r="H3" s="10" t="s">
        <v>21</v>
      </c>
      <c r="I3" s="10" t="s">
        <v>32</v>
      </c>
      <c r="J3" s="10" t="s">
        <v>30</v>
      </c>
      <c r="K3" s="10" t="s">
        <v>32</v>
      </c>
      <c r="L3" s="10" t="s">
        <v>30</v>
      </c>
      <c r="M3" s="10" t="s">
        <v>32</v>
      </c>
      <c r="N3" s="10" t="s">
        <v>30</v>
      </c>
      <c r="O3" s="10" t="s">
        <v>32</v>
      </c>
      <c r="P3" s="10" t="s">
        <v>30</v>
      </c>
      <c r="Q3" s="10" t="s">
        <v>32</v>
      </c>
      <c r="R3" s="10"/>
      <c r="S3" s="10"/>
      <c r="U3" s="19">
        <v>4</v>
      </c>
      <c r="V3" s="13">
        <v>-1.2446E-3</v>
      </c>
      <c r="W3" s="20">
        <v>-1.7627000000000001E-3</v>
      </c>
    </row>
    <row r="4" spans="1:23" x14ac:dyDescent="0.25">
      <c r="A4" s="1">
        <f>ReprocessedData!A8</f>
        <v>1</v>
      </c>
      <c r="B4" s="2" t="str">
        <f>ReprocessedData!B8</f>
        <v>Blank</v>
      </c>
      <c r="C4" s="1">
        <f>ReprocessedData!C8</f>
        <v>100</v>
      </c>
      <c r="D4" s="3">
        <f>ReprocessedData!D8</f>
        <v>4.7945541823855496E-10</v>
      </c>
      <c r="E4" s="5">
        <f>ReprocessedData!E8</f>
        <v>0</v>
      </c>
      <c r="F4" s="5">
        <f>ReprocessedData!G8</f>
        <v>0</v>
      </c>
      <c r="G4" s="3">
        <f>ReprocessedData!K8</f>
        <v>1.7555735545848899E-9</v>
      </c>
      <c r="H4" s="5">
        <f>ReprocessedData!L8</f>
        <v>0</v>
      </c>
      <c r="I4" s="5">
        <f>ReprocessedData!N8</f>
        <v>0</v>
      </c>
      <c r="L4" s="5">
        <f t="shared" ref="L4:L23" si="0">F4-(V$2*A4^5+V$3*A4^4+V$4*A4^3+V$5*A4^2+V$6*A4)</f>
        <v>-1.9358387369999999</v>
      </c>
      <c r="M4" s="5">
        <f t="shared" ref="M4:M23" si="1">I4-(W$2*A4^5+W$3*A4^4+W$4*A4^3+W$5*A4^2+W$6*A4)</f>
        <v>-2.7439102379999998</v>
      </c>
      <c r="N4" s="5">
        <f>(N110-1)*1000</f>
        <v>-14.472840526473352</v>
      </c>
      <c r="O4" s="5">
        <f t="shared" ref="N4:O23" si="2">(O110-1)*1000</f>
        <v>18.067825347490629</v>
      </c>
      <c r="P4" s="5">
        <f t="shared" ref="P4:Q23" si="3">(P110-1)*1000</f>
        <v>2.7661619700041218</v>
      </c>
      <c r="Q4" s="5">
        <f t="shared" si="3"/>
        <v>4.4833257275995742</v>
      </c>
      <c r="R4" s="4">
        <f>(D4/(V$21*C4))*V$24</f>
        <v>3.5378694965530213E-4</v>
      </c>
      <c r="S4" s="4">
        <f>(G4/(W$21*C4))*W$24</f>
        <v>1.1741769862891678E-3</v>
      </c>
      <c r="U4" s="19">
        <v>3</v>
      </c>
      <c r="V4" s="13">
        <v>3.3335999999999998E-2</v>
      </c>
      <c r="W4" s="20">
        <v>4.6968000000000003E-2</v>
      </c>
    </row>
    <row r="5" spans="1:23" x14ac:dyDescent="0.25">
      <c r="A5" s="1">
        <f>ReprocessedData!A9</f>
        <v>2</v>
      </c>
      <c r="B5" s="2" t="str">
        <f>ReprocessedData!B9</f>
        <v>Blank</v>
      </c>
      <c r="C5" s="1">
        <f>ReprocessedData!C9</f>
        <v>100</v>
      </c>
      <c r="D5" s="3">
        <f>ReprocessedData!D9</f>
        <v>3.9721410132576898E-10</v>
      </c>
      <c r="E5" s="5">
        <f>ReprocessedData!E9</f>
        <v>0</v>
      </c>
      <c r="F5" s="5">
        <f>ReprocessedData!G9</f>
        <v>0</v>
      </c>
      <c r="G5" s="3">
        <f>ReprocessedData!K9</f>
        <v>2.0608720363926601E-9</v>
      </c>
      <c r="H5" s="5">
        <f>ReprocessedData!L9</f>
        <v>0</v>
      </c>
      <c r="I5" s="5">
        <f>ReprocessedData!N9</f>
        <v>0</v>
      </c>
      <c r="L5" s="5">
        <f t="shared" si="0"/>
        <v>-3.2344491839999998</v>
      </c>
      <c r="M5" s="5">
        <f t="shared" si="1"/>
        <v>-4.5850588160000001</v>
      </c>
      <c r="N5" s="5">
        <f t="shared" si="2"/>
        <v>-15.755138714071858</v>
      </c>
      <c r="O5" s="5">
        <f t="shared" si="2"/>
        <v>16.188253843050447</v>
      </c>
      <c r="P5" s="5">
        <f t="shared" si="3"/>
        <v>1.4838637824055034</v>
      </c>
      <c r="Q5" s="5">
        <f t="shared" si="3"/>
        <v>2.6037542231593935</v>
      </c>
      <c r="R5" s="4">
        <f>(D5/((V$21*C5)))*9.6</f>
        <v>3.0223154257964509E-4</v>
      </c>
      <c r="S5" s="4">
        <f t="shared" ref="S5:S23" si="4">(G5/(W$21*C5))*W$24</f>
        <v>1.3783692004812232E-3</v>
      </c>
      <c r="U5" s="19">
        <v>2</v>
      </c>
      <c r="V5" s="13">
        <v>-0.41016999999999998</v>
      </c>
      <c r="W5" s="20">
        <v>-0.58031999999999995</v>
      </c>
    </row>
    <row r="6" spans="1:23" x14ac:dyDescent="0.25">
      <c r="A6" s="1">
        <f>ReprocessedData!A10</f>
        <v>3</v>
      </c>
      <c r="B6" s="2" t="str">
        <f>ReprocessedData!B10</f>
        <v>Test</v>
      </c>
      <c r="C6" s="1">
        <f>ReprocessedData!C10</f>
        <v>0.8</v>
      </c>
      <c r="D6" s="3">
        <f>ReprocessedData!D10</f>
        <v>1.60665112082514E-7</v>
      </c>
      <c r="E6" s="5">
        <f>ReprocessedData!E10</f>
        <v>0</v>
      </c>
      <c r="F6" s="5">
        <f>ReprocessedData!G10</f>
        <v>0</v>
      </c>
      <c r="G6" s="3">
        <f>ReprocessedData!K10</f>
        <v>4.6971504352733001E-7</v>
      </c>
      <c r="H6" s="5">
        <f>ReprocessedData!L10</f>
        <v>0</v>
      </c>
      <c r="I6" s="5">
        <f>ReprocessedData!N10</f>
        <v>0</v>
      </c>
      <c r="L6" s="5">
        <f t="shared" si="0"/>
        <v>-4.0536422909999992</v>
      </c>
      <c r="M6" s="5">
        <f t="shared" si="1"/>
        <v>-5.7455372340000004</v>
      </c>
      <c r="N6" s="5">
        <f t="shared" si="2"/>
        <v>-16.564041675561025</v>
      </c>
      <c r="O6" s="5">
        <f t="shared" si="2"/>
        <v>15.003557402983647</v>
      </c>
      <c r="P6" s="5">
        <f t="shared" si="3"/>
        <v>0.67496082091644816</v>
      </c>
      <c r="Q6" s="5">
        <f t="shared" si="3"/>
        <v>1.4190577830925921</v>
      </c>
      <c r="R6" s="4">
        <f t="shared" ref="R6:R23" si="5">(D6/((V$21*C6)))*9.6</f>
        <v>15.28082226353466</v>
      </c>
      <c r="S6" s="4">
        <f t="shared" si="4"/>
        <v>39.269829565330852</v>
      </c>
      <c r="U6" s="21">
        <v>1</v>
      </c>
      <c r="V6" s="22">
        <v>2.3138999999999998</v>
      </c>
      <c r="W6" s="23">
        <v>3.2789999999999999</v>
      </c>
    </row>
    <row r="7" spans="1:23" x14ac:dyDescent="0.25">
      <c r="A7" s="1">
        <f>ReprocessedData!A11</f>
        <v>4</v>
      </c>
      <c r="B7" s="2" t="str">
        <f>ReprocessedData!B11</f>
        <v>Test</v>
      </c>
      <c r="C7" s="1">
        <f>ReprocessedData!C11</f>
        <v>0.8</v>
      </c>
      <c r="D7" s="3">
        <f>ReprocessedData!D11</f>
        <v>1.59207148464624E-7</v>
      </c>
      <c r="E7" s="5">
        <f>ReprocessedData!E11</f>
        <v>0</v>
      </c>
      <c r="F7" s="5">
        <f>ReprocessedData!G11</f>
        <v>0</v>
      </c>
      <c r="G7" s="3">
        <f>ReprocessedData!K11</f>
        <v>4.6498832917407597E-7</v>
      </c>
      <c r="H7" s="5">
        <f>ReprocessedData!L11</f>
        <v>0</v>
      </c>
      <c r="I7" s="5">
        <f>ReprocessedData!N11</f>
        <v>0</v>
      </c>
      <c r="L7" s="5">
        <f t="shared" si="0"/>
        <v>-4.5255194879999996</v>
      </c>
      <c r="M7" s="5">
        <f t="shared" si="1"/>
        <v>-6.4111173120000009</v>
      </c>
      <c r="N7" s="5">
        <f t="shared" si="2"/>
        <v>-17.029991472807815</v>
      </c>
      <c r="O7" s="5">
        <f t="shared" si="2"/>
        <v>14.324087335505054</v>
      </c>
      <c r="P7" s="5">
        <f t="shared" si="3"/>
        <v>0.20901102366965851</v>
      </c>
      <c r="Q7" s="5">
        <f t="shared" si="3"/>
        <v>0.7395877156139985</v>
      </c>
      <c r="R7" s="4">
        <f t="shared" si="5"/>
        <v>15.142155675481398</v>
      </c>
      <c r="S7" s="4">
        <f t="shared" si="4"/>
        <v>38.874659622161921</v>
      </c>
      <c r="W7" s="13"/>
    </row>
    <row r="8" spans="1:23" x14ac:dyDescent="0.25">
      <c r="A8" s="36">
        <f>ReprocessedData!A12</f>
        <v>5</v>
      </c>
      <c r="B8" s="37" t="str">
        <f>ReprocessedData!B12</f>
        <v>SIGMA ALANINE</v>
      </c>
      <c r="C8" s="36">
        <f>ReprocessedData!C12</f>
        <v>0.8</v>
      </c>
      <c r="D8" s="38">
        <f>ReprocessedData!D12</f>
        <v>1.59530291338195E-7</v>
      </c>
      <c r="E8" s="39">
        <f>ReprocessedData!E12</f>
        <v>15.7200002670288</v>
      </c>
      <c r="F8" s="39">
        <f>ReprocessedData!G12</f>
        <v>-1.8500000238418599</v>
      </c>
      <c r="G8" s="38">
        <f>ReprocessedData!K12</f>
        <v>4.6723464586229103E-7</v>
      </c>
      <c r="H8" s="39">
        <f>ReprocessedData!L12</f>
        <v>40.439998626708999</v>
      </c>
      <c r="I8" s="39">
        <f>ReprocessedData!N12</f>
        <v>-19.620000839233398</v>
      </c>
      <c r="J8" s="39">
        <f>F8</f>
        <v>-1.8500000238418599</v>
      </c>
      <c r="K8" s="39">
        <f>I8</f>
        <v>-19.620000839233398</v>
      </c>
      <c r="L8" s="39">
        <f t="shared" si="0"/>
        <v>-6.6085531488418603</v>
      </c>
      <c r="M8" s="39">
        <f t="shared" si="1"/>
        <v>-26.354244589233399</v>
      </c>
      <c r="N8" s="39">
        <f t="shared" si="2"/>
        <v>-19.086859484439</v>
      </c>
      <c r="O8" s="39">
        <f>(O114-1)*1000</f>
        <v>-6.0352330298454326</v>
      </c>
      <c r="P8" s="39">
        <f t="shared" si="3"/>
        <v>-1.847856987961527</v>
      </c>
      <c r="Q8" s="39">
        <f t="shared" si="3"/>
        <v>-19.619732649736488</v>
      </c>
      <c r="R8" s="40">
        <f t="shared" si="5"/>
        <v>15.172889720681143</v>
      </c>
      <c r="S8" s="40">
        <f>(G8/(W$21*C8))*W$24</f>
        <v>39.062459597299039</v>
      </c>
      <c r="U8" s="51" t="s">
        <v>41</v>
      </c>
      <c r="V8" s="51"/>
      <c r="W8" s="51"/>
    </row>
    <row r="9" spans="1:23" ht="15" x14ac:dyDescent="0.3">
      <c r="A9" s="36">
        <f>ReprocessedData!A13</f>
        <v>6</v>
      </c>
      <c r="B9" s="37" t="str">
        <f>ReprocessedData!B13</f>
        <v>ALANINE</v>
      </c>
      <c r="C9" s="36">
        <f>ReprocessedData!C13</f>
        <v>0.8</v>
      </c>
      <c r="D9" s="38">
        <f>ReprocessedData!D13</f>
        <v>1.5870858046523899E-7</v>
      </c>
      <c r="E9" s="39">
        <f>ReprocessedData!E13</f>
        <v>15.639038535545399</v>
      </c>
      <c r="F9" s="39">
        <f>ReprocessedData!G13</f>
        <v>-1.7689137274123701</v>
      </c>
      <c r="G9" s="38">
        <f>ReprocessedData!K13</f>
        <v>4.6488354343843199E-7</v>
      </c>
      <c r="H9" s="39">
        <f>ReprocessedData!L13</f>
        <v>40.236508549434703</v>
      </c>
      <c r="I9" s="39">
        <f>ReprocessedData!N13</f>
        <v>-19.5172031667299</v>
      </c>
      <c r="J9" s="39">
        <f>F9</f>
        <v>-1.7689137274123701</v>
      </c>
      <c r="K9" s="39">
        <f>I9</f>
        <v>-19.5172031667299</v>
      </c>
      <c r="L9" s="39">
        <f t="shared" si="0"/>
        <v>-6.6085806394123683</v>
      </c>
      <c r="M9" s="39">
        <f t="shared" si="1"/>
        <v>-26.354229854729901</v>
      </c>
      <c r="N9" s="39">
        <f t="shared" si="2"/>
        <v>-19.086886629691602</v>
      </c>
      <c r="O9" s="39">
        <f t="shared" si="2"/>
        <v>-6.0352179878475631</v>
      </c>
      <c r="P9" s="39">
        <f t="shared" si="3"/>
        <v>-1.8478841332141283</v>
      </c>
      <c r="Q9" s="39">
        <f t="shared" si="3"/>
        <v>-19.619717607738618</v>
      </c>
      <c r="R9" s="40">
        <f t="shared" si="5"/>
        <v>15.094736986469588</v>
      </c>
      <c r="S9" s="40">
        <f t="shared" si="4"/>
        <v>38.865899166144338</v>
      </c>
      <c r="U9" s="24" t="s">
        <v>44</v>
      </c>
      <c r="V9" s="7" t="s">
        <v>45</v>
      </c>
      <c r="W9" s="25" t="s">
        <v>46</v>
      </c>
    </row>
    <row r="10" spans="1:23" x14ac:dyDescent="0.25">
      <c r="A10" s="41">
        <f>ReprocessedData!A14</f>
        <v>7</v>
      </c>
      <c r="B10" s="42" t="str">
        <f>ReprocessedData!B14</f>
        <v>BOVINE LIVER</v>
      </c>
      <c r="C10" s="41">
        <f>ReprocessedData!C14</f>
        <v>0.79</v>
      </c>
      <c r="D10" s="43">
        <f>ReprocessedData!D14</f>
        <v>9.9962154068156104E-8</v>
      </c>
      <c r="E10" s="44">
        <f>ReprocessedData!E14</f>
        <v>9.9749432153986302</v>
      </c>
      <c r="F10" s="44">
        <f>ReprocessedData!G14</f>
        <v>6.5024420569376904</v>
      </c>
      <c r="G10" s="43">
        <f>ReprocessedData!K14</f>
        <v>5.6002027104540296E-7</v>
      </c>
      <c r="H10" s="44">
        <f>ReprocessedData!L14</f>
        <v>49.084001258745801</v>
      </c>
      <c r="I10" s="44">
        <f>ReprocessedData!N14</f>
        <v>-28.346019792217</v>
      </c>
      <c r="J10" s="44">
        <f>F10+(AVERAGE(F$8:F$9,F$21:F$22,F$34:F$35,F$47:F$48,F$60:F$61,F$73:F$74,F$86:F$87,F$99:F$100)-AVERAGE(F$10,F$23,F$36,F$49,F$62,F$75,F$88,F$101))</f>
        <v>-1.772305457040785</v>
      </c>
      <c r="K10" s="44">
        <f>I10+(AVERAGE(I$8:I$9,I$21:I$22,I$34:I$35,I$47:I$48,I$60:I$61,I$73:I$74,I$86:I$87,I$99:I$100)-AVERAGE(I$10,I$23,I$36,I$49,I$62,I$75,I$88,I$101))</f>
        <v>-19.539978930465725</v>
      </c>
      <c r="L10" s="44">
        <f t="shared" si="0"/>
        <v>1.6661256979376944</v>
      </c>
      <c r="M10" s="44">
        <f t="shared" si="1"/>
        <v>-35.160254058216999</v>
      </c>
      <c r="N10" s="44">
        <f>(N116-1)*1000</f>
        <v>-10.916121513943278</v>
      </c>
      <c r="O10" s="44">
        <f t="shared" si="2"/>
        <v>-15.025015094968786</v>
      </c>
      <c r="P10" s="44">
        <f t="shared" si="3"/>
        <v>6.3228809825341958</v>
      </c>
      <c r="Q10" s="44">
        <f t="shared" si="3"/>
        <v>-28.609514714859841</v>
      </c>
      <c r="R10" s="45">
        <f t="shared" si="5"/>
        <v>9.6277242885507963</v>
      </c>
      <c r="S10" s="45">
        <f t="shared" si="4"/>
        <v>47.412318154460522</v>
      </c>
      <c r="U10" s="19" t="s">
        <v>42</v>
      </c>
      <c r="V10" s="5">
        <f>(L107-L104)</f>
        <v>8.273931488478464</v>
      </c>
      <c r="W10" s="26">
        <f>(M107-M104)</f>
        <v>-8.8062229487512731</v>
      </c>
    </row>
    <row r="11" spans="1:23" x14ac:dyDescent="0.25">
      <c r="A11" s="1">
        <f>ReprocessedData!A15</f>
        <v>8</v>
      </c>
      <c r="B11" s="2" t="str">
        <f>ReprocessedData!B15</f>
        <v>004_DR</v>
      </c>
      <c r="C11" s="1">
        <f>ReprocessedData!C15</f>
        <v>0.751</v>
      </c>
      <c r="D11" s="3">
        <f>ReprocessedData!D15</f>
        <v>1.4321791426408199E-7</v>
      </c>
      <c r="E11" s="5">
        <f>ReprocessedData!E15</f>
        <v>15.033425910618799</v>
      </c>
      <c r="F11" s="5">
        <f>ReprocessedData!G15</f>
        <v>14.3613332243252</v>
      </c>
      <c r="G11" s="3">
        <f>ReprocessedData!K15</f>
        <v>5.4383160397186703E-7</v>
      </c>
      <c r="H11" s="5">
        <f>ReprocessedData!L15</f>
        <v>50.1407905184669</v>
      </c>
      <c r="I11" s="5">
        <f>ReprocessedData!N15</f>
        <v>-17.896310826254201</v>
      </c>
      <c r="L11" s="5">
        <f t="shared" si="0"/>
        <v>9.5627640083252015</v>
      </c>
      <c r="M11" s="5">
        <f t="shared" si="1"/>
        <v>-24.632596010254204</v>
      </c>
      <c r="N11" s="5">
        <f t="shared" si="2"/>
        <v>-3.118675392265402</v>
      </c>
      <c r="O11" s="5">
        <f t="shared" si="2"/>
        <v>-4.2776553696957098</v>
      </c>
      <c r="P11" s="5">
        <f t="shared" si="3"/>
        <v>14.120327104212071</v>
      </c>
      <c r="Q11" s="5">
        <f t="shared" si="3"/>
        <v>-17.862154989586763</v>
      </c>
      <c r="R11" s="4">
        <f t="shared" si="5"/>
        <v>14.510171235955157</v>
      </c>
      <c r="S11" s="4">
        <f t="shared" si="4"/>
        <v>48.432740001869391</v>
      </c>
      <c r="U11" s="19" t="s">
        <v>43</v>
      </c>
      <c r="V11" s="1">
        <f>6.32+1.85</f>
        <v>8.17</v>
      </c>
      <c r="W11" s="28">
        <f>-28.61+19.62</f>
        <v>-8.9899999999999984</v>
      </c>
    </row>
    <row r="12" spans="1:23" x14ac:dyDescent="0.25">
      <c r="A12" s="1">
        <f>ReprocessedData!A16</f>
        <v>9</v>
      </c>
      <c r="B12" s="2" t="str">
        <f>ReprocessedData!B16</f>
        <v>005_DR</v>
      </c>
      <c r="C12" s="1">
        <f>ReprocessedData!C16</f>
        <v>0.77600000000000002</v>
      </c>
      <c r="D12" s="3">
        <f>ReprocessedData!D16</f>
        <v>1.4786533403254899E-7</v>
      </c>
      <c r="E12" s="5">
        <f>ReprocessedData!E16</f>
        <v>15.0212032268104</v>
      </c>
      <c r="F12" s="5">
        <f>ReprocessedData!G16</f>
        <v>15.2918834466919</v>
      </c>
      <c r="G12" s="3">
        <f>ReprocessedData!K16</f>
        <v>5.5380292773854499E-7</v>
      </c>
      <c r="H12" s="5">
        <f>ReprocessedData!L16</f>
        <v>49.415187179925802</v>
      </c>
      <c r="I12" s="5">
        <f>ReprocessedData!N16</f>
        <v>-17.2325517659594</v>
      </c>
      <c r="L12" s="5">
        <f t="shared" si="0"/>
        <v>10.530697533691901</v>
      </c>
      <c r="M12" s="5">
        <f t="shared" si="1"/>
        <v>-23.8847930279594</v>
      </c>
      <c r="N12" s="5">
        <f t="shared" si="2"/>
        <v>-2.1629003881747932</v>
      </c>
      <c r="O12" s="5">
        <f t="shared" si="2"/>
        <v>-3.5142464882769175</v>
      </c>
      <c r="P12" s="5">
        <f t="shared" si="3"/>
        <v>15.076102108302791</v>
      </c>
      <c r="Q12" s="5">
        <f t="shared" si="3"/>
        <v>-17.098746108167973</v>
      </c>
      <c r="R12" s="4">
        <f t="shared" si="5"/>
        <v>14.498389984308421</v>
      </c>
      <c r="S12" s="4">
        <f t="shared" si="4"/>
        <v>47.73182722834251</v>
      </c>
      <c r="U12" s="21" t="s">
        <v>47</v>
      </c>
      <c r="V12" s="29">
        <f>(V11/V10)</f>
        <v>0.98743868152362757</v>
      </c>
      <c r="W12" s="29">
        <f>(W11/W10)</f>
        <v>1.020868998243428</v>
      </c>
    </row>
    <row r="13" spans="1:23" x14ac:dyDescent="0.25">
      <c r="A13" s="1">
        <f>ReprocessedData!A17</f>
        <v>10</v>
      </c>
      <c r="B13" s="2" t="str">
        <f>ReprocessedData!B17</f>
        <v>001_DR</v>
      </c>
      <c r="C13" s="1">
        <f>ReprocessedData!C17</f>
        <v>0.83599999999999997</v>
      </c>
      <c r="D13" s="3">
        <f>ReprocessedData!D17</f>
        <v>1.6003218029220199E-7</v>
      </c>
      <c r="E13" s="5">
        <f>ReprocessedData!E17</f>
        <v>15.090338783222499</v>
      </c>
      <c r="F13" s="5">
        <f>ReprocessedData!G17</f>
        <v>14.217372956727999</v>
      </c>
      <c r="G13" s="3">
        <f>ReprocessedData!K17</f>
        <v>5.9209665725923302E-7</v>
      </c>
      <c r="H13" s="5">
        <f>ReprocessedData!L17</f>
        <v>49.040298683496601</v>
      </c>
      <c r="I13" s="5">
        <f>ReprocessedData!N17</f>
        <v>-17.724100054052901</v>
      </c>
      <c r="L13" s="5">
        <f t="shared" si="0"/>
        <v>9.4716729567279963</v>
      </c>
      <c r="M13" s="5">
        <f t="shared" si="1"/>
        <v>-24.316900054052905</v>
      </c>
      <c r="N13" s="5">
        <f t="shared" si="2"/>
        <v>-3.2086222201531678</v>
      </c>
      <c r="O13" s="5">
        <f t="shared" si="2"/>
        <v>-3.955371155138887</v>
      </c>
      <c r="P13" s="5">
        <f t="shared" si="3"/>
        <v>14.030380276324195</v>
      </c>
      <c r="Q13" s="5">
        <f t="shared" si="3"/>
        <v>-17.539870775029943</v>
      </c>
      <c r="R13" s="4">
        <f t="shared" si="5"/>
        <v>14.565190684145101</v>
      </c>
      <c r="S13" s="4">
        <f t="shared" si="4"/>
        <v>47.369725237766424</v>
      </c>
    </row>
    <row r="14" spans="1:23" x14ac:dyDescent="0.25">
      <c r="A14" s="1">
        <f>ReprocessedData!A18</f>
        <v>11</v>
      </c>
      <c r="B14" s="2" t="str">
        <f>ReprocessedData!B18</f>
        <v>002_DR</v>
      </c>
      <c r="C14" s="1">
        <f>ReprocessedData!C18</f>
        <v>0.753</v>
      </c>
      <c r="D14" s="3">
        <f>ReprocessedData!D18</f>
        <v>1.4488247247063099E-7</v>
      </c>
      <c r="E14" s="5">
        <f>ReprocessedData!E18</f>
        <v>15.167653412975501</v>
      </c>
      <c r="F14" s="5">
        <f>ReprocessedData!G18</f>
        <v>14.436377330670499</v>
      </c>
      <c r="G14" s="3">
        <f>ReprocessedData!K18</f>
        <v>5.4228042567494604E-7</v>
      </c>
      <c r="H14" s="5">
        <f>ReprocessedData!L18</f>
        <v>49.865000660090502</v>
      </c>
      <c r="I14" s="5">
        <f>ReprocessedData!N18</f>
        <v>-17.4819971575251</v>
      </c>
      <c r="L14" s="5">
        <f t="shared" si="0"/>
        <v>9.673878743670496</v>
      </c>
      <c r="M14" s="5">
        <f t="shared" si="1"/>
        <v>-24.055284295525112</v>
      </c>
      <c r="N14" s="5">
        <f t="shared" si="2"/>
        <v>-3.0089564044981643</v>
      </c>
      <c r="O14" s="5">
        <f t="shared" si="2"/>
        <v>-3.6882957378059356</v>
      </c>
      <c r="P14" s="5">
        <f t="shared" si="3"/>
        <v>14.230046091979309</v>
      </c>
      <c r="Q14" s="5">
        <f t="shared" si="3"/>
        <v>-17.272795357696992</v>
      </c>
      <c r="R14" s="4">
        <f t="shared" si="5"/>
        <v>14.639828951011179</v>
      </c>
      <c r="S14" s="4">
        <f t="shared" si="4"/>
        <v>48.166322141663606</v>
      </c>
      <c r="U14" s="51" t="s">
        <v>49</v>
      </c>
      <c r="V14" s="51"/>
      <c r="W14" s="51"/>
    </row>
    <row r="15" spans="1:23" ht="14.4" x14ac:dyDescent="0.25">
      <c r="A15" s="1">
        <f>ReprocessedData!A19</f>
        <v>12</v>
      </c>
      <c r="B15" s="2" t="str">
        <f>ReprocessedData!B19</f>
        <v>FS16LE</v>
      </c>
      <c r="C15" s="1">
        <f>ReprocessedData!C19</f>
        <v>0.76900000000000002</v>
      </c>
      <c r="D15" s="3">
        <f>ReprocessedData!D19</f>
        <v>9.2380876743486397E-8</v>
      </c>
      <c r="E15" s="5">
        <f>ReprocessedData!E19</f>
        <v>9.4701025015881797</v>
      </c>
      <c r="F15" s="5">
        <f>ReprocessedData!G19</f>
        <v>8.3026173508413699</v>
      </c>
      <c r="G15" s="3">
        <f>ReprocessedData!K19</f>
        <v>4.7922336499084395E-7</v>
      </c>
      <c r="H15" s="5">
        <f>ReprocessedData!L19</f>
        <v>43.149716687349198</v>
      </c>
      <c r="I15" s="5">
        <f>ReprocessedData!N19</f>
        <v>-19.267196152320999</v>
      </c>
      <c r="L15" s="5">
        <f t="shared" si="0"/>
        <v>3.4897145668413678</v>
      </c>
      <c r="M15" s="5">
        <f t="shared" si="1"/>
        <v>-25.863845368321002</v>
      </c>
      <c r="N15" s="5">
        <f t="shared" si="2"/>
        <v>-9.1154393255919999</v>
      </c>
      <c r="O15" s="5">
        <f t="shared" si="2"/>
        <v>-5.5345996684531551</v>
      </c>
      <c r="P15" s="5">
        <f t="shared" si="3"/>
        <v>8.1235631708853617</v>
      </c>
      <c r="Q15" s="5">
        <f t="shared" si="3"/>
        <v>-19.119099288344209</v>
      </c>
      <c r="R15" s="4">
        <f t="shared" si="5"/>
        <v>9.1405192958276658</v>
      </c>
      <c r="S15" s="4">
        <f t="shared" si="4"/>
        <v>41.679852982267953</v>
      </c>
      <c r="U15" s="24" t="s">
        <v>50</v>
      </c>
      <c r="V15" s="7" t="s">
        <v>33</v>
      </c>
      <c r="W15" s="25" t="s">
        <v>34</v>
      </c>
    </row>
    <row r="16" spans="1:23" x14ac:dyDescent="0.25">
      <c r="A16" s="1">
        <f>ReprocessedData!A20</f>
        <v>13</v>
      </c>
      <c r="B16" s="2" t="str">
        <f>ReprocessedData!B20</f>
        <v>FS13LE</v>
      </c>
      <c r="C16" s="1">
        <f>ReprocessedData!C20</f>
        <v>0.81599999999999995</v>
      </c>
      <c r="D16" s="3">
        <f>ReprocessedData!D20</f>
        <v>1.3785501419560901E-7</v>
      </c>
      <c r="E16" s="5">
        <f>ReprocessedData!E20</f>
        <v>13.317706620324</v>
      </c>
      <c r="F16" s="5">
        <f>ReprocessedData!G20</f>
        <v>10.149408500811001</v>
      </c>
      <c r="G16" s="3">
        <f>ReprocessedData!K20</f>
        <v>5.1821746360758404E-7</v>
      </c>
      <c r="H16" s="5">
        <f>ReprocessedData!L20</f>
        <v>43.9732919152802</v>
      </c>
      <c r="I16" s="5">
        <f>ReprocessedData!N20</f>
        <v>-16.872143140720301</v>
      </c>
      <c r="J16" s="3"/>
      <c r="K16" s="3"/>
      <c r="L16" s="5">
        <f t="shared" si="0"/>
        <v>5.2581603598110203</v>
      </c>
      <c r="M16" s="5">
        <f t="shared" si="1"/>
        <v>-23.528589274720307</v>
      </c>
      <c r="N16" s="5">
        <f t="shared" si="2"/>
        <v>-7.3692075434360627</v>
      </c>
      <c r="O16" s="5">
        <f t="shared" si="2"/>
        <v>-3.1506091195371289</v>
      </c>
      <c r="P16" s="5">
        <f t="shared" si="3"/>
        <v>9.8697949530412998</v>
      </c>
      <c r="Q16" s="5">
        <f t="shared" si="3"/>
        <v>-16.735108739428185</v>
      </c>
      <c r="R16" s="4">
        <f t="shared" si="5"/>
        <v>12.85427357072941</v>
      </c>
      <c r="S16" s="4">
        <f t="shared" si="4"/>
        <v>42.475296530113063</v>
      </c>
      <c r="U16" s="30" t="s">
        <v>42</v>
      </c>
      <c r="V16" s="5">
        <f>AVERAGE(N10,N23,N36,N49,N62,N75,N88,N101)</f>
        <v>-10.919002496477315</v>
      </c>
      <c r="W16" s="26">
        <f>AVERAGE(O10,O23,O36,O49,O62,O75,O88,O101)</f>
        <v>-15.025500380108914</v>
      </c>
    </row>
    <row r="17" spans="1:23" x14ac:dyDescent="0.25">
      <c r="A17" s="1">
        <f>ReprocessedData!A21</f>
        <v>14</v>
      </c>
      <c r="B17" s="2" t="str">
        <f>ReprocessedData!B21</f>
        <v>FS2LE</v>
      </c>
      <c r="C17" s="1">
        <f>ReprocessedData!C21</f>
        <v>0.81</v>
      </c>
      <c r="D17" s="3">
        <f>ReprocessedData!D21</f>
        <v>1.16616620922383E-7</v>
      </c>
      <c r="E17" s="5">
        <f>ReprocessedData!E21</f>
        <v>11.3494560859288</v>
      </c>
      <c r="F17" s="5">
        <f>ReprocessedData!G21</f>
        <v>10.8516190529886</v>
      </c>
      <c r="G17" s="3">
        <f>ReprocessedData!K21</f>
        <v>4.5565862860641502E-7</v>
      </c>
      <c r="H17" s="5">
        <f>ReprocessedData!L21</f>
        <v>38.951244753684499</v>
      </c>
      <c r="I17" s="5">
        <f>ReprocessedData!N21</f>
        <v>-17.9471919000536</v>
      </c>
      <c r="L17" s="5">
        <f t="shared" si="0"/>
        <v>5.8646539649886229</v>
      </c>
      <c r="M17" s="5">
        <f t="shared" si="1"/>
        <v>-24.687035612053602</v>
      </c>
      <c r="N17" s="5">
        <f t="shared" si="2"/>
        <v>-6.7703322975868341</v>
      </c>
      <c r="O17" s="5">
        <f t="shared" si="2"/>
        <v>-4.3332310714493394</v>
      </c>
      <c r="P17" s="5">
        <f t="shared" si="3"/>
        <v>10.468670198890528</v>
      </c>
      <c r="Q17" s="5">
        <f t="shared" si="3"/>
        <v>-17.917730691340395</v>
      </c>
      <c r="R17" s="4">
        <f t="shared" si="5"/>
        <v>10.954449668190934</v>
      </c>
      <c r="S17" s="4">
        <f t="shared" si="4"/>
        <v>37.624359351473942</v>
      </c>
      <c r="U17" s="30" t="s">
        <v>43</v>
      </c>
      <c r="V17" s="1">
        <v>6.32</v>
      </c>
      <c r="W17" s="28">
        <v>-28.61</v>
      </c>
    </row>
    <row r="18" spans="1:23" x14ac:dyDescent="0.25">
      <c r="A18" s="1">
        <f>ReprocessedData!A22</f>
        <v>15</v>
      </c>
      <c r="B18" s="2" t="str">
        <f>ReprocessedData!B22</f>
        <v>FS12LE</v>
      </c>
      <c r="C18" s="1">
        <f>ReprocessedData!C22</f>
        <v>0.82699999999999996</v>
      </c>
      <c r="D18" s="3">
        <f>ReprocessedData!D22</f>
        <v>1.3883228006800199E-7</v>
      </c>
      <c r="E18" s="5">
        <f>ReprocessedData!E22</f>
        <v>13.2337624229277</v>
      </c>
      <c r="F18" s="5">
        <f>ReprocessedData!G22</f>
        <v>10.857650520581601</v>
      </c>
      <c r="G18" s="3">
        <f>ReprocessedData!K22</f>
        <v>5.30164593115501E-7</v>
      </c>
      <c r="H18" s="5">
        <f>ReprocessedData!L22</f>
        <v>44.388690806848601</v>
      </c>
      <c r="I18" s="5">
        <f>ReprocessedData!N22</f>
        <v>-17.173676428422301</v>
      </c>
      <c r="L18" s="5">
        <f t="shared" si="0"/>
        <v>5.7709911455816041</v>
      </c>
      <c r="M18" s="5">
        <f t="shared" si="1"/>
        <v>-24.004282678422317</v>
      </c>
      <c r="N18" s="5">
        <f t="shared" si="2"/>
        <v>-6.8628185884901383</v>
      </c>
      <c r="O18" s="5">
        <f t="shared" si="2"/>
        <v>-3.6362297680455624</v>
      </c>
      <c r="P18" s="5">
        <f t="shared" si="3"/>
        <v>10.376183907987446</v>
      </c>
      <c r="Q18" s="5">
        <f t="shared" si="3"/>
        <v>-17.220729387936618</v>
      </c>
      <c r="R18" s="4">
        <f t="shared" si="5"/>
        <v>12.773210715325536</v>
      </c>
      <c r="S18" s="4">
        <f t="shared" si="4"/>
        <v>42.876541237311656</v>
      </c>
      <c r="U18" s="31" t="s">
        <v>49</v>
      </c>
      <c r="V18" s="32">
        <f>V17-V16</f>
        <v>17.239002496477315</v>
      </c>
      <c r="W18" s="33">
        <f>W17-W16</f>
        <v>-13.584499619891085</v>
      </c>
    </row>
    <row r="19" spans="1:23" x14ac:dyDescent="0.25">
      <c r="A19" s="1">
        <f>ReprocessedData!A23</f>
        <v>16</v>
      </c>
      <c r="B19" s="2" t="str">
        <f>ReprocessedData!B23</f>
        <v>FS9LE</v>
      </c>
      <c r="C19" s="1">
        <f>ReprocessedData!C23</f>
        <v>0.79400000000000004</v>
      </c>
      <c r="D19" s="3">
        <f>ReprocessedData!D23</f>
        <v>1.3169848967625699E-7</v>
      </c>
      <c r="E19" s="5">
        <f>ReprocessedData!E23</f>
        <v>13.0755477953998</v>
      </c>
      <c r="F19" s="5">
        <f>ReprocessedData!G23</f>
        <v>11.2252688211509</v>
      </c>
      <c r="G19" s="3">
        <f>ReprocessedData!K23</f>
        <v>4.94483529012157E-7</v>
      </c>
      <c r="H19" s="5">
        <f>ReprocessedData!L23</f>
        <v>43.1219577103586</v>
      </c>
      <c r="I19" s="5">
        <f>ReprocessedData!N23</f>
        <v>-17.6209655663036</v>
      </c>
      <c r="L19" s="5">
        <f t="shared" si="0"/>
        <v>6.049076309150907</v>
      </c>
      <c r="M19" s="5">
        <f t="shared" si="1"/>
        <v>-24.533054654303616</v>
      </c>
      <c r="N19" s="5">
        <f t="shared" si="2"/>
        <v>-6.5882265412238183</v>
      </c>
      <c r="O19" s="5">
        <f t="shared" si="2"/>
        <v>-4.1760366853627051</v>
      </c>
      <c r="P19" s="5">
        <f t="shared" si="3"/>
        <v>10.650775955253655</v>
      </c>
      <c r="Q19" s="5">
        <f t="shared" si="3"/>
        <v>-17.760536305253758</v>
      </c>
      <c r="R19" s="4">
        <f t="shared" si="5"/>
        <v>12.62046689726794</v>
      </c>
      <c r="S19" s="4">
        <f t="shared" si="4"/>
        <v>41.652959253793618</v>
      </c>
    </row>
    <row r="20" spans="1:23" x14ac:dyDescent="0.25">
      <c r="A20" s="1">
        <f>ReprocessedData!A24</f>
        <v>17</v>
      </c>
      <c r="B20" s="2" t="str">
        <f>ReprocessedData!B24</f>
        <v>FS6LE</v>
      </c>
      <c r="C20" s="1">
        <f>ReprocessedData!C24</f>
        <v>0.83499999999999996</v>
      </c>
      <c r="D20" s="3">
        <f>ReprocessedData!D24</f>
        <v>1.4189900394284699E-7</v>
      </c>
      <c r="E20" s="5">
        <f>ReprocessedData!E24</f>
        <v>13.396518255764301</v>
      </c>
      <c r="F20" s="5">
        <f>ReprocessedData!G24</f>
        <v>11.8240476991542</v>
      </c>
      <c r="G20" s="3">
        <f>ReprocessedData!K24</f>
        <v>5.1739861950394996E-7</v>
      </c>
      <c r="H20" s="5">
        <f>ReprocessedData!L24</f>
        <v>42.904834836880397</v>
      </c>
      <c r="I20" s="5">
        <f>ReprocessedData!N24</f>
        <v>-17.170822945569199</v>
      </c>
      <c r="L20" s="5">
        <f t="shared" si="0"/>
        <v>6.5812854901542082</v>
      </c>
      <c r="M20" s="5">
        <f t="shared" si="1"/>
        <v>-24.141054111569247</v>
      </c>
      <c r="N20" s="5">
        <f t="shared" si="2"/>
        <v>-6.0627026092392455</v>
      </c>
      <c r="O20" s="5">
        <f t="shared" si="2"/>
        <v>-3.7758554839903979</v>
      </c>
      <c r="P20" s="5">
        <f t="shared" si="3"/>
        <v>11.176299887238228</v>
      </c>
      <c r="Q20" s="5">
        <f t="shared" si="3"/>
        <v>-17.360355103881453</v>
      </c>
      <c r="R20" s="4">
        <f t="shared" si="5"/>
        <v>12.930282143342682</v>
      </c>
      <c r="S20" s="4">
        <f t="shared" si="4"/>
        <v>41.443204037253921</v>
      </c>
      <c r="U20" s="6"/>
      <c r="V20" s="6" t="s">
        <v>2</v>
      </c>
      <c r="W20" s="6" t="s">
        <v>64</v>
      </c>
    </row>
    <row r="21" spans="1:23" x14ac:dyDescent="0.25">
      <c r="A21" s="36">
        <f>ReprocessedData!A25</f>
        <v>18</v>
      </c>
      <c r="B21" s="37" t="str">
        <f>ReprocessedData!B25</f>
        <v>ALANINE</v>
      </c>
      <c r="C21" s="36">
        <f>ReprocessedData!C25</f>
        <v>0.8</v>
      </c>
      <c r="D21" s="38">
        <f>ReprocessedData!D25</f>
        <v>1.5973532770108299E-7</v>
      </c>
      <c r="E21" s="39">
        <f>ReprocessedData!E25</f>
        <v>15.739983600031</v>
      </c>
      <c r="F21" s="39">
        <f>ReprocessedData!G25</f>
        <v>-1.3354254540899499</v>
      </c>
      <c r="G21" s="38">
        <f>ReprocessedData!K25</f>
        <v>4.6715849189027402E-7</v>
      </c>
      <c r="H21" s="39">
        <f>ReprocessedData!L25</f>
        <v>40.433483292170202</v>
      </c>
      <c r="I21" s="39">
        <f>ReprocessedData!N25</f>
        <v>-19.3581183708819</v>
      </c>
      <c r="J21" s="39">
        <f>F21</f>
        <v>-1.3354254540899499</v>
      </c>
      <c r="K21" s="39">
        <f>I21</f>
        <v>-19.3581183708819</v>
      </c>
      <c r="L21" s="39">
        <f t="shared" si="0"/>
        <v>-6.6124082700899365</v>
      </c>
      <c r="M21" s="39">
        <f t="shared" si="1"/>
        <v>-26.354665954881892</v>
      </c>
      <c r="N21" s="39">
        <f t="shared" si="2"/>
        <v>-19.090666180281325</v>
      </c>
      <c r="O21" s="39">
        <f t="shared" si="2"/>
        <v>-6.0356631889728618</v>
      </c>
      <c r="P21" s="39">
        <f t="shared" si="3"/>
        <v>-1.8516636838038503</v>
      </c>
      <c r="Q21" s="39">
        <f t="shared" si="3"/>
        <v>-19.620162808863917</v>
      </c>
      <c r="R21" s="40">
        <f t="shared" si="5"/>
        <v>15.192390682515621</v>
      </c>
      <c r="S21" s="40">
        <f t="shared" si="4"/>
        <v>39.056092857414846</v>
      </c>
      <c r="U21" s="6" t="s">
        <v>63</v>
      </c>
      <c r="V21" s="13">
        <v>1.2617E-7</v>
      </c>
      <c r="W21" s="13">
        <v>7.0630999999999998E-7</v>
      </c>
    </row>
    <row r="22" spans="1:23" x14ac:dyDescent="0.25">
      <c r="A22" s="36">
        <f>ReprocessedData!A26</f>
        <v>19</v>
      </c>
      <c r="B22" s="37" t="str">
        <f>ReprocessedData!B26</f>
        <v>ALANINE</v>
      </c>
      <c r="C22" s="36">
        <f>ReprocessedData!C26</f>
        <v>0.8</v>
      </c>
      <c r="D22" s="38">
        <f>ReprocessedData!D26</f>
        <v>1.5061900644069999E-7</v>
      </c>
      <c r="E22" s="39">
        <f>ReprocessedData!E26</f>
        <v>14.841768163314001</v>
      </c>
      <c r="F22" s="39">
        <f>ReprocessedData!G26</f>
        <v>-1.3383858681656799</v>
      </c>
      <c r="G22" s="38">
        <f>ReprocessedData!K26</f>
        <v>4.4174706326227701E-7</v>
      </c>
      <c r="H22" s="39">
        <f>ReprocessedData!L26</f>
        <v>38.234084731705501</v>
      </c>
      <c r="I22" s="39">
        <f>ReprocessedData!N26</f>
        <v>-19.363763336033099</v>
      </c>
      <c r="J22" s="39">
        <f>F22</f>
        <v>-1.3383858681656799</v>
      </c>
      <c r="K22" s="39">
        <f>I22</f>
        <v>-19.363763336033099</v>
      </c>
      <c r="L22" s="39">
        <f t="shared" si="0"/>
        <v>-6.6133516311656422</v>
      </c>
      <c r="M22" s="39">
        <f t="shared" si="1"/>
        <v>-26.354885498033152</v>
      </c>
      <c r="N22" s="39">
        <f t="shared" si="2"/>
        <v>-19.091597691498041</v>
      </c>
      <c r="O22" s="39">
        <f t="shared" si="2"/>
        <v>-6.0358873137696945</v>
      </c>
      <c r="P22" s="39">
        <f t="shared" si="3"/>
        <v>-1.8525951950205677</v>
      </c>
      <c r="Q22" s="39">
        <f t="shared" si="3"/>
        <v>-19.62038693366075</v>
      </c>
      <c r="R22" s="40">
        <f t="shared" si="5"/>
        <v>14.325339441138146</v>
      </c>
      <c r="S22" s="40">
        <f t="shared" si="4"/>
        <v>36.931608055439476</v>
      </c>
    </row>
    <row r="23" spans="1:23" x14ac:dyDescent="0.25">
      <c r="A23" s="41">
        <f>ReprocessedData!A27</f>
        <v>20</v>
      </c>
      <c r="B23" s="42" t="str">
        <f>ReprocessedData!B27</f>
        <v>BOVINE LIVER</v>
      </c>
      <c r="C23" s="41">
        <f>ReprocessedData!C27</f>
        <v>0.78600000000000003</v>
      </c>
      <c r="D23" s="43">
        <f>ReprocessedData!D27</f>
        <v>9.8872923692122599E-8</v>
      </c>
      <c r="E23" s="44">
        <f>ReprocessedData!E27</f>
        <v>9.91639820394807</v>
      </c>
      <c r="F23" s="44">
        <f>ReprocessedData!G27</f>
        <v>6.9006904342643303</v>
      </c>
      <c r="G23" s="43">
        <f>ReprocessedData!K27</f>
        <v>5.53112305290426E-7</v>
      </c>
      <c r="H23" s="44">
        <f>ReprocessedData!L27</f>
        <v>48.725370002586999</v>
      </c>
      <c r="I23" s="44">
        <f>ReprocessedData!N27</f>
        <v>-28.195604787724701</v>
      </c>
      <c r="J23" s="44">
        <f>F23+(AVERAGE(F$8:F$9,F$21:F$22,F$34:F$35,F$47:F$48,F$60:F$61,F$73:F$74,F$86:F$87,F$99:F$100)-AVERAGE(F$10,F$23,F$36,F$49,F$62,F$75,F$88,F$101))</f>
        <v>-1.3740570797141451</v>
      </c>
      <c r="K23" s="44">
        <f>I23+(AVERAGE(I$8:I$9,I$21:I$22,I$34:I$35,I$47:I$48,I$60:I$61,I$73:I$74,I$86:I$87,I$99:I$100)-AVERAGE(I$10,I$23,I$36,I$49,I$62,I$75,I$88,I$101))</f>
        <v>-19.389563925973427</v>
      </c>
      <c r="L23" s="44">
        <f t="shared" si="0"/>
        <v>1.6602904342643292</v>
      </c>
      <c r="M23" s="44">
        <f t="shared" si="1"/>
        <v>-35.161204787724714</v>
      </c>
      <c r="N23" s="44">
        <f t="shared" si="2"/>
        <v>-10.921883479011353</v>
      </c>
      <c r="O23" s="44">
        <f t="shared" si="2"/>
        <v>-15.025985665249042</v>
      </c>
      <c r="P23" s="44">
        <f t="shared" si="3"/>
        <v>6.3171190174662328</v>
      </c>
      <c r="Q23" s="44">
        <f t="shared" si="3"/>
        <v>-28.610485285140097</v>
      </c>
      <c r="R23" s="45">
        <f t="shared" si="5"/>
        <v>9.5712786581654434</v>
      </c>
      <c r="S23" s="45">
        <f t="shared" si="4"/>
        <v>47.06578518676902</v>
      </c>
      <c r="U23" s="6" t="s">
        <v>71</v>
      </c>
      <c r="V23" s="6" t="s">
        <v>58</v>
      </c>
      <c r="W23" s="6" t="s">
        <v>59</v>
      </c>
    </row>
    <row r="24" spans="1:23" x14ac:dyDescent="0.25">
      <c r="D24" s="3"/>
      <c r="E24" s="5"/>
      <c r="F24" s="5"/>
      <c r="G24" s="3"/>
      <c r="H24" s="5"/>
      <c r="I24" s="5"/>
      <c r="L24" s="5"/>
      <c r="M24" s="5"/>
      <c r="N24" s="5"/>
      <c r="O24" s="5"/>
      <c r="P24" s="5"/>
      <c r="Q24" s="5"/>
      <c r="R24" s="4"/>
      <c r="S24" s="4"/>
      <c r="U24" s="6"/>
      <c r="V24" s="34">
        <v>9.31</v>
      </c>
      <c r="W24" s="34">
        <v>47.24</v>
      </c>
    </row>
    <row r="25" spans="1:23" x14ac:dyDescent="0.25">
      <c r="D25" s="3"/>
      <c r="E25" s="5"/>
      <c r="F25" s="5"/>
      <c r="G25" s="3"/>
      <c r="H25" s="5"/>
      <c r="I25" s="5"/>
      <c r="L25" s="5"/>
      <c r="M25" s="5"/>
      <c r="N25" s="5"/>
      <c r="O25" s="5"/>
      <c r="P25" s="5"/>
      <c r="Q25" s="5"/>
      <c r="R25" s="4"/>
      <c r="S25" s="4"/>
    </row>
    <row r="26" spans="1:23" x14ac:dyDescent="0.25">
      <c r="D26" s="3"/>
      <c r="E26" s="5"/>
      <c r="F26" s="5"/>
      <c r="G26" s="3"/>
      <c r="H26" s="5"/>
      <c r="I26" s="5"/>
      <c r="L26" s="5"/>
      <c r="M26" s="5"/>
      <c r="N26" s="5"/>
      <c r="O26" s="5"/>
      <c r="P26" s="5"/>
      <c r="Q26" s="5"/>
      <c r="R26" s="4"/>
      <c r="S26" s="4"/>
    </row>
    <row r="27" spans="1:23" x14ac:dyDescent="0.25">
      <c r="D27" s="3"/>
      <c r="E27" s="5"/>
      <c r="F27" s="5"/>
      <c r="G27" s="3"/>
      <c r="H27" s="5"/>
      <c r="I27" s="5"/>
      <c r="L27" s="5"/>
      <c r="M27" s="5"/>
      <c r="N27" s="5"/>
      <c r="O27" s="5"/>
      <c r="P27" s="5"/>
      <c r="Q27" s="5"/>
      <c r="R27" s="4"/>
      <c r="S27" s="4"/>
    </row>
    <row r="28" spans="1:23" x14ac:dyDescent="0.25">
      <c r="D28" s="3"/>
      <c r="E28" s="5"/>
      <c r="F28" s="5"/>
      <c r="G28" s="3"/>
      <c r="H28" s="5"/>
      <c r="I28" s="5"/>
      <c r="L28" s="5"/>
      <c r="M28" s="5"/>
      <c r="N28" s="5"/>
      <c r="O28" s="5"/>
      <c r="P28" s="5"/>
      <c r="Q28" s="5"/>
      <c r="R28" s="4"/>
      <c r="S28" s="4"/>
    </row>
    <row r="29" spans="1:23" x14ac:dyDescent="0.25">
      <c r="D29" s="3"/>
      <c r="E29" s="5"/>
      <c r="F29" s="5"/>
      <c r="G29" s="3"/>
      <c r="H29" s="5"/>
      <c r="I29" s="5"/>
      <c r="L29" s="5"/>
      <c r="M29" s="5"/>
      <c r="N29" s="5"/>
      <c r="O29" s="5"/>
      <c r="P29" s="5"/>
      <c r="Q29" s="5"/>
      <c r="R29" s="4"/>
      <c r="S29" s="4"/>
    </row>
    <row r="30" spans="1:23" x14ac:dyDescent="0.25">
      <c r="D30" s="3"/>
      <c r="E30" s="5"/>
      <c r="F30" s="5"/>
      <c r="G30" s="3"/>
      <c r="H30" s="5"/>
      <c r="I30" s="5"/>
      <c r="L30" s="5"/>
      <c r="M30" s="5"/>
      <c r="N30" s="5"/>
      <c r="O30" s="5"/>
      <c r="P30" s="5"/>
      <c r="Q30" s="5"/>
      <c r="R30" s="4"/>
      <c r="S30" s="4"/>
    </row>
    <row r="31" spans="1:23" x14ac:dyDescent="0.25">
      <c r="D31" s="3"/>
      <c r="E31" s="5"/>
      <c r="F31" s="5"/>
      <c r="G31" s="3"/>
      <c r="H31" s="5"/>
      <c r="I31" s="5"/>
      <c r="L31" s="5"/>
      <c r="M31" s="5"/>
      <c r="N31" s="5"/>
      <c r="O31" s="5"/>
      <c r="P31" s="5"/>
      <c r="Q31" s="5"/>
      <c r="R31" s="4"/>
      <c r="S31" s="4"/>
    </row>
    <row r="32" spans="1:23" x14ac:dyDescent="0.25">
      <c r="D32" s="3"/>
      <c r="E32" s="5"/>
      <c r="F32" s="5"/>
      <c r="G32" s="3"/>
      <c r="H32" s="5"/>
      <c r="I32" s="5"/>
      <c r="J32" s="5"/>
      <c r="K32" s="5"/>
      <c r="L32" s="5"/>
      <c r="M32" s="5"/>
      <c r="N32" s="5"/>
      <c r="O32" s="5"/>
      <c r="P32" s="5"/>
      <c r="Q32" s="5"/>
      <c r="R32" s="4"/>
      <c r="S32" s="4"/>
    </row>
    <row r="33" spans="1:19" x14ac:dyDescent="0.25">
      <c r="D33" s="3"/>
      <c r="E33" s="5"/>
      <c r="F33" s="5"/>
      <c r="G33" s="3"/>
      <c r="H33" s="5"/>
      <c r="I33" s="5"/>
      <c r="J33" s="5"/>
      <c r="K33" s="5"/>
      <c r="L33" s="5"/>
      <c r="M33" s="5"/>
      <c r="N33" s="5"/>
      <c r="O33" s="5"/>
      <c r="P33" s="5"/>
      <c r="Q33" s="5"/>
      <c r="R33" s="4"/>
      <c r="S33" s="4"/>
    </row>
    <row r="34" spans="1:19" x14ac:dyDescent="0.25">
      <c r="A34" s="36"/>
      <c r="B34" s="37"/>
      <c r="C34" s="36"/>
      <c r="D34" s="38"/>
      <c r="E34" s="39"/>
      <c r="F34" s="39"/>
      <c r="G34" s="38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0"/>
      <c r="S34" s="40"/>
    </row>
    <row r="35" spans="1:19" x14ac:dyDescent="0.25">
      <c r="A35" s="36"/>
      <c r="B35" s="37"/>
      <c r="C35" s="36"/>
      <c r="D35" s="38"/>
      <c r="E35" s="39"/>
      <c r="F35" s="39"/>
      <c r="G35" s="38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40"/>
      <c r="S35" s="40"/>
    </row>
    <row r="36" spans="1:19" x14ac:dyDescent="0.25">
      <c r="A36" s="41"/>
      <c r="B36" s="42"/>
      <c r="C36" s="41"/>
      <c r="D36" s="43"/>
      <c r="E36" s="44"/>
      <c r="F36" s="44"/>
      <c r="G36" s="43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  <c r="S36" s="45"/>
    </row>
    <row r="37" spans="1:19" x14ac:dyDescent="0.25">
      <c r="D37" s="3"/>
      <c r="E37" s="5"/>
      <c r="F37" s="5"/>
      <c r="G37" s="3"/>
      <c r="H37" s="5"/>
      <c r="I37" s="5"/>
      <c r="L37" s="5"/>
      <c r="M37" s="5"/>
      <c r="N37" s="5"/>
      <c r="O37" s="5"/>
      <c r="P37" s="5"/>
      <c r="Q37" s="5"/>
      <c r="R37" s="4"/>
      <c r="S37" s="4"/>
    </row>
    <row r="38" spans="1:19" x14ac:dyDescent="0.25">
      <c r="D38" s="3"/>
      <c r="E38" s="5"/>
      <c r="F38" s="5"/>
      <c r="G38" s="3"/>
      <c r="H38" s="5"/>
      <c r="I38" s="5"/>
      <c r="L38" s="5"/>
      <c r="M38" s="5"/>
      <c r="N38" s="5"/>
      <c r="O38" s="5"/>
      <c r="P38" s="5"/>
      <c r="Q38" s="5"/>
      <c r="R38" s="4"/>
      <c r="S38" s="4"/>
    </row>
    <row r="39" spans="1:19" x14ac:dyDescent="0.25">
      <c r="D39" s="3"/>
      <c r="E39" s="5"/>
      <c r="F39" s="5"/>
      <c r="G39" s="3"/>
      <c r="H39" s="5"/>
      <c r="I39" s="5"/>
      <c r="L39" s="5"/>
      <c r="M39" s="5"/>
      <c r="N39" s="5"/>
      <c r="O39" s="5"/>
      <c r="P39" s="5"/>
      <c r="Q39" s="5"/>
      <c r="R39" s="4"/>
      <c r="S39" s="4"/>
    </row>
    <row r="40" spans="1:19" x14ac:dyDescent="0.25">
      <c r="D40" s="3"/>
      <c r="E40" s="5"/>
      <c r="F40" s="5"/>
      <c r="G40" s="3"/>
      <c r="H40" s="5"/>
      <c r="I40" s="5"/>
      <c r="L40" s="5"/>
      <c r="M40" s="5"/>
      <c r="N40" s="5"/>
      <c r="O40" s="5"/>
      <c r="P40" s="5"/>
      <c r="Q40" s="5"/>
      <c r="R40" s="4"/>
      <c r="S40" s="4"/>
    </row>
    <row r="41" spans="1:19" x14ac:dyDescent="0.25">
      <c r="D41" s="3"/>
      <c r="E41" s="5"/>
      <c r="F41" s="5"/>
      <c r="G41" s="3"/>
      <c r="H41" s="5"/>
      <c r="I41" s="5"/>
      <c r="L41" s="5"/>
      <c r="M41" s="5"/>
      <c r="N41" s="5"/>
      <c r="O41" s="5"/>
      <c r="P41" s="5"/>
      <c r="Q41" s="5"/>
      <c r="R41" s="4"/>
      <c r="S41" s="4"/>
    </row>
    <row r="42" spans="1:19" x14ac:dyDescent="0.25">
      <c r="D42" s="3"/>
      <c r="E42" s="5"/>
      <c r="F42" s="5"/>
      <c r="G42" s="3"/>
      <c r="H42" s="5"/>
      <c r="I42" s="5"/>
      <c r="L42" s="5"/>
      <c r="M42" s="5"/>
      <c r="N42" s="5"/>
      <c r="O42" s="5"/>
      <c r="P42" s="5"/>
      <c r="Q42" s="5"/>
      <c r="R42" s="4"/>
      <c r="S42" s="4"/>
    </row>
    <row r="43" spans="1:19" x14ac:dyDescent="0.25">
      <c r="D43" s="3"/>
      <c r="E43" s="5"/>
      <c r="F43" s="5"/>
      <c r="G43" s="3"/>
      <c r="H43" s="5"/>
      <c r="I43" s="5"/>
      <c r="L43" s="5"/>
      <c r="M43" s="5"/>
      <c r="N43" s="5"/>
      <c r="O43" s="5"/>
      <c r="P43" s="5"/>
      <c r="Q43" s="5"/>
      <c r="R43" s="4"/>
      <c r="S43" s="4"/>
    </row>
    <row r="44" spans="1:19" x14ac:dyDescent="0.25">
      <c r="D44" s="3"/>
      <c r="E44" s="5"/>
      <c r="F44" s="5"/>
      <c r="G44" s="3"/>
      <c r="H44" s="5"/>
      <c r="I44" s="5"/>
      <c r="L44" s="5"/>
      <c r="M44" s="5"/>
      <c r="N44" s="5"/>
      <c r="O44" s="5"/>
      <c r="P44" s="5"/>
      <c r="Q44" s="5"/>
      <c r="R44" s="4"/>
      <c r="S44" s="4"/>
    </row>
    <row r="45" spans="1:19" x14ac:dyDescent="0.25">
      <c r="D45" s="3"/>
      <c r="E45" s="5"/>
      <c r="F45" s="5"/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4"/>
      <c r="S45" s="4"/>
    </row>
    <row r="46" spans="1:19" x14ac:dyDescent="0.25">
      <c r="D46" s="3"/>
      <c r="E46" s="5"/>
      <c r="F46" s="5"/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4"/>
      <c r="S46" s="4"/>
    </row>
    <row r="47" spans="1:19" x14ac:dyDescent="0.25">
      <c r="A47" s="36"/>
      <c r="B47" s="37"/>
      <c r="C47" s="36"/>
      <c r="D47" s="38"/>
      <c r="E47" s="39"/>
      <c r="F47" s="39"/>
      <c r="G47" s="38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40"/>
      <c r="S47" s="40"/>
    </row>
    <row r="48" spans="1:19" x14ac:dyDescent="0.25">
      <c r="A48" s="36"/>
      <c r="B48" s="37"/>
      <c r="C48" s="36"/>
      <c r="D48" s="38"/>
      <c r="E48" s="39"/>
      <c r="F48" s="39"/>
      <c r="G48" s="38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40"/>
      <c r="S48" s="40"/>
    </row>
    <row r="49" spans="1:19" x14ac:dyDescent="0.25">
      <c r="A49" s="41"/>
      <c r="B49" s="42"/>
      <c r="C49" s="41"/>
      <c r="D49" s="43"/>
      <c r="E49" s="44"/>
      <c r="F49" s="44"/>
      <c r="G49" s="43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5"/>
      <c r="S49" s="45"/>
    </row>
    <row r="50" spans="1:19" x14ac:dyDescent="0.25">
      <c r="D50" s="3"/>
      <c r="E50" s="5"/>
      <c r="F50" s="5"/>
      <c r="G50" s="3"/>
      <c r="H50" s="5"/>
      <c r="I50" s="5"/>
      <c r="L50" s="5"/>
      <c r="M50" s="5"/>
      <c r="N50" s="5"/>
      <c r="O50" s="5"/>
      <c r="P50" s="5"/>
      <c r="Q50" s="5"/>
      <c r="R50" s="4"/>
      <c r="S50" s="4"/>
    </row>
    <row r="51" spans="1:19" x14ac:dyDescent="0.25">
      <c r="D51" s="3"/>
      <c r="E51" s="5"/>
      <c r="F51" s="5"/>
      <c r="G51" s="3"/>
      <c r="H51" s="5"/>
      <c r="I51" s="5"/>
      <c r="L51" s="5"/>
      <c r="M51" s="5"/>
      <c r="N51" s="5"/>
      <c r="O51" s="5"/>
      <c r="P51" s="5"/>
      <c r="Q51" s="5"/>
      <c r="R51" s="4"/>
      <c r="S51" s="4"/>
    </row>
    <row r="52" spans="1:19" x14ac:dyDescent="0.25">
      <c r="D52" s="3"/>
      <c r="E52" s="5"/>
      <c r="F52" s="5"/>
      <c r="G52" s="3"/>
      <c r="H52" s="5"/>
      <c r="I52" s="5"/>
      <c r="L52" s="5"/>
      <c r="M52" s="5"/>
      <c r="N52" s="5"/>
      <c r="O52" s="5"/>
      <c r="P52" s="5"/>
      <c r="Q52" s="5"/>
      <c r="R52" s="4"/>
      <c r="S52" s="4"/>
    </row>
    <row r="53" spans="1:19" x14ac:dyDescent="0.25">
      <c r="D53" s="3"/>
      <c r="E53" s="5"/>
      <c r="F53" s="5"/>
      <c r="G53" s="3"/>
      <c r="H53" s="5"/>
      <c r="I53" s="5"/>
      <c r="L53" s="5"/>
      <c r="M53" s="5"/>
      <c r="N53" s="5"/>
      <c r="O53" s="5"/>
      <c r="P53" s="5"/>
      <c r="Q53" s="5"/>
      <c r="R53" s="4"/>
      <c r="S53" s="4"/>
    </row>
    <row r="54" spans="1:19" x14ac:dyDescent="0.25">
      <c r="D54" s="3"/>
      <c r="E54" s="5"/>
      <c r="F54" s="5"/>
      <c r="G54" s="3"/>
      <c r="H54" s="5"/>
      <c r="I54" s="5"/>
      <c r="L54" s="5"/>
      <c r="M54" s="5"/>
      <c r="N54" s="5"/>
      <c r="O54" s="5"/>
      <c r="P54" s="5"/>
      <c r="Q54" s="5"/>
      <c r="R54" s="4"/>
      <c r="S54" s="4"/>
    </row>
    <row r="55" spans="1:19" x14ac:dyDescent="0.25">
      <c r="D55" s="3"/>
      <c r="E55" s="5"/>
      <c r="F55" s="5"/>
      <c r="G55" s="3"/>
      <c r="H55" s="5"/>
      <c r="I55" s="5"/>
      <c r="L55" s="5"/>
      <c r="M55" s="5"/>
      <c r="N55" s="5"/>
      <c r="O55" s="5"/>
      <c r="P55" s="5"/>
      <c r="Q55" s="5"/>
      <c r="R55" s="4"/>
      <c r="S55" s="4"/>
    </row>
    <row r="56" spans="1:19" x14ac:dyDescent="0.25">
      <c r="D56" s="3"/>
      <c r="E56" s="5"/>
      <c r="F56" s="5"/>
      <c r="G56" s="3"/>
      <c r="H56" s="5"/>
      <c r="I56" s="5"/>
      <c r="L56" s="5"/>
      <c r="M56" s="5"/>
      <c r="N56" s="5"/>
      <c r="O56" s="5"/>
      <c r="P56" s="5"/>
      <c r="Q56" s="5"/>
      <c r="R56" s="4"/>
      <c r="S56" s="4"/>
    </row>
    <row r="57" spans="1:19" x14ac:dyDescent="0.25">
      <c r="D57" s="3"/>
      <c r="E57" s="5"/>
      <c r="F57" s="5"/>
      <c r="G57" s="3"/>
      <c r="H57" s="5"/>
      <c r="I57" s="5"/>
      <c r="L57" s="5"/>
      <c r="M57" s="5"/>
      <c r="N57" s="5"/>
      <c r="O57" s="5"/>
      <c r="P57" s="5"/>
      <c r="Q57" s="5"/>
      <c r="R57" s="4"/>
      <c r="S57" s="4"/>
    </row>
    <row r="58" spans="1:19" x14ac:dyDescent="0.25">
      <c r="D58" s="3"/>
      <c r="E58" s="5"/>
      <c r="F58" s="5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4"/>
      <c r="S58" s="4"/>
    </row>
    <row r="59" spans="1:19" x14ac:dyDescent="0.25">
      <c r="D59" s="3"/>
      <c r="E59" s="5"/>
      <c r="F59" s="5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4"/>
      <c r="S59" s="4"/>
    </row>
    <row r="60" spans="1:19" x14ac:dyDescent="0.25">
      <c r="A60" s="36"/>
      <c r="B60" s="37"/>
      <c r="C60" s="36"/>
      <c r="D60" s="38"/>
      <c r="E60" s="39"/>
      <c r="F60" s="39"/>
      <c r="G60" s="38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0"/>
      <c r="S60" s="40"/>
    </row>
    <row r="61" spans="1:19" x14ac:dyDescent="0.25">
      <c r="A61" s="36"/>
      <c r="B61" s="37"/>
      <c r="C61" s="36"/>
      <c r="D61" s="38"/>
      <c r="E61" s="39"/>
      <c r="F61" s="39"/>
      <c r="G61" s="38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0"/>
      <c r="S61" s="40"/>
    </row>
    <row r="62" spans="1:19" x14ac:dyDescent="0.25">
      <c r="A62" s="41"/>
      <c r="B62" s="42"/>
      <c r="C62" s="41"/>
      <c r="D62" s="43"/>
      <c r="E62" s="44"/>
      <c r="F62" s="44"/>
      <c r="G62" s="43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5"/>
      <c r="S62" s="45"/>
    </row>
    <row r="63" spans="1:19" x14ac:dyDescent="0.25">
      <c r="D63" s="3"/>
      <c r="E63" s="5"/>
      <c r="F63" s="5"/>
      <c r="G63" s="3"/>
      <c r="H63" s="5"/>
      <c r="I63" s="5"/>
      <c r="L63" s="5"/>
      <c r="M63" s="5"/>
      <c r="N63" s="5"/>
      <c r="O63" s="5"/>
      <c r="P63" s="5"/>
      <c r="Q63" s="5"/>
      <c r="R63" s="4"/>
      <c r="S63" s="4"/>
    </row>
    <row r="64" spans="1:19" x14ac:dyDescent="0.25">
      <c r="D64" s="3"/>
      <c r="E64" s="5"/>
      <c r="F64" s="5"/>
      <c r="G64" s="3"/>
      <c r="H64" s="5"/>
      <c r="I64" s="5"/>
      <c r="L64" s="5"/>
      <c r="M64" s="5"/>
      <c r="N64" s="5"/>
      <c r="O64" s="5"/>
      <c r="P64" s="5"/>
      <c r="Q64" s="5"/>
      <c r="R64" s="4"/>
      <c r="S64" s="4"/>
    </row>
    <row r="65" spans="1:19" x14ac:dyDescent="0.25">
      <c r="D65" s="3"/>
      <c r="E65" s="5"/>
      <c r="F65" s="5"/>
      <c r="G65" s="3"/>
      <c r="H65" s="5"/>
      <c r="I65" s="5"/>
      <c r="L65" s="5"/>
      <c r="M65" s="5"/>
      <c r="N65" s="5"/>
      <c r="O65" s="5"/>
      <c r="P65" s="5"/>
      <c r="Q65" s="5"/>
      <c r="R65" s="4"/>
      <c r="S65" s="4"/>
    </row>
    <row r="66" spans="1:19" x14ac:dyDescent="0.25">
      <c r="D66" s="3"/>
      <c r="E66" s="5"/>
      <c r="F66" s="5"/>
      <c r="G66" s="3"/>
      <c r="H66" s="5"/>
      <c r="I66" s="5"/>
      <c r="L66" s="5"/>
      <c r="M66" s="5"/>
      <c r="N66" s="5"/>
      <c r="O66" s="5"/>
      <c r="P66" s="5"/>
      <c r="Q66" s="5"/>
      <c r="R66" s="4"/>
      <c r="S66" s="4"/>
    </row>
    <row r="67" spans="1:19" x14ac:dyDescent="0.25">
      <c r="D67" s="3"/>
      <c r="E67" s="5"/>
      <c r="F67" s="5"/>
      <c r="G67" s="3"/>
      <c r="H67" s="5"/>
      <c r="I67" s="5"/>
      <c r="L67" s="5"/>
      <c r="M67" s="5"/>
      <c r="N67" s="5"/>
      <c r="O67" s="5"/>
      <c r="P67" s="5"/>
      <c r="Q67" s="5"/>
      <c r="R67" s="4"/>
      <c r="S67" s="4"/>
    </row>
    <row r="68" spans="1:19" x14ac:dyDescent="0.25">
      <c r="D68" s="3"/>
      <c r="E68" s="5"/>
      <c r="F68" s="5"/>
      <c r="G68" s="3"/>
      <c r="H68" s="5"/>
      <c r="I68" s="5"/>
      <c r="L68" s="5"/>
      <c r="M68" s="5"/>
      <c r="N68" s="5"/>
      <c r="O68" s="5"/>
      <c r="P68" s="5"/>
      <c r="Q68" s="5"/>
      <c r="R68" s="4"/>
      <c r="S68" s="4"/>
    </row>
    <row r="69" spans="1:19" x14ac:dyDescent="0.25">
      <c r="D69" s="3"/>
      <c r="E69" s="5"/>
      <c r="F69" s="5"/>
      <c r="G69" s="3"/>
      <c r="H69" s="5"/>
      <c r="I69" s="5"/>
      <c r="L69" s="5"/>
      <c r="M69" s="5"/>
      <c r="N69" s="5"/>
      <c r="O69" s="5"/>
      <c r="P69" s="5"/>
      <c r="Q69" s="5"/>
      <c r="R69" s="4"/>
      <c r="S69" s="4"/>
    </row>
    <row r="70" spans="1:19" x14ac:dyDescent="0.25">
      <c r="D70" s="3"/>
      <c r="E70" s="5"/>
      <c r="F70" s="5"/>
      <c r="G70" s="3"/>
      <c r="H70" s="5"/>
      <c r="I70" s="5"/>
      <c r="L70" s="5"/>
      <c r="M70" s="5"/>
      <c r="N70" s="5"/>
      <c r="O70" s="5"/>
      <c r="P70" s="5"/>
      <c r="Q70" s="5"/>
      <c r="R70" s="4"/>
      <c r="S70" s="4"/>
    </row>
    <row r="71" spans="1:19" x14ac:dyDescent="0.25">
      <c r="D71" s="3"/>
      <c r="E71" s="5"/>
      <c r="F71" s="5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4"/>
      <c r="S71" s="4"/>
    </row>
    <row r="72" spans="1:19" x14ac:dyDescent="0.25">
      <c r="D72" s="3"/>
      <c r="E72" s="5"/>
      <c r="F72" s="5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4"/>
      <c r="S72" s="4"/>
    </row>
    <row r="73" spans="1:19" x14ac:dyDescent="0.25">
      <c r="A73" s="36"/>
      <c r="B73" s="37"/>
      <c r="C73" s="36"/>
      <c r="D73" s="38"/>
      <c r="E73" s="39"/>
      <c r="F73" s="39"/>
      <c r="G73" s="38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0"/>
      <c r="S73" s="40"/>
    </row>
    <row r="74" spans="1:19" x14ac:dyDescent="0.25">
      <c r="A74" s="36"/>
      <c r="B74" s="37"/>
      <c r="C74" s="36"/>
      <c r="D74" s="38"/>
      <c r="E74" s="39"/>
      <c r="F74" s="39"/>
      <c r="G74" s="38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0"/>
      <c r="S74" s="40"/>
    </row>
    <row r="75" spans="1:19" x14ac:dyDescent="0.25">
      <c r="A75" s="41"/>
      <c r="B75" s="42"/>
      <c r="C75" s="41"/>
      <c r="D75" s="43"/>
      <c r="E75" s="44"/>
      <c r="F75" s="44"/>
      <c r="G75" s="43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5"/>
      <c r="S75" s="45"/>
    </row>
    <row r="76" spans="1:19" x14ac:dyDescent="0.25">
      <c r="D76" s="3"/>
      <c r="E76" s="5"/>
      <c r="F76" s="5"/>
      <c r="G76" s="3"/>
      <c r="H76" s="5"/>
      <c r="I76" s="5"/>
      <c r="L76" s="5"/>
      <c r="M76" s="5"/>
      <c r="N76" s="5"/>
      <c r="O76" s="5"/>
      <c r="P76" s="5"/>
      <c r="Q76" s="5"/>
      <c r="R76" s="4"/>
      <c r="S76" s="4"/>
    </row>
    <row r="77" spans="1:19" x14ac:dyDescent="0.25">
      <c r="D77" s="3"/>
      <c r="E77" s="5"/>
      <c r="F77" s="5"/>
      <c r="G77" s="3"/>
      <c r="H77" s="5"/>
      <c r="I77" s="5"/>
      <c r="L77" s="5"/>
      <c r="M77" s="5"/>
      <c r="N77" s="5"/>
      <c r="O77" s="5"/>
      <c r="P77" s="5"/>
      <c r="Q77" s="5"/>
      <c r="R77" s="4"/>
      <c r="S77" s="4"/>
    </row>
    <row r="78" spans="1:19" x14ac:dyDescent="0.25">
      <c r="D78" s="3"/>
      <c r="E78" s="5"/>
      <c r="F78" s="5"/>
      <c r="G78" s="3"/>
      <c r="H78" s="5"/>
      <c r="I78" s="5"/>
      <c r="L78" s="5"/>
      <c r="M78" s="5"/>
      <c r="N78" s="5"/>
      <c r="O78" s="5"/>
      <c r="P78" s="5"/>
      <c r="Q78" s="5"/>
      <c r="R78" s="4"/>
      <c r="S78" s="4"/>
    </row>
    <row r="79" spans="1:19" x14ac:dyDescent="0.25">
      <c r="D79" s="3"/>
      <c r="E79" s="5"/>
      <c r="F79" s="5"/>
      <c r="G79" s="3"/>
      <c r="H79" s="5"/>
      <c r="I79" s="5"/>
      <c r="L79" s="5"/>
      <c r="M79" s="5"/>
      <c r="N79" s="5"/>
      <c r="O79" s="5"/>
      <c r="P79" s="5"/>
      <c r="Q79" s="5"/>
      <c r="R79" s="4"/>
      <c r="S79" s="4"/>
    </row>
    <row r="80" spans="1:19" x14ac:dyDescent="0.25">
      <c r="D80" s="3"/>
      <c r="E80" s="5"/>
      <c r="F80" s="5"/>
      <c r="G80" s="3"/>
      <c r="H80" s="5"/>
      <c r="I80" s="5"/>
      <c r="L80" s="5"/>
      <c r="M80" s="5"/>
      <c r="N80" s="5"/>
      <c r="O80" s="5"/>
      <c r="P80" s="5"/>
      <c r="Q80" s="5"/>
      <c r="R80" s="4"/>
      <c r="S80" s="4"/>
    </row>
    <row r="81" spans="1:19" x14ac:dyDescent="0.25">
      <c r="D81" s="3"/>
      <c r="E81" s="5"/>
      <c r="F81" s="5"/>
      <c r="G81" s="3"/>
      <c r="H81" s="5"/>
      <c r="I81" s="5"/>
      <c r="L81" s="5"/>
      <c r="M81" s="5"/>
      <c r="N81" s="5"/>
      <c r="O81" s="5"/>
      <c r="P81" s="5"/>
      <c r="Q81" s="5"/>
      <c r="R81" s="4"/>
      <c r="S81" s="4"/>
    </row>
    <row r="82" spans="1:19" x14ac:dyDescent="0.25">
      <c r="D82" s="3"/>
      <c r="E82" s="5"/>
      <c r="F82" s="5"/>
      <c r="G82" s="3"/>
      <c r="H82" s="5"/>
      <c r="I82" s="5"/>
      <c r="L82" s="5"/>
      <c r="M82" s="5"/>
      <c r="N82" s="5"/>
      <c r="O82" s="5"/>
      <c r="P82" s="5"/>
      <c r="Q82" s="5"/>
      <c r="R82" s="4"/>
      <c r="S82" s="4"/>
    </row>
    <row r="83" spans="1:19" x14ac:dyDescent="0.25">
      <c r="D83" s="3"/>
      <c r="E83" s="5"/>
      <c r="F83" s="5"/>
      <c r="G83" s="3"/>
      <c r="H83" s="5"/>
      <c r="I83" s="5"/>
      <c r="L83" s="5"/>
      <c r="M83" s="5"/>
      <c r="N83" s="5"/>
      <c r="O83" s="5"/>
      <c r="P83" s="5"/>
      <c r="Q83" s="5"/>
      <c r="R83" s="4"/>
      <c r="S83" s="4"/>
    </row>
    <row r="84" spans="1:19" x14ac:dyDescent="0.25">
      <c r="D84" s="3"/>
      <c r="E84" s="5"/>
      <c r="F84" s="5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4"/>
      <c r="S84" s="4"/>
    </row>
    <row r="85" spans="1:19" x14ac:dyDescent="0.25">
      <c r="D85" s="3"/>
      <c r="E85" s="5"/>
      <c r="F85" s="5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4"/>
      <c r="S85" s="4"/>
    </row>
    <row r="86" spans="1:19" x14ac:dyDescent="0.25">
      <c r="A86" s="36"/>
      <c r="B86" s="37"/>
      <c r="C86" s="36"/>
      <c r="D86" s="38"/>
      <c r="E86" s="39"/>
      <c r="F86" s="39"/>
      <c r="G86" s="38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40"/>
      <c r="S86" s="40"/>
    </row>
    <row r="87" spans="1:19" x14ac:dyDescent="0.25">
      <c r="A87" s="36"/>
      <c r="B87" s="37"/>
      <c r="C87" s="36"/>
      <c r="D87" s="38"/>
      <c r="E87" s="39"/>
      <c r="F87" s="39"/>
      <c r="G87" s="38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40"/>
      <c r="S87" s="40"/>
    </row>
    <row r="88" spans="1:19" x14ac:dyDescent="0.25">
      <c r="A88" s="41"/>
      <c r="B88" s="42"/>
      <c r="C88" s="41"/>
      <c r="D88" s="43"/>
      <c r="E88" s="44"/>
      <c r="F88" s="44"/>
      <c r="G88" s="43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5"/>
      <c r="S88" s="45"/>
    </row>
    <row r="89" spans="1:19" x14ac:dyDescent="0.25">
      <c r="D89" s="3"/>
      <c r="E89" s="5"/>
      <c r="F89" s="5"/>
      <c r="G89" s="3"/>
      <c r="H89" s="5"/>
      <c r="I89" s="5"/>
      <c r="L89" s="5"/>
      <c r="M89" s="5"/>
      <c r="N89" s="5"/>
      <c r="O89" s="5"/>
      <c r="P89" s="5"/>
      <c r="Q89" s="5"/>
      <c r="R89" s="4"/>
      <c r="S89" s="4"/>
    </row>
    <row r="90" spans="1:19" x14ac:dyDescent="0.25">
      <c r="D90" s="3"/>
      <c r="E90" s="5"/>
      <c r="F90" s="5"/>
      <c r="G90" s="3"/>
      <c r="H90" s="5"/>
      <c r="I90" s="5"/>
      <c r="L90" s="5"/>
      <c r="M90" s="5"/>
      <c r="N90" s="5"/>
      <c r="O90" s="5"/>
      <c r="P90" s="5"/>
      <c r="Q90" s="5"/>
      <c r="R90" s="4"/>
      <c r="S90" s="4"/>
    </row>
    <row r="91" spans="1:19" x14ac:dyDescent="0.25">
      <c r="D91" s="3"/>
      <c r="E91" s="5"/>
      <c r="F91" s="5"/>
      <c r="G91" s="3"/>
      <c r="H91" s="5"/>
      <c r="I91" s="5"/>
      <c r="L91" s="5"/>
      <c r="M91" s="5"/>
      <c r="N91" s="5"/>
      <c r="O91" s="5"/>
      <c r="P91" s="5"/>
      <c r="Q91" s="5"/>
      <c r="R91" s="4"/>
      <c r="S91" s="4"/>
    </row>
    <row r="92" spans="1:19" x14ac:dyDescent="0.25">
      <c r="D92" s="3"/>
      <c r="E92" s="5"/>
      <c r="F92" s="5"/>
      <c r="G92" s="3"/>
      <c r="H92" s="5"/>
      <c r="I92" s="5"/>
      <c r="L92" s="5"/>
      <c r="M92" s="5"/>
      <c r="N92" s="5"/>
      <c r="O92" s="5"/>
      <c r="P92" s="5"/>
      <c r="Q92" s="5"/>
      <c r="R92" s="4"/>
      <c r="S92" s="4"/>
    </row>
    <row r="93" spans="1:19" x14ac:dyDescent="0.25">
      <c r="D93" s="3"/>
      <c r="E93" s="5"/>
      <c r="F93" s="5"/>
      <c r="G93" s="3"/>
      <c r="H93" s="5"/>
      <c r="I93" s="5"/>
      <c r="L93" s="5"/>
      <c r="M93" s="5"/>
      <c r="N93" s="5"/>
      <c r="O93" s="5"/>
      <c r="P93" s="5"/>
      <c r="Q93" s="5"/>
      <c r="R93" s="4"/>
      <c r="S93" s="4"/>
    </row>
    <row r="94" spans="1:19" x14ac:dyDescent="0.25">
      <c r="D94" s="3"/>
      <c r="E94" s="5"/>
      <c r="F94" s="5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4"/>
      <c r="S94" s="4"/>
    </row>
    <row r="95" spans="1:19" x14ac:dyDescent="0.25">
      <c r="D95" s="3"/>
      <c r="E95" s="5"/>
      <c r="F95" s="5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4"/>
      <c r="S95" s="4"/>
    </row>
    <row r="96" spans="1:19" x14ac:dyDescent="0.25">
      <c r="D96" s="3"/>
      <c r="E96" s="5"/>
      <c r="F96" s="5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4"/>
      <c r="S96" s="4"/>
    </row>
    <row r="97" spans="1:19" x14ac:dyDescent="0.25">
      <c r="D97" s="3"/>
      <c r="E97" s="5"/>
      <c r="F97" s="5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4"/>
      <c r="S97" s="4"/>
    </row>
    <row r="98" spans="1:19" x14ac:dyDescent="0.25">
      <c r="D98" s="3"/>
      <c r="E98" s="5"/>
      <c r="F98" s="5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4"/>
      <c r="S98" s="4"/>
    </row>
    <row r="99" spans="1:19" x14ac:dyDescent="0.25">
      <c r="A99" s="36"/>
      <c r="B99" s="37"/>
      <c r="C99" s="36"/>
      <c r="D99" s="38"/>
      <c r="E99" s="39"/>
      <c r="F99" s="39"/>
      <c r="G99" s="38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40"/>
      <c r="S99" s="40"/>
    </row>
    <row r="100" spans="1:19" x14ac:dyDescent="0.25">
      <c r="A100" s="36"/>
      <c r="B100" s="37"/>
      <c r="C100" s="36"/>
      <c r="D100" s="38"/>
      <c r="E100" s="39"/>
      <c r="F100" s="39"/>
      <c r="G100" s="38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40"/>
      <c r="S100" s="40"/>
    </row>
    <row r="101" spans="1:19" x14ac:dyDescent="0.25">
      <c r="A101" s="41"/>
      <c r="B101" s="42"/>
      <c r="C101" s="41"/>
      <c r="D101" s="43"/>
      <c r="E101" s="44"/>
      <c r="F101" s="44"/>
      <c r="G101" s="43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5"/>
      <c r="S101" s="45"/>
    </row>
    <row r="103" spans="1:19" x14ac:dyDescent="0.25">
      <c r="C103" s="1" t="s">
        <v>61</v>
      </c>
      <c r="D103" s="1" t="s">
        <v>28</v>
      </c>
      <c r="E103" s="1" t="s">
        <v>60</v>
      </c>
      <c r="F103" s="1" t="s">
        <v>62</v>
      </c>
      <c r="R103" s="14"/>
      <c r="S103" s="4"/>
    </row>
    <row r="104" spans="1:19" x14ac:dyDescent="0.25">
      <c r="D104" s="1">
        <f>C10</f>
        <v>0.79</v>
      </c>
      <c r="E104" s="3">
        <f>D10</f>
        <v>9.9962154068156104E-8</v>
      </c>
      <c r="F104" s="3">
        <f>G10</f>
        <v>5.6002027104540296E-7</v>
      </c>
      <c r="G104" s="3"/>
      <c r="K104" s="1" t="s">
        <v>22</v>
      </c>
      <c r="L104" s="5">
        <f>AVERAGE(L8:L9,L21:L22,L34:L35,L47:L48,L60:L61,L73:L74,L86:L87,L99:L100)</f>
        <v>-6.6107234223774523</v>
      </c>
      <c r="M104" s="5">
        <f>AVERAGE(M8:M9,M21:M22,M34:M35,M47:M48,M60:M61,M73:M74,M86:M87,M99:M100)</f>
        <v>-26.354506474219587</v>
      </c>
    </row>
    <row r="105" spans="1:19" x14ac:dyDescent="0.25">
      <c r="D105" s="1">
        <f>C23</f>
        <v>0.78600000000000003</v>
      </c>
      <c r="E105" s="3">
        <f>D23</f>
        <v>9.8872923692122599E-8</v>
      </c>
      <c r="F105" s="1">
        <f>G23</f>
        <v>5.53112305290426E-7</v>
      </c>
      <c r="K105" s="1" t="s">
        <v>38</v>
      </c>
      <c r="L105" s="5">
        <f>2*STDEV(L8:L9,L21:L22,L34:L35,L47:L48,L60:L61,L73:L74,L86:L87,L99:L100)</f>
        <v>5.0395501523220554E-3</v>
      </c>
      <c r="M105" s="5">
        <f>2*STDEV(M8:M9,M21:M22,M34:M35,M47:M48,M60:M61,M73:M74,M86:M87,M99:M100)</f>
        <v>6.4724567305150555E-4</v>
      </c>
    </row>
    <row r="106" spans="1:19" x14ac:dyDescent="0.25">
      <c r="D106" s="1">
        <f>C36</f>
        <v>0</v>
      </c>
      <c r="E106" s="3">
        <f>D36</f>
        <v>0</v>
      </c>
      <c r="F106" s="1">
        <f>G36</f>
        <v>0</v>
      </c>
    </row>
    <row r="107" spans="1:19" x14ac:dyDescent="0.25">
      <c r="D107" s="1">
        <f>C49</f>
        <v>0</v>
      </c>
      <c r="E107" s="3">
        <f>D49</f>
        <v>0</v>
      </c>
      <c r="F107" s="1">
        <f>G49</f>
        <v>0</v>
      </c>
      <c r="K107" s="1" t="s">
        <v>39</v>
      </c>
      <c r="L107" s="5">
        <f>AVERAGE(L10,L23,L36,L49,L62,L75,L88,L101)</f>
        <v>1.6632080661010118</v>
      </c>
      <c r="M107" s="5">
        <f>AVERAGE(M10,M23,M36,M49,M62,M75,M88,M101)</f>
        <v>-35.16072942297086</v>
      </c>
    </row>
    <row r="108" spans="1:19" x14ac:dyDescent="0.25">
      <c r="D108" s="1">
        <f>C62</f>
        <v>0</v>
      </c>
      <c r="E108" s="3">
        <f>D62</f>
        <v>0</v>
      </c>
      <c r="F108" s="1">
        <f>G62</f>
        <v>0</v>
      </c>
      <c r="K108" s="1" t="s">
        <v>38</v>
      </c>
      <c r="L108" s="5">
        <f>2*STDEV(L10,L23,L36,L49,L62,L75,L88,L101)</f>
        <v>8.2523090268960785E-3</v>
      </c>
      <c r="M108" s="5">
        <f>2*STDEV(M10,M23,M36,M49,M62,M75,M88,M101)</f>
        <v>1.3445345639577786E-3</v>
      </c>
    </row>
    <row r="109" spans="1:19" x14ac:dyDescent="0.25">
      <c r="D109" s="15">
        <f>C75</f>
        <v>0</v>
      </c>
      <c r="E109" s="3">
        <f>D75</f>
        <v>0</v>
      </c>
      <c r="F109" s="3">
        <f>G75</f>
        <v>0</v>
      </c>
    </row>
    <row r="110" spans="1:19" x14ac:dyDescent="0.25">
      <c r="D110" s="1">
        <f>C88</f>
        <v>0</v>
      </c>
      <c r="E110" s="3">
        <f>D88</f>
        <v>0</v>
      </c>
      <c r="F110" s="3">
        <f>G88</f>
        <v>0</v>
      </c>
      <c r="J110" s="2" t="str">
        <f t="shared" ref="J110:J129" si="6">B4</f>
        <v>Blank</v>
      </c>
      <c r="L110" s="14">
        <f t="shared" ref="L110:M129" si="7">(1000+L4)/1000</f>
        <v>0.9980641612629999</v>
      </c>
      <c r="M110" s="14">
        <f t="shared" si="7"/>
        <v>0.99725608976199998</v>
      </c>
      <c r="N110" s="27">
        <f t="shared" ref="N110:N129" si="8">L110*L$215</f>
        <v>0.98552715947352665</v>
      </c>
      <c r="O110" s="27">
        <f t="shared" ref="O110:O129" si="9">M110*M$215</f>
        <v>1.0180678253474906</v>
      </c>
      <c r="P110" s="27">
        <f t="shared" ref="P110:P129" si="10">N110+N$215</f>
        <v>1.0027661619700041</v>
      </c>
      <c r="Q110" s="27">
        <f t="shared" ref="Q110:Q129" si="11">O110+O$215</f>
        <v>1.0044833257275996</v>
      </c>
    </row>
    <row r="111" spans="1:19" x14ac:dyDescent="0.25">
      <c r="E111" s="3"/>
      <c r="F111" s="3"/>
      <c r="J111" s="2" t="str">
        <f t="shared" si="6"/>
        <v>Blank</v>
      </c>
      <c r="L111" s="14">
        <f t="shared" si="7"/>
        <v>0.99676555081599993</v>
      </c>
      <c r="M111" s="14">
        <f t="shared" si="7"/>
        <v>0.99541494118399998</v>
      </c>
      <c r="N111" s="27">
        <f t="shared" si="8"/>
        <v>0.98424486128592814</v>
      </c>
      <c r="O111" s="27">
        <f t="shared" si="9"/>
        <v>1.0161882538430504</v>
      </c>
      <c r="P111" s="27">
        <f t="shared" si="10"/>
        <v>1.0014838637824055</v>
      </c>
      <c r="Q111" s="27">
        <f t="shared" si="11"/>
        <v>1.0026037542231594</v>
      </c>
    </row>
    <row r="112" spans="1:19" x14ac:dyDescent="0.25">
      <c r="J112" s="2" t="str">
        <f t="shared" si="6"/>
        <v>Test</v>
      </c>
      <c r="L112" s="14">
        <f t="shared" si="7"/>
        <v>0.99594635770900009</v>
      </c>
      <c r="M112" s="14">
        <f t="shared" si="7"/>
        <v>0.99425446276599994</v>
      </c>
      <c r="N112" s="27">
        <f t="shared" si="8"/>
        <v>0.98343595832443897</v>
      </c>
      <c r="O112" s="27">
        <f t="shared" si="9"/>
        <v>1.0150035574029836</v>
      </c>
      <c r="P112" s="27">
        <f t="shared" si="10"/>
        <v>1.0006749608209164</v>
      </c>
      <c r="Q112" s="27">
        <f t="shared" si="11"/>
        <v>1.0014190577830926</v>
      </c>
    </row>
    <row r="113" spans="3:17" x14ac:dyDescent="0.25">
      <c r="J113" s="2" t="str">
        <f t="shared" si="6"/>
        <v>Test</v>
      </c>
      <c r="L113" s="14">
        <f t="shared" si="7"/>
        <v>0.99547448051200005</v>
      </c>
      <c r="M113" s="14">
        <f t="shared" si="7"/>
        <v>0.99358888268800005</v>
      </c>
      <c r="N113" s="27">
        <f t="shared" si="8"/>
        <v>0.98297000852719218</v>
      </c>
      <c r="O113" s="27">
        <f t="shared" si="9"/>
        <v>1.0143240873355051</v>
      </c>
      <c r="P113" s="27">
        <f t="shared" si="10"/>
        <v>1.0002090110236697</v>
      </c>
      <c r="Q113" s="27">
        <f t="shared" si="11"/>
        <v>1.000739587715614</v>
      </c>
    </row>
    <row r="114" spans="3:17" x14ac:dyDescent="0.25">
      <c r="J114" s="2" t="str">
        <f t="shared" si="6"/>
        <v>SIGMA ALANINE</v>
      </c>
      <c r="L114" s="14">
        <f t="shared" si="7"/>
        <v>0.9933914468511581</v>
      </c>
      <c r="M114" s="14">
        <f t="shared" si="7"/>
        <v>0.97364575541076659</v>
      </c>
      <c r="N114" s="27">
        <f t="shared" si="8"/>
        <v>0.980913140515561</v>
      </c>
      <c r="O114" s="27">
        <f t="shared" si="9"/>
        <v>0.99396476697015457</v>
      </c>
      <c r="P114" s="27">
        <f t="shared" si="10"/>
        <v>0.99815214301203847</v>
      </c>
      <c r="Q114" s="27">
        <f t="shared" si="11"/>
        <v>0.98038026735026351</v>
      </c>
    </row>
    <row r="115" spans="3:17" x14ac:dyDescent="0.25">
      <c r="J115" s="2" t="str">
        <f t="shared" si="6"/>
        <v>ALANINE</v>
      </c>
      <c r="L115" s="14">
        <f t="shared" si="7"/>
        <v>0.99339141936058761</v>
      </c>
      <c r="M115" s="14">
        <f t="shared" si="7"/>
        <v>0.9736457701452701</v>
      </c>
      <c r="N115" s="27">
        <f t="shared" si="8"/>
        <v>0.9809131133703084</v>
      </c>
      <c r="O115" s="27">
        <f t="shared" si="9"/>
        <v>0.99396478201215244</v>
      </c>
      <c r="P115" s="27">
        <f t="shared" si="10"/>
        <v>0.99815211586678587</v>
      </c>
      <c r="Q115" s="27">
        <f t="shared" si="11"/>
        <v>0.98038028239226138</v>
      </c>
    </row>
    <row r="116" spans="3:17" x14ac:dyDescent="0.25">
      <c r="J116" s="2" t="str">
        <f t="shared" si="6"/>
        <v>BOVINE LIVER</v>
      </c>
      <c r="L116" s="14">
        <f t="shared" si="7"/>
        <v>1.0016661256979378</v>
      </c>
      <c r="M116" s="14">
        <f t="shared" si="7"/>
        <v>0.96483974594178301</v>
      </c>
      <c r="N116" s="27">
        <f t="shared" si="8"/>
        <v>0.98908387848605672</v>
      </c>
      <c r="O116" s="27">
        <f t="shared" si="9"/>
        <v>0.98497498490503121</v>
      </c>
      <c r="P116" s="27">
        <f t="shared" si="10"/>
        <v>1.0063228809825342</v>
      </c>
      <c r="Q116" s="27">
        <f t="shared" si="11"/>
        <v>0.97139048528514016</v>
      </c>
    </row>
    <row r="117" spans="3:17" x14ac:dyDescent="0.25">
      <c r="C117" s="5"/>
      <c r="J117" s="2" t="str">
        <f t="shared" si="6"/>
        <v>004_DR</v>
      </c>
      <c r="L117" s="14">
        <f t="shared" si="7"/>
        <v>1.0095627640083251</v>
      </c>
      <c r="M117" s="14">
        <f t="shared" si="7"/>
        <v>0.97536740398974575</v>
      </c>
      <c r="N117" s="27">
        <f t="shared" si="8"/>
        <v>0.9968813246077346</v>
      </c>
      <c r="O117" s="27">
        <f t="shared" si="9"/>
        <v>0.99572234463030429</v>
      </c>
      <c r="P117" s="27">
        <f t="shared" si="10"/>
        <v>1.0141203271042121</v>
      </c>
      <c r="Q117" s="27">
        <f t="shared" si="11"/>
        <v>0.98213784501041324</v>
      </c>
    </row>
    <row r="118" spans="3:17" x14ac:dyDescent="0.25">
      <c r="C118" s="5"/>
      <c r="J118" s="2" t="str">
        <f t="shared" si="6"/>
        <v>005_DR</v>
      </c>
      <c r="L118" s="14">
        <f t="shared" si="7"/>
        <v>1.0105306975336918</v>
      </c>
      <c r="M118" s="14">
        <f t="shared" si="7"/>
        <v>0.97611520697204057</v>
      </c>
      <c r="N118" s="27">
        <f t="shared" si="8"/>
        <v>0.99783709961182521</v>
      </c>
      <c r="O118" s="27">
        <f t="shared" si="9"/>
        <v>0.99648575351172308</v>
      </c>
      <c r="P118" s="27">
        <f t="shared" si="10"/>
        <v>1.0150761021083028</v>
      </c>
      <c r="Q118" s="27">
        <f t="shared" si="11"/>
        <v>0.98290125389183203</v>
      </c>
    </row>
    <row r="119" spans="3:17" x14ac:dyDescent="0.25">
      <c r="C119" s="5"/>
      <c r="J119" s="2" t="str">
        <f t="shared" si="6"/>
        <v>001_DR</v>
      </c>
      <c r="L119" s="14">
        <f t="shared" si="7"/>
        <v>1.0094716729567279</v>
      </c>
      <c r="M119" s="14">
        <f t="shared" si="7"/>
        <v>0.97568309994594715</v>
      </c>
      <c r="N119" s="27">
        <f t="shared" si="8"/>
        <v>0.99679137777984683</v>
      </c>
      <c r="O119" s="27">
        <f t="shared" si="9"/>
        <v>0.99604462884486111</v>
      </c>
      <c r="P119" s="27">
        <f t="shared" si="10"/>
        <v>1.0140303802763242</v>
      </c>
      <c r="Q119" s="27">
        <f t="shared" si="11"/>
        <v>0.98246012922497006</v>
      </c>
    </row>
    <row r="120" spans="3:17" x14ac:dyDescent="0.25">
      <c r="J120" s="2" t="str">
        <f t="shared" si="6"/>
        <v>002_DR</v>
      </c>
      <c r="L120" s="14">
        <f t="shared" si="7"/>
        <v>1.0096738787436705</v>
      </c>
      <c r="M120" s="14">
        <f t="shared" si="7"/>
        <v>0.97594471570447494</v>
      </c>
      <c r="N120" s="27">
        <f t="shared" si="8"/>
        <v>0.99699104359550184</v>
      </c>
      <c r="O120" s="27">
        <f t="shared" si="9"/>
        <v>0.99631170426219406</v>
      </c>
      <c r="P120" s="27">
        <f t="shared" si="10"/>
        <v>1.0142300460919793</v>
      </c>
      <c r="Q120" s="27">
        <f t="shared" si="11"/>
        <v>0.98272720464230301</v>
      </c>
    </row>
    <row r="121" spans="3:17" x14ac:dyDescent="0.25">
      <c r="J121" s="2" t="str">
        <f t="shared" si="6"/>
        <v>FS16LE</v>
      </c>
      <c r="L121" s="14">
        <f t="shared" si="7"/>
        <v>1.0034897145668413</v>
      </c>
      <c r="M121" s="14">
        <f t="shared" si="7"/>
        <v>0.97413615463167902</v>
      </c>
      <c r="N121" s="27">
        <f t="shared" si="8"/>
        <v>0.990884560674408</v>
      </c>
      <c r="O121" s="27">
        <f t="shared" si="9"/>
        <v>0.99446540033154684</v>
      </c>
      <c r="P121" s="27">
        <f t="shared" si="10"/>
        <v>1.0081235631708854</v>
      </c>
      <c r="Q121" s="27">
        <f t="shared" si="11"/>
        <v>0.98088090071165579</v>
      </c>
    </row>
    <row r="122" spans="3:17" x14ac:dyDescent="0.25">
      <c r="J122" s="2" t="str">
        <f t="shared" si="6"/>
        <v>FS13LE</v>
      </c>
      <c r="L122" s="14">
        <f t="shared" si="7"/>
        <v>1.005258160359811</v>
      </c>
      <c r="M122" s="14">
        <f t="shared" si="7"/>
        <v>0.97647141072527976</v>
      </c>
      <c r="N122" s="27">
        <f t="shared" si="8"/>
        <v>0.99263079245656394</v>
      </c>
      <c r="O122" s="27">
        <f t="shared" si="9"/>
        <v>0.99684939088046287</v>
      </c>
      <c r="P122" s="27">
        <f t="shared" si="10"/>
        <v>1.0098697949530413</v>
      </c>
      <c r="Q122" s="27">
        <f t="shared" si="11"/>
        <v>0.98326489126057182</v>
      </c>
    </row>
    <row r="123" spans="3:17" x14ac:dyDescent="0.25">
      <c r="J123" s="2" t="str">
        <f t="shared" si="6"/>
        <v>FS2LE</v>
      </c>
      <c r="L123" s="14">
        <f t="shared" si="7"/>
        <v>1.0058646539649887</v>
      </c>
      <c r="M123" s="14">
        <f t="shared" si="7"/>
        <v>0.97531296438794646</v>
      </c>
      <c r="N123" s="27">
        <f t="shared" si="8"/>
        <v>0.99322966770241317</v>
      </c>
      <c r="O123" s="27">
        <f t="shared" si="9"/>
        <v>0.99566676892855066</v>
      </c>
      <c r="P123" s="27">
        <f t="shared" si="10"/>
        <v>1.0104686701988905</v>
      </c>
      <c r="Q123" s="27">
        <f t="shared" si="11"/>
        <v>0.98208226930865961</v>
      </c>
    </row>
    <row r="124" spans="3:17" x14ac:dyDescent="0.25">
      <c r="J124" s="2" t="str">
        <f t="shared" si="6"/>
        <v>FS12LE</v>
      </c>
      <c r="L124" s="14">
        <f t="shared" si="7"/>
        <v>1.0057709911455814</v>
      </c>
      <c r="M124" s="14">
        <f t="shared" si="7"/>
        <v>0.97599571732157764</v>
      </c>
      <c r="N124" s="27">
        <f t="shared" si="8"/>
        <v>0.99313718141150986</v>
      </c>
      <c r="O124" s="27">
        <f t="shared" si="9"/>
        <v>0.99636377023195444</v>
      </c>
      <c r="P124" s="27">
        <f t="shared" si="10"/>
        <v>1.0103761839079874</v>
      </c>
      <c r="Q124" s="27">
        <f t="shared" si="11"/>
        <v>0.98277927061206338</v>
      </c>
    </row>
    <row r="125" spans="3:17" x14ac:dyDescent="0.25">
      <c r="J125" s="2" t="str">
        <f t="shared" si="6"/>
        <v>FS9LE</v>
      </c>
      <c r="L125" s="14">
        <f t="shared" si="7"/>
        <v>1.006049076309151</v>
      </c>
      <c r="M125" s="14">
        <f t="shared" si="7"/>
        <v>0.97546694534569633</v>
      </c>
      <c r="N125" s="27">
        <f t="shared" si="8"/>
        <v>0.99341177345877618</v>
      </c>
      <c r="O125" s="27">
        <f t="shared" si="9"/>
        <v>0.99582396331463729</v>
      </c>
      <c r="P125" s="27">
        <f t="shared" si="10"/>
        <v>1.0106507759552537</v>
      </c>
      <c r="Q125" s="27">
        <f t="shared" si="11"/>
        <v>0.98223946369474624</v>
      </c>
    </row>
    <row r="126" spans="3:17" x14ac:dyDescent="0.25">
      <c r="J126" s="2" t="str">
        <f t="shared" si="6"/>
        <v>FS6LE</v>
      </c>
      <c r="L126" s="14">
        <f t="shared" si="7"/>
        <v>1.0065812854901541</v>
      </c>
      <c r="M126" s="14">
        <f t="shared" si="7"/>
        <v>0.97585894588843081</v>
      </c>
      <c r="N126" s="27">
        <f t="shared" si="8"/>
        <v>0.99393729739076075</v>
      </c>
      <c r="O126" s="27">
        <f t="shared" si="9"/>
        <v>0.9962241445160096</v>
      </c>
      <c r="P126" s="27">
        <f t="shared" si="10"/>
        <v>1.0111762998872382</v>
      </c>
      <c r="Q126" s="27">
        <f t="shared" si="11"/>
        <v>0.98263964489611855</v>
      </c>
    </row>
    <row r="127" spans="3:17" x14ac:dyDescent="0.25">
      <c r="J127" s="2" t="str">
        <f t="shared" si="6"/>
        <v>ALANINE</v>
      </c>
      <c r="L127" s="14">
        <f t="shared" si="7"/>
        <v>0.99338759172990998</v>
      </c>
      <c r="M127" s="14">
        <f t="shared" si="7"/>
        <v>0.9736453340451181</v>
      </c>
      <c r="N127" s="27">
        <f t="shared" si="8"/>
        <v>0.98090933381971868</v>
      </c>
      <c r="O127" s="27">
        <f t="shared" si="9"/>
        <v>0.99396433681102714</v>
      </c>
      <c r="P127" s="27">
        <f t="shared" si="10"/>
        <v>0.99814833631619615</v>
      </c>
      <c r="Q127" s="27">
        <f t="shared" si="11"/>
        <v>0.98037983719113608</v>
      </c>
    </row>
    <row r="128" spans="3:17" x14ac:dyDescent="0.25">
      <c r="J128" s="2" t="str">
        <f t="shared" si="6"/>
        <v>ALANINE</v>
      </c>
      <c r="L128" s="14">
        <f t="shared" si="7"/>
        <v>0.99338664836883439</v>
      </c>
      <c r="M128" s="14">
        <f t="shared" si="7"/>
        <v>0.97364511450196689</v>
      </c>
      <c r="N128" s="27">
        <f t="shared" si="8"/>
        <v>0.98090840230850196</v>
      </c>
      <c r="O128" s="27">
        <f t="shared" si="9"/>
        <v>0.99396411268623031</v>
      </c>
      <c r="P128" s="27">
        <f t="shared" si="10"/>
        <v>0.99814740480497943</v>
      </c>
      <c r="Q128" s="27">
        <f t="shared" si="11"/>
        <v>0.98037961306633925</v>
      </c>
    </row>
    <row r="129" spans="10:17" x14ac:dyDescent="0.25">
      <c r="J129" s="2" t="str">
        <f t="shared" si="6"/>
        <v>BOVINE LIVER</v>
      </c>
      <c r="L129" s="14">
        <f t="shared" si="7"/>
        <v>1.0016602904342644</v>
      </c>
      <c r="M129" s="14">
        <f t="shared" si="7"/>
        <v>0.96483879521227522</v>
      </c>
      <c r="N129" s="27">
        <f t="shared" si="8"/>
        <v>0.98907811652098865</v>
      </c>
      <c r="O129" s="27">
        <f t="shared" si="9"/>
        <v>0.98497401433475096</v>
      </c>
      <c r="P129" s="27">
        <f t="shared" si="10"/>
        <v>1.0063171190174662</v>
      </c>
      <c r="Q129" s="27">
        <f t="shared" si="11"/>
        <v>0.9713895147148599</v>
      </c>
    </row>
    <row r="130" spans="10:17" x14ac:dyDescent="0.25">
      <c r="J130" s="2"/>
      <c r="L130" s="14"/>
      <c r="M130" s="14"/>
      <c r="N130" s="27"/>
      <c r="O130" s="27"/>
      <c r="P130" s="27"/>
      <c r="Q130" s="27"/>
    </row>
    <row r="131" spans="10:17" x14ac:dyDescent="0.25">
      <c r="J131" s="2"/>
      <c r="L131" s="14"/>
      <c r="M131" s="14"/>
      <c r="N131" s="27"/>
      <c r="O131" s="27"/>
      <c r="P131" s="27"/>
      <c r="Q131" s="27"/>
    </row>
    <row r="132" spans="10:17" x14ac:dyDescent="0.25">
      <c r="J132" s="2"/>
      <c r="L132" s="14"/>
      <c r="M132" s="14"/>
      <c r="N132" s="27"/>
      <c r="O132" s="27"/>
      <c r="P132" s="27"/>
      <c r="Q132" s="27"/>
    </row>
    <row r="133" spans="10:17" x14ac:dyDescent="0.25">
      <c r="J133" s="2"/>
      <c r="L133" s="14"/>
      <c r="M133" s="14"/>
      <c r="N133" s="27"/>
      <c r="O133" s="27"/>
      <c r="P133" s="27"/>
      <c r="Q133" s="27"/>
    </row>
    <row r="134" spans="10:17" x14ac:dyDescent="0.25">
      <c r="J134" s="2"/>
      <c r="L134" s="14"/>
      <c r="M134" s="14"/>
      <c r="N134" s="27"/>
      <c r="O134" s="27"/>
      <c r="P134" s="27"/>
      <c r="Q134" s="27"/>
    </row>
    <row r="135" spans="10:17" x14ac:dyDescent="0.25">
      <c r="J135" s="2"/>
      <c r="L135" s="14"/>
      <c r="M135" s="14"/>
      <c r="N135" s="27"/>
      <c r="O135" s="27"/>
      <c r="P135" s="27"/>
      <c r="Q135" s="27"/>
    </row>
    <row r="136" spans="10:17" x14ac:dyDescent="0.25">
      <c r="J136" s="2"/>
      <c r="L136" s="14"/>
      <c r="M136" s="14"/>
      <c r="N136" s="27"/>
      <c r="O136" s="27"/>
      <c r="P136" s="27"/>
      <c r="Q136" s="27"/>
    </row>
    <row r="137" spans="10:17" x14ac:dyDescent="0.25">
      <c r="J137" s="2"/>
      <c r="L137" s="14"/>
      <c r="M137" s="14"/>
      <c r="N137" s="27"/>
      <c r="O137" s="27"/>
      <c r="P137" s="27"/>
      <c r="Q137" s="27"/>
    </row>
    <row r="138" spans="10:17" x14ac:dyDescent="0.25">
      <c r="J138" s="2"/>
      <c r="L138" s="14"/>
      <c r="M138" s="14"/>
      <c r="N138" s="27"/>
      <c r="O138" s="27"/>
      <c r="P138" s="27"/>
      <c r="Q138" s="27"/>
    </row>
    <row r="139" spans="10:17" x14ac:dyDescent="0.25">
      <c r="J139" s="2"/>
      <c r="L139" s="14"/>
      <c r="M139" s="14"/>
      <c r="N139" s="27"/>
      <c r="O139" s="27"/>
      <c r="P139" s="27"/>
      <c r="Q139" s="27"/>
    </row>
    <row r="140" spans="10:17" x14ac:dyDescent="0.25">
      <c r="J140" s="2"/>
      <c r="L140" s="14"/>
      <c r="M140" s="14"/>
      <c r="N140" s="27"/>
      <c r="O140" s="27"/>
      <c r="P140" s="27"/>
      <c r="Q140" s="27"/>
    </row>
    <row r="141" spans="10:17" x14ac:dyDescent="0.25">
      <c r="J141" s="2"/>
      <c r="L141" s="14"/>
      <c r="M141" s="14"/>
      <c r="N141" s="27"/>
      <c r="O141" s="27"/>
      <c r="P141" s="27"/>
      <c r="Q141" s="27"/>
    </row>
    <row r="142" spans="10:17" x14ac:dyDescent="0.25">
      <c r="J142" s="2"/>
      <c r="L142" s="14"/>
      <c r="M142" s="14"/>
      <c r="N142" s="27"/>
      <c r="O142" s="27"/>
      <c r="P142" s="27"/>
      <c r="Q142" s="27"/>
    </row>
    <row r="143" spans="10:17" x14ac:dyDescent="0.25">
      <c r="J143" s="2"/>
      <c r="L143" s="14"/>
      <c r="M143" s="14"/>
      <c r="N143" s="27"/>
      <c r="O143" s="27"/>
      <c r="P143" s="27"/>
      <c r="Q143" s="27"/>
    </row>
    <row r="144" spans="10:17" x14ac:dyDescent="0.25">
      <c r="J144" s="2"/>
      <c r="L144" s="14"/>
      <c r="M144" s="14"/>
      <c r="N144" s="27"/>
      <c r="O144" s="27"/>
      <c r="P144" s="27"/>
      <c r="Q144" s="27"/>
    </row>
    <row r="145" spans="10:17" x14ac:dyDescent="0.25">
      <c r="J145" s="2"/>
      <c r="L145" s="14"/>
      <c r="M145" s="14"/>
      <c r="N145" s="27"/>
      <c r="O145" s="27"/>
      <c r="P145" s="27"/>
      <c r="Q145" s="27"/>
    </row>
    <row r="146" spans="10:17" x14ac:dyDescent="0.25">
      <c r="J146" s="2"/>
      <c r="L146" s="14"/>
      <c r="M146" s="14"/>
      <c r="N146" s="27"/>
      <c r="O146" s="27"/>
      <c r="P146" s="27"/>
      <c r="Q146" s="27"/>
    </row>
    <row r="147" spans="10:17" x14ac:dyDescent="0.25">
      <c r="J147" s="2"/>
      <c r="L147" s="14"/>
      <c r="M147" s="14"/>
      <c r="N147" s="27"/>
      <c r="O147" s="27"/>
      <c r="P147" s="27"/>
      <c r="Q147" s="27"/>
    </row>
    <row r="148" spans="10:17" x14ac:dyDescent="0.25">
      <c r="J148" s="2"/>
      <c r="L148" s="14"/>
      <c r="M148" s="14"/>
      <c r="N148" s="27"/>
      <c r="O148" s="27"/>
      <c r="P148" s="27"/>
      <c r="Q148" s="27"/>
    </row>
    <row r="149" spans="10:17" x14ac:dyDescent="0.25">
      <c r="J149" s="2"/>
      <c r="L149" s="14"/>
      <c r="M149" s="14"/>
      <c r="N149" s="27"/>
      <c r="O149" s="27"/>
      <c r="P149" s="27"/>
      <c r="Q149" s="27"/>
    </row>
    <row r="150" spans="10:17" x14ac:dyDescent="0.25">
      <c r="J150" s="2"/>
      <c r="L150" s="14"/>
      <c r="M150" s="14"/>
      <c r="N150" s="27"/>
      <c r="O150" s="27"/>
      <c r="P150" s="27"/>
      <c r="Q150" s="27"/>
    </row>
    <row r="151" spans="10:17" x14ac:dyDescent="0.25">
      <c r="J151" s="2"/>
      <c r="L151" s="14"/>
      <c r="M151" s="14"/>
      <c r="N151" s="27"/>
      <c r="O151" s="27"/>
      <c r="P151" s="27"/>
      <c r="Q151" s="27"/>
    </row>
    <row r="152" spans="10:17" x14ac:dyDescent="0.25">
      <c r="J152" s="2"/>
      <c r="L152" s="14"/>
      <c r="M152" s="14"/>
      <c r="N152" s="27"/>
      <c r="O152" s="27"/>
      <c r="P152" s="27"/>
      <c r="Q152" s="27"/>
    </row>
    <row r="153" spans="10:17" x14ac:dyDescent="0.25">
      <c r="J153" s="2"/>
      <c r="L153" s="14"/>
      <c r="M153" s="14"/>
      <c r="N153" s="27"/>
      <c r="O153" s="27"/>
      <c r="P153" s="27"/>
      <c r="Q153" s="27"/>
    </row>
    <row r="154" spans="10:17" x14ac:dyDescent="0.25">
      <c r="J154" s="2"/>
      <c r="L154" s="14"/>
      <c r="M154" s="14"/>
      <c r="N154" s="27"/>
      <c r="O154" s="27"/>
      <c r="P154" s="27"/>
      <c r="Q154" s="27"/>
    </row>
    <row r="155" spans="10:17" x14ac:dyDescent="0.25">
      <c r="J155" s="2"/>
      <c r="L155" s="14"/>
      <c r="M155" s="14"/>
      <c r="N155" s="27"/>
      <c r="O155" s="27"/>
      <c r="P155" s="27"/>
      <c r="Q155" s="27"/>
    </row>
    <row r="156" spans="10:17" x14ac:dyDescent="0.25">
      <c r="J156" s="2"/>
      <c r="L156" s="14"/>
      <c r="M156" s="14"/>
      <c r="N156" s="27"/>
      <c r="O156" s="27"/>
      <c r="P156" s="27"/>
      <c r="Q156" s="27"/>
    </row>
    <row r="157" spans="10:17" x14ac:dyDescent="0.25">
      <c r="J157" s="2"/>
      <c r="L157" s="14"/>
      <c r="M157" s="14"/>
      <c r="N157" s="27"/>
      <c r="O157" s="27"/>
      <c r="P157" s="27"/>
      <c r="Q157" s="27"/>
    </row>
    <row r="158" spans="10:17" x14ac:dyDescent="0.25">
      <c r="J158" s="2"/>
      <c r="L158" s="14"/>
      <c r="M158" s="14"/>
      <c r="N158" s="27"/>
      <c r="O158" s="27"/>
      <c r="P158" s="27"/>
      <c r="Q158" s="27"/>
    </row>
    <row r="159" spans="10:17" x14ac:dyDescent="0.25">
      <c r="J159" s="2"/>
      <c r="L159" s="14"/>
      <c r="M159" s="14"/>
      <c r="N159" s="27"/>
      <c r="O159" s="27"/>
      <c r="P159" s="27"/>
      <c r="Q159" s="27"/>
    </row>
    <row r="160" spans="10:17" x14ac:dyDescent="0.25">
      <c r="J160" s="2"/>
      <c r="L160" s="14"/>
      <c r="M160" s="14"/>
      <c r="N160" s="27"/>
      <c r="O160" s="27"/>
      <c r="P160" s="27"/>
      <c r="Q160" s="27"/>
    </row>
    <row r="161" spans="10:17" x14ac:dyDescent="0.25">
      <c r="J161" s="2"/>
      <c r="L161" s="14"/>
      <c r="M161" s="14"/>
      <c r="N161" s="27"/>
      <c r="O161" s="27"/>
      <c r="P161" s="27"/>
      <c r="Q161" s="27"/>
    </row>
    <row r="162" spans="10:17" x14ac:dyDescent="0.25">
      <c r="J162" s="2"/>
      <c r="L162" s="14"/>
      <c r="M162" s="14"/>
      <c r="N162" s="27"/>
      <c r="O162" s="27"/>
      <c r="P162" s="27"/>
      <c r="Q162" s="27"/>
    </row>
    <row r="163" spans="10:17" x14ac:dyDescent="0.25">
      <c r="J163" s="2"/>
      <c r="L163" s="14"/>
      <c r="M163" s="14"/>
      <c r="N163" s="27"/>
      <c r="O163" s="27"/>
      <c r="P163" s="27"/>
      <c r="Q163" s="27"/>
    </row>
    <row r="164" spans="10:17" x14ac:dyDescent="0.25">
      <c r="J164" s="2"/>
      <c r="L164" s="14"/>
      <c r="M164" s="14"/>
      <c r="N164" s="27"/>
      <c r="O164" s="27"/>
      <c r="P164" s="27"/>
      <c r="Q164" s="27"/>
    </row>
    <row r="165" spans="10:17" x14ac:dyDescent="0.25">
      <c r="J165" s="2"/>
      <c r="L165" s="14"/>
      <c r="M165" s="14"/>
      <c r="N165" s="27"/>
      <c r="O165" s="27"/>
      <c r="P165" s="27"/>
      <c r="Q165" s="27"/>
    </row>
    <row r="166" spans="10:17" x14ac:dyDescent="0.25">
      <c r="J166" s="2"/>
      <c r="L166" s="14"/>
      <c r="M166" s="14"/>
      <c r="N166" s="27"/>
      <c r="O166" s="27"/>
      <c r="P166" s="27"/>
      <c r="Q166" s="27"/>
    </row>
    <row r="167" spans="10:17" x14ac:dyDescent="0.25">
      <c r="J167" s="2"/>
      <c r="L167" s="14"/>
      <c r="M167" s="14"/>
      <c r="N167" s="27"/>
      <c r="O167" s="27"/>
      <c r="P167" s="27"/>
      <c r="Q167" s="27"/>
    </row>
    <row r="168" spans="10:17" x14ac:dyDescent="0.25">
      <c r="J168" s="2"/>
      <c r="L168" s="14"/>
      <c r="M168" s="14"/>
      <c r="N168" s="27"/>
      <c r="O168" s="27"/>
      <c r="P168" s="27"/>
      <c r="Q168" s="27"/>
    </row>
    <row r="169" spans="10:17" x14ac:dyDescent="0.25">
      <c r="J169" s="2"/>
      <c r="L169" s="14"/>
      <c r="M169" s="14"/>
      <c r="N169" s="27"/>
      <c r="O169" s="27"/>
      <c r="P169" s="27"/>
      <c r="Q169" s="27"/>
    </row>
    <row r="170" spans="10:17" x14ac:dyDescent="0.25">
      <c r="J170" s="2"/>
      <c r="L170" s="14"/>
      <c r="M170" s="14"/>
      <c r="N170" s="27"/>
      <c r="O170" s="27"/>
      <c r="P170" s="27"/>
      <c r="Q170" s="27"/>
    </row>
    <row r="171" spans="10:17" x14ac:dyDescent="0.25">
      <c r="J171" s="2"/>
      <c r="L171" s="14"/>
      <c r="M171" s="14"/>
      <c r="N171" s="27"/>
      <c r="O171" s="27"/>
      <c r="P171" s="27"/>
      <c r="Q171" s="27"/>
    </row>
    <row r="172" spans="10:17" x14ac:dyDescent="0.25">
      <c r="J172" s="2"/>
      <c r="L172" s="14"/>
      <c r="M172" s="14"/>
      <c r="N172" s="27"/>
      <c r="O172" s="27"/>
      <c r="P172" s="27"/>
      <c r="Q172" s="27"/>
    </row>
    <row r="173" spans="10:17" x14ac:dyDescent="0.25">
      <c r="J173" s="2"/>
      <c r="L173" s="14"/>
      <c r="M173" s="14"/>
      <c r="N173" s="27"/>
      <c r="O173" s="27"/>
      <c r="P173" s="27"/>
      <c r="Q173" s="27"/>
    </row>
    <row r="174" spans="10:17" x14ac:dyDescent="0.25">
      <c r="J174" s="2"/>
      <c r="L174" s="14"/>
      <c r="M174" s="14"/>
      <c r="N174" s="27"/>
      <c r="O174" s="27"/>
      <c r="P174" s="27"/>
      <c r="Q174" s="27"/>
    </row>
    <row r="175" spans="10:17" x14ac:dyDescent="0.25">
      <c r="J175" s="2"/>
      <c r="L175" s="14"/>
      <c r="M175" s="14"/>
      <c r="N175" s="27"/>
      <c r="O175" s="27"/>
      <c r="P175" s="27"/>
      <c r="Q175" s="27"/>
    </row>
    <row r="176" spans="10:17" x14ac:dyDescent="0.25">
      <c r="J176" s="2"/>
      <c r="L176" s="14"/>
      <c r="M176" s="14"/>
      <c r="N176" s="27"/>
      <c r="O176" s="27"/>
      <c r="P176" s="27"/>
      <c r="Q176" s="27"/>
    </row>
    <row r="177" spans="10:17" x14ac:dyDescent="0.25">
      <c r="J177" s="2"/>
      <c r="L177" s="14"/>
      <c r="M177" s="14"/>
      <c r="N177" s="27"/>
      <c r="O177" s="27"/>
      <c r="P177" s="27"/>
      <c r="Q177" s="27"/>
    </row>
    <row r="178" spans="10:17" x14ac:dyDescent="0.25">
      <c r="J178" s="2"/>
      <c r="L178" s="14"/>
      <c r="M178" s="14"/>
      <c r="N178" s="27"/>
      <c r="O178" s="27"/>
      <c r="P178" s="27"/>
      <c r="Q178" s="27"/>
    </row>
    <row r="179" spans="10:17" x14ac:dyDescent="0.25">
      <c r="J179" s="2"/>
      <c r="L179" s="14"/>
      <c r="M179" s="14"/>
      <c r="N179" s="27"/>
      <c r="O179" s="27"/>
      <c r="P179" s="27"/>
      <c r="Q179" s="27"/>
    </row>
    <row r="180" spans="10:17" x14ac:dyDescent="0.25">
      <c r="J180" s="2"/>
      <c r="L180" s="14"/>
      <c r="M180" s="14"/>
      <c r="N180" s="27"/>
      <c r="O180" s="27"/>
      <c r="P180" s="27"/>
      <c r="Q180" s="27"/>
    </row>
    <row r="181" spans="10:17" x14ac:dyDescent="0.25">
      <c r="J181" s="2"/>
      <c r="L181" s="14"/>
      <c r="M181" s="14"/>
      <c r="N181" s="27"/>
      <c r="O181" s="27"/>
      <c r="P181" s="27"/>
      <c r="Q181" s="27"/>
    </row>
    <row r="182" spans="10:17" x14ac:dyDescent="0.25">
      <c r="J182" s="2"/>
      <c r="L182" s="14"/>
      <c r="M182" s="14"/>
      <c r="N182" s="27"/>
      <c r="O182" s="27"/>
      <c r="P182" s="27"/>
      <c r="Q182" s="27"/>
    </row>
    <row r="183" spans="10:17" x14ac:dyDescent="0.25">
      <c r="J183" s="2"/>
      <c r="L183" s="14"/>
      <c r="M183" s="14"/>
      <c r="N183" s="27"/>
      <c r="O183" s="27"/>
      <c r="P183" s="27"/>
      <c r="Q183" s="27"/>
    </row>
    <row r="184" spans="10:17" x14ac:dyDescent="0.25">
      <c r="J184" s="2"/>
      <c r="L184" s="14"/>
      <c r="M184" s="14"/>
      <c r="N184" s="27"/>
      <c r="O184" s="27"/>
      <c r="P184" s="27"/>
      <c r="Q184" s="27"/>
    </row>
    <row r="185" spans="10:17" x14ac:dyDescent="0.25">
      <c r="J185" s="2"/>
      <c r="L185" s="14"/>
      <c r="M185" s="14"/>
      <c r="N185" s="27"/>
      <c r="O185" s="27"/>
      <c r="P185" s="27"/>
      <c r="Q185" s="27"/>
    </row>
    <row r="186" spans="10:17" x14ac:dyDescent="0.25">
      <c r="J186" s="2"/>
      <c r="L186" s="14"/>
      <c r="M186" s="14"/>
      <c r="N186" s="27"/>
      <c r="O186" s="27"/>
      <c r="P186" s="27"/>
      <c r="Q186" s="27"/>
    </row>
    <row r="187" spans="10:17" x14ac:dyDescent="0.25">
      <c r="J187" s="2"/>
      <c r="L187" s="14"/>
      <c r="M187" s="14"/>
      <c r="N187" s="27"/>
      <c r="O187" s="27"/>
      <c r="P187" s="27"/>
      <c r="Q187" s="27"/>
    </row>
    <row r="188" spans="10:17" x14ac:dyDescent="0.25">
      <c r="J188" s="2"/>
      <c r="L188" s="14"/>
      <c r="M188" s="14"/>
      <c r="N188" s="27"/>
      <c r="O188" s="27"/>
      <c r="P188" s="27"/>
      <c r="Q188" s="27"/>
    </row>
    <row r="189" spans="10:17" x14ac:dyDescent="0.25">
      <c r="J189" s="2"/>
      <c r="L189" s="14"/>
      <c r="M189" s="14"/>
      <c r="N189" s="27"/>
      <c r="O189" s="27"/>
      <c r="P189" s="27"/>
      <c r="Q189" s="27"/>
    </row>
    <row r="190" spans="10:17" x14ac:dyDescent="0.25">
      <c r="J190" s="2"/>
      <c r="L190" s="14"/>
      <c r="M190" s="14"/>
      <c r="N190" s="27"/>
      <c r="O190" s="27"/>
      <c r="P190" s="27"/>
      <c r="Q190" s="27"/>
    </row>
    <row r="191" spans="10:17" x14ac:dyDescent="0.25">
      <c r="J191" s="2"/>
      <c r="L191" s="14"/>
      <c r="M191" s="14"/>
      <c r="N191" s="27"/>
      <c r="O191" s="27"/>
      <c r="P191" s="27"/>
      <c r="Q191" s="27"/>
    </row>
    <row r="192" spans="10:17" x14ac:dyDescent="0.25">
      <c r="J192" s="2"/>
      <c r="L192" s="14"/>
      <c r="M192" s="14"/>
      <c r="N192" s="27"/>
      <c r="O192" s="27"/>
      <c r="P192" s="27"/>
      <c r="Q192" s="27"/>
    </row>
    <row r="193" spans="10:17" x14ac:dyDescent="0.25">
      <c r="J193" s="2"/>
      <c r="L193" s="14"/>
      <c r="M193" s="14"/>
      <c r="N193" s="27"/>
      <c r="O193" s="27"/>
      <c r="P193" s="27"/>
      <c r="Q193" s="27"/>
    </row>
    <row r="194" spans="10:17" x14ac:dyDescent="0.25">
      <c r="J194" s="2"/>
      <c r="L194" s="14"/>
      <c r="M194" s="14"/>
      <c r="N194" s="27"/>
      <c r="O194" s="27"/>
      <c r="P194" s="27"/>
      <c r="Q194" s="27"/>
    </row>
    <row r="195" spans="10:17" x14ac:dyDescent="0.25">
      <c r="J195" s="2"/>
      <c r="L195" s="14"/>
      <c r="M195" s="14"/>
      <c r="N195" s="27"/>
      <c r="O195" s="27"/>
      <c r="P195" s="27"/>
      <c r="Q195" s="27"/>
    </row>
    <row r="196" spans="10:17" x14ac:dyDescent="0.25">
      <c r="J196" s="2"/>
      <c r="L196" s="14"/>
      <c r="M196" s="14"/>
      <c r="N196" s="27"/>
      <c r="O196" s="27"/>
      <c r="P196" s="27"/>
      <c r="Q196" s="27"/>
    </row>
    <row r="197" spans="10:17" x14ac:dyDescent="0.25">
      <c r="J197" s="2"/>
      <c r="L197" s="14"/>
      <c r="M197" s="14"/>
      <c r="N197" s="27"/>
      <c r="O197" s="27"/>
      <c r="P197" s="27"/>
      <c r="Q197" s="27"/>
    </row>
    <row r="198" spans="10:17" x14ac:dyDescent="0.25">
      <c r="J198" s="2"/>
      <c r="L198" s="14"/>
      <c r="M198" s="14"/>
      <c r="N198" s="27"/>
      <c r="O198" s="27"/>
      <c r="P198" s="27"/>
      <c r="Q198" s="27"/>
    </row>
    <row r="199" spans="10:17" x14ac:dyDescent="0.25">
      <c r="J199" s="2"/>
      <c r="L199" s="14"/>
      <c r="M199" s="14"/>
      <c r="N199" s="27"/>
      <c r="O199" s="27"/>
      <c r="P199" s="27"/>
      <c r="Q199" s="27"/>
    </row>
    <row r="200" spans="10:17" x14ac:dyDescent="0.25">
      <c r="J200" s="2"/>
      <c r="L200" s="14"/>
      <c r="M200" s="14"/>
      <c r="N200" s="27"/>
      <c r="O200" s="27"/>
      <c r="P200" s="27"/>
      <c r="Q200" s="27"/>
    </row>
    <row r="201" spans="10:17" x14ac:dyDescent="0.25">
      <c r="J201" s="2"/>
      <c r="L201" s="14"/>
      <c r="M201" s="14"/>
      <c r="N201" s="27"/>
      <c r="O201" s="27"/>
      <c r="P201" s="27"/>
      <c r="Q201" s="27"/>
    </row>
    <row r="202" spans="10:17" x14ac:dyDescent="0.25">
      <c r="J202" s="2"/>
      <c r="L202" s="14"/>
      <c r="M202" s="14"/>
      <c r="N202" s="27"/>
      <c r="O202" s="27"/>
      <c r="P202" s="27"/>
      <c r="Q202" s="27"/>
    </row>
    <row r="203" spans="10:17" x14ac:dyDescent="0.25">
      <c r="J203" s="2"/>
      <c r="L203" s="14"/>
      <c r="M203" s="14"/>
      <c r="N203" s="27"/>
      <c r="O203" s="27"/>
      <c r="P203" s="27"/>
      <c r="Q203" s="27"/>
    </row>
    <row r="204" spans="10:17" x14ac:dyDescent="0.25">
      <c r="J204" s="2"/>
      <c r="L204" s="14"/>
      <c r="M204" s="14"/>
      <c r="N204" s="27"/>
      <c r="O204" s="27"/>
      <c r="P204" s="27"/>
      <c r="Q204" s="27"/>
    </row>
    <row r="205" spans="10:17" x14ac:dyDescent="0.25">
      <c r="J205" s="2"/>
      <c r="L205" s="14"/>
      <c r="M205" s="14"/>
      <c r="N205" s="27"/>
      <c r="O205" s="27"/>
      <c r="P205" s="27"/>
      <c r="Q205" s="27"/>
    </row>
    <row r="206" spans="10:17" x14ac:dyDescent="0.25">
      <c r="J206" s="2"/>
      <c r="L206" s="14"/>
      <c r="M206" s="14"/>
      <c r="N206" s="27"/>
      <c r="O206" s="27"/>
      <c r="P206" s="27"/>
      <c r="Q206" s="27"/>
    </row>
    <row r="207" spans="10:17" x14ac:dyDescent="0.25">
      <c r="J207" s="2"/>
      <c r="L207" s="14"/>
      <c r="M207" s="14"/>
      <c r="N207" s="27"/>
      <c r="O207" s="27"/>
      <c r="P207" s="27"/>
      <c r="Q207" s="27"/>
    </row>
    <row r="208" spans="10:17" x14ac:dyDescent="0.25">
      <c r="L208" s="14"/>
      <c r="M208" s="14"/>
      <c r="N208" s="27"/>
    </row>
    <row r="209" spans="10:16" x14ac:dyDescent="0.25">
      <c r="J209" s="2" t="s">
        <v>51</v>
      </c>
      <c r="L209" s="14">
        <f>AVERAGE(L114:L115,L127:L128,L140:L141,L153:L154,L166:L167,L179:L180,L192:L193,L205:L206)</f>
        <v>0.99338927657762244</v>
      </c>
      <c r="M209" s="14">
        <f>AVERAGE(M114:M115,M127:M128,M140:M141,M153:M154,M166:M167,M179:M180,M192:M193,M205:M206)</f>
        <v>0.97364549352578045</v>
      </c>
      <c r="N209" s="14">
        <f>AVERAGE(N114:N115,N127:N128,N140:N141,N153:N154,N166:N167,N179:N180,N192:N193,N205:N206)</f>
        <v>0.98091099750352251</v>
      </c>
      <c r="O209" s="14">
        <f>AVERAGE(O114:O115,O127:O128,O140:O141,O153:O154,O166:O167,O179:O180,O192:O193,O205:O206)</f>
        <v>0.99396449961989108</v>
      </c>
    </row>
    <row r="210" spans="10:16" x14ac:dyDescent="0.25">
      <c r="J210" s="2" t="s">
        <v>52</v>
      </c>
      <c r="L210" s="14">
        <f>AVERAGE(L116,L129,L142,L155,L168,L181,L194,L207)</f>
        <v>1.001663208066101</v>
      </c>
      <c r="M210" s="14">
        <f>AVERAGE(M116,M129,M142,M155,M168,M181,M194,M207)</f>
        <v>0.96483927057702912</v>
      </c>
      <c r="N210" s="14">
        <f>AVERAGE(N116,N129,N142,N155,N168,N181,N194,N207)</f>
        <v>0.98908099750352263</v>
      </c>
      <c r="O210" s="14">
        <f>AVERAGE(O116,O129,O142,O155,O168,O181,O194,O207)</f>
        <v>0.98497449961989103</v>
      </c>
    </row>
    <row r="211" spans="10:16" x14ac:dyDescent="0.25">
      <c r="L211" s="14"/>
      <c r="M211" s="14"/>
      <c r="N211" s="27"/>
    </row>
    <row r="212" spans="10:16" ht="13.8" x14ac:dyDescent="0.3">
      <c r="J212" s="1" t="s">
        <v>53</v>
      </c>
      <c r="L212" s="14">
        <f>(L210-L209)</f>
        <v>8.2739314884785475E-3</v>
      </c>
      <c r="M212" s="14">
        <f>(M210-M209)</f>
        <v>-8.8062229487513299E-3</v>
      </c>
      <c r="N212" s="14">
        <v>0.99814999999999998</v>
      </c>
      <c r="O212" s="1">
        <v>0.98038000000000003</v>
      </c>
      <c r="P212" s="1" t="s">
        <v>55</v>
      </c>
    </row>
    <row r="213" spans="10:16" ht="13.8" x14ac:dyDescent="0.3">
      <c r="J213" s="1" t="s">
        <v>54</v>
      </c>
      <c r="L213" s="14">
        <f>(1.00632-0.99815)</f>
        <v>8.1700000000001216E-3</v>
      </c>
      <c r="M213" s="14">
        <f>(0.97139-0.98038)</f>
        <v>-8.9900000000000535E-3</v>
      </c>
      <c r="N213" s="14">
        <v>1.0063200000000001</v>
      </c>
      <c r="O213" s="1">
        <v>0.97138999999999998</v>
      </c>
      <c r="P213" s="1" t="s">
        <v>56</v>
      </c>
    </row>
    <row r="214" spans="10:16" x14ac:dyDescent="0.25">
      <c r="L214" s="14"/>
      <c r="M214" s="14"/>
      <c r="N214" s="27"/>
      <c r="P214" s="27"/>
    </row>
    <row r="215" spans="10:16" x14ac:dyDescent="0.25">
      <c r="J215" s="1" t="s">
        <v>47</v>
      </c>
      <c r="L215" s="14">
        <f>(L213/L212)</f>
        <v>0.98743868152363234</v>
      </c>
      <c r="M215" s="14">
        <f>(M213/M212)</f>
        <v>1.0208689982434276</v>
      </c>
      <c r="N215" s="27">
        <f>N212-N209</f>
        <v>1.7239002496477474E-2</v>
      </c>
      <c r="O215" s="27">
        <f>O212-O209</f>
        <v>-1.3584499619891055E-2</v>
      </c>
      <c r="P215" s="27" t="s">
        <v>49</v>
      </c>
    </row>
    <row r="216" spans="10:16" x14ac:dyDescent="0.25">
      <c r="L216" s="14"/>
      <c r="M216" s="14"/>
      <c r="N216" s="27"/>
      <c r="O216" s="27"/>
    </row>
    <row r="217" spans="10:16" x14ac:dyDescent="0.25">
      <c r="L217" s="14"/>
      <c r="M217" s="14"/>
      <c r="N217" s="27"/>
    </row>
    <row r="218" spans="10:16" x14ac:dyDescent="0.25">
      <c r="L218" s="14"/>
      <c r="M218" s="14"/>
      <c r="N218" s="27"/>
    </row>
    <row r="219" spans="10:16" x14ac:dyDescent="0.25">
      <c r="L219" s="14"/>
      <c r="M219" s="14"/>
      <c r="N219" s="27"/>
    </row>
    <row r="220" spans="10:16" x14ac:dyDescent="0.25">
      <c r="L220" s="14"/>
      <c r="M220" s="14"/>
      <c r="N220" s="27"/>
    </row>
    <row r="221" spans="10:16" x14ac:dyDescent="0.25">
      <c r="L221" s="14"/>
      <c r="M221" s="14"/>
      <c r="N221" s="27"/>
    </row>
    <row r="222" spans="10:16" x14ac:dyDescent="0.25">
      <c r="L222" s="14"/>
      <c r="M222" s="14"/>
      <c r="N222" s="27"/>
    </row>
  </sheetData>
  <mergeCells count="8">
    <mergeCell ref="U14:W14"/>
    <mergeCell ref="P1:Q1"/>
    <mergeCell ref="G1:I1"/>
    <mergeCell ref="J1:K1"/>
    <mergeCell ref="L1:M1"/>
    <mergeCell ref="U1:W1"/>
    <mergeCell ref="U8:W8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0"/>
  <sheetViews>
    <sheetView tabSelected="1" workbookViewId="0">
      <selection activeCell="A3" sqref="A3:F12"/>
    </sheetView>
  </sheetViews>
  <sheetFormatPr defaultColWidth="9.109375" defaultRowHeight="13.2" x14ac:dyDescent="0.25"/>
  <cols>
    <col min="1" max="1" width="34.6640625" style="46" customWidth="1"/>
    <col min="2" max="8" width="9.109375" style="1"/>
    <col min="9" max="9" width="14.33203125" style="1" bestFit="1" customWidth="1"/>
    <col min="10" max="16" width="9.109375" style="1"/>
    <col min="17" max="17" width="12.6640625" style="1" bestFit="1" customWidth="1"/>
    <col min="18" max="16384" width="9.109375" style="1"/>
  </cols>
  <sheetData>
    <row r="1" spans="1:22" ht="14.4" x14ac:dyDescent="0.25">
      <c r="A1" s="48" t="s">
        <v>23</v>
      </c>
      <c r="B1" s="7" t="s">
        <v>33</v>
      </c>
      <c r="C1" s="7" t="s">
        <v>34</v>
      </c>
      <c r="D1" s="7" t="s">
        <v>58</v>
      </c>
      <c r="E1" s="7" t="s">
        <v>59</v>
      </c>
      <c r="F1" s="7" t="s">
        <v>69</v>
      </c>
      <c r="H1" s="7" t="s">
        <v>24</v>
      </c>
      <c r="I1" s="7" t="s">
        <v>23</v>
      </c>
      <c r="J1" s="7" t="s">
        <v>33</v>
      </c>
      <c r="K1" s="7" t="s">
        <v>34</v>
      </c>
      <c r="L1" s="7" t="s">
        <v>58</v>
      </c>
      <c r="M1" s="7" t="s">
        <v>59</v>
      </c>
      <c r="N1" s="7" t="s">
        <v>69</v>
      </c>
      <c r="P1" s="7" t="s">
        <v>24</v>
      </c>
      <c r="Q1" s="7" t="s">
        <v>23</v>
      </c>
      <c r="R1" s="7" t="s">
        <v>33</v>
      </c>
      <c r="S1" s="7" t="s">
        <v>34</v>
      </c>
      <c r="T1" s="7" t="s">
        <v>58</v>
      </c>
      <c r="U1" s="7" t="s">
        <v>59</v>
      </c>
      <c r="V1" s="7" t="s">
        <v>69</v>
      </c>
    </row>
    <row r="2" spans="1:22" ht="13.8" thickBot="1" x14ac:dyDescent="0.3">
      <c r="A2" s="49"/>
      <c r="B2" s="10" t="s">
        <v>30</v>
      </c>
      <c r="C2" s="10" t="s">
        <v>32</v>
      </c>
      <c r="D2" s="10"/>
      <c r="E2" s="10"/>
      <c r="F2" s="10" t="s">
        <v>70</v>
      </c>
      <c r="H2" s="10" t="s">
        <v>25</v>
      </c>
      <c r="I2" s="10"/>
      <c r="J2" s="10" t="s">
        <v>30</v>
      </c>
      <c r="K2" s="10" t="s">
        <v>32</v>
      </c>
      <c r="L2" s="10"/>
      <c r="M2" s="10"/>
      <c r="N2" s="10" t="s">
        <v>70</v>
      </c>
      <c r="P2" s="10" t="s">
        <v>25</v>
      </c>
      <c r="Q2" s="10"/>
      <c r="R2" s="10" t="s">
        <v>30</v>
      </c>
      <c r="S2" s="10" t="s">
        <v>32</v>
      </c>
      <c r="T2" s="10"/>
      <c r="U2" s="10"/>
      <c r="V2" s="10" t="s">
        <v>70</v>
      </c>
    </row>
    <row r="3" spans="1:22" x14ac:dyDescent="0.25">
      <c r="A3" s="46" t="str">
        <f>repro!B11</f>
        <v>004_DR</v>
      </c>
      <c r="B3" s="5">
        <f>repro!P11</f>
        <v>14.120327104212071</v>
      </c>
      <c r="C3" s="5">
        <f>repro!Q11</f>
        <v>-17.862154989586763</v>
      </c>
      <c r="D3" s="5">
        <f>repro!R11</f>
        <v>14.510171235955157</v>
      </c>
      <c r="E3" s="5">
        <f>repro!S11</f>
        <v>48.432740001869391</v>
      </c>
      <c r="F3" s="4">
        <f>E3/D3</f>
        <v>3.3378475838973256</v>
      </c>
    </row>
    <row r="4" spans="1:22" x14ac:dyDescent="0.25">
      <c r="A4" s="46" t="str">
        <f>repro!B12</f>
        <v>005_DR</v>
      </c>
      <c r="B4" s="5">
        <f>repro!P12</f>
        <v>15.076102108302791</v>
      </c>
      <c r="C4" s="5">
        <f>repro!Q12</f>
        <v>-17.098746108167973</v>
      </c>
      <c r="D4" s="5">
        <f>repro!R12</f>
        <v>14.498389984308421</v>
      </c>
      <c r="E4" s="5">
        <f>repro!S12</f>
        <v>47.73182722834251</v>
      </c>
      <c r="F4" s="4">
        <f t="shared" ref="F4:F12" si="0">E4/D4</f>
        <v>3.2922157067096811</v>
      </c>
      <c r="I4" s="6" t="s">
        <v>65</v>
      </c>
      <c r="J4" s="35">
        <f>AVERAGE(J8:J23)</f>
        <v>-1.8500000000000183</v>
      </c>
      <c r="K4" s="35">
        <f>AVERAGE(K8:K23)</f>
        <v>-19.619999999999944</v>
      </c>
      <c r="L4" s="35">
        <f>AVERAGE(L8:L23)</f>
        <v>14.946339207701126</v>
      </c>
      <c r="M4" s="35">
        <f>AVERAGE(M8:M23)</f>
        <v>38.47901491907443</v>
      </c>
      <c r="N4" s="35">
        <f>AVERAGE(N8:N23)</f>
        <v>2.5745292178437218</v>
      </c>
      <c r="Q4" s="6" t="s">
        <v>65</v>
      </c>
      <c r="R4" s="35">
        <f>AVERAGE(R8:R23)</f>
        <v>6.3200000000002143</v>
      </c>
      <c r="S4" s="35">
        <f>AVERAGE(S8:S23)</f>
        <v>-28.609999999999971</v>
      </c>
      <c r="T4" s="35">
        <f>AVERAGE(T8:T23)</f>
        <v>9.5995014733581208</v>
      </c>
      <c r="U4" s="35">
        <f>AVERAGE(U8:U23)</f>
        <v>47.239051670614771</v>
      </c>
      <c r="V4" s="35">
        <f>AVERAGE(V8:V23)</f>
        <v>4.9209795650229475</v>
      </c>
    </row>
    <row r="5" spans="1:22" x14ac:dyDescent="0.25">
      <c r="A5" s="46" t="str">
        <f>repro!B13</f>
        <v>001_DR</v>
      </c>
      <c r="B5" s="5">
        <f>repro!P13</f>
        <v>14.030380276324195</v>
      </c>
      <c r="C5" s="5">
        <f>repro!Q13</f>
        <v>-17.539870775029943</v>
      </c>
      <c r="D5" s="5">
        <f>repro!R13</f>
        <v>14.565190684145101</v>
      </c>
      <c r="E5" s="5">
        <f>repro!S13</f>
        <v>47.369725237766424</v>
      </c>
      <c r="F5" s="4">
        <f t="shared" si="0"/>
        <v>3.252255755863918</v>
      </c>
      <c r="I5" s="6" t="s">
        <v>38</v>
      </c>
      <c r="J5" s="35">
        <f>2*STDEV(J8:J23)</f>
        <v>4.9762467578914069E-3</v>
      </c>
      <c r="K5" s="35">
        <f>2*STDEV(K8:K23)</f>
        <v>6.607530417940123E-4</v>
      </c>
      <c r="L5" s="35">
        <f>2*STDEV(L8:L23)</f>
        <v>0.83228927183168355</v>
      </c>
      <c r="M5" s="35">
        <f>2*STDEV(M8:M23)</f>
        <v>2.0712553558082463</v>
      </c>
      <c r="N5" s="35">
        <f>2*STDEV(N8:N23)</f>
        <v>5.9674562443274293E-3</v>
      </c>
      <c r="Q5" s="6" t="s">
        <v>38</v>
      </c>
      <c r="R5" s="35">
        <f>2*STDEV(R8:R23)</f>
        <v>8.1486491450332935E-3</v>
      </c>
      <c r="S5" s="35">
        <f>2*STDEV(S8:S23)</f>
        <v>1.3725936535737258E-3</v>
      </c>
      <c r="T5" s="35">
        <f>2*STDEV(T8:T23)</f>
        <v>7.9826176027664925E-2</v>
      </c>
      <c r="U5" s="35">
        <f>2*STDEV(U8:U23)</f>
        <v>0.49007162271871951</v>
      </c>
      <c r="V5" s="35">
        <f>2*STDEV(V8:V23)</f>
        <v>1.0130592927410248E-2</v>
      </c>
    </row>
    <row r="6" spans="1:22" x14ac:dyDescent="0.25">
      <c r="A6" s="46" t="str">
        <f>repro!B14</f>
        <v>002_DR</v>
      </c>
      <c r="B6" s="5">
        <f>repro!P14</f>
        <v>14.230046091979309</v>
      </c>
      <c r="C6" s="5">
        <f>repro!Q14</f>
        <v>-17.272795357696992</v>
      </c>
      <c r="D6" s="5">
        <f>repro!R14</f>
        <v>14.639828951011179</v>
      </c>
      <c r="E6" s="5">
        <f>repro!S14</f>
        <v>48.166322141663606</v>
      </c>
      <c r="F6" s="4">
        <f t="shared" si="0"/>
        <v>3.2900877669295951</v>
      </c>
    </row>
    <row r="7" spans="1:22" x14ac:dyDescent="0.25">
      <c r="A7" s="46" t="str">
        <f>repro!B15</f>
        <v>FS16LE</v>
      </c>
      <c r="B7" s="5">
        <f>repro!P15</f>
        <v>8.1235631708853617</v>
      </c>
      <c r="C7" s="5">
        <f>repro!Q15</f>
        <v>-19.119099288344209</v>
      </c>
      <c r="D7" s="5">
        <f>repro!R15</f>
        <v>9.1405192958276658</v>
      </c>
      <c r="E7" s="5">
        <f>repro!S15</f>
        <v>41.679852982267953</v>
      </c>
      <c r="F7" s="4">
        <f t="shared" si="0"/>
        <v>4.5598998955445973</v>
      </c>
    </row>
    <row r="8" spans="1:22" x14ac:dyDescent="0.25">
      <c r="A8" s="46" t="str">
        <f>repro!B16</f>
        <v>FS13LE</v>
      </c>
      <c r="B8" s="5">
        <f>repro!P16</f>
        <v>9.8697949530412998</v>
      </c>
      <c r="C8" s="5">
        <f>repro!Q16</f>
        <v>-16.735108739428185</v>
      </c>
      <c r="D8" s="5">
        <f>repro!R16</f>
        <v>12.85427357072941</v>
      </c>
      <c r="E8" s="5">
        <f>repro!S16</f>
        <v>42.475296530113063</v>
      </c>
      <c r="F8" s="4">
        <f t="shared" si="0"/>
        <v>3.3043716003395143</v>
      </c>
      <c r="H8" s="1">
        <f>repro!A8</f>
        <v>5</v>
      </c>
      <c r="I8" s="1" t="str">
        <f>repro!B8</f>
        <v>SIGMA ALANINE</v>
      </c>
      <c r="J8" s="5">
        <f>repro!P8</f>
        <v>-1.847856987961527</v>
      </c>
      <c r="K8" s="5">
        <f>repro!Q8</f>
        <v>-19.619732649736488</v>
      </c>
      <c r="L8" s="5">
        <f>repro!R8</f>
        <v>15.172889720681143</v>
      </c>
      <c r="M8" s="5">
        <f>repro!S8</f>
        <v>39.062459597299039</v>
      </c>
      <c r="N8" s="5">
        <f>M8/L8</f>
        <v>2.5744904442332852</v>
      </c>
      <c r="P8" s="1">
        <f>repro!A10</f>
        <v>7</v>
      </c>
      <c r="Q8" s="1" t="str">
        <f>repro!B10</f>
        <v>BOVINE LIVER</v>
      </c>
      <c r="R8" s="5">
        <f>repro!P10</f>
        <v>6.3228809825341958</v>
      </c>
      <c r="S8" s="5">
        <f>repro!Q10</f>
        <v>-28.609514714859841</v>
      </c>
      <c r="T8" s="5">
        <f>repro!R10</f>
        <v>9.6277242885507963</v>
      </c>
      <c r="U8" s="5">
        <f>repro!S10</f>
        <v>47.412318154460522</v>
      </c>
      <c r="V8" s="5">
        <f>U8/T8</f>
        <v>4.9245612705011537</v>
      </c>
    </row>
    <row r="9" spans="1:22" x14ac:dyDescent="0.25">
      <c r="A9" s="46" t="str">
        <f>repro!B17</f>
        <v>FS2LE</v>
      </c>
      <c r="B9" s="5">
        <f>repro!P17</f>
        <v>10.468670198890528</v>
      </c>
      <c r="C9" s="5">
        <f>repro!Q17</f>
        <v>-17.917730691340395</v>
      </c>
      <c r="D9" s="5">
        <f>repro!R17</f>
        <v>10.954449668190934</v>
      </c>
      <c r="E9" s="5">
        <f>repro!S17</f>
        <v>37.624359351473942</v>
      </c>
      <c r="F9" s="4">
        <f t="shared" si="0"/>
        <v>3.4346188527138848</v>
      </c>
      <c r="H9" s="1">
        <f>repro!A9</f>
        <v>6</v>
      </c>
      <c r="I9" s="1" t="str">
        <f>repro!B9</f>
        <v>ALANINE</v>
      </c>
      <c r="J9" s="5">
        <f>repro!P9</f>
        <v>-1.8478841332141283</v>
      </c>
      <c r="K9" s="5">
        <f>repro!Q9</f>
        <v>-19.619717607738618</v>
      </c>
      <c r="L9" s="5">
        <f>repro!R9</f>
        <v>15.094736986469588</v>
      </c>
      <c r="M9" s="5">
        <f>repro!S9</f>
        <v>38.865899166144338</v>
      </c>
      <c r="N9" s="5">
        <f t="shared" ref="N9:N11" si="1">M9/L9</f>
        <v>2.574798037288256</v>
      </c>
      <c r="P9" s="1">
        <f>repro!A23</f>
        <v>20</v>
      </c>
      <c r="Q9" s="1" t="str">
        <f>repro!B23</f>
        <v>BOVINE LIVER</v>
      </c>
      <c r="R9" s="5">
        <f>repro!P23</f>
        <v>6.3171190174662328</v>
      </c>
      <c r="S9" s="5">
        <f>repro!Q23</f>
        <v>-28.610485285140097</v>
      </c>
      <c r="T9" s="5">
        <f>repro!R23</f>
        <v>9.5712786581654434</v>
      </c>
      <c r="U9" s="5">
        <f>repro!S23</f>
        <v>47.06578518676902</v>
      </c>
      <c r="V9" s="5">
        <f t="shared" ref="V9" si="2">U9/T9</f>
        <v>4.9173978595447414</v>
      </c>
    </row>
    <row r="10" spans="1:22" x14ac:dyDescent="0.25">
      <c r="A10" s="46" t="str">
        <f>repro!B18</f>
        <v>FS12LE</v>
      </c>
      <c r="B10" s="5">
        <f>repro!P18</f>
        <v>10.376183907987446</v>
      </c>
      <c r="C10" s="5">
        <f>repro!Q18</f>
        <v>-17.220729387936618</v>
      </c>
      <c r="D10" s="5">
        <f>repro!R18</f>
        <v>12.773210715325536</v>
      </c>
      <c r="E10" s="5">
        <f>repro!S18</f>
        <v>42.876541237311656</v>
      </c>
      <c r="F10" s="4">
        <f t="shared" si="0"/>
        <v>3.3567551802670557</v>
      </c>
      <c r="H10" s="1">
        <f>repro!A21</f>
        <v>18</v>
      </c>
      <c r="I10" s="1" t="str">
        <f>repro!B21</f>
        <v>ALANINE</v>
      </c>
      <c r="J10" s="5">
        <f>repro!P21</f>
        <v>-1.8516636838038503</v>
      </c>
      <c r="K10" s="5">
        <f>repro!Q21</f>
        <v>-19.620162808863917</v>
      </c>
      <c r="L10" s="5">
        <f>repro!R21</f>
        <v>15.192390682515621</v>
      </c>
      <c r="M10" s="5">
        <f>repro!S21</f>
        <v>39.056092857414846</v>
      </c>
      <c r="N10" s="5">
        <f t="shared" si="1"/>
        <v>2.5707667524876849</v>
      </c>
      <c r="R10" s="5"/>
      <c r="S10" s="5"/>
      <c r="T10" s="5"/>
      <c r="U10" s="5"/>
      <c r="V10" s="5"/>
    </row>
    <row r="11" spans="1:22" x14ac:dyDescent="0.25">
      <c r="A11" s="46" t="str">
        <f>repro!B19</f>
        <v>FS9LE</v>
      </c>
      <c r="B11" s="5">
        <f>repro!P19</f>
        <v>10.650775955253655</v>
      </c>
      <c r="C11" s="5">
        <f>repro!Q19</f>
        <v>-17.760536305253758</v>
      </c>
      <c r="D11" s="5">
        <f>repro!R19</f>
        <v>12.62046689726794</v>
      </c>
      <c r="E11" s="5">
        <f>repro!S19</f>
        <v>41.652959253793618</v>
      </c>
      <c r="F11" s="4">
        <f t="shared" si="0"/>
        <v>3.300429341707682</v>
      </c>
      <c r="H11" s="1">
        <f>repro!A22</f>
        <v>19</v>
      </c>
      <c r="I11" s="1" t="str">
        <f>repro!B22</f>
        <v>ALANINE</v>
      </c>
      <c r="J11" s="5">
        <f>repro!P22</f>
        <v>-1.8525951950205677</v>
      </c>
      <c r="K11" s="5">
        <f>repro!Q22</f>
        <v>-19.62038693366075</v>
      </c>
      <c r="L11" s="5">
        <f>repro!R22</f>
        <v>14.325339441138146</v>
      </c>
      <c r="M11" s="5">
        <f>repro!S22</f>
        <v>36.931608055439476</v>
      </c>
      <c r="N11" s="5">
        <f t="shared" si="1"/>
        <v>2.5780616373656597</v>
      </c>
      <c r="R11" s="5"/>
      <c r="S11" s="5"/>
      <c r="T11" s="5"/>
      <c r="U11" s="5"/>
      <c r="V11" s="5"/>
    </row>
    <row r="12" spans="1:22" x14ac:dyDescent="0.25">
      <c r="A12" s="46" t="str">
        <f>repro!B20</f>
        <v>FS6LE</v>
      </c>
      <c r="B12" s="5">
        <f>repro!P20</f>
        <v>11.176299887238228</v>
      </c>
      <c r="C12" s="5">
        <f>repro!Q20</f>
        <v>-17.360355103881453</v>
      </c>
      <c r="D12" s="5">
        <f>repro!R20</f>
        <v>12.930282143342682</v>
      </c>
      <c r="E12" s="5">
        <f>repro!S20</f>
        <v>41.443204037253921</v>
      </c>
      <c r="F12" s="4">
        <f t="shared" si="0"/>
        <v>3.2051275894696136</v>
      </c>
      <c r="J12" s="5"/>
      <c r="K12" s="5"/>
      <c r="L12" s="5"/>
      <c r="M12" s="5"/>
      <c r="N12" s="5"/>
      <c r="R12" s="5"/>
      <c r="S12" s="5"/>
      <c r="T12" s="5"/>
      <c r="U12" s="5"/>
      <c r="V12" s="5"/>
    </row>
    <row r="13" spans="1:22" x14ac:dyDescent="0.25">
      <c r="B13" s="5"/>
      <c r="C13" s="5"/>
      <c r="D13" s="5"/>
      <c r="E13" s="5"/>
      <c r="F13" s="4"/>
      <c r="J13" s="5"/>
      <c r="K13" s="5"/>
      <c r="L13" s="5"/>
      <c r="M13" s="5"/>
      <c r="N13" s="5"/>
      <c r="R13" s="5"/>
      <c r="S13" s="5"/>
      <c r="T13" s="5"/>
      <c r="U13" s="5"/>
      <c r="V13" s="5"/>
    </row>
    <row r="14" spans="1:22" x14ac:dyDescent="0.25">
      <c r="B14" s="5"/>
      <c r="C14" s="5"/>
      <c r="D14" s="5"/>
      <c r="E14" s="5"/>
      <c r="F14" s="4"/>
      <c r="J14" s="5"/>
      <c r="K14" s="5"/>
      <c r="L14" s="5"/>
      <c r="M14" s="5"/>
      <c r="N14" s="5"/>
      <c r="R14" s="5"/>
      <c r="S14" s="5"/>
      <c r="T14" s="5"/>
      <c r="U14" s="5"/>
      <c r="V14" s="5"/>
    </row>
    <row r="15" spans="1:22" x14ac:dyDescent="0.25">
      <c r="B15" s="5"/>
      <c r="C15" s="5"/>
      <c r="D15" s="5"/>
      <c r="E15" s="5"/>
      <c r="F15" s="4"/>
      <c r="J15" s="5"/>
      <c r="K15" s="5"/>
      <c r="L15" s="5"/>
      <c r="M15" s="5"/>
      <c r="N15" s="5"/>
      <c r="R15" s="5"/>
      <c r="S15" s="5"/>
      <c r="T15" s="5"/>
      <c r="U15" s="5"/>
      <c r="V15" s="5"/>
    </row>
    <row r="16" spans="1:22" x14ac:dyDescent="0.25">
      <c r="B16" s="5"/>
      <c r="C16" s="5"/>
      <c r="D16" s="5"/>
      <c r="E16" s="5"/>
      <c r="F16" s="4"/>
      <c r="J16" s="5"/>
      <c r="K16" s="5"/>
      <c r="L16" s="5"/>
      <c r="M16" s="5"/>
      <c r="N16" s="5"/>
      <c r="V16" s="5"/>
    </row>
    <row r="17" spans="2:22" x14ac:dyDescent="0.25">
      <c r="B17" s="5"/>
      <c r="C17" s="5"/>
      <c r="D17" s="5"/>
      <c r="E17" s="5"/>
      <c r="F17" s="4"/>
      <c r="J17" s="5"/>
      <c r="K17" s="5"/>
      <c r="L17" s="5"/>
      <c r="M17" s="5"/>
      <c r="N17" s="5"/>
      <c r="V17" s="5"/>
    </row>
    <row r="18" spans="2:22" x14ac:dyDescent="0.25">
      <c r="B18" s="5"/>
      <c r="C18" s="5"/>
      <c r="D18" s="5"/>
      <c r="E18" s="5"/>
      <c r="F18" s="4"/>
      <c r="J18" s="5"/>
      <c r="K18" s="5"/>
      <c r="L18" s="5"/>
      <c r="M18" s="5"/>
      <c r="N18" s="5"/>
      <c r="V18" s="5"/>
    </row>
    <row r="19" spans="2:22" x14ac:dyDescent="0.25">
      <c r="B19" s="5"/>
      <c r="C19" s="5"/>
      <c r="D19" s="5"/>
      <c r="E19" s="5"/>
      <c r="F19" s="4"/>
      <c r="J19" s="5"/>
      <c r="K19" s="5"/>
      <c r="L19" s="5"/>
      <c r="M19" s="5"/>
      <c r="N19" s="5"/>
      <c r="V19" s="5"/>
    </row>
    <row r="20" spans="2:22" x14ac:dyDescent="0.25">
      <c r="B20" s="5"/>
      <c r="C20" s="5"/>
      <c r="D20" s="5"/>
      <c r="E20" s="5"/>
      <c r="F20" s="4"/>
      <c r="J20" s="5"/>
      <c r="K20" s="5"/>
      <c r="L20" s="5"/>
      <c r="M20" s="5"/>
      <c r="N20" s="5"/>
      <c r="V20" s="5"/>
    </row>
    <row r="21" spans="2:22" x14ac:dyDescent="0.25">
      <c r="B21" s="5"/>
      <c r="C21" s="5"/>
      <c r="D21" s="5"/>
      <c r="E21" s="5"/>
      <c r="F21" s="4"/>
      <c r="J21" s="5"/>
      <c r="K21" s="5"/>
      <c r="L21" s="5"/>
      <c r="M21" s="5"/>
      <c r="N21" s="5"/>
      <c r="V21" s="5"/>
    </row>
    <row r="22" spans="2:22" x14ac:dyDescent="0.25">
      <c r="B22" s="5"/>
      <c r="C22" s="5"/>
      <c r="D22" s="5"/>
      <c r="E22" s="5"/>
      <c r="F22" s="4"/>
      <c r="J22" s="5"/>
      <c r="K22" s="5"/>
      <c r="L22" s="5"/>
      <c r="M22" s="5"/>
      <c r="N22" s="5"/>
      <c r="V22" s="5"/>
    </row>
    <row r="23" spans="2:22" x14ac:dyDescent="0.25">
      <c r="B23" s="5"/>
      <c r="C23" s="5"/>
      <c r="D23" s="5"/>
      <c r="E23" s="5"/>
      <c r="F23" s="4"/>
      <c r="J23" s="5"/>
      <c r="K23" s="5"/>
      <c r="L23" s="5"/>
      <c r="M23" s="5"/>
      <c r="N23" s="5"/>
      <c r="V23" s="5"/>
    </row>
    <row r="24" spans="2:22" x14ac:dyDescent="0.25">
      <c r="B24" s="5"/>
      <c r="C24" s="5"/>
      <c r="D24" s="5"/>
      <c r="E24" s="5"/>
      <c r="F24" s="4"/>
    </row>
    <row r="25" spans="2:22" x14ac:dyDescent="0.25">
      <c r="B25" s="5"/>
      <c r="C25" s="5"/>
      <c r="D25" s="5"/>
      <c r="E25" s="5"/>
      <c r="F25" s="4"/>
      <c r="N25" s="14"/>
    </row>
    <row r="26" spans="2:22" x14ac:dyDescent="0.25">
      <c r="B26" s="5"/>
      <c r="C26" s="5"/>
      <c r="D26" s="5"/>
      <c r="E26" s="5"/>
      <c r="F26" s="4"/>
    </row>
    <row r="27" spans="2:22" x14ac:dyDescent="0.25">
      <c r="B27" s="5"/>
      <c r="C27" s="5"/>
      <c r="D27" s="5"/>
      <c r="E27" s="5"/>
      <c r="F27" s="4"/>
    </row>
    <row r="28" spans="2:22" x14ac:dyDescent="0.25">
      <c r="B28" s="5"/>
      <c r="C28" s="5"/>
      <c r="D28" s="5"/>
      <c r="E28" s="5"/>
      <c r="F28" s="4"/>
    </row>
    <row r="29" spans="2:22" x14ac:dyDescent="0.25">
      <c r="B29" s="5"/>
      <c r="C29" s="5"/>
      <c r="D29" s="5"/>
      <c r="E29" s="5"/>
      <c r="F29" s="4"/>
    </row>
    <row r="30" spans="2:22" x14ac:dyDescent="0.25">
      <c r="B30" s="5"/>
      <c r="C30" s="5"/>
      <c r="D30" s="5"/>
      <c r="E30" s="5"/>
      <c r="F30" s="4"/>
    </row>
    <row r="31" spans="2:22" x14ac:dyDescent="0.25">
      <c r="B31" s="5"/>
      <c r="C31" s="5"/>
      <c r="D31" s="5"/>
      <c r="E31" s="5"/>
      <c r="F31" s="4"/>
    </row>
    <row r="32" spans="2:22" x14ac:dyDescent="0.25">
      <c r="B32" s="5"/>
      <c r="C32" s="5"/>
      <c r="D32" s="5"/>
      <c r="E32" s="5"/>
      <c r="F32" s="4"/>
    </row>
    <row r="33" spans="2:6" x14ac:dyDescent="0.25">
      <c r="B33" s="5"/>
      <c r="C33" s="5"/>
      <c r="D33" s="5"/>
      <c r="E33" s="5"/>
      <c r="F33" s="4"/>
    </row>
    <row r="34" spans="2:6" x14ac:dyDescent="0.25">
      <c r="B34" s="5"/>
      <c r="C34" s="5"/>
      <c r="D34" s="5"/>
      <c r="E34" s="5"/>
      <c r="F34" s="4"/>
    </row>
    <row r="35" spans="2:6" x14ac:dyDescent="0.25">
      <c r="B35" s="5"/>
      <c r="C35" s="5"/>
      <c r="D35" s="5"/>
      <c r="E35" s="5"/>
      <c r="F35" s="4"/>
    </row>
    <row r="36" spans="2:6" x14ac:dyDescent="0.25">
      <c r="B36" s="5"/>
      <c r="C36" s="5"/>
      <c r="D36" s="5"/>
      <c r="E36" s="5"/>
      <c r="F36" s="4"/>
    </row>
    <row r="37" spans="2:6" x14ac:dyDescent="0.25">
      <c r="B37" s="5"/>
      <c r="C37" s="5"/>
      <c r="D37" s="5"/>
      <c r="E37" s="5"/>
      <c r="F37" s="4"/>
    </row>
    <row r="38" spans="2:6" x14ac:dyDescent="0.25">
      <c r="B38" s="5"/>
      <c r="C38" s="5"/>
      <c r="D38" s="5"/>
      <c r="E38" s="5"/>
      <c r="F38" s="4"/>
    </row>
    <row r="39" spans="2:6" x14ac:dyDescent="0.25">
      <c r="B39" s="5"/>
      <c r="C39" s="5"/>
      <c r="D39" s="5"/>
      <c r="E39" s="5"/>
      <c r="F39" s="4"/>
    </row>
    <row r="40" spans="2:6" x14ac:dyDescent="0.25">
      <c r="B40" s="5"/>
      <c r="C40" s="5"/>
      <c r="D40" s="5"/>
      <c r="E40" s="5"/>
      <c r="F40" s="4"/>
    </row>
    <row r="41" spans="2:6" x14ac:dyDescent="0.25">
      <c r="B41" s="5"/>
      <c r="C41" s="5"/>
      <c r="D41" s="5"/>
      <c r="E41" s="5"/>
      <c r="F41" s="4"/>
    </row>
    <row r="42" spans="2:6" x14ac:dyDescent="0.25">
      <c r="B42" s="5"/>
      <c r="C42" s="5"/>
      <c r="D42" s="5"/>
      <c r="E42" s="5"/>
      <c r="F42" s="4"/>
    </row>
    <row r="43" spans="2:6" x14ac:dyDescent="0.25">
      <c r="B43" s="5"/>
      <c r="C43" s="5"/>
      <c r="D43" s="5"/>
      <c r="E43" s="5"/>
      <c r="F43" s="4"/>
    </row>
    <row r="44" spans="2:6" x14ac:dyDescent="0.25">
      <c r="B44" s="5"/>
      <c r="C44" s="5"/>
      <c r="D44" s="5"/>
      <c r="E44" s="5"/>
      <c r="F44" s="4"/>
    </row>
    <row r="45" spans="2:6" x14ac:dyDescent="0.25">
      <c r="B45" s="5"/>
      <c r="C45" s="5"/>
      <c r="D45" s="5"/>
      <c r="E45" s="5"/>
      <c r="F45" s="4"/>
    </row>
    <row r="46" spans="2:6" x14ac:dyDescent="0.25">
      <c r="B46" s="5"/>
      <c r="C46" s="5"/>
      <c r="D46" s="5"/>
      <c r="E46" s="5"/>
      <c r="F46" s="4"/>
    </row>
    <row r="47" spans="2:6" x14ac:dyDescent="0.25">
      <c r="B47" s="5"/>
      <c r="C47" s="5"/>
      <c r="D47" s="5"/>
      <c r="E47" s="5"/>
      <c r="F47" s="4"/>
    </row>
    <row r="48" spans="2:6" x14ac:dyDescent="0.25">
      <c r="B48" s="5"/>
      <c r="C48" s="5"/>
      <c r="D48" s="5"/>
      <c r="E48" s="5"/>
      <c r="F48" s="4"/>
    </row>
    <row r="49" spans="2:6" x14ac:dyDescent="0.25">
      <c r="B49" s="5"/>
      <c r="C49" s="5"/>
      <c r="D49" s="5"/>
      <c r="E49" s="5"/>
      <c r="F49" s="4"/>
    </row>
    <row r="50" spans="2:6" x14ac:dyDescent="0.25">
      <c r="B50" s="5"/>
      <c r="C50" s="5"/>
      <c r="D50" s="5"/>
      <c r="E50" s="5"/>
      <c r="F50" s="4"/>
    </row>
    <row r="51" spans="2:6" x14ac:dyDescent="0.25">
      <c r="B51" s="5"/>
      <c r="C51" s="5"/>
      <c r="D51" s="5"/>
      <c r="E51" s="5"/>
      <c r="F51" s="4"/>
    </row>
    <row r="52" spans="2:6" x14ac:dyDescent="0.25">
      <c r="B52" s="5"/>
      <c r="C52" s="5"/>
      <c r="D52" s="5"/>
      <c r="E52" s="5"/>
      <c r="F52" s="4"/>
    </row>
    <row r="53" spans="2:6" x14ac:dyDescent="0.25">
      <c r="B53" s="5"/>
      <c r="C53" s="5"/>
      <c r="D53" s="5"/>
      <c r="E53" s="5"/>
      <c r="F53" s="4"/>
    </row>
    <row r="54" spans="2:6" x14ac:dyDescent="0.25">
      <c r="B54" s="5"/>
      <c r="C54" s="5"/>
      <c r="D54" s="5"/>
      <c r="E54" s="5"/>
      <c r="F54" s="4"/>
    </row>
    <row r="55" spans="2:6" x14ac:dyDescent="0.25">
      <c r="B55" s="5"/>
      <c r="C55" s="5"/>
      <c r="D55" s="5"/>
      <c r="E55" s="5"/>
      <c r="F55" s="4"/>
    </row>
    <row r="56" spans="2:6" x14ac:dyDescent="0.25">
      <c r="B56" s="5"/>
      <c r="C56" s="5"/>
      <c r="D56" s="5"/>
      <c r="E56" s="5"/>
      <c r="F56" s="4"/>
    </row>
    <row r="57" spans="2:6" x14ac:dyDescent="0.25">
      <c r="B57" s="5"/>
      <c r="C57" s="5"/>
      <c r="D57" s="5"/>
      <c r="E57" s="5"/>
      <c r="F57" s="4"/>
    </row>
    <row r="58" spans="2:6" x14ac:dyDescent="0.25">
      <c r="B58" s="5"/>
      <c r="C58" s="5"/>
      <c r="D58" s="5"/>
      <c r="E58" s="5"/>
      <c r="F58" s="4"/>
    </row>
    <row r="59" spans="2:6" x14ac:dyDescent="0.25">
      <c r="B59" s="5"/>
      <c r="C59" s="5"/>
      <c r="D59" s="5"/>
      <c r="E59" s="5"/>
      <c r="F59" s="4"/>
    </row>
    <row r="60" spans="2:6" x14ac:dyDescent="0.25">
      <c r="B60" s="5"/>
      <c r="C60" s="5"/>
      <c r="D60" s="5"/>
      <c r="E60" s="5"/>
      <c r="F60" s="4"/>
    </row>
    <row r="61" spans="2:6" x14ac:dyDescent="0.25">
      <c r="B61" s="5"/>
      <c r="C61" s="5"/>
      <c r="D61" s="5"/>
      <c r="E61" s="5"/>
      <c r="F61" s="4"/>
    </row>
    <row r="62" spans="2:6" x14ac:dyDescent="0.25">
      <c r="B62" s="5"/>
      <c r="C62" s="5"/>
      <c r="D62" s="5"/>
      <c r="E62" s="5"/>
      <c r="F62" s="4"/>
    </row>
    <row r="63" spans="2:6" x14ac:dyDescent="0.25">
      <c r="B63" s="5"/>
      <c r="C63" s="5"/>
      <c r="D63" s="5"/>
      <c r="E63" s="5"/>
      <c r="F63" s="4"/>
    </row>
    <row r="64" spans="2:6" x14ac:dyDescent="0.25">
      <c r="B64" s="5"/>
      <c r="C64" s="5"/>
      <c r="D64" s="5"/>
      <c r="E64" s="5"/>
      <c r="F64" s="4"/>
    </row>
    <row r="65" spans="2:6" x14ac:dyDescent="0.25">
      <c r="B65" s="5"/>
      <c r="C65" s="5"/>
      <c r="D65" s="5"/>
      <c r="E65" s="5"/>
      <c r="F65" s="4"/>
    </row>
    <row r="66" spans="2:6" x14ac:dyDescent="0.25">
      <c r="B66" s="5"/>
      <c r="C66" s="5"/>
      <c r="D66" s="5"/>
      <c r="E66" s="5"/>
      <c r="F66" s="4"/>
    </row>
    <row r="67" spans="2:6" x14ac:dyDescent="0.25">
      <c r="B67" s="5"/>
      <c r="C67" s="5"/>
      <c r="D67" s="5"/>
      <c r="E67" s="5"/>
      <c r="F67" s="4"/>
    </row>
    <row r="68" spans="2:6" x14ac:dyDescent="0.25">
      <c r="B68" s="5"/>
      <c r="C68" s="5"/>
      <c r="D68" s="5"/>
      <c r="E68" s="5"/>
      <c r="F68" s="4"/>
    </row>
    <row r="69" spans="2:6" x14ac:dyDescent="0.25">
      <c r="B69" s="5"/>
      <c r="C69" s="5"/>
      <c r="D69" s="5"/>
      <c r="E69" s="5"/>
      <c r="F69" s="4"/>
    </row>
    <row r="70" spans="2:6" x14ac:dyDescent="0.25">
      <c r="B70" s="5"/>
      <c r="C70" s="5"/>
      <c r="D70" s="5"/>
      <c r="E70" s="5"/>
      <c r="F70" s="4"/>
    </row>
    <row r="71" spans="2:6" x14ac:dyDescent="0.25">
      <c r="B71" s="5"/>
      <c r="C71" s="5"/>
      <c r="D71" s="5"/>
      <c r="E71" s="5"/>
      <c r="F71" s="4"/>
    </row>
    <row r="72" spans="2:6" x14ac:dyDescent="0.25">
      <c r="B72" s="5"/>
      <c r="C72" s="5"/>
      <c r="D72" s="5"/>
      <c r="E72" s="5"/>
      <c r="F72" s="4"/>
    </row>
    <row r="73" spans="2:6" x14ac:dyDescent="0.25">
      <c r="B73" s="5"/>
      <c r="C73" s="5"/>
      <c r="D73" s="5"/>
      <c r="E73" s="5"/>
      <c r="F73" s="4"/>
    </row>
    <row r="74" spans="2:6" x14ac:dyDescent="0.25">
      <c r="B74" s="5"/>
      <c r="C74" s="5"/>
      <c r="D74" s="5"/>
      <c r="E74" s="5"/>
      <c r="F74" s="5"/>
    </row>
    <row r="75" spans="2:6" x14ac:dyDescent="0.25">
      <c r="B75" s="5"/>
      <c r="C75" s="5"/>
      <c r="D75" s="5"/>
      <c r="E75" s="5"/>
      <c r="F75" s="5"/>
    </row>
    <row r="76" spans="2:6" x14ac:dyDescent="0.25">
      <c r="B76" s="5"/>
      <c r="C76" s="5"/>
      <c r="D76" s="5"/>
      <c r="E76" s="5"/>
      <c r="F76" s="5"/>
    </row>
    <row r="77" spans="2:6" x14ac:dyDescent="0.25">
      <c r="B77" s="5"/>
      <c r="C77" s="5"/>
      <c r="D77" s="5"/>
      <c r="E77" s="5"/>
      <c r="F77" s="5"/>
    </row>
    <row r="78" spans="2:6" x14ac:dyDescent="0.25">
      <c r="B78" s="5"/>
      <c r="C78" s="5"/>
      <c r="D78" s="5"/>
      <c r="E78" s="5"/>
      <c r="F78" s="5"/>
    </row>
    <row r="79" spans="2:6" x14ac:dyDescent="0.25">
      <c r="B79" s="5"/>
      <c r="C79" s="5"/>
      <c r="D79" s="5"/>
      <c r="E79" s="5"/>
      <c r="F79" s="5"/>
    </row>
    <row r="80" spans="2:6" x14ac:dyDescent="0.25">
      <c r="B80" s="5"/>
      <c r="C80" s="5"/>
      <c r="D80" s="5"/>
      <c r="E80" s="5"/>
      <c r="F80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ReprocessedData</vt:lpstr>
      <vt:lpstr>repro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sercon_1</dc:creator>
  <cp:lastModifiedBy>Zaahir Santhanam</cp:lastModifiedBy>
  <dcterms:created xsi:type="dcterms:W3CDTF">2018-12-06T09:57:31Z</dcterms:created>
  <dcterms:modified xsi:type="dcterms:W3CDTF">2023-06-30T19:48:32Z</dcterms:modified>
</cp:coreProperties>
</file>