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c_mitchell3_exeter_ac_uk/Documents/My Documents/Data/IRMS/"/>
    </mc:Choice>
  </mc:AlternateContent>
  <xr:revisionPtr revIDLastSave="1" documentId="11_A18709D8EC27EAE6DC6EE81DF93B93148ACD8656" xr6:coauthVersionLast="47" xr6:coauthVersionMax="47" xr10:uidLastSave="{89731244-0559-4F70-9C6D-8D81C5E4C95D}"/>
  <bookViews>
    <workbookView xWindow="-108" yWindow="-108" windowWidth="30936" windowHeight="16896" activeTab="2" xr2:uid="{00000000-000D-0000-FFFF-FFFF00000000}"/>
  </bookViews>
  <sheets>
    <sheet name="ReprocessedData" sheetId="1" r:id="rId1"/>
    <sheet name="repro" sheetId="2" r:id="rId2"/>
    <sheet name="resul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2" l="1"/>
  <c r="M129" i="2" s="1"/>
  <c r="I36" i="2"/>
  <c r="M36" i="2" s="1"/>
  <c r="M142" i="2" s="1"/>
  <c r="I8" i="2"/>
  <c r="I9" i="2"/>
  <c r="I21" i="2"/>
  <c r="K21" i="2" s="1"/>
  <c r="I22" i="2"/>
  <c r="M22" i="2" s="1"/>
  <c r="M128" i="2" s="1"/>
  <c r="I34" i="2"/>
  <c r="I35" i="2"/>
  <c r="K35" i="2" s="1"/>
  <c r="I47" i="2"/>
  <c r="K47" i="2" s="1"/>
  <c r="I48" i="2"/>
  <c r="I10" i="2"/>
  <c r="I23" i="2"/>
  <c r="I49" i="2"/>
  <c r="M49" i="2" s="1"/>
  <c r="F10" i="2"/>
  <c r="A10" i="2"/>
  <c r="F23" i="2"/>
  <c r="L23" i="2" s="1"/>
  <c r="L129" i="2" s="1"/>
  <c r="A23" i="2"/>
  <c r="P9" i="3"/>
  <c r="F36" i="2"/>
  <c r="L36" i="2" s="1"/>
  <c r="L142" i="2" s="1"/>
  <c r="A36" i="2"/>
  <c r="P10" i="3" s="1"/>
  <c r="F49" i="2"/>
  <c r="A49" i="2"/>
  <c r="F8" i="2"/>
  <c r="L8" i="2" s="1"/>
  <c r="L114" i="2" s="1"/>
  <c r="A8" i="2"/>
  <c r="F9" i="2"/>
  <c r="J9" i="2" s="1"/>
  <c r="A9" i="2"/>
  <c r="H9" i="3" s="1"/>
  <c r="F21" i="2"/>
  <c r="J21" i="2" s="1"/>
  <c r="A21" i="2"/>
  <c r="L21" i="2" s="1"/>
  <c r="L127" i="2" s="1"/>
  <c r="F22" i="2"/>
  <c r="L22" i="2" s="1"/>
  <c r="L128" i="2" s="1"/>
  <c r="A22" i="2"/>
  <c r="F34" i="2"/>
  <c r="A34" i="2"/>
  <c r="F35" i="2"/>
  <c r="A35" i="2"/>
  <c r="F47" i="2"/>
  <c r="A47" i="2"/>
  <c r="F48" i="2"/>
  <c r="L48" i="2" s="1"/>
  <c r="L154" i="2" s="1"/>
  <c r="A48" i="2"/>
  <c r="V11" i="2"/>
  <c r="C11" i="2"/>
  <c r="S11" i="2" s="1"/>
  <c r="E3" i="3" s="1"/>
  <c r="L213" i="2"/>
  <c r="B8" i="2"/>
  <c r="M213" i="2"/>
  <c r="W11" i="2"/>
  <c r="G5" i="2"/>
  <c r="H5" i="2"/>
  <c r="I5" i="2"/>
  <c r="G6" i="2"/>
  <c r="C6" i="2"/>
  <c r="R6" i="2" s="1"/>
  <c r="H6" i="2"/>
  <c r="I6" i="2"/>
  <c r="G7" i="2"/>
  <c r="H7" i="2"/>
  <c r="I7" i="2"/>
  <c r="G8" i="2"/>
  <c r="H8" i="2"/>
  <c r="G9" i="2"/>
  <c r="C9" i="2"/>
  <c r="H9" i="2"/>
  <c r="G10" i="2"/>
  <c r="H10" i="2"/>
  <c r="G11" i="2"/>
  <c r="H11" i="2"/>
  <c r="I11" i="2"/>
  <c r="G12" i="2"/>
  <c r="S12" i="2" s="1"/>
  <c r="E4" i="3" s="1"/>
  <c r="H12" i="2"/>
  <c r="I12" i="2"/>
  <c r="G13" i="2"/>
  <c r="S13" i="2" s="1"/>
  <c r="E5" i="3" s="1"/>
  <c r="H13" i="2"/>
  <c r="I13" i="2"/>
  <c r="G14" i="2"/>
  <c r="H14" i="2"/>
  <c r="I14" i="2"/>
  <c r="A14" i="2"/>
  <c r="G15" i="2"/>
  <c r="H15" i="2"/>
  <c r="I15" i="2"/>
  <c r="M15" i="2" s="1"/>
  <c r="M121" i="2" s="1"/>
  <c r="G16" i="2"/>
  <c r="H16" i="2"/>
  <c r="I16" i="2"/>
  <c r="G17" i="2"/>
  <c r="S17" i="2" s="1"/>
  <c r="E9" i="3" s="1"/>
  <c r="H17" i="2"/>
  <c r="I17" i="2"/>
  <c r="G18" i="2"/>
  <c r="H18" i="2"/>
  <c r="I18" i="2"/>
  <c r="A18" i="2"/>
  <c r="M18" i="2"/>
  <c r="M124" i="2" s="1"/>
  <c r="G19" i="2"/>
  <c r="S19" i="2" s="1"/>
  <c r="E11" i="3" s="1"/>
  <c r="H19" i="2"/>
  <c r="I19" i="2"/>
  <c r="G20" i="2"/>
  <c r="S20" i="2" s="1"/>
  <c r="E12" i="3" s="1"/>
  <c r="C20" i="2"/>
  <c r="H20" i="2"/>
  <c r="I20" i="2"/>
  <c r="G21" i="2"/>
  <c r="S21" i="2" s="1"/>
  <c r="M10" i="3" s="1"/>
  <c r="H21" i="2"/>
  <c r="G22" i="2"/>
  <c r="H22" i="2"/>
  <c r="G23" i="2"/>
  <c r="F105" i="2" s="1"/>
  <c r="H23" i="2"/>
  <c r="G24" i="2"/>
  <c r="H24" i="2"/>
  <c r="I24" i="2"/>
  <c r="M24" i="2" s="1"/>
  <c r="M130" i="2" s="1"/>
  <c r="A24" i="2"/>
  <c r="L24" i="2" s="1"/>
  <c r="L130" i="2" s="1"/>
  <c r="G25" i="2"/>
  <c r="H25" i="2"/>
  <c r="I25" i="2"/>
  <c r="G26" i="2"/>
  <c r="C26" i="2"/>
  <c r="H26" i="2"/>
  <c r="I26" i="2"/>
  <c r="G27" i="2"/>
  <c r="H27" i="2"/>
  <c r="I27" i="2"/>
  <c r="G28" i="2"/>
  <c r="H28" i="2"/>
  <c r="I28" i="2"/>
  <c r="G29" i="2"/>
  <c r="H29" i="2"/>
  <c r="I29" i="2"/>
  <c r="M29" i="2" s="1"/>
  <c r="M135" i="2" s="1"/>
  <c r="G30" i="2"/>
  <c r="H30" i="2"/>
  <c r="I30" i="2"/>
  <c r="M30" i="2" s="1"/>
  <c r="M136" i="2" s="1"/>
  <c r="G31" i="2"/>
  <c r="H31" i="2"/>
  <c r="I31" i="2"/>
  <c r="G32" i="2"/>
  <c r="H32" i="2"/>
  <c r="I32" i="2"/>
  <c r="A32" i="2"/>
  <c r="G33" i="2"/>
  <c r="S33" i="2" s="1"/>
  <c r="E22" i="3" s="1"/>
  <c r="H33" i="2"/>
  <c r="I33" i="2"/>
  <c r="G34" i="2"/>
  <c r="C34" i="2"/>
  <c r="H34" i="2"/>
  <c r="G35" i="2"/>
  <c r="C35" i="2"/>
  <c r="H35" i="2"/>
  <c r="G36" i="2"/>
  <c r="F106" i="2" s="1"/>
  <c r="H36" i="2"/>
  <c r="G37" i="2"/>
  <c r="H37" i="2"/>
  <c r="I37" i="2"/>
  <c r="M37" i="2" s="1"/>
  <c r="M143" i="2" s="1"/>
  <c r="G38" i="2"/>
  <c r="H38" i="2"/>
  <c r="I38" i="2"/>
  <c r="A38" i="2"/>
  <c r="L38" i="2" s="1"/>
  <c r="L144" i="2" s="1"/>
  <c r="G39" i="2"/>
  <c r="H39" i="2"/>
  <c r="I39" i="2"/>
  <c r="M39" i="2" s="1"/>
  <c r="M145" i="2" s="1"/>
  <c r="G40" i="2"/>
  <c r="S40" i="2" s="1"/>
  <c r="C40" i="2"/>
  <c r="H40" i="2"/>
  <c r="I40" i="2"/>
  <c r="G41" i="2"/>
  <c r="S41" i="2" s="1"/>
  <c r="H41" i="2"/>
  <c r="I41" i="2"/>
  <c r="G42" i="2"/>
  <c r="C42" i="2"/>
  <c r="H42" i="2"/>
  <c r="I42" i="2"/>
  <c r="G43" i="2"/>
  <c r="H43" i="2"/>
  <c r="I43" i="2"/>
  <c r="G44" i="2"/>
  <c r="C44" i="2"/>
  <c r="S44" i="2" s="1"/>
  <c r="H44" i="2"/>
  <c r="I44" i="2"/>
  <c r="G45" i="2"/>
  <c r="H45" i="2"/>
  <c r="I45" i="2"/>
  <c r="G46" i="2"/>
  <c r="H46" i="2"/>
  <c r="I46" i="2"/>
  <c r="G47" i="2"/>
  <c r="H47" i="2"/>
  <c r="G48" i="2"/>
  <c r="H48" i="2"/>
  <c r="G49" i="2"/>
  <c r="F107" i="2" s="1"/>
  <c r="H49" i="2"/>
  <c r="D109" i="2"/>
  <c r="I4" i="2"/>
  <c r="H4" i="2"/>
  <c r="G4" i="2"/>
  <c r="C4" i="2"/>
  <c r="F5" i="2"/>
  <c r="F6" i="2"/>
  <c r="L6" i="2" s="1"/>
  <c r="L112" i="2" s="1"/>
  <c r="F7" i="2"/>
  <c r="L7" i="2" s="1"/>
  <c r="L113" i="2" s="1"/>
  <c r="A7" i="2"/>
  <c r="F11" i="2"/>
  <c r="F12" i="2"/>
  <c r="L12" i="2" s="1"/>
  <c r="L118" i="2" s="1"/>
  <c r="F13" i="2"/>
  <c r="F14" i="2"/>
  <c r="L14" i="2"/>
  <c r="L120" i="2" s="1"/>
  <c r="F15" i="2"/>
  <c r="L15" i="2" s="1"/>
  <c r="L121" i="2" s="1"/>
  <c r="F16" i="2"/>
  <c r="F17" i="2"/>
  <c r="F18" i="2"/>
  <c r="L18" i="2" s="1"/>
  <c r="L124" i="2" s="1"/>
  <c r="F19" i="2"/>
  <c r="L19" i="2" s="1"/>
  <c r="L125" i="2" s="1"/>
  <c r="F20" i="2"/>
  <c r="F24" i="2"/>
  <c r="F25" i="2"/>
  <c r="A25" i="2"/>
  <c r="M25" i="2" s="1"/>
  <c r="M131" i="2" s="1"/>
  <c r="F26" i="2"/>
  <c r="F27" i="2"/>
  <c r="F28" i="2"/>
  <c r="L28" i="2" s="1"/>
  <c r="L134" i="2" s="1"/>
  <c r="F29" i="2"/>
  <c r="L29" i="2" s="1"/>
  <c r="L135" i="2" s="1"/>
  <c r="A29" i="2"/>
  <c r="F30" i="2"/>
  <c r="A30" i="2"/>
  <c r="L30" i="2"/>
  <c r="L136" i="2" s="1"/>
  <c r="F31" i="2"/>
  <c r="F32" i="2"/>
  <c r="L32" i="2" s="1"/>
  <c r="L138" i="2" s="1"/>
  <c r="F33" i="2"/>
  <c r="L33" i="2" s="1"/>
  <c r="L139" i="2" s="1"/>
  <c r="A33" i="2"/>
  <c r="F37" i="2"/>
  <c r="F38" i="2"/>
  <c r="F39" i="2"/>
  <c r="L39" i="2" s="1"/>
  <c r="L145" i="2" s="1"/>
  <c r="F40" i="2"/>
  <c r="A40" i="2"/>
  <c r="F41" i="2"/>
  <c r="F42" i="2"/>
  <c r="F43" i="2"/>
  <c r="F44" i="2"/>
  <c r="A44" i="2"/>
  <c r="F45" i="2"/>
  <c r="F46" i="2"/>
  <c r="L46" i="2" s="1"/>
  <c r="L152" i="2" s="1"/>
  <c r="F4" i="2"/>
  <c r="C5" i="2"/>
  <c r="D5" i="2"/>
  <c r="E5" i="2"/>
  <c r="D6" i="2"/>
  <c r="E6" i="2"/>
  <c r="C7" i="2"/>
  <c r="D7" i="2"/>
  <c r="E7" i="2"/>
  <c r="C8" i="2"/>
  <c r="D8" i="2"/>
  <c r="E8" i="2"/>
  <c r="D9" i="2"/>
  <c r="R9" i="2" s="1"/>
  <c r="L9" i="3" s="1"/>
  <c r="E9" i="2"/>
  <c r="C10" i="2"/>
  <c r="D104" i="2" s="1"/>
  <c r="D10" i="2"/>
  <c r="E10" i="2"/>
  <c r="D11" i="2"/>
  <c r="R11" i="2" s="1"/>
  <c r="D3" i="3" s="1"/>
  <c r="E11" i="2"/>
  <c r="C12" i="2"/>
  <c r="D12" i="2"/>
  <c r="E12" i="2"/>
  <c r="C13" i="2"/>
  <c r="D13" i="2"/>
  <c r="E13" i="2"/>
  <c r="C14" i="2"/>
  <c r="S14" i="2" s="1"/>
  <c r="E6" i="3" s="1"/>
  <c r="D14" i="2"/>
  <c r="E14" i="2"/>
  <c r="C15" i="2"/>
  <c r="S15" i="2" s="1"/>
  <c r="E7" i="3" s="1"/>
  <c r="D15" i="2"/>
  <c r="E15" i="2"/>
  <c r="C16" i="2"/>
  <c r="R16" i="2" s="1"/>
  <c r="D8" i="3" s="1"/>
  <c r="S16" i="2"/>
  <c r="E8" i="3" s="1"/>
  <c r="D16" i="2"/>
  <c r="E16" i="2"/>
  <c r="C17" i="2"/>
  <c r="D17" i="2"/>
  <c r="E17" i="2"/>
  <c r="C18" i="2"/>
  <c r="D18" i="2"/>
  <c r="R18" i="2" s="1"/>
  <c r="D10" i="3" s="1"/>
  <c r="E18" i="2"/>
  <c r="C19" i="2"/>
  <c r="D19" i="2"/>
  <c r="E19" i="2"/>
  <c r="D20" i="2"/>
  <c r="R20" i="2" s="1"/>
  <c r="D12" i="3" s="1"/>
  <c r="E20" i="2"/>
  <c r="C21" i="2"/>
  <c r="D21" i="2"/>
  <c r="R21" i="2" s="1"/>
  <c r="L10" i="3" s="1"/>
  <c r="E21" i="2"/>
  <c r="C22" i="2"/>
  <c r="D22" i="2"/>
  <c r="E22" i="2"/>
  <c r="C23" i="2"/>
  <c r="D105" i="2" s="1"/>
  <c r="D23" i="2"/>
  <c r="E105" i="2" s="1"/>
  <c r="E23" i="2"/>
  <c r="C24" i="2"/>
  <c r="S24" i="2" s="1"/>
  <c r="E13" i="3" s="1"/>
  <c r="D24" i="2"/>
  <c r="E24" i="2"/>
  <c r="C25" i="2"/>
  <c r="S25" i="2" s="1"/>
  <c r="E14" i="3" s="1"/>
  <c r="D25" i="2"/>
  <c r="R25" i="2" s="1"/>
  <c r="D14" i="3" s="1"/>
  <c r="E25" i="2"/>
  <c r="D26" i="2"/>
  <c r="E26" i="2"/>
  <c r="C27" i="2"/>
  <c r="R27" i="2" s="1"/>
  <c r="D16" i="3" s="1"/>
  <c r="D27" i="2"/>
  <c r="E27" i="2"/>
  <c r="C28" i="2"/>
  <c r="S28" i="2" s="1"/>
  <c r="E17" i="3" s="1"/>
  <c r="D28" i="2"/>
  <c r="R28" i="2" s="1"/>
  <c r="D17" i="3" s="1"/>
  <c r="E28" i="2"/>
  <c r="C29" i="2"/>
  <c r="D29" i="2"/>
  <c r="E29" i="2"/>
  <c r="C30" i="2"/>
  <c r="D30" i="2"/>
  <c r="E30" i="2"/>
  <c r="C31" i="2"/>
  <c r="R31" i="2" s="1"/>
  <c r="D20" i="3" s="1"/>
  <c r="D31" i="2"/>
  <c r="E31" i="2"/>
  <c r="C32" i="2"/>
  <c r="S32" i="2" s="1"/>
  <c r="E21" i="3" s="1"/>
  <c r="D32" i="2"/>
  <c r="E32" i="2"/>
  <c r="C33" i="2"/>
  <c r="D33" i="2"/>
  <c r="R33" i="2" s="1"/>
  <c r="D22" i="3" s="1"/>
  <c r="E33" i="2"/>
  <c r="D34" i="2"/>
  <c r="E34" i="2"/>
  <c r="D35" i="2"/>
  <c r="R35" i="2" s="1"/>
  <c r="L13" i="3" s="1"/>
  <c r="E35" i="2"/>
  <c r="C36" i="2"/>
  <c r="D106" i="2" s="1"/>
  <c r="D36" i="2"/>
  <c r="E106" i="2" s="1"/>
  <c r="E36" i="2"/>
  <c r="C37" i="2"/>
  <c r="D37" i="2"/>
  <c r="R37" i="2"/>
  <c r="D23" i="3" s="1"/>
  <c r="E37" i="2"/>
  <c r="C38" i="2"/>
  <c r="D38" i="2"/>
  <c r="E38" i="2"/>
  <c r="C39" i="2"/>
  <c r="R39" i="2" s="1"/>
  <c r="D39" i="2"/>
  <c r="E39" i="2"/>
  <c r="D40" i="2"/>
  <c r="R40" i="2" s="1"/>
  <c r="E40" i="2"/>
  <c r="C41" i="2"/>
  <c r="D41" i="2"/>
  <c r="E41" i="2"/>
  <c r="D42" i="2"/>
  <c r="R42" i="2" s="1"/>
  <c r="E42" i="2"/>
  <c r="C43" i="2"/>
  <c r="D43" i="2"/>
  <c r="R43" i="2" s="1"/>
  <c r="E43" i="2"/>
  <c r="D44" i="2"/>
  <c r="E44" i="2"/>
  <c r="C45" i="2"/>
  <c r="R45" i="2" s="1"/>
  <c r="D45" i="2"/>
  <c r="E45" i="2"/>
  <c r="C46" i="2"/>
  <c r="D46" i="2"/>
  <c r="R46" i="2" s="1"/>
  <c r="E46" i="2"/>
  <c r="C47" i="2"/>
  <c r="D47" i="2"/>
  <c r="R47" i="2" s="1"/>
  <c r="L14" i="3" s="1"/>
  <c r="E47" i="2"/>
  <c r="C48" i="2"/>
  <c r="D48" i="2"/>
  <c r="E48" i="2"/>
  <c r="C49" i="2"/>
  <c r="D107" i="2" s="1"/>
  <c r="D49" i="2"/>
  <c r="E49" i="2"/>
  <c r="D108" i="2"/>
  <c r="E108" i="2"/>
  <c r="E109" i="2"/>
  <c r="D110" i="2"/>
  <c r="E110" i="2"/>
  <c r="D4" i="2"/>
  <c r="E4" i="2"/>
  <c r="A5" i="2"/>
  <c r="B5" i="2"/>
  <c r="J111" i="2" s="1"/>
  <c r="A6" i="2"/>
  <c r="B6" i="2"/>
  <c r="J112" i="2"/>
  <c r="B7" i="2"/>
  <c r="J113" i="2" s="1"/>
  <c r="B9" i="2"/>
  <c r="B10" i="2"/>
  <c r="A11" i="2"/>
  <c r="B11" i="2"/>
  <c r="A12" i="2"/>
  <c r="M12" i="2" s="1"/>
  <c r="M118" i="2" s="1"/>
  <c r="B12" i="2"/>
  <c r="A4" i="3" s="1"/>
  <c r="A13" i="2"/>
  <c r="L13" i="2" s="1"/>
  <c r="L119" i="2" s="1"/>
  <c r="B13" i="2"/>
  <c r="A5" i="3"/>
  <c r="B14" i="2"/>
  <c r="A6" i="3" s="1"/>
  <c r="A15" i="2"/>
  <c r="B15" i="2"/>
  <c r="J121" i="2"/>
  <c r="A16" i="2"/>
  <c r="L16" i="2" s="1"/>
  <c r="L122" i="2" s="1"/>
  <c r="B16" i="2"/>
  <c r="A17" i="2"/>
  <c r="B17" i="2"/>
  <c r="J123" i="2" s="1"/>
  <c r="B18" i="2"/>
  <c r="A10" i="3" s="1"/>
  <c r="A19" i="2"/>
  <c r="B19" i="2"/>
  <c r="A11" i="3"/>
  <c r="A20" i="2"/>
  <c r="L20" i="2" s="1"/>
  <c r="L126" i="2" s="1"/>
  <c r="B20" i="2"/>
  <c r="B21" i="2"/>
  <c r="B22" i="2"/>
  <c r="I11" i="3" s="1"/>
  <c r="B23" i="2"/>
  <c r="J129" i="2" s="1"/>
  <c r="B24" i="2"/>
  <c r="A13" i="3" s="1"/>
  <c r="B25" i="2"/>
  <c r="J131" i="2"/>
  <c r="A26" i="2"/>
  <c r="B26" i="2"/>
  <c r="A15" i="3"/>
  <c r="A27" i="2"/>
  <c r="L27" i="2" s="1"/>
  <c r="L133" i="2" s="1"/>
  <c r="B27" i="2"/>
  <c r="A16" i="3" s="1"/>
  <c r="A28" i="2"/>
  <c r="B28" i="2"/>
  <c r="A17" i="3" s="1"/>
  <c r="J134" i="2"/>
  <c r="B29" i="2"/>
  <c r="B30" i="2"/>
  <c r="A31" i="2"/>
  <c r="B31" i="2"/>
  <c r="J137" i="2" s="1"/>
  <c r="B32" i="2"/>
  <c r="A21" i="3" s="1"/>
  <c r="B33" i="2"/>
  <c r="A22" i="3"/>
  <c r="B34" i="2"/>
  <c r="B35" i="2"/>
  <c r="B36" i="2"/>
  <c r="Q10" i="3" s="1"/>
  <c r="A37" i="2"/>
  <c r="B37" i="2"/>
  <c r="A23" i="3" s="1"/>
  <c r="B38" i="2"/>
  <c r="A39" i="2"/>
  <c r="B39" i="2"/>
  <c r="B40" i="2"/>
  <c r="A41" i="2"/>
  <c r="B41" i="2"/>
  <c r="A42" i="2"/>
  <c r="B42" i="2"/>
  <c r="A43" i="2"/>
  <c r="M43" i="2" s="1"/>
  <c r="M149" i="2" s="1"/>
  <c r="L43" i="2"/>
  <c r="L149" i="2" s="1"/>
  <c r="B43" i="2"/>
  <c r="B44" i="2"/>
  <c r="J150" i="2"/>
  <c r="A45" i="2"/>
  <c r="L45" i="2" s="1"/>
  <c r="L151" i="2" s="1"/>
  <c r="B45" i="2"/>
  <c r="J151" i="2" s="1"/>
  <c r="A46" i="2"/>
  <c r="M46" i="2"/>
  <c r="M152" i="2" s="1"/>
  <c r="B46" i="2"/>
  <c r="J152" i="2" s="1"/>
  <c r="B47" i="2"/>
  <c r="J153" i="2" s="1"/>
  <c r="B48" i="2"/>
  <c r="B49" i="2"/>
  <c r="Q11" i="3" s="1"/>
  <c r="B4" i="2"/>
  <c r="J110" i="2" s="1"/>
  <c r="A4" i="2"/>
  <c r="L4" i="2" s="1"/>
  <c r="L110" i="2" s="1"/>
  <c r="J138" i="2"/>
  <c r="J133" i="2"/>
  <c r="A14" i="3"/>
  <c r="J143" i="2"/>
  <c r="M32" i="2"/>
  <c r="M138" i="2" s="1"/>
  <c r="H12" i="3"/>
  <c r="I10" i="3"/>
  <c r="J127" i="2"/>
  <c r="S37" i="2"/>
  <c r="E23" i="3"/>
  <c r="F23" i="3" s="1"/>
  <c r="A7" i="3"/>
  <c r="L17" i="2"/>
  <c r="L123" i="2" s="1"/>
  <c r="R41" i="2"/>
  <c r="J132" i="2"/>
  <c r="L44" i="2"/>
  <c r="L150" i="2" s="1"/>
  <c r="J154" i="2"/>
  <c r="I15" i="3"/>
  <c r="H11" i="3"/>
  <c r="S47" i="2"/>
  <c r="M14" i="3" s="1"/>
  <c r="N14" i="3" s="1"/>
  <c r="S18" i="2"/>
  <c r="E10" i="3" s="1"/>
  <c r="S7" i="2"/>
  <c r="F110" i="2"/>
  <c r="J122" i="2"/>
  <c r="A8" i="3"/>
  <c r="R4" i="2"/>
  <c r="I8" i="3"/>
  <c r="J114" i="2"/>
  <c r="R38" i="2"/>
  <c r="D24" i="3" s="1"/>
  <c r="S38" i="2"/>
  <c r="E24" i="3"/>
  <c r="R7" i="2"/>
  <c r="R48" i="2"/>
  <c r="L15" i="3" s="1"/>
  <c r="R32" i="2"/>
  <c r="D21" i="3" s="1"/>
  <c r="R19" i="2"/>
  <c r="D11" i="3"/>
  <c r="R12" i="2"/>
  <c r="D4" i="3" s="1"/>
  <c r="L5" i="2"/>
  <c r="L111" i="2" s="1"/>
  <c r="M44" i="2"/>
  <c r="M150" i="2" s="1"/>
  <c r="S35" i="2"/>
  <c r="M13" i="3" s="1"/>
  <c r="M33" i="2"/>
  <c r="M139" i="2" s="1"/>
  <c r="S30" i="2"/>
  <c r="E19" i="3" s="1"/>
  <c r="M28" i="2"/>
  <c r="M134" i="2" s="1"/>
  <c r="S26" i="2"/>
  <c r="E15" i="3" s="1"/>
  <c r="S9" i="2"/>
  <c r="M9" i="3" s="1"/>
  <c r="I9" i="3"/>
  <c r="J115" i="2"/>
  <c r="F109" i="2"/>
  <c r="J117" i="2"/>
  <c r="A3" i="3"/>
  <c r="E104" i="2"/>
  <c r="F104" i="2"/>
  <c r="S4" i="2"/>
  <c r="E107" i="2"/>
  <c r="R49" i="2"/>
  <c r="T11" i="3" s="1"/>
  <c r="J155" i="2"/>
  <c r="J145" i="2"/>
  <c r="M6" i="2"/>
  <c r="M112" i="2" s="1"/>
  <c r="R23" i="2"/>
  <c r="T9" i="3" s="1"/>
  <c r="S31" i="2"/>
  <c r="E20" i="3" s="1"/>
  <c r="I14" i="3"/>
  <c r="J125" i="2"/>
  <c r="M4" i="2"/>
  <c r="M110" i="2" s="1"/>
  <c r="A18" i="3"/>
  <c r="J135" i="2"/>
  <c r="R29" i="2"/>
  <c r="D18" i="3" s="1"/>
  <c r="R26" i="2"/>
  <c r="D15" i="3" s="1"/>
  <c r="R13" i="2"/>
  <c r="D5" i="3" s="1"/>
  <c r="L31" i="2"/>
  <c r="L137" i="2"/>
  <c r="L26" i="2"/>
  <c r="L132" i="2" s="1"/>
  <c r="S48" i="2"/>
  <c r="M15" i="3" s="1"/>
  <c r="M31" i="2"/>
  <c r="M137" i="2" s="1"/>
  <c r="M14" i="2"/>
  <c r="M120" i="2" s="1"/>
  <c r="M7" i="2"/>
  <c r="M113" i="2" s="1"/>
  <c r="J126" i="2"/>
  <c r="A12" i="3"/>
  <c r="M19" i="2"/>
  <c r="M125" i="2" s="1"/>
  <c r="S49" i="2"/>
  <c r="U11" i="3" s="1"/>
  <c r="J139" i="2"/>
  <c r="J142" i="2"/>
  <c r="J47" i="2"/>
  <c r="A24" i="3"/>
  <c r="J144" i="2"/>
  <c r="I13" i="3"/>
  <c r="J141" i="2"/>
  <c r="A20" i="3"/>
  <c r="K9" i="2"/>
  <c r="J119" i="2"/>
  <c r="J130" i="2"/>
  <c r="J148" i="2"/>
  <c r="J146" i="2"/>
  <c r="J140" i="2"/>
  <c r="I12" i="3"/>
  <c r="R22" i="2"/>
  <c r="L11" i="3" s="1"/>
  <c r="S22" i="2"/>
  <c r="M11" i="3" s="1"/>
  <c r="S8" i="2"/>
  <c r="M8" i="3" s="1"/>
  <c r="R8" i="2"/>
  <c r="L8" i="3" s="1"/>
  <c r="N8" i="3" s="1"/>
  <c r="R5" i="2"/>
  <c r="M42" i="2"/>
  <c r="M148" i="2" s="1"/>
  <c r="M38" i="2"/>
  <c r="M144" i="2" s="1"/>
  <c r="M17" i="2"/>
  <c r="M123" i="2" s="1"/>
  <c r="M45" i="2"/>
  <c r="M151" i="2" s="1"/>
  <c r="L41" i="2"/>
  <c r="L147" i="2" s="1"/>
  <c r="M41" i="2"/>
  <c r="M147" i="2" s="1"/>
  <c r="H13" i="3"/>
  <c r="K34" i="2"/>
  <c r="J149" i="2"/>
  <c r="J23" i="2"/>
  <c r="H8" i="3"/>
  <c r="P8" i="3"/>
  <c r="K8" i="2"/>
  <c r="K36" i="2"/>
  <c r="J136" i="2"/>
  <c r="A19" i="3"/>
  <c r="S27" i="2"/>
  <c r="E16" i="3" s="1"/>
  <c r="L42" i="2"/>
  <c r="L148" i="2" s="1"/>
  <c r="F108" i="2"/>
  <c r="M5" i="2"/>
  <c r="M111" i="2" s="1"/>
  <c r="J124" i="2"/>
  <c r="S46" i="2"/>
  <c r="H15" i="3"/>
  <c r="J8" i="2"/>
  <c r="F14" i="3" l="1"/>
  <c r="F12" i="3"/>
  <c r="F7" i="3"/>
  <c r="J36" i="2"/>
  <c r="J120" i="2"/>
  <c r="J49" i="2"/>
  <c r="R10" i="2"/>
  <c r="T8" i="3" s="1"/>
  <c r="Q9" i="3"/>
  <c r="L11" i="2"/>
  <c r="L117" i="2" s="1"/>
  <c r="S42" i="2"/>
  <c r="M16" i="2"/>
  <c r="M122" i="2" s="1"/>
  <c r="M11" i="2"/>
  <c r="M117" i="2" s="1"/>
  <c r="S10" i="2"/>
  <c r="U8" i="3" s="1"/>
  <c r="V8" i="3" s="1"/>
  <c r="S6" i="2"/>
  <c r="R24" i="2"/>
  <c r="D13" i="3" s="1"/>
  <c r="J128" i="2"/>
  <c r="K49" i="2"/>
  <c r="H10" i="3"/>
  <c r="A9" i="3"/>
  <c r="S36" i="2"/>
  <c r="U10" i="3" s="1"/>
  <c r="F5" i="3"/>
  <c r="S39" i="2"/>
  <c r="R14" i="2"/>
  <c r="D6" i="3" s="1"/>
  <c r="F6" i="3" s="1"/>
  <c r="R36" i="2"/>
  <c r="T10" i="3" s="1"/>
  <c r="T5" i="3" s="1"/>
  <c r="J118" i="2"/>
  <c r="R44" i="2"/>
  <c r="S43" i="2"/>
  <c r="R30" i="2"/>
  <c r="D19" i="3" s="1"/>
  <c r="F19" i="3" s="1"/>
  <c r="S5" i="2"/>
  <c r="S34" i="2"/>
  <c r="M12" i="3" s="1"/>
  <c r="S29" i="2"/>
  <c r="E18" i="3" s="1"/>
  <c r="M27" i="2"/>
  <c r="M133" i="2" s="1"/>
  <c r="M20" i="2"/>
  <c r="M126" i="2" s="1"/>
  <c r="M35" i="2"/>
  <c r="M141" i="2" s="1"/>
  <c r="V11" i="3"/>
  <c r="R15" i="2"/>
  <c r="D7" i="3" s="1"/>
  <c r="K10" i="2"/>
  <c r="K22" i="2"/>
  <c r="M13" i="2"/>
  <c r="M119" i="2" s="1"/>
  <c r="S45" i="2"/>
  <c r="S23" i="2"/>
  <c r="U9" i="3" s="1"/>
  <c r="V9" i="3" s="1"/>
  <c r="M26" i="2"/>
  <c r="M132" i="2" s="1"/>
  <c r="R34" i="2"/>
  <c r="L12" i="3" s="1"/>
  <c r="L40" i="2"/>
  <c r="L146" i="2" s="1"/>
  <c r="L37" i="2"/>
  <c r="L143" i="2" s="1"/>
  <c r="M10" i="2"/>
  <c r="M116" i="2" s="1"/>
  <c r="M34" i="2"/>
  <c r="M140" i="2" s="1"/>
  <c r="M8" i="2"/>
  <c r="M114" i="2" s="1"/>
  <c r="F4" i="3"/>
  <c r="F17" i="3"/>
  <c r="F20" i="3"/>
  <c r="F11" i="3"/>
  <c r="L5" i="3"/>
  <c r="N11" i="3"/>
  <c r="N10" i="3"/>
  <c r="F18" i="3"/>
  <c r="V10" i="3"/>
  <c r="F21" i="3"/>
  <c r="N13" i="3"/>
  <c r="F13" i="3"/>
  <c r="F3" i="3"/>
  <c r="F24" i="3"/>
  <c r="F10" i="3"/>
  <c r="N12" i="3"/>
  <c r="F15" i="3"/>
  <c r="M155" i="2"/>
  <c r="N9" i="3"/>
  <c r="F16" i="3"/>
  <c r="T4" i="3"/>
  <c r="U5" i="3"/>
  <c r="L4" i="3"/>
  <c r="N15" i="3"/>
  <c r="F22" i="3"/>
  <c r="F8" i="3"/>
  <c r="L35" i="2"/>
  <c r="L141" i="2" s="1"/>
  <c r="J35" i="2"/>
  <c r="J34" i="2"/>
  <c r="L34" i="2"/>
  <c r="L140" i="2" s="1"/>
  <c r="P11" i="3"/>
  <c r="L49" i="2"/>
  <c r="L155" i="2" s="1"/>
  <c r="L10" i="2"/>
  <c r="J10" i="2"/>
  <c r="K23" i="2"/>
  <c r="J116" i="2"/>
  <c r="Q8" i="3"/>
  <c r="M40" i="2"/>
  <c r="M146" i="2" s="1"/>
  <c r="K48" i="2"/>
  <c r="M48" i="2"/>
  <c r="M154" i="2" s="1"/>
  <c r="J147" i="2"/>
  <c r="L47" i="2"/>
  <c r="L153" i="2" s="1"/>
  <c r="H14" i="3"/>
  <c r="M9" i="2"/>
  <c r="R17" i="2"/>
  <c r="D9" i="3" s="1"/>
  <c r="F9" i="3" s="1"/>
  <c r="L25" i="2"/>
  <c r="L131" i="2" s="1"/>
  <c r="L9" i="2"/>
  <c r="M47" i="2"/>
  <c r="M153" i="2" s="1"/>
  <c r="M21" i="2"/>
  <c r="M127" i="2" s="1"/>
  <c r="J48" i="2"/>
  <c r="J22" i="2"/>
  <c r="U4" i="3" l="1"/>
  <c r="V5" i="3"/>
  <c r="N5" i="3"/>
  <c r="V4" i="3"/>
  <c r="M5" i="3"/>
  <c r="M115" i="2"/>
  <c r="M105" i="2"/>
  <c r="M104" i="2"/>
  <c r="L116" i="2"/>
  <c r="L108" i="2"/>
  <c r="L107" i="2"/>
  <c r="N4" i="3"/>
  <c r="M107" i="2"/>
  <c r="M108" i="2"/>
  <c r="L115" i="2"/>
  <c r="L104" i="2"/>
  <c r="L105" i="2"/>
  <c r="M4" i="3"/>
  <c r="M210" i="2"/>
  <c r="W10" i="2" l="1"/>
  <c r="W12" i="2" s="1"/>
  <c r="L209" i="2"/>
  <c r="L210" i="2"/>
  <c r="M209" i="2"/>
  <c r="M212" i="2" s="1"/>
  <c r="M215" i="2" s="1"/>
  <c r="V10" i="2"/>
  <c r="V12" i="2" s="1"/>
  <c r="O136" i="2" l="1"/>
  <c r="O152" i="2"/>
  <c r="O145" i="2"/>
  <c r="O144" i="2"/>
  <c r="O138" i="2"/>
  <c r="O143" i="2"/>
  <c r="O125" i="2"/>
  <c r="O124" i="2"/>
  <c r="O111" i="2"/>
  <c r="O133" i="2"/>
  <c r="O126" i="2"/>
  <c r="O151" i="2"/>
  <c r="O119" i="2"/>
  <c r="O123" i="2"/>
  <c r="O129" i="2"/>
  <c r="O118" i="2"/>
  <c r="O113" i="2"/>
  <c r="O130" i="2"/>
  <c r="O112" i="2"/>
  <c r="O110" i="2"/>
  <c r="O132" i="2"/>
  <c r="O122" i="2"/>
  <c r="O147" i="2"/>
  <c r="O116" i="2"/>
  <c r="O131" i="2"/>
  <c r="O134" i="2"/>
  <c r="O142" i="2"/>
  <c r="O137" i="2"/>
  <c r="O117" i="2"/>
  <c r="O120" i="2"/>
  <c r="O135" i="2"/>
  <c r="O148" i="2"/>
  <c r="O149" i="2"/>
  <c r="O121" i="2"/>
  <c r="O150" i="2"/>
  <c r="O141" i="2"/>
  <c r="O128" i="2"/>
  <c r="O140" i="2"/>
  <c r="O139" i="2"/>
  <c r="O114" i="2"/>
  <c r="O154" i="2"/>
  <c r="O127" i="2"/>
  <c r="O153" i="2"/>
  <c r="O146" i="2"/>
  <c r="O155" i="2"/>
  <c r="O115" i="2"/>
  <c r="L212" i="2"/>
  <c r="L215" i="2" s="1"/>
  <c r="O48" i="2" l="1"/>
  <c r="O22" i="2"/>
  <c r="O49" i="2"/>
  <c r="O44" i="2"/>
  <c r="O42" i="2"/>
  <c r="O11" i="2"/>
  <c r="O16" i="2"/>
  <c r="O7" i="2"/>
  <c r="O23" i="2"/>
  <c r="O45" i="2"/>
  <c r="O37" i="2"/>
  <c r="O39" i="2"/>
  <c r="O40" i="2"/>
  <c r="O21" i="2"/>
  <c r="O33" i="2"/>
  <c r="O34" i="2"/>
  <c r="O31" i="2"/>
  <c r="O28" i="2"/>
  <c r="O26" i="2"/>
  <c r="O17" i="2"/>
  <c r="O46" i="2"/>
  <c r="N113" i="2"/>
  <c r="N121" i="2"/>
  <c r="N133" i="2"/>
  <c r="N138" i="2"/>
  <c r="N120" i="2"/>
  <c r="N149" i="2"/>
  <c r="N139" i="2"/>
  <c r="N134" i="2"/>
  <c r="N124" i="2"/>
  <c r="N112" i="2"/>
  <c r="N118" i="2"/>
  <c r="N137" i="2"/>
  <c r="N151" i="2"/>
  <c r="N130" i="2"/>
  <c r="N117" i="2"/>
  <c r="N143" i="2"/>
  <c r="N147" i="2"/>
  <c r="N144" i="2"/>
  <c r="N142" i="2"/>
  <c r="N152" i="2"/>
  <c r="N119" i="2"/>
  <c r="N126" i="2"/>
  <c r="N123" i="2"/>
  <c r="N150" i="2"/>
  <c r="N110" i="2"/>
  <c r="N122" i="2"/>
  <c r="N136" i="2"/>
  <c r="N135" i="2"/>
  <c r="N148" i="2"/>
  <c r="N128" i="2"/>
  <c r="N127" i="2"/>
  <c r="N154" i="2"/>
  <c r="N129" i="2"/>
  <c r="N132" i="2"/>
  <c r="N114" i="2"/>
  <c r="N125" i="2"/>
  <c r="N111" i="2"/>
  <c r="N145" i="2"/>
  <c r="N146" i="2"/>
  <c r="N141" i="2"/>
  <c r="N153" i="2"/>
  <c r="N131" i="2"/>
  <c r="N155" i="2"/>
  <c r="N140" i="2"/>
  <c r="N115" i="2"/>
  <c r="N116" i="2"/>
  <c r="O15" i="2"/>
  <c r="O29" i="2"/>
  <c r="O25" i="2"/>
  <c r="O4" i="2"/>
  <c r="O24" i="2"/>
  <c r="O12" i="2"/>
  <c r="O13" i="2"/>
  <c r="O20" i="2"/>
  <c r="O18" i="2"/>
  <c r="O32" i="2"/>
  <c r="O30" i="2"/>
  <c r="O9" i="2"/>
  <c r="O47" i="2"/>
  <c r="O209" i="2"/>
  <c r="O215" i="2" s="1"/>
  <c r="Q128" i="2" s="1"/>
  <c r="Q22" i="2" s="1"/>
  <c r="K11" i="3" s="1"/>
  <c r="O8" i="2"/>
  <c r="O35" i="2"/>
  <c r="O43" i="2"/>
  <c r="O14" i="2"/>
  <c r="O36" i="2"/>
  <c r="O210" i="2"/>
  <c r="O10" i="2"/>
  <c r="O41" i="2"/>
  <c r="O6" i="2"/>
  <c r="O27" i="2"/>
  <c r="O5" i="2"/>
  <c r="O19" i="2"/>
  <c r="O38" i="2"/>
  <c r="Q144" i="2" l="1"/>
  <c r="Q38" i="2" s="1"/>
  <c r="C24" i="3" s="1"/>
  <c r="Q119" i="2"/>
  <c r="Q13" i="2" s="1"/>
  <c r="C5" i="3" s="1"/>
  <c r="Q112" i="2"/>
  <c r="Q6" i="2" s="1"/>
  <c r="Q116" i="2"/>
  <c r="Q10" i="2" s="1"/>
  <c r="S8" i="3" s="1"/>
  <c r="Q120" i="2"/>
  <c r="Q14" i="2" s="1"/>
  <c r="C6" i="3" s="1"/>
  <c r="Q149" i="2"/>
  <c r="Q43" i="2" s="1"/>
  <c r="Q141" i="2"/>
  <c r="Q35" i="2" s="1"/>
  <c r="K13" i="3" s="1"/>
  <c r="Q114" i="2"/>
  <c r="Q8" i="2" s="1"/>
  <c r="K8" i="3" s="1"/>
  <c r="Q131" i="2"/>
  <c r="Q25" i="2" s="1"/>
  <c r="C14" i="3" s="1"/>
  <c r="N34" i="2"/>
  <c r="N47" i="2"/>
  <c r="N40" i="2"/>
  <c r="N21" i="2"/>
  <c r="N42" i="2"/>
  <c r="N30" i="2"/>
  <c r="N17" i="2"/>
  <c r="N20" i="2"/>
  <c r="N36" i="2"/>
  <c r="N43" i="2"/>
  <c r="Q123" i="2"/>
  <c r="Q17" i="2" s="1"/>
  <c r="C9" i="3" s="1"/>
  <c r="Q137" i="2"/>
  <c r="Q31" i="2" s="1"/>
  <c r="C20" i="3" s="1"/>
  <c r="Q139" i="2"/>
  <c r="Q33" i="2" s="1"/>
  <c r="C22" i="3" s="1"/>
  <c r="Q127" i="2"/>
  <c r="Q21" i="2" s="1"/>
  <c r="K10" i="3" s="1"/>
  <c r="Q146" i="2"/>
  <c r="Q40" i="2" s="1"/>
  <c r="Q143" i="2"/>
  <c r="Q37" i="2" s="1"/>
  <c r="C23" i="3" s="1"/>
  <c r="Q129" i="2"/>
  <c r="Q23" i="2" s="1"/>
  <c r="S9" i="3" s="1"/>
  <c r="Q117" i="2"/>
  <c r="Q11" i="2" s="1"/>
  <c r="C3" i="3" s="1"/>
  <c r="Q154" i="2"/>
  <c r="Q48" i="2" s="1"/>
  <c r="K15" i="3" s="1"/>
  <c r="Q111" i="2"/>
  <c r="Q5" i="2" s="1"/>
  <c r="Q147" i="2"/>
  <c r="Q41" i="2" s="1"/>
  <c r="Q153" i="2"/>
  <c r="Q47" i="2" s="1"/>
  <c r="K14" i="3" s="1"/>
  <c r="Q115" i="2"/>
  <c r="Q9" i="2" s="1"/>
  <c r="K9" i="3" s="1"/>
  <c r="Q138" i="2"/>
  <c r="Q32" i="2" s="1"/>
  <c r="C21" i="3" s="1"/>
  <c r="Q130" i="2"/>
  <c r="Q24" i="2" s="1"/>
  <c r="C13" i="3" s="1"/>
  <c r="N210" i="2"/>
  <c r="N10" i="2"/>
  <c r="N49" i="2"/>
  <c r="N35" i="2"/>
  <c r="N39" i="2"/>
  <c r="N5" i="2"/>
  <c r="N26" i="2"/>
  <c r="N22" i="2"/>
  <c r="N29" i="2"/>
  <c r="N16" i="2"/>
  <c r="N13" i="2"/>
  <c r="N41" i="2"/>
  <c r="N11" i="2"/>
  <c r="N45" i="2"/>
  <c r="N12" i="2"/>
  <c r="N18" i="2"/>
  <c r="N27" i="2"/>
  <c r="Q155" i="2"/>
  <c r="Q49" i="2" s="1"/>
  <c r="S11" i="3" s="1"/>
  <c r="Q142" i="2"/>
  <c r="Q36" i="2" s="1"/>
  <c r="S10" i="3" s="1"/>
  <c r="Q121" i="2"/>
  <c r="Q15" i="2" s="1"/>
  <c r="C7" i="3" s="1"/>
  <c r="N9" i="2"/>
  <c r="N25" i="2"/>
  <c r="N19" i="2"/>
  <c r="N48" i="2"/>
  <c r="N4" i="2"/>
  <c r="N46" i="2"/>
  <c r="N31" i="2"/>
  <c r="N6" i="2"/>
  <c r="N28" i="2"/>
  <c r="N14" i="2"/>
  <c r="N15" i="2"/>
  <c r="Q152" i="2"/>
  <c r="Q46" i="2" s="1"/>
  <c r="Q132" i="2"/>
  <c r="Q26" i="2" s="1"/>
  <c r="C15" i="3" s="1"/>
  <c r="Q134" i="2"/>
  <c r="Q28" i="2" s="1"/>
  <c r="C17" i="3" s="1"/>
  <c r="Q145" i="2"/>
  <c r="Q39" i="2" s="1"/>
  <c r="Q151" i="2"/>
  <c r="Q45" i="2" s="1"/>
  <c r="Q113" i="2"/>
  <c r="Q7" i="2" s="1"/>
  <c r="Q148" i="2"/>
  <c r="Q42" i="2" s="1"/>
  <c r="Q150" i="2"/>
  <c r="Q44" i="2" s="1"/>
  <c r="Q125" i="2"/>
  <c r="Q19" i="2" s="1"/>
  <c r="C11" i="3" s="1"/>
  <c r="Q133" i="2"/>
  <c r="Q27" i="2" s="1"/>
  <c r="C16" i="3" s="1"/>
  <c r="W16" i="2"/>
  <c r="W18" i="2" s="1"/>
  <c r="Q136" i="2"/>
  <c r="Q30" i="2" s="1"/>
  <c r="C19" i="3" s="1"/>
  <c r="Q124" i="2"/>
  <c r="Q18" i="2" s="1"/>
  <c r="C10" i="3" s="1"/>
  <c r="Q126" i="2"/>
  <c r="Q20" i="2" s="1"/>
  <c r="C12" i="3" s="1"/>
  <c r="Q118" i="2"/>
  <c r="Q12" i="2" s="1"/>
  <c r="C4" i="3" s="1"/>
  <c r="Q110" i="2"/>
  <c r="Q4" i="2" s="1"/>
  <c r="Q135" i="2"/>
  <c r="Q29" i="2" s="1"/>
  <c r="C18" i="3" s="1"/>
  <c r="N209" i="2"/>
  <c r="N215" i="2" s="1"/>
  <c r="N8" i="2"/>
  <c r="N23" i="2"/>
  <c r="N44" i="2"/>
  <c r="N38" i="2"/>
  <c r="N37" i="2"/>
  <c r="N24" i="2"/>
  <c r="N33" i="2"/>
  <c r="N32" i="2"/>
  <c r="N7" i="2"/>
  <c r="Q140" i="2"/>
  <c r="Q34" i="2" s="1"/>
  <c r="K12" i="3" s="1"/>
  <c r="Q122" i="2"/>
  <c r="Q16" i="2" s="1"/>
  <c r="C8" i="3" s="1"/>
  <c r="P113" i="2" l="1"/>
  <c r="P7" i="2" s="1"/>
  <c r="P138" i="2"/>
  <c r="P32" i="2" s="1"/>
  <c r="B21" i="3" s="1"/>
  <c r="P143" i="2"/>
  <c r="P37" i="2" s="1"/>
  <c r="B23" i="3" s="1"/>
  <c r="P129" i="2"/>
  <c r="P23" i="2" s="1"/>
  <c r="R9" i="3" s="1"/>
  <c r="P130" i="2"/>
  <c r="P24" i="2" s="1"/>
  <c r="B13" i="3" s="1"/>
  <c r="P144" i="2"/>
  <c r="P38" i="2" s="1"/>
  <c r="B24" i="3" s="1"/>
  <c r="P114" i="2"/>
  <c r="P8" i="2" s="1"/>
  <c r="J8" i="3" s="1"/>
  <c r="P133" i="2"/>
  <c r="P27" i="2" s="1"/>
  <c r="B16" i="3" s="1"/>
  <c r="P117" i="2"/>
  <c r="P11" i="2" s="1"/>
  <c r="B3" i="3" s="1"/>
  <c r="P135" i="2"/>
  <c r="P29" i="2" s="1"/>
  <c r="B18" i="3" s="1"/>
  <c r="P141" i="2"/>
  <c r="P35" i="2" s="1"/>
  <c r="J13" i="3" s="1"/>
  <c r="P116" i="2"/>
  <c r="P10" i="2" s="1"/>
  <c r="R8" i="3" s="1"/>
  <c r="P142" i="2"/>
  <c r="P36" i="2" s="1"/>
  <c r="R10" i="3" s="1"/>
  <c r="P148" i="2"/>
  <c r="P42" i="2" s="1"/>
  <c r="P153" i="2"/>
  <c r="P47" i="2" s="1"/>
  <c r="J14" i="3" s="1"/>
  <c r="S5" i="3"/>
  <c r="S4" i="3"/>
  <c r="P139" i="2"/>
  <c r="P33" i="2" s="1"/>
  <c r="B22" i="3" s="1"/>
  <c r="P121" i="2"/>
  <c r="P15" i="2" s="1"/>
  <c r="B7" i="3" s="1"/>
  <c r="P154" i="2"/>
  <c r="P48" i="2" s="1"/>
  <c r="J15" i="3" s="1"/>
  <c r="P151" i="2"/>
  <c r="P45" i="2" s="1"/>
  <c r="P147" i="2"/>
  <c r="P41" i="2" s="1"/>
  <c r="P119" i="2"/>
  <c r="P13" i="2" s="1"/>
  <c r="B5" i="3" s="1"/>
  <c r="P128" i="2"/>
  <c r="P22" i="2" s="1"/>
  <c r="J11" i="3" s="1"/>
  <c r="P132" i="2"/>
  <c r="P26" i="2" s="1"/>
  <c r="B15" i="3" s="1"/>
  <c r="P145" i="2"/>
  <c r="P39" i="2" s="1"/>
  <c r="P123" i="2"/>
  <c r="P17" i="2" s="1"/>
  <c r="B9" i="3" s="1"/>
  <c r="P134" i="2"/>
  <c r="P28" i="2" s="1"/>
  <c r="B17" i="3" s="1"/>
  <c r="P125" i="2"/>
  <c r="P19" i="2" s="1"/>
  <c r="B11" i="3" s="1"/>
  <c r="P115" i="2"/>
  <c r="P9" i="2" s="1"/>
  <c r="J9" i="3" s="1"/>
  <c r="P122" i="2"/>
  <c r="P16" i="2" s="1"/>
  <c r="B8" i="3" s="1"/>
  <c r="P155" i="2"/>
  <c r="P49" i="2" s="1"/>
  <c r="R11" i="3" s="1"/>
  <c r="P149" i="2"/>
  <c r="P43" i="2" s="1"/>
  <c r="P126" i="2"/>
  <c r="P20" i="2" s="1"/>
  <c r="B12" i="3" s="1"/>
  <c r="P136" i="2"/>
  <c r="P30" i="2" s="1"/>
  <c r="B19" i="3" s="1"/>
  <c r="P127" i="2"/>
  <c r="P21" i="2" s="1"/>
  <c r="J10" i="3" s="1"/>
  <c r="P146" i="2"/>
  <c r="P40" i="2" s="1"/>
  <c r="P140" i="2"/>
  <c r="P34" i="2" s="1"/>
  <c r="J12" i="3" s="1"/>
  <c r="P150" i="2"/>
  <c r="P44" i="2" s="1"/>
  <c r="P120" i="2"/>
  <c r="P14" i="2" s="1"/>
  <c r="B6" i="3" s="1"/>
  <c r="P112" i="2"/>
  <c r="P6" i="2" s="1"/>
  <c r="P137" i="2"/>
  <c r="P31" i="2" s="1"/>
  <c r="B20" i="3" s="1"/>
  <c r="P152" i="2"/>
  <c r="P46" i="2" s="1"/>
  <c r="P110" i="2"/>
  <c r="P4" i="2" s="1"/>
  <c r="P131" i="2"/>
  <c r="P25" i="2" s="1"/>
  <c r="B14" i="3" s="1"/>
  <c r="P124" i="2"/>
  <c r="P18" i="2" s="1"/>
  <c r="B10" i="3" s="1"/>
  <c r="P118" i="2"/>
  <c r="P12" i="2" s="1"/>
  <c r="B4" i="3" s="1"/>
  <c r="P111" i="2"/>
  <c r="P5" i="2" s="1"/>
  <c r="V16" i="2"/>
  <c r="V18" i="2" s="1"/>
  <c r="K4" i="3"/>
  <c r="K5" i="3"/>
  <c r="J4" i="3" l="1"/>
  <c r="J5" i="3"/>
  <c r="R4" i="3"/>
  <c r="R5" i="3"/>
</calcChain>
</file>

<file path=xl/sharedStrings.xml><?xml version="1.0" encoding="utf-8"?>
<sst xmlns="http://schemas.openxmlformats.org/spreadsheetml/2006/main" count="588" uniqueCount="230">
  <si>
    <t>SerCon 'Callisto CF-IRMS' system</t>
  </si>
  <si>
    <t>Un-Drift Corrected</t>
  </si>
  <si>
    <t>N</t>
  </si>
  <si>
    <t>Name</t>
  </si>
  <si>
    <t>Beam Area</t>
  </si>
  <si>
    <t>N (Sam)</t>
  </si>
  <si>
    <t>-------</t>
  </si>
  <si>
    <t>15N (Sam)</t>
  </si>
  <si>
    <t>None (Sam)</t>
  </si>
  <si>
    <t>Ratio 1</t>
  </si>
  <si>
    <t>Ratio 2</t>
  </si>
  <si>
    <t>C (Sam)</t>
  </si>
  <si>
    <t>13C (Sam)</t>
  </si>
  <si>
    <t>18O (Sam)</t>
  </si>
  <si>
    <t>Status</t>
  </si>
  <si>
    <t xml:space="preserve"> </t>
  </si>
  <si>
    <t xml:space="preserve"> %</t>
  </si>
  <si>
    <t>*DeltaAir</t>
  </si>
  <si>
    <t>DeltaPDB</t>
  </si>
  <si>
    <t>END</t>
  </si>
  <si>
    <t>Drift Corrected</t>
  </si>
  <si>
    <t>%</t>
  </si>
  <si>
    <t>alanine</t>
  </si>
  <si>
    <t>name</t>
  </si>
  <si>
    <t>sequence</t>
  </si>
  <si>
    <t>no</t>
  </si>
  <si>
    <t>beam area</t>
  </si>
  <si>
    <t>Nitrogen</t>
  </si>
  <si>
    <t>weight</t>
  </si>
  <si>
    <t>mg</t>
  </si>
  <si>
    <t>‰air</t>
  </si>
  <si>
    <t>Carbon</t>
  </si>
  <si>
    <t>‰ V-PDB</t>
  </si>
  <si>
    <r>
      <t>δ</t>
    </r>
    <r>
      <rPr>
        <b/>
        <vertAlign val="superscript"/>
        <sz val="10"/>
        <color theme="1"/>
        <rFont val="Cambria"/>
        <family val="1"/>
        <scheme val="major"/>
      </rPr>
      <t>15</t>
    </r>
    <r>
      <rPr>
        <b/>
        <sz val="10"/>
        <color theme="1"/>
        <rFont val="Cambria"/>
        <family val="1"/>
        <scheme val="major"/>
      </rPr>
      <t>N</t>
    </r>
  </si>
  <si>
    <r>
      <t>δ</t>
    </r>
    <r>
      <rPr>
        <b/>
        <vertAlign val="superscript"/>
        <sz val="10"/>
        <color theme="1"/>
        <rFont val="Cambria"/>
        <family val="1"/>
        <scheme val="major"/>
      </rPr>
      <t>13</t>
    </r>
    <r>
      <rPr>
        <b/>
        <sz val="10"/>
        <color theme="1"/>
        <rFont val="Cambria"/>
        <family val="1"/>
        <scheme val="major"/>
      </rPr>
      <t>C</t>
    </r>
  </si>
  <si>
    <t>As</t>
  </si>
  <si>
    <t>raw</t>
  </si>
  <si>
    <t>drift corrected</t>
  </si>
  <si>
    <t>2sd</t>
  </si>
  <si>
    <t>bovine liver</t>
  </si>
  <si>
    <t>drift parameters</t>
  </si>
  <si>
    <t>stretch</t>
  </si>
  <si>
    <t>measured</t>
  </si>
  <si>
    <t>accepted</t>
  </si>
  <si>
    <t>BO-AL</t>
  </si>
  <si>
    <r>
      <rPr>
        <b/>
        <sz val="10"/>
        <color theme="1"/>
        <rFont val="Calibri"/>
        <family val="2"/>
      </rPr>
      <t>Δ</t>
    </r>
    <r>
      <rPr>
        <b/>
        <vertAlign val="superscript"/>
        <sz val="10"/>
        <color theme="1"/>
        <rFont val="Cambria"/>
        <family val="1"/>
        <scheme val="major"/>
      </rPr>
      <t>15</t>
    </r>
    <r>
      <rPr>
        <b/>
        <sz val="10"/>
        <color theme="1"/>
        <rFont val="Cambria"/>
        <family val="1"/>
        <scheme val="major"/>
      </rPr>
      <t>N</t>
    </r>
  </si>
  <si>
    <r>
      <rPr>
        <b/>
        <sz val="10"/>
        <color theme="1"/>
        <rFont val="Calibri"/>
        <family val="2"/>
      </rPr>
      <t>Δ</t>
    </r>
    <r>
      <rPr>
        <b/>
        <vertAlign val="superscript"/>
        <sz val="10"/>
        <color theme="1"/>
        <rFont val="Cambria"/>
        <family val="1"/>
        <scheme val="major"/>
      </rPr>
      <t>13</t>
    </r>
    <r>
      <rPr>
        <b/>
        <sz val="10"/>
        <color theme="1"/>
        <rFont val="Cambria"/>
        <family val="1"/>
        <scheme val="major"/>
      </rPr>
      <t>C</t>
    </r>
  </si>
  <si>
    <t>stretch factor</t>
  </si>
  <si>
    <t>stretch corrected</t>
  </si>
  <si>
    <t>shift</t>
  </si>
  <si>
    <t>BO</t>
  </si>
  <si>
    <t>acc.</t>
  </si>
  <si>
    <t>average alanine</t>
  </si>
  <si>
    <t>average bovine liver</t>
  </si>
  <si>
    <r>
      <t xml:space="preserve">measured </t>
    </r>
    <r>
      <rPr>
        <sz val="10"/>
        <color theme="1"/>
        <rFont val="Calibri"/>
        <family val="2"/>
      </rPr>
      <t>Δ</t>
    </r>
  </si>
  <si>
    <r>
      <t xml:space="preserve">accepted </t>
    </r>
    <r>
      <rPr>
        <sz val="10"/>
        <color theme="1"/>
        <rFont val="Calibri"/>
        <family val="2"/>
      </rPr>
      <t>Δ</t>
    </r>
  </si>
  <si>
    <t>acc AL</t>
  </si>
  <si>
    <t>acc BO</t>
  </si>
  <si>
    <t>shift corrected</t>
  </si>
  <si>
    <t>%N</t>
  </si>
  <si>
    <t>%C</t>
  </si>
  <si>
    <t>N peak</t>
  </si>
  <si>
    <t>Bovine</t>
  </si>
  <si>
    <t>C peak</t>
  </si>
  <si>
    <t>sensitivity</t>
  </si>
  <si>
    <t>C</t>
  </si>
  <si>
    <t>average</t>
  </si>
  <si>
    <t>Weight/Vol</t>
  </si>
  <si>
    <t>BOVINE LIVER</t>
  </si>
  <si>
    <t>ALANINE</t>
  </si>
  <si>
    <t>C/N</t>
  </si>
  <si>
    <t>ratio</t>
  </si>
  <si>
    <t>Bovine liver</t>
  </si>
  <si>
    <t>?</t>
  </si>
  <si>
    <t>blank</t>
  </si>
  <si>
    <t>charlie334_A_1</t>
  </si>
  <si>
    <t>charlie334_A_2</t>
  </si>
  <si>
    <t>frosty115_A_1</t>
  </si>
  <si>
    <t>frosty115_A_2</t>
  </si>
  <si>
    <t>frosty115_A_3</t>
  </si>
  <si>
    <t>flash115_A_1</t>
  </si>
  <si>
    <t>flash115_A_2</t>
  </si>
  <si>
    <t>flash115_A_3</t>
  </si>
  <si>
    <t>mixi115_A</t>
  </si>
  <si>
    <t>PLSD-01</t>
  </si>
  <si>
    <t>PLSD-02</t>
  </si>
  <si>
    <t>PLSD-03</t>
  </si>
  <si>
    <t>PLSD-04</t>
  </si>
  <si>
    <t>PLSD-05</t>
  </si>
  <si>
    <t>Blank</t>
  </si>
  <si>
    <t>Test</t>
  </si>
  <si>
    <t>SIGMA ALANINE</t>
  </si>
  <si>
    <t>D011_R</t>
  </si>
  <si>
    <t>D008_R</t>
  </si>
  <si>
    <t>D001_R</t>
  </si>
  <si>
    <t>D004_R</t>
  </si>
  <si>
    <t>D003_R</t>
  </si>
  <si>
    <t>D007_R</t>
  </si>
  <si>
    <t>D002_R</t>
  </si>
  <si>
    <t>D006_R</t>
  </si>
  <si>
    <t>009_DR</t>
  </si>
  <si>
    <t>D005_R</t>
  </si>
  <si>
    <t>D003_P</t>
  </si>
  <si>
    <t>D011_P</t>
  </si>
  <si>
    <t>D005_P</t>
  </si>
  <si>
    <t>D002_P</t>
  </si>
  <si>
    <t>D006_P</t>
  </si>
  <si>
    <t>D004_P</t>
  </si>
  <si>
    <t>D001_P</t>
  </si>
  <si>
    <t>026_DP</t>
  </si>
  <si>
    <t>001_DP</t>
  </si>
  <si>
    <t>012_DP</t>
  </si>
  <si>
    <t>008_DP</t>
  </si>
  <si>
    <t>015_DP</t>
  </si>
  <si>
    <t>010_DP</t>
  </si>
  <si>
    <t>017_DR</t>
  </si>
  <si>
    <t>023_DR</t>
  </si>
  <si>
    <t>012_DR</t>
  </si>
  <si>
    <t>029_DR</t>
  </si>
  <si>
    <t>013_DR</t>
  </si>
  <si>
    <t>025_DR</t>
  </si>
  <si>
    <t>028_DR</t>
  </si>
  <si>
    <t>022_DR</t>
  </si>
  <si>
    <t>024_DR</t>
  </si>
  <si>
    <t>010_DR</t>
  </si>
  <si>
    <t>026_DR</t>
  </si>
  <si>
    <t>020_DR</t>
  </si>
  <si>
    <t>016_DR</t>
  </si>
  <si>
    <t>003_DR</t>
  </si>
  <si>
    <t>019_DR</t>
  </si>
  <si>
    <t>027_DR</t>
  </si>
  <si>
    <t>011_DR</t>
  </si>
  <si>
    <t>018_DR</t>
  </si>
  <si>
    <t>020_DP</t>
  </si>
  <si>
    <t>024_DP</t>
  </si>
  <si>
    <t>017_DP</t>
  </si>
  <si>
    <t>021_DP</t>
  </si>
  <si>
    <t>006_DP</t>
  </si>
  <si>
    <t>027_DP</t>
  </si>
  <si>
    <t>007_DP</t>
  </si>
  <si>
    <t>013_DP</t>
  </si>
  <si>
    <t>025_DP</t>
  </si>
  <si>
    <t>016_DP</t>
  </si>
  <si>
    <t>029_DP</t>
  </si>
  <si>
    <t>018_DP</t>
  </si>
  <si>
    <t>011_DP</t>
  </si>
  <si>
    <t>028_DP</t>
  </si>
  <si>
    <t>023_DP</t>
  </si>
  <si>
    <t>019_DP</t>
  </si>
  <si>
    <t>015_DR</t>
  </si>
  <si>
    <t>008_DR</t>
  </si>
  <si>
    <t>014_DR</t>
  </si>
  <si>
    <t>006_DR</t>
  </si>
  <si>
    <t>021_DR</t>
  </si>
  <si>
    <t>007_DR</t>
  </si>
  <si>
    <t>002_DR</t>
  </si>
  <si>
    <t>004_DR</t>
  </si>
  <si>
    <t>005_DR</t>
  </si>
  <si>
    <t>? #230620211108MK</t>
  </si>
  <si>
    <t>? #230620211801RE</t>
  </si>
  <si>
    <t>Data from file : C:\Sercon\Callisto_1046\SERCON_INTEGRA\Results\20230711 ZAAZ PLATE 5_.prn</t>
  </si>
  <si>
    <t>? #230711143102AQ</t>
  </si>
  <si>
    <t>? #230711143752PN</t>
  </si>
  <si>
    <t>? #230711144443BS</t>
  </si>
  <si>
    <t>? #230711145133IZ</t>
  </si>
  <si>
    <t>? #230711145823HJ</t>
  </si>
  <si>
    <t>? #230711150512IJ</t>
  </si>
  <si>
    <t>? #230711151202GP</t>
  </si>
  <si>
    <t>FS4</t>
  </si>
  <si>
    <t>? #230711151854SH</t>
  </si>
  <si>
    <t>FS16</t>
  </si>
  <si>
    <t>? #230711152546OO</t>
  </si>
  <si>
    <t>FS9</t>
  </si>
  <si>
    <t>? #230711153236ZX</t>
  </si>
  <si>
    <t>FS7</t>
  </si>
  <si>
    <t>? #230711153927GU</t>
  </si>
  <si>
    <t>FS5</t>
  </si>
  <si>
    <t>? #230711154619TK</t>
  </si>
  <si>
    <t>FS6</t>
  </si>
  <si>
    <t>? #230711155310QM</t>
  </si>
  <si>
    <t>FS8</t>
  </si>
  <si>
    <t>? #230711160000MD</t>
  </si>
  <si>
    <t>FS10</t>
  </si>
  <si>
    <t>? #230711160651YE</t>
  </si>
  <si>
    <t>FS1</t>
  </si>
  <si>
    <t>? #230711161342PR</t>
  </si>
  <si>
    <t>FS3</t>
  </si>
  <si>
    <t>? #230711162032DQ</t>
  </si>
  <si>
    <t>? #230711162723SU</t>
  </si>
  <si>
    <t>? #230711163414LC</t>
  </si>
  <si>
    <t>? #230711164104MO</t>
  </si>
  <si>
    <t>FS12</t>
  </si>
  <si>
    <t>? #230711164756BK</t>
  </si>
  <si>
    <t>FS4LE</t>
  </si>
  <si>
    <t>? #230711165446DE</t>
  </si>
  <si>
    <t>FS29</t>
  </si>
  <si>
    <t>? #230711170137IZ</t>
  </si>
  <si>
    <t>FS22</t>
  </si>
  <si>
    <t>? #230711170827PH</t>
  </si>
  <si>
    <t>FS26</t>
  </si>
  <si>
    <t>? #230711171517KM</t>
  </si>
  <si>
    <t>FS28</t>
  </si>
  <si>
    <t>? #230711172209CL</t>
  </si>
  <si>
    <t>FS30</t>
  </si>
  <si>
    <t>? #230711172901LY</t>
  </si>
  <si>
    <t>FS14</t>
  </si>
  <si>
    <t>? #230711173551HE</t>
  </si>
  <si>
    <t>FS13</t>
  </si>
  <si>
    <t>? #230711174242NJ</t>
  </si>
  <si>
    <t>FS15</t>
  </si>
  <si>
    <t>? #230711174933NK</t>
  </si>
  <si>
    <t>? #230711175624GC</t>
  </si>
  <si>
    <t>? #230711180315QJ</t>
  </si>
  <si>
    <t>? #230711181007OW</t>
  </si>
  <si>
    <t>FS11</t>
  </si>
  <si>
    <t>? #230711181658LP</t>
  </si>
  <si>
    <t>FS2</t>
  </si>
  <si>
    <t>? #230711182349KB</t>
  </si>
  <si>
    <t>empty</t>
  </si>
  <si>
    <t>? #230711183040DE</t>
  </si>
  <si>
    <t>? #230711183730ET</t>
  </si>
  <si>
    <t>? #230711184422HD</t>
  </si>
  <si>
    <t>? #230711185112BR</t>
  </si>
  <si>
    <t>? #230711185803VN</t>
  </si>
  <si>
    <t>? #230711190455UZ</t>
  </si>
  <si>
    <t>? #230711191145NC</t>
  </si>
  <si>
    <t>? #230711191835QI</t>
  </si>
  <si>
    <t>? #230711192526HR</t>
  </si>
  <si>
    <t>? #230711193217KK</t>
  </si>
  <si>
    <t>? #230711193907FW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</si>
</sst>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00E+00"/>
    <numFmt numFmtId="166" formatCode="0.0"/>
    <numFmt numFmtId="167" formatCode="0.0000"/>
    <numFmt numFmtId="168" formatCode="0.000"/>
    <numFmt numFmtId="169" formatCode="0.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vertAlign val="superscript"/>
      <sz val="10"/>
      <color theme="1"/>
      <name val="Cambria"/>
      <family val="1"/>
      <scheme val="maj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rgb="FFFF0000"/>
      <name val="Cambria"/>
      <family val="1"/>
      <scheme val="maj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9"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165" fontId="18" fillId="0" borderId="0" xfId="0" applyNumberFormat="1" applyFont="1" applyAlignment="1">
      <alignment horizontal="center"/>
    </xf>
    <xf numFmtId="166" fontId="18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19" fillId="33" borderId="0" xfId="0" applyFont="1" applyFill="1" applyAlignment="1">
      <alignment horizontal="left"/>
    </xf>
    <xf numFmtId="0" fontId="19" fillId="33" borderId="11" xfId="0" applyFont="1" applyFill="1" applyBorder="1" applyAlignment="1">
      <alignment horizontal="center"/>
    </xf>
    <xf numFmtId="0" fontId="19" fillId="33" borderId="11" xfId="0" applyFont="1" applyFill="1" applyBorder="1" applyAlignment="1">
      <alignment horizontal="left"/>
    </xf>
    <xf numFmtId="0" fontId="18" fillId="33" borderId="0" xfId="0" applyFont="1" applyFill="1" applyAlignment="1">
      <alignment horizontal="center"/>
    </xf>
    <xf numFmtId="11" fontId="18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168" fontId="18" fillId="0" borderId="0" xfId="0" applyNumberFormat="1" applyFont="1" applyAlignment="1">
      <alignment horizontal="center"/>
    </xf>
    <xf numFmtId="0" fontId="18" fillId="0" borderId="12" xfId="0" applyFont="1" applyBorder="1" applyAlignment="1">
      <alignment horizontal="center"/>
    </xf>
    <xf numFmtId="11" fontId="18" fillId="0" borderId="10" xfId="0" applyNumberFormat="1" applyFont="1" applyBorder="1" applyAlignment="1">
      <alignment horizontal="center"/>
    </xf>
    <xf numFmtId="11" fontId="18" fillId="0" borderId="13" xfId="0" applyNumberFormat="1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11" fontId="18" fillId="0" borderId="15" xfId="0" applyNumberFormat="1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11" fontId="18" fillId="0" borderId="17" xfId="0" applyNumberFormat="1" applyFont="1" applyBorder="1" applyAlignment="1">
      <alignment horizontal="center"/>
    </xf>
    <xf numFmtId="11" fontId="18" fillId="0" borderId="18" xfId="0" applyNumberFormat="1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33" borderId="13" xfId="0" applyFont="1" applyFill="1" applyBorder="1" applyAlignment="1">
      <alignment horizontal="center"/>
    </xf>
    <xf numFmtId="2" fontId="18" fillId="0" borderId="15" xfId="0" applyNumberFormat="1" applyFont="1" applyBorder="1" applyAlignment="1">
      <alignment horizontal="center"/>
    </xf>
    <xf numFmtId="169" fontId="18" fillId="0" borderId="0" xfId="0" applyNumberFormat="1" applyFont="1" applyAlignment="1">
      <alignment horizontal="center"/>
    </xf>
    <xf numFmtId="0" fontId="18" fillId="0" borderId="15" xfId="0" applyFont="1" applyBorder="1" applyAlignment="1">
      <alignment horizontal="center"/>
    </xf>
    <xf numFmtId="167" fontId="18" fillId="0" borderId="17" xfId="0" applyNumberFormat="1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2" fontId="18" fillId="0" borderId="17" xfId="0" applyNumberFormat="1" applyFont="1" applyBorder="1" applyAlignment="1">
      <alignment horizontal="center"/>
    </xf>
    <xf numFmtId="2" fontId="18" fillId="0" borderId="18" xfId="0" applyNumberFormat="1" applyFont="1" applyBorder="1" applyAlignment="1">
      <alignment horizontal="center"/>
    </xf>
    <xf numFmtId="0" fontId="23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8" fillId="34" borderId="0" xfId="0" applyFont="1" applyFill="1" applyAlignment="1">
      <alignment horizontal="center"/>
    </xf>
    <xf numFmtId="0" fontId="18" fillId="34" borderId="0" xfId="0" applyFont="1" applyFill="1" applyAlignment="1">
      <alignment horizontal="left"/>
    </xf>
    <xf numFmtId="165" fontId="18" fillId="34" borderId="0" xfId="0" applyNumberFormat="1" applyFont="1" applyFill="1" applyAlignment="1">
      <alignment horizontal="center"/>
    </xf>
    <xf numFmtId="2" fontId="18" fillId="34" borderId="0" xfId="0" applyNumberFormat="1" applyFont="1" applyFill="1" applyAlignment="1">
      <alignment horizontal="center"/>
    </xf>
    <xf numFmtId="166" fontId="18" fillId="34" borderId="0" xfId="0" applyNumberFormat="1" applyFont="1" applyFill="1" applyAlignment="1">
      <alignment horizontal="center"/>
    </xf>
    <xf numFmtId="0" fontId="18" fillId="35" borderId="0" xfId="0" applyFont="1" applyFill="1" applyAlignment="1">
      <alignment horizontal="center"/>
    </xf>
    <xf numFmtId="0" fontId="18" fillId="35" borderId="0" xfId="0" applyFont="1" applyFill="1" applyAlignment="1">
      <alignment horizontal="left"/>
    </xf>
    <xf numFmtId="165" fontId="18" fillId="35" borderId="0" xfId="0" applyNumberFormat="1" applyFont="1" applyFill="1" applyAlignment="1">
      <alignment horizontal="center"/>
    </xf>
    <xf numFmtId="2" fontId="18" fillId="35" borderId="0" xfId="0" applyNumberFormat="1" applyFont="1" applyFill="1" applyAlignment="1">
      <alignment horizontal="center"/>
    </xf>
    <xf numFmtId="166" fontId="18" fillId="35" borderId="0" xfId="0" applyNumberFormat="1" applyFont="1" applyFill="1" applyAlignment="1">
      <alignment horizontal="center"/>
    </xf>
    <xf numFmtId="1" fontId="18" fillId="0" borderId="0" xfId="0" applyNumberFormat="1" applyFont="1" applyAlignment="1">
      <alignment horizontal="center"/>
    </xf>
    <xf numFmtId="11" fontId="0" fillId="0" borderId="0" xfId="0" applyNumberFormat="1"/>
    <xf numFmtId="1" fontId="19" fillId="33" borderId="10" xfId="0" applyNumberFormat="1" applyFont="1" applyFill="1" applyBorder="1" applyAlignment="1">
      <alignment horizontal="center"/>
    </xf>
    <xf numFmtId="1" fontId="19" fillId="33" borderId="11" xfId="0" applyNumberFormat="1" applyFont="1" applyFill="1" applyBorder="1" applyAlignment="1">
      <alignment horizontal="center"/>
    </xf>
    <xf numFmtId="166" fontId="18" fillId="36" borderId="0" xfId="0" applyNumberFormat="1" applyFont="1" applyFill="1" applyAlignment="1">
      <alignment horizontal="center"/>
    </xf>
    <xf numFmtId="1" fontId="18" fillId="36" borderId="0" xfId="0" applyNumberFormat="1" applyFont="1" applyFill="1" applyAlignment="1">
      <alignment horizontal="center"/>
    </xf>
    <xf numFmtId="2" fontId="18" fillId="36" borderId="0" xfId="0" applyNumberFormat="1" applyFont="1" applyFill="1" applyAlignment="1">
      <alignment horizontal="center"/>
    </xf>
    <xf numFmtId="21" fontId="0" fillId="0" borderId="0" xfId="0" applyNumberFormat="1"/>
    <xf numFmtId="14" fontId="0" fillId="0" borderId="0" xfId="0" applyNumberFormat="1"/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19" fillId="0" borderId="17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15N stretch correction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ReprocessedData!$AJ$110:$AJ$111</c:f>
              <c:numCache>
                <c:formatCode>General</c:formatCode>
                <c:ptCount val="2"/>
              </c:numCache>
            </c:numRef>
          </c:xVal>
          <c:yVal>
            <c:numRef>
              <c:f>ReprocessedData!$AK$110:$AK$111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D-47AC-8946-CF09C1448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61728"/>
        <c:axId val="158763648"/>
      </c:scatterChart>
      <c:valAx>
        <c:axId val="158761728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158763648"/>
        <c:crosses val="autoZero"/>
        <c:crossBetween val="midCat"/>
      </c:valAx>
      <c:valAx>
        <c:axId val="15876364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58761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d15N drift</a:t>
            </a:r>
          </a:p>
        </c:rich>
      </c:tx>
      <c:layout>
        <c:manualLayout>
          <c:xMode val="edge"/>
          <c:yMode val="edge"/>
          <c:x val="0.41328918826350036"/>
          <c:y val="2.2480522043744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7293471456047"/>
          <c:y val="0.26260996500768086"/>
          <c:w val="0.81189541516062802"/>
          <c:h val="0.62049781080428068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20000"/>
                    <a:lumOff val="8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50000"/>
                  </a:schemeClr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8.2322442180873506E-2"/>
                  <c:y val="-0.4328671722718986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repro!$A$4:$A$101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xVal>
          <c:yVal>
            <c:numRef>
              <c:f>repro!$J$4:$J$101</c:f>
              <c:numCache>
                <c:formatCode>General</c:formatCode>
                <c:ptCount val="98"/>
                <c:pt idx="4" formatCode="0.00">
                  <c:v>-1.8500000238418599</c:v>
                </c:pt>
                <c:pt idx="5" formatCode="0.00">
                  <c:v>-1.8105157127203</c:v>
                </c:pt>
                <c:pt idx="6" formatCode="0.00">
                  <c:v>-2.0687732816735496</c:v>
                </c:pt>
                <c:pt idx="17" formatCode="0.00">
                  <c:v>-1.5302920511704701</c:v>
                </c:pt>
                <c:pt idx="18" formatCode="0.00">
                  <c:v>-1.48679024794273</c:v>
                </c:pt>
                <c:pt idx="19" formatCode="0.00">
                  <c:v>-1.4253408885712791</c:v>
                </c:pt>
                <c:pt idx="30" formatCode="0.00">
                  <c:v>-1.27625691965975</c:v>
                </c:pt>
                <c:pt idx="31" formatCode="0.00">
                  <c:v>-1.2358997521516999</c:v>
                </c:pt>
                <c:pt idx="32" formatCode="0.00">
                  <c:v>-1.1458208888742591</c:v>
                </c:pt>
                <c:pt idx="43" formatCode="0.00">
                  <c:v>-1.3381165545759599</c:v>
                </c:pt>
                <c:pt idx="44" formatCode="0.00">
                  <c:v>-1.3432737644579</c:v>
                </c:pt>
                <c:pt idx="45" formatCode="0.00">
                  <c:v>-1.2956374541412492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4-40F6-80A1-A321C70BF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31360"/>
        <c:axId val="158833280"/>
      </c:scatterChart>
      <c:valAx>
        <c:axId val="1588313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sequence 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33280"/>
        <c:crossesAt val="-50"/>
        <c:crossBetween val="midCat"/>
      </c:valAx>
      <c:valAx>
        <c:axId val="1588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d15N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3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d13C drift</a:t>
            </a:r>
          </a:p>
        </c:rich>
      </c:tx>
      <c:layout>
        <c:manualLayout>
          <c:xMode val="edge"/>
          <c:yMode val="edge"/>
          <c:x val="0.42100370231435419"/>
          <c:y val="2.29286092775411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52758753215425"/>
          <c:y val="0.25255863119211619"/>
          <c:w val="0.80509717477407861"/>
          <c:h val="0.60911204597517155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5.0613769531454196E-2"/>
                  <c:y val="-0.20820049835121635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repro!$A$4:$A$101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xVal>
          <c:yVal>
            <c:numRef>
              <c:f>repro!$K$4:$K$101</c:f>
              <c:numCache>
                <c:formatCode>General</c:formatCode>
                <c:ptCount val="98"/>
                <c:pt idx="4" formatCode="0.00">
                  <c:v>-19.620000839233398</c:v>
                </c:pt>
                <c:pt idx="5" formatCode="0.00">
                  <c:v>-19.573190968789898</c:v>
                </c:pt>
                <c:pt idx="6" formatCode="0.00">
                  <c:v>-19.395132357401316</c:v>
                </c:pt>
                <c:pt idx="17" formatCode="0.00">
                  <c:v>-19.315701542305401</c:v>
                </c:pt>
                <c:pt idx="18" formatCode="0.00">
                  <c:v>-19.290196505160502</c:v>
                </c:pt>
                <c:pt idx="19" formatCode="0.00">
                  <c:v>-19.441404397834518</c:v>
                </c:pt>
                <c:pt idx="30" formatCode="0.00">
                  <c:v>-19.337811929566499</c:v>
                </c:pt>
                <c:pt idx="31" formatCode="0.00">
                  <c:v>-19.3342851379258</c:v>
                </c:pt>
                <c:pt idx="32" formatCode="0.00">
                  <c:v>-19.380417398906616</c:v>
                </c:pt>
                <c:pt idx="43" formatCode="0.00">
                  <c:v>-19.556321717370299</c:v>
                </c:pt>
                <c:pt idx="44" formatCode="0.00">
                  <c:v>-19.4048380672257</c:v>
                </c:pt>
                <c:pt idx="45" formatCode="0.00">
                  <c:v>-19.499219199646316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5-4BB0-AACA-65CC4E96D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39904"/>
        <c:axId val="159741824"/>
      </c:scatterChart>
      <c:valAx>
        <c:axId val="1597399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sequence 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41824"/>
        <c:crossesAt val="-50"/>
        <c:crossBetween val="midCat"/>
      </c:valAx>
      <c:valAx>
        <c:axId val="1597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d13C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%N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forward val="1"/>
            <c:backward val="1"/>
            <c:intercept val="0"/>
            <c:dispRSqr val="1"/>
            <c:dispEq val="1"/>
            <c:trendlineLbl>
              <c:layout>
                <c:manualLayout>
                  <c:x val="-0.67815266841644795"/>
                  <c:y val="-0.1531944444444444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repro!$D$104:$D$111</c:f>
              <c:numCache>
                <c:formatCode>General</c:formatCode>
                <c:ptCount val="8"/>
                <c:pt idx="0">
                  <c:v>0.77200000000000002</c:v>
                </c:pt>
                <c:pt idx="1">
                  <c:v>0.84599999999999997</c:v>
                </c:pt>
                <c:pt idx="2">
                  <c:v>0.80300000000000005</c:v>
                </c:pt>
                <c:pt idx="3">
                  <c:v>0.76700000000000002</c:v>
                </c:pt>
                <c:pt idx="4">
                  <c:v>0</c:v>
                </c:pt>
                <c:pt idx="5" formatCode="0.000">
                  <c:v>0</c:v>
                </c:pt>
                <c:pt idx="6">
                  <c:v>0</c:v>
                </c:pt>
              </c:numCache>
            </c:numRef>
          </c:xVal>
          <c:yVal>
            <c:numRef>
              <c:f>repro!$E$104:$E$111</c:f>
              <c:numCache>
                <c:formatCode>0.000E+00</c:formatCode>
                <c:ptCount val="8"/>
                <c:pt idx="0">
                  <c:v>1.0179892388773E-7</c:v>
                </c:pt>
                <c:pt idx="1">
                  <c:v>1.02603708619642E-7</c:v>
                </c:pt>
                <c:pt idx="2">
                  <c:v>9.8692295884272902E-8</c:v>
                </c:pt>
                <c:pt idx="3">
                  <c:v>9.1862986370538899E-8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8-4D86-AD04-1B7ACECFC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75744"/>
        <c:axId val="160433280"/>
      </c:scatterChart>
      <c:valAx>
        <c:axId val="15977574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Axis weight mg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33280"/>
        <c:crosses val="autoZero"/>
        <c:crossBetween val="midCat"/>
      </c:valAx>
      <c:valAx>
        <c:axId val="160433280"/>
        <c:scaling>
          <c:orientation val="minMax"/>
          <c:max val="1.5000000000000007E-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signal intensity 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7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%C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forward val="1"/>
            <c:backward val="1"/>
            <c:intercept val="0"/>
            <c:dispRSqr val="1"/>
            <c:dispEq val="1"/>
            <c:trendlineLbl>
              <c:layout>
                <c:manualLayout>
                  <c:x val="-0.61095089775064837"/>
                  <c:y val="-0.14721602387288515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repro!$D$104:$D$111</c:f>
              <c:numCache>
                <c:formatCode>General</c:formatCode>
                <c:ptCount val="8"/>
                <c:pt idx="0">
                  <c:v>0.77200000000000002</c:v>
                </c:pt>
                <c:pt idx="1">
                  <c:v>0.84599999999999997</c:v>
                </c:pt>
                <c:pt idx="2">
                  <c:v>0.80300000000000005</c:v>
                </c:pt>
                <c:pt idx="3">
                  <c:v>0.76700000000000002</c:v>
                </c:pt>
                <c:pt idx="4">
                  <c:v>0</c:v>
                </c:pt>
                <c:pt idx="5" formatCode="0.000">
                  <c:v>0</c:v>
                </c:pt>
                <c:pt idx="6">
                  <c:v>0</c:v>
                </c:pt>
              </c:numCache>
            </c:numRef>
          </c:xVal>
          <c:yVal>
            <c:numRef>
              <c:f>repro!$F$104:$F$111</c:f>
              <c:numCache>
                <c:formatCode>General</c:formatCode>
                <c:ptCount val="8"/>
                <c:pt idx="0" formatCode="0.000E+00">
                  <c:v>5.6657626368306101E-7</c:v>
                </c:pt>
                <c:pt idx="1">
                  <c:v>5.69504033265389E-7</c:v>
                </c:pt>
                <c:pt idx="2">
                  <c:v>5.4745748001572302E-7</c:v>
                </c:pt>
                <c:pt idx="3">
                  <c:v>5.1231904585335997E-7</c:v>
                </c:pt>
                <c:pt idx="4">
                  <c:v>0</c:v>
                </c:pt>
                <c:pt idx="5" formatCode="0.000E+00">
                  <c:v>0</c:v>
                </c:pt>
                <c:pt idx="6" formatCode="0.000E+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9-46FC-AB58-DCCB42C9C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54912"/>
        <c:axId val="160461184"/>
      </c:scatterChart>
      <c:valAx>
        <c:axId val="16045491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 mg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61184"/>
        <c:crosses val="autoZero"/>
        <c:crossBetween val="midCat"/>
      </c:valAx>
      <c:valAx>
        <c:axId val="160461184"/>
        <c:scaling>
          <c:orientation val="minMax"/>
          <c:max val="1.0000000000000004E-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signal intensity 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5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385762</xdr:colOff>
      <xdr:row>96</xdr:row>
      <xdr:rowOff>90487</xdr:rowOff>
    </xdr:from>
    <xdr:to>
      <xdr:col>47</xdr:col>
      <xdr:colOff>80962</xdr:colOff>
      <xdr:row>110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41132</xdr:colOff>
      <xdr:row>1</xdr:row>
      <xdr:rowOff>190933</xdr:rowOff>
    </xdr:from>
    <xdr:to>
      <xdr:col>30</xdr:col>
      <xdr:colOff>580591</xdr:colOff>
      <xdr:row>22</xdr:row>
      <xdr:rowOff>62778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74902</xdr:colOff>
      <xdr:row>23</xdr:row>
      <xdr:rowOff>10824</xdr:rowOff>
    </xdr:from>
    <xdr:to>
      <xdr:col>31</xdr:col>
      <xdr:colOff>8225</xdr:colOff>
      <xdr:row>43</xdr:row>
      <xdr:rowOff>87024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599641</xdr:colOff>
      <xdr:row>2</xdr:row>
      <xdr:rowOff>19050</xdr:rowOff>
    </xdr:from>
    <xdr:to>
      <xdr:col>38</xdr:col>
      <xdr:colOff>298305</xdr:colOff>
      <xdr:row>22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3030</xdr:colOff>
      <xdr:row>23</xdr:row>
      <xdr:rowOff>19049</xdr:rowOff>
    </xdr:from>
    <xdr:to>
      <xdr:col>38</xdr:col>
      <xdr:colOff>307830</xdr:colOff>
      <xdr:row>43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3"/>
  <sheetViews>
    <sheetView workbookViewId="0">
      <selection sqref="A1:R103"/>
    </sheetView>
  </sheetViews>
  <sheetFormatPr defaultColWidth="9.109375" defaultRowHeight="14.4" x14ac:dyDescent="0.3"/>
  <sheetData>
    <row r="1" spans="1:18" x14ac:dyDescent="0.3">
      <c r="A1" t="s">
        <v>0</v>
      </c>
    </row>
    <row r="2" spans="1:18" x14ac:dyDescent="0.3">
      <c r="A2" s="53">
        <v>0.60488425925925926</v>
      </c>
      <c r="B2" s="54">
        <v>45237</v>
      </c>
    </row>
    <row r="4" spans="1:18" x14ac:dyDescent="0.3">
      <c r="A4" t="s">
        <v>160</v>
      </c>
    </row>
    <row r="5" spans="1:18" x14ac:dyDescent="0.3">
      <c r="A5" t="s">
        <v>1</v>
      </c>
    </row>
    <row r="6" spans="1:18" x14ac:dyDescent="0.3">
      <c r="A6" t="s">
        <v>2</v>
      </c>
      <c r="B6" t="s">
        <v>3</v>
      </c>
      <c r="C6" t="s">
        <v>67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4</v>
      </c>
      <c r="L6" t="s">
        <v>11</v>
      </c>
      <c r="M6" t="s">
        <v>6</v>
      </c>
      <c r="N6" t="s">
        <v>12</v>
      </c>
      <c r="O6" t="s">
        <v>13</v>
      </c>
      <c r="P6" t="s">
        <v>9</v>
      </c>
      <c r="Q6" t="s">
        <v>10</v>
      </c>
      <c r="R6" t="s">
        <v>14</v>
      </c>
    </row>
    <row r="7" spans="1:18" x14ac:dyDescent="0.3">
      <c r="A7" t="s">
        <v>15</v>
      </c>
      <c r="B7" t="s">
        <v>15</v>
      </c>
      <c r="C7" t="s">
        <v>15</v>
      </c>
      <c r="D7" t="s">
        <v>15</v>
      </c>
      <c r="E7" t="s">
        <v>16</v>
      </c>
      <c r="F7" t="s">
        <v>15</v>
      </c>
      <c r="G7" t="s">
        <v>17</v>
      </c>
      <c r="H7" t="s">
        <v>15</v>
      </c>
      <c r="I7" t="s">
        <v>15</v>
      </c>
      <c r="J7" t="s">
        <v>15</v>
      </c>
      <c r="K7" t="s">
        <v>15</v>
      </c>
      <c r="L7" t="s">
        <v>16</v>
      </c>
      <c r="M7" t="s">
        <v>15</v>
      </c>
      <c r="N7" t="s">
        <v>18</v>
      </c>
      <c r="O7" t="s">
        <v>18</v>
      </c>
      <c r="P7" t="s">
        <v>15</v>
      </c>
      <c r="Q7" t="s">
        <v>15</v>
      </c>
      <c r="R7" t="s">
        <v>15</v>
      </c>
    </row>
    <row r="8" spans="1:18" x14ac:dyDescent="0.3">
      <c r="A8">
        <v>1</v>
      </c>
      <c r="B8" t="s">
        <v>89</v>
      </c>
      <c r="C8">
        <v>100</v>
      </c>
      <c r="D8" s="47">
        <v>6.2012919685395695E-10</v>
      </c>
      <c r="E8">
        <v>0</v>
      </c>
      <c r="F8">
        <v>0</v>
      </c>
      <c r="G8">
        <v>0</v>
      </c>
      <c r="H8">
        <v>0</v>
      </c>
      <c r="I8" s="47">
        <v>3.71965974744353E-3</v>
      </c>
      <c r="J8" s="47">
        <v>1.38375876205916E-5</v>
      </c>
      <c r="K8" s="47">
        <v>2.4129332082747898E-9</v>
      </c>
      <c r="L8">
        <v>0</v>
      </c>
      <c r="M8">
        <v>0</v>
      </c>
      <c r="N8">
        <v>0</v>
      </c>
      <c r="O8">
        <v>0</v>
      </c>
      <c r="P8" s="47">
        <v>1.10386328891291E-2</v>
      </c>
      <c r="Q8" s="47">
        <v>3.9002567759344E-3</v>
      </c>
      <c r="R8" t="s">
        <v>161</v>
      </c>
    </row>
    <row r="9" spans="1:18" x14ac:dyDescent="0.3">
      <c r="A9">
        <v>2</v>
      </c>
      <c r="B9" t="s">
        <v>89</v>
      </c>
      <c r="C9">
        <v>100</v>
      </c>
      <c r="D9" s="47">
        <v>8.1309304468947304E-10</v>
      </c>
      <c r="E9">
        <v>0</v>
      </c>
      <c r="F9">
        <v>0</v>
      </c>
      <c r="G9">
        <v>0</v>
      </c>
      <c r="H9">
        <v>0</v>
      </c>
      <c r="I9" s="47">
        <v>3.71965974744353E-3</v>
      </c>
      <c r="J9" s="47">
        <v>1.38375876205916E-5</v>
      </c>
      <c r="K9" s="47">
        <v>3.9306161919022697E-9</v>
      </c>
      <c r="L9">
        <v>0</v>
      </c>
      <c r="M9">
        <v>0</v>
      </c>
      <c r="N9">
        <v>0</v>
      </c>
      <c r="O9">
        <v>0</v>
      </c>
      <c r="P9" s="47">
        <v>1.10386328891291E-2</v>
      </c>
      <c r="Q9" s="47">
        <v>3.9002567759344E-3</v>
      </c>
      <c r="R9" t="s">
        <v>162</v>
      </c>
    </row>
    <row r="10" spans="1:18" x14ac:dyDescent="0.3">
      <c r="A10">
        <v>3</v>
      </c>
      <c r="B10" t="s">
        <v>90</v>
      </c>
      <c r="C10">
        <v>0.8</v>
      </c>
      <c r="D10" s="47">
        <v>1.6537946141009801E-7</v>
      </c>
      <c r="E10">
        <v>0</v>
      </c>
      <c r="F10">
        <v>0</v>
      </c>
      <c r="G10">
        <v>0</v>
      </c>
      <c r="H10">
        <v>0</v>
      </c>
      <c r="I10" s="47">
        <v>3.71965974744353E-3</v>
      </c>
      <c r="J10" s="47">
        <v>1.38375876205916E-5</v>
      </c>
      <c r="K10" s="47">
        <v>4.7559902838223401E-7</v>
      </c>
      <c r="L10">
        <v>0</v>
      </c>
      <c r="M10">
        <v>0</v>
      </c>
      <c r="N10">
        <v>0</v>
      </c>
      <c r="O10">
        <v>0</v>
      </c>
      <c r="P10" s="47">
        <v>1.10386328891291E-2</v>
      </c>
      <c r="Q10" s="47">
        <v>3.9002567759344E-3</v>
      </c>
      <c r="R10" t="s">
        <v>163</v>
      </c>
    </row>
    <row r="11" spans="1:18" x14ac:dyDescent="0.3">
      <c r="A11">
        <v>4</v>
      </c>
      <c r="B11" t="s">
        <v>90</v>
      </c>
      <c r="C11">
        <v>8</v>
      </c>
      <c r="D11" s="47">
        <v>1.57749800201723E-7</v>
      </c>
      <c r="E11">
        <v>0</v>
      </c>
      <c r="F11">
        <v>0</v>
      </c>
      <c r="G11">
        <v>0</v>
      </c>
      <c r="H11">
        <v>0</v>
      </c>
      <c r="I11" s="47">
        <v>3.71965974744353E-3</v>
      </c>
      <c r="J11" s="47">
        <v>1.38375876205916E-5</v>
      </c>
      <c r="K11" s="47">
        <v>4.5595146525023701E-7</v>
      </c>
      <c r="L11">
        <v>0</v>
      </c>
      <c r="M11">
        <v>0</v>
      </c>
      <c r="N11">
        <v>0</v>
      </c>
      <c r="O11">
        <v>0</v>
      </c>
      <c r="P11" s="47">
        <v>1.10386328891291E-2</v>
      </c>
      <c r="Q11" s="47">
        <v>3.9002567759344E-3</v>
      </c>
      <c r="R11" t="s">
        <v>164</v>
      </c>
    </row>
    <row r="12" spans="1:18" x14ac:dyDescent="0.3">
      <c r="A12">
        <v>5</v>
      </c>
      <c r="B12" t="s">
        <v>91</v>
      </c>
      <c r="C12">
        <v>0.8</v>
      </c>
      <c r="D12" s="47">
        <v>1.6147520082859801E-7</v>
      </c>
      <c r="E12">
        <v>15.7200002670288</v>
      </c>
      <c r="F12">
        <v>1.0000000000000001E-15</v>
      </c>
      <c r="G12">
        <v>-1.8500000238418599</v>
      </c>
      <c r="H12">
        <v>0</v>
      </c>
      <c r="I12" s="47">
        <v>3.71965974744353E-3</v>
      </c>
      <c r="J12" s="47">
        <v>1.38375876205916E-5</v>
      </c>
      <c r="K12" s="47">
        <v>4.6489117222492398E-7</v>
      </c>
      <c r="L12">
        <v>40.439998626708999</v>
      </c>
      <c r="M12">
        <v>1.0000000000000001E-15</v>
      </c>
      <c r="N12">
        <v>-19.620000839233398</v>
      </c>
      <c r="O12">
        <v>-18</v>
      </c>
      <c r="P12" s="47">
        <v>1.10386328891291E-2</v>
      </c>
      <c r="Q12" s="47">
        <v>3.9002567759344E-3</v>
      </c>
      <c r="R12" t="s">
        <v>165</v>
      </c>
    </row>
    <row r="13" spans="1:18" x14ac:dyDescent="0.3">
      <c r="A13">
        <v>6</v>
      </c>
      <c r="B13" t="s">
        <v>69</v>
      </c>
      <c r="C13">
        <v>0.8</v>
      </c>
      <c r="D13" s="47">
        <v>1.5599922513487299E-7</v>
      </c>
      <c r="E13">
        <v>15.1868369573097</v>
      </c>
      <c r="F13">
        <v>0</v>
      </c>
      <c r="G13">
        <v>-1.8105157127203</v>
      </c>
      <c r="H13">
        <v>0</v>
      </c>
      <c r="I13" s="47">
        <v>3.66984363898218E-3</v>
      </c>
      <c r="J13" s="47">
        <v>1.3679131766663701E-5</v>
      </c>
      <c r="K13" s="47">
        <v>4.5251026359327503E-7</v>
      </c>
      <c r="L13">
        <v>39.363009233048203</v>
      </c>
      <c r="M13">
        <v>0</v>
      </c>
      <c r="N13">
        <v>-19.573190968789898</v>
      </c>
      <c r="O13">
        <v>-47.425956688316198</v>
      </c>
      <c r="P13" s="47">
        <v>1.10172521384455E-2</v>
      </c>
      <c r="Q13" s="47">
        <v>3.9381316552984701E-3</v>
      </c>
      <c r="R13" t="s">
        <v>166</v>
      </c>
    </row>
    <row r="14" spans="1:18" x14ac:dyDescent="0.3">
      <c r="A14">
        <v>7</v>
      </c>
      <c r="B14" t="s">
        <v>68</v>
      </c>
      <c r="C14">
        <v>0.77200000000000002</v>
      </c>
      <c r="D14" s="47">
        <v>1.0179892388773E-7</v>
      </c>
      <c r="E14">
        <v>10.269780428453799</v>
      </c>
      <c r="F14">
        <v>0</v>
      </c>
      <c r="G14">
        <v>6.0975214923619498</v>
      </c>
      <c r="H14">
        <v>0</v>
      </c>
      <c r="I14" s="47">
        <v>3.6989175377666701E-3</v>
      </c>
      <c r="J14" s="47">
        <v>1.38038639244444E-5</v>
      </c>
      <c r="K14" s="47">
        <v>5.6657626368306101E-7</v>
      </c>
      <c r="L14">
        <v>51.072634295008399</v>
      </c>
      <c r="M14">
        <v>0</v>
      </c>
      <c r="N14">
        <v>-28.082331100664099</v>
      </c>
      <c r="O14">
        <v>-48.6211284718608</v>
      </c>
      <c r="P14" s="47">
        <v>1.0921633228955599E-2</v>
      </c>
      <c r="Q14" s="47">
        <v>3.9331905760539203E-3</v>
      </c>
      <c r="R14" t="s">
        <v>167</v>
      </c>
    </row>
    <row r="15" spans="1:18" x14ac:dyDescent="0.3">
      <c r="A15">
        <v>8</v>
      </c>
      <c r="B15" t="s">
        <v>168</v>
      </c>
      <c r="C15">
        <v>0.76</v>
      </c>
      <c r="D15" s="47">
        <v>1.2714536665181501E-7</v>
      </c>
      <c r="E15">
        <v>13.0292333858759</v>
      </c>
      <c r="F15">
        <v>0</v>
      </c>
      <c r="G15">
        <v>11.6761842498004</v>
      </c>
      <c r="H15">
        <v>0</v>
      </c>
      <c r="I15" s="47">
        <v>3.71942749139439E-3</v>
      </c>
      <c r="J15" s="47">
        <v>1.38544991896657E-5</v>
      </c>
      <c r="K15" s="47">
        <v>4.7596733443455698E-7</v>
      </c>
      <c r="L15">
        <v>43.582706666536602</v>
      </c>
      <c r="M15">
        <v>0</v>
      </c>
      <c r="N15">
        <v>-17.169391305666299</v>
      </c>
      <c r="O15">
        <v>-48.123439842054502</v>
      </c>
      <c r="P15">
        <v>1.1044264116020001E-2</v>
      </c>
      <c r="Q15" s="47">
        <v>3.9352481204110099E-3</v>
      </c>
      <c r="R15" t="s">
        <v>169</v>
      </c>
    </row>
    <row r="16" spans="1:18" x14ac:dyDescent="0.3">
      <c r="A16">
        <v>9</v>
      </c>
      <c r="B16" t="s">
        <v>170</v>
      </c>
      <c r="C16">
        <v>0.84799999999999998</v>
      </c>
      <c r="D16" s="47">
        <v>1.2266072430683299E-7</v>
      </c>
      <c r="E16">
        <v>11.2652804186414</v>
      </c>
      <c r="F16">
        <v>0</v>
      </c>
      <c r="G16">
        <v>11.3711963352862</v>
      </c>
      <c r="H16">
        <v>0</v>
      </c>
      <c r="I16" s="47">
        <v>3.7183062033266799E-3</v>
      </c>
      <c r="J16" s="47">
        <v>1.38739614380099E-5</v>
      </c>
      <c r="K16" s="47">
        <v>4.6640780237972003E-7</v>
      </c>
      <c r="L16">
        <v>38.275449870005801</v>
      </c>
      <c r="M16">
        <v>0</v>
      </c>
      <c r="N16">
        <v>-18.128788225481699</v>
      </c>
      <c r="O16">
        <v>-48.275962264744102</v>
      </c>
      <c r="P16" s="47">
        <v>1.10334831809526E-2</v>
      </c>
      <c r="Q16" s="47">
        <v>3.9346175622038499E-3</v>
      </c>
      <c r="R16" t="s">
        <v>171</v>
      </c>
    </row>
    <row r="17" spans="1:18" x14ac:dyDescent="0.3">
      <c r="A17">
        <v>10</v>
      </c>
      <c r="B17" t="s">
        <v>172</v>
      </c>
      <c r="C17">
        <v>0.79500000000000004</v>
      </c>
      <c r="D17" s="47">
        <v>1.3426770457264399E-7</v>
      </c>
      <c r="E17">
        <v>13.153298217524499</v>
      </c>
      <c r="F17">
        <v>0</v>
      </c>
      <c r="G17">
        <v>10.6716071147279</v>
      </c>
      <c r="H17">
        <v>0</v>
      </c>
      <c r="I17" s="47">
        <v>3.7157341635573001E-3</v>
      </c>
      <c r="J17" s="47">
        <v>1.39166937388258E-5</v>
      </c>
      <c r="K17" s="47">
        <v>4.8579920530755803E-7</v>
      </c>
      <c r="L17">
        <v>42.524597294897298</v>
      </c>
      <c r="M17">
        <v>0</v>
      </c>
      <c r="N17">
        <v>-17.645663402566601</v>
      </c>
      <c r="O17">
        <v>-48.534709495201596</v>
      </c>
      <c r="P17" s="47">
        <v>1.10389121512127E-2</v>
      </c>
      <c r="Q17" s="47">
        <v>3.9335478493913497E-3</v>
      </c>
      <c r="R17" t="s">
        <v>173</v>
      </c>
    </row>
    <row r="18" spans="1:18" x14ac:dyDescent="0.3">
      <c r="A18">
        <v>11</v>
      </c>
      <c r="B18" t="s">
        <v>174</v>
      </c>
      <c r="C18">
        <v>0.81399999999999995</v>
      </c>
      <c r="D18" s="47">
        <v>1.2711717332913901E-7</v>
      </c>
      <c r="E18">
        <v>12.162112944971801</v>
      </c>
      <c r="F18">
        <v>0</v>
      </c>
      <c r="G18">
        <v>8.9384691883524106</v>
      </c>
      <c r="H18">
        <v>0</v>
      </c>
      <c r="I18" s="47">
        <v>3.7093622819709799E-3</v>
      </c>
      <c r="J18" s="47">
        <v>1.3922344225797001E-5</v>
      </c>
      <c r="K18" s="47">
        <v>5.1610777718202904E-7</v>
      </c>
      <c r="L18">
        <v>44.123139883498602</v>
      </c>
      <c r="M18">
        <v>0</v>
      </c>
      <c r="N18">
        <v>-18.144800463458399</v>
      </c>
      <c r="O18">
        <v>-49.079271156700997</v>
      </c>
      <c r="P18">
        <v>1.1033303248232E-2</v>
      </c>
      <c r="Q18" s="47">
        <v>3.9312965225444E-3</v>
      </c>
      <c r="R18" t="s">
        <v>175</v>
      </c>
    </row>
    <row r="19" spans="1:18" x14ac:dyDescent="0.3">
      <c r="A19">
        <v>12</v>
      </c>
      <c r="B19" t="s">
        <v>176</v>
      </c>
      <c r="C19">
        <v>0.752</v>
      </c>
      <c r="D19" s="47">
        <v>1.06299364364233E-10</v>
      </c>
      <c r="E19">
        <v>0.38093930567892997</v>
      </c>
      <c r="F19">
        <v>0</v>
      </c>
      <c r="G19">
        <v>-44.361433753596998</v>
      </c>
      <c r="H19">
        <v>0</v>
      </c>
      <c r="I19" s="47">
        <v>3.5134051888048999E-3</v>
      </c>
      <c r="J19">
        <v>33.7923827399446</v>
      </c>
      <c r="K19" s="47">
        <v>1.44048159901947E-10</v>
      </c>
      <c r="L19" s="47">
        <v>1.3330191668111301E-2</v>
      </c>
      <c r="M19">
        <v>0</v>
      </c>
      <c r="N19">
        <v>26.675931705572101</v>
      </c>
      <c r="O19">
        <v>194.60155124868299</v>
      </c>
      <c r="P19" s="47">
        <v>1.15369627797619E-2</v>
      </c>
      <c r="Q19" s="47">
        <v>4.9387217901567101E-3</v>
      </c>
      <c r="R19" t="s">
        <v>177</v>
      </c>
    </row>
    <row r="20" spans="1:18" x14ac:dyDescent="0.3">
      <c r="A20">
        <v>13</v>
      </c>
      <c r="B20" t="s">
        <v>178</v>
      </c>
      <c r="C20">
        <v>0.77100000000000002</v>
      </c>
      <c r="D20" s="47">
        <v>1.26983328498087E-7</v>
      </c>
      <c r="E20">
        <v>12.827021224363801</v>
      </c>
      <c r="F20">
        <v>0</v>
      </c>
      <c r="G20">
        <v>11.8460035674235</v>
      </c>
      <c r="H20">
        <v>0</v>
      </c>
      <c r="I20" s="47">
        <v>3.7200518321156301E-3</v>
      </c>
      <c r="J20" s="47">
        <v>1.3725905904221001E-5</v>
      </c>
      <c r="K20" s="47">
        <v>4.8580249334406702E-7</v>
      </c>
      <c r="L20">
        <v>43.848617119520299</v>
      </c>
      <c r="M20">
        <v>0</v>
      </c>
      <c r="N20">
        <v>-17.537993925031401</v>
      </c>
      <c r="O20">
        <v>-48.213709839456001</v>
      </c>
      <c r="P20" s="47">
        <v>1.10401220546656E-2</v>
      </c>
      <c r="Q20" s="47">
        <v>3.9348749261834499E-3</v>
      </c>
      <c r="R20" t="s">
        <v>179</v>
      </c>
    </row>
    <row r="21" spans="1:18" x14ac:dyDescent="0.3">
      <c r="A21">
        <v>14</v>
      </c>
      <c r="B21" t="s">
        <v>180</v>
      </c>
      <c r="C21">
        <v>0.76500000000000001</v>
      </c>
      <c r="D21" s="47">
        <v>9.0360935386946104E-8</v>
      </c>
      <c r="E21">
        <v>9.1992488332113602</v>
      </c>
      <c r="F21">
        <v>0</v>
      </c>
      <c r="G21">
        <v>10.964878300879899</v>
      </c>
      <c r="H21">
        <v>0</v>
      </c>
      <c r="I21" s="47">
        <v>3.7168123750731898E-3</v>
      </c>
      <c r="J21" s="47">
        <v>1.3742680490137301E-5</v>
      </c>
      <c r="K21" s="47">
        <v>4.1975742215427701E-7</v>
      </c>
      <c r="L21">
        <v>38.184512135927697</v>
      </c>
      <c r="M21">
        <v>0</v>
      </c>
      <c r="N21">
        <v>-18.316664357190199</v>
      </c>
      <c r="O21">
        <v>-48.308962969847897</v>
      </c>
      <c r="P21" s="47">
        <v>1.1031371979285399E-2</v>
      </c>
      <c r="Q21" s="47">
        <v>3.9344811306872398E-3</v>
      </c>
      <c r="R21" t="s">
        <v>181</v>
      </c>
    </row>
    <row r="22" spans="1:18" x14ac:dyDescent="0.3">
      <c r="A22">
        <v>15</v>
      </c>
      <c r="B22" t="s">
        <v>182</v>
      </c>
      <c r="C22">
        <v>0.82699999999999996</v>
      </c>
      <c r="D22" s="47">
        <v>1.3654337478047301E-7</v>
      </c>
      <c r="E22">
        <v>12.858750949119001</v>
      </c>
      <c r="F22">
        <v>0</v>
      </c>
      <c r="G22">
        <v>11.1287153888532</v>
      </c>
      <c r="H22">
        <v>0</v>
      </c>
      <c r="I22" s="47">
        <v>3.7174147221271199E-3</v>
      </c>
      <c r="J22" s="47">
        <v>1.3796538602474599E-5</v>
      </c>
      <c r="K22" s="47">
        <v>5.1765782838053596E-7</v>
      </c>
      <c r="L22">
        <v>43.560003720938901</v>
      </c>
      <c r="M22">
        <v>0</v>
      </c>
      <c r="N22">
        <v>-17.575795017171799</v>
      </c>
      <c r="O22">
        <v>-49.3815898672187</v>
      </c>
      <c r="P22">
        <v>1.1039697276232999E-2</v>
      </c>
      <c r="Q22" s="47">
        <v>3.93004667651696E-3</v>
      </c>
      <c r="R22" t="s">
        <v>183</v>
      </c>
    </row>
    <row r="23" spans="1:18" x14ac:dyDescent="0.3">
      <c r="A23">
        <v>16</v>
      </c>
      <c r="B23" t="s">
        <v>184</v>
      </c>
      <c r="C23">
        <v>0.82599999999999996</v>
      </c>
      <c r="D23" s="47">
        <v>1.28010021541169E-7</v>
      </c>
      <c r="E23">
        <v>12.0697290144221</v>
      </c>
      <c r="F23">
        <v>0</v>
      </c>
      <c r="G23">
        <v>10.163614213102001</v>
      </c>
      <c r="H23">
        <v>0</v>
      </c>
      <c r="I23" s="47">
        <v>3.7138665276544702E-3</v>
      </c>
      <c r="J23" s="47">
        <v>1.3790649461700801E-5</v>
      </c>
      <c r="K23" s="47">
        <v>5.1781401633199696E-7</v>
      </c>
      <c r="L23">
        <v>43.625906493391298</v>
      </c>
      <c r="M23">
        <v>0</v>
      </c>
      <c r="N23">
        <v>-17.404557800971499</v>
      </c>
      <c r="O23">
        <v>-49.675414531485799</v>
      </c>
      <c r="P23" s="47">
        <v>1.1041621503078899E-2</v>
      </c>
      <c r="Q23" s="47">
        <v>3.9288319465759303E-3</v>
      </c>
      <c r="R23" t="s">
        <v>185</v>
      </c>
    </row>
    <row r="24" spans="1:18" x14ac:dyDescent="0.3">
      <c r="A24">
        <v>17</v>
      </c>
      <c r="B24" t="s">
        <v>186</v>
      </c>
      <c r="C24">
        <v>0.84199999999999997</v>
      </c>
      <c r="D24" s="47">
        <v>1.4183474043166801E-7</v>
      </c>
      <c r="E24">
        <v>13.1190765545951</v>
      </c>
      <c r="F24">
        <v>0</v>
      </c>
      <c r="G24">
        <v>11.450591143643001</v>
      </c>
      <c r="H24">
        <v>0</v>
      </c>
      <c r="I24" s="47">
        <v>3.7185980983396E-3</v>
      </c>
      <c r="J24" s="47">
        <v>1.3796781563852201E-5</v>
      </c>
      <c r="K24" s="47">
        <v>5.1874989770439605E-7</v>
      </c>
      <c r="L24">
        <v>42.874271087931803</v>
      </c>
      <c r="M24">
        <v>0</v>
      </c>
      <c r="N24">
        <v>-17.0904138445926</v>
      </c>
      <c r="O24">
        <v>-50.048446739021102</v>
      </c>
      <c r="P24" s="47">
        <v>1.10451516015455E-2</v>
      </c>
      <c r="Q24" s="47">
        <v>3.9272897568057496E-3</v>
      </c>
      <c r="R24" t="s">
        <v>187</v>
      </c>
    </row>
    <row r="25" spans="1:18" x14ac:dyDescent="0.3">
      <c r="A25">
        <v>18</v>
      </c>
      <c r="B25" t="s">
        <v>69</v>
      </c>
      <c r="C25">
        <v>0.8</v>
      </c>
      <c r="D25" s="47">
        <v>1.6218563143877199E-7</v>
      </c>
      <c r="E25">
        <v>15.7889205790513</v>
      </c>
      <c r="F25">
        <v>0</v>
      </c>
      <c r="G25">
        <v>-1.5302920511704701</v>
      </c>
      <c r="H25">
        <v>0</v>
      </c>
      <c r="I25" s="47">
        <v>3.6708738812738701E-3</v>
      </c>
      <c r="J25" s="47">
        <v>1.3762623618822001E-5</v>
      </c>
      <c r="K25" s="47">
        <v>4.6952781129761E-7</v>
      </c>
      <c r="L25">
        <v>40.843358094697599</v>
      </c>
      <c r="M25">
        <v>0</v>
      </c>
      <c r="N25">
        <v>-19.315701542305401</v>
      </c>
      <c r="O25">
        <v>-49.778318032828601</v>
      </c>
      <c r="P25" s="47">
        <v>1.10201455986288E-2</v>
      </c>
      <c r="Q25" s="47">
        <v>3.9284065229157703E-3</v>
      </c>
      <c r="R25" t="s">
        <v>188</v>
      </c>
    </row>
    <row r="26" spans="1:18" x14ac:dyDescent="0.3">
      <c r="A26">
        <v>19</v>
      </c>
      <c r="B26" t="s">
        <v>69</v>
      </c>
      <c r="C26">
        <v>0.8</v>
      </c>
      <c r="D26" s="47">
        <v>1.60416816469278E-7</v>
      </c>
      <c r="E26">
        <v>15.6167044215064</v>
      </c>
      <c r="F26">
        <v>0</v>
      </c>
      <c r="G26">
        <v>-1.48679024794273</v>
      </c>
      <c r="H26">
        <v>0</v>
      </c>
      <c r="I26" s="47">
        <v>3.67103381565344E-3</v>
      </c>
      <c r="J26" s="47">
        <v>1.37770968742989E-5</v>
      </c>
      <c r="K26" s="47">
        <v>4.6438918888114202E-7</v>
      </c>
      <c r="L26">
        <v>40.396359901149303</v>
      </c>
      <c r="M26">
        <v>0</v>
      </c>
      <c r="N26">
        <v>-19.290196505160502</v>
      </c>
      <c r="O26">
        <v>-49.958486918468601</v>
      </c>
      <c r="P26" s="47">
        <v>1.10204322038322E-2</v>
      </c>
      <c r="Q26" s="47">
        <v>3.9276616687001602E-3</v>
      </c>
      <c r="R26" t="s">
        <v>189</v>
      </c>
    </row>
    <row r="27" spans="1:18" x14ac:dyDescent="0.3">
      <c r="A27">
        <v>20</v>
      </c>
      <c r="B27" t="s">
        <v>68</v>
      </c>
      <c r="C27">
        <v>0.84599999999999997</v>
      </c>
      <c r="D27" s="47">
        <v>1.02603708619642E-7</v>
      </c>
      <c r="E27">
        <v>9.4454997631238999</v>
      </c>
      <c r="F27">
        <v>0</v>
      </c>
      <c r="G27">
        <v>6.7409538854642204</v>
      </c>
      <c r="H27">
        <v>0</v>
      </c>
      <c r="I27" s="47">
        <v>3.7012831169599102E-3</v>
      </c>
      <c r="J27" s="47">
        <v>1.37519266031859E-5</v>
      </c>
      <c r="K27" s="47">
        <v>5.69504033265389E-7</v>
      </c>
      <c r="L27">
        <v>46.846138430849102</v>
      </c>
      <c r="M27">
        <v>0</v>
      </c>
      <c r="N27">
        <v>-28.128603141097301</v>
      </c>
      <c r="O27">
        <v>-50.842817881207601</v>
      </c>
      <c r="P27" s="47">
        <v>1.09211132607829E-2</v>
      </c>
      <c r="Q27" s="47">
        <v>3.9240056675918303E-3</v>
      </c>
      <c r="R27" t="s">
        <v>190</v>
      </c>
    </row>
    <row r="28" spans="1:18" x14ac:dyDescent="0.3">
      <c r="A28">
        <v>21</v>
      </c>
      <c r="B28" t="s">
        <v>191</v>
      </c>
      <c r="C28">
        <v>0.76400000000000001</v>
      </c>
      <c r="D28" s="47">
        <v>1.1764286300675099E-7</v>
      </c>
      <c r="E28">
        <v>11.992336431994399</v>
      </c>
      <c r="F28">
        <v>0</v>
      </c>
      <c r="G28">
        <v>10.6458978848519</v>
      </c>
      <c r="H28">
        <v>0</v>
      </c>
      <c r="I28" s="47">
        <v>3.7156396435736598E-3</v>
      </c>
      <c r="J28" s="47">
        <v>1.3845845200622E-5</v>
      </c>
      <c r="K28" s="47">
        <v>4.8236640304288901E-7</v>
      </c>
      <c r="L28">
        <v>43.937399641592997</v>
      </c>
      <c r="M28">
        <v>0</v>
      </c>
      <c r="N28">
        <v>-17.683439667238702</v>
      </c>
      <c r="O28">
        <v>-50.518818286994502</v>
      </c>
      <c r="P28" s="47">
        <v>1.10384876517713E-2</v>
      </c>
      <c r="Q28" s="47">
        <v>3.9253451467296798E-3</v>
      </c>
      <c r="R28" t="s">
        <v>192</v>
      </c>
    </row>
    <row r="29" spans="1:18" x14ac:dyDescent="0.3">
      <c r="A29">
        <v>22</v>
      </c>
      <c r="B29" t="s">
        <v>193</v>
      </c>
      <c r="C29">
        <v>0.84699999999999998</v>
      </c>
      <c r="D29" s="47">
        <v>1.3943078975425801E-7</v>
      </c>
      <c r="E29">
        <v>12.820532435695601</v>
      </c>
      <c r="F29">
        <v>0</v>
      </c>
      <c r="G29">
        <v>11.8197311890146</v>
      </c>
      <c r="H29">
        <v>0</v>
      </c>
      <c r="I29" s="47">
        <v>3.71995524171641E-3</v>
      </c>
      <c r="J29" s="47">
        <v>1.37901674960113E-5</v>
      </c>
      <c r="K29" s="47">
        <v>5.0064552437056896E-7</v>
      </c>
      <c r="L29">
        <v>41.133714893701999</v>
      </c>
      <c r="M29">
        <v>0</v>
      </c>
      <c r="N29">
        <v>-16.744261297792399</v>
      </c>
      <c r="O29">
        <v>-51.071603793458202</v>
      </c>
      <c r="P29" s="47">
        <v>1.1049041386944399E-2</v>
      </c>
      <c r="Q29" s="47">
        <v>3.9230598208624904E-3</v>
      </c>
      <c r="R29" t="s">
        <v>194</v>
      </c>
    </row>
    <row r="30" spans="1:18" x14ac:dyDescent="0.3">
      <c r="A30">
        <v>23</v>
      </c>
      <c r="B30" t="s">
        <v>195</v>
      </c>
      <c r="C30">
        <v>0.78100000000000003</v>
      </c>
      <c r="D30" s="47">
        <v>1.28374388674857E-7</v>
      </c>
      <c r="E30">
        <v>12.8014898937375</v>
      </c>
      <c r="F30">
        <v>0</v>
      </c>
      <c r="G30">
        <v>11.3320906004226</v>
      </c>
      <c r="H30">
        <v>0</v>
      </c>
      <c r="I30" s="47">
        <v>3.71816243109245E-3</v>
      </c>
      <c r="J30" s="47">
        <v>1.38337673043218E-5</v>
      </c>
      <c r="K30" s="47">
        <v>4.59506779737495E-7</v>
      </c>
      <c r="L30">
        <v>40.944125342362199</v>
      </c>
      <c r="M30">
        <v>0</v>
      </c>
      <c r="N30">
        <v>-17.608961284005598</v>
      </c>
      <c r="O30">
        <v>-50.810951384305</v>
      </c>
      <c r="P30" s="47">
        <v>1.1039324580259399E-2</v>
      </c>
      <c r="Q30" s="47">
        <v>3.92413741006484E-3</v>
      </c>
      <c r="R30" t="s">
        <v>196</v>
      </c>
    </row>
    <row r="31" spans="1:18" x14ac:dyDescent="0.3">
      <c r="A31">
        <v>24</v>
      </c>
      <c r="B31" t="s">
        <v>197</v>
      </c>
      <c r="C31">
        <v>0.77900000000000003</v>
      </c>
      <c r="D31" s="47">
        <v>1.20538606714071E-7</v>
      </c>
      <c r="E31">
        <v>12.0509390243207</v>
      </c>
      <c r="F31">
        <v>0</v>
      </c>
      <c r="G31">
        <v>10.2587837115517</v>
      </c>
      <c r="H31">
        <v>0</v>
      </c>
      <c r="I31" s="47">
        <v>3.71421641831552E-3</v>
      </c>
      <c r="J31" s="47">
        <v>1.3854862575592199E-5</v>
      </c>
      <c r="K31" s="47">
        <v>4.6426760391682402E-7</v>
      </c>
      <c r="L31">
        <v>41.474496676823897</v>
      </c>
      <c r="M31">
        <v>0</v>
      </c>
      <c r="N31">
        <v>-19.249020113260698</v>
      </c>
      <c r="O31">
        <v>-51.0875752435484</v>
      </c>
      <c r="P31" s="47">
        <v>1.1020894911183301E-2</v>
      </c>
      <c r="Q31" s="47">
        <v>3.9229937916927596E-3</v>
      </c>
      <c r="R31" t="s">
        <v>198</v>
      </c>
    </row>
    <row r="32" spans="1:18" x14ac:dyDescent="0.3">
      <c r="A32">
        <v>25</v>
      </c>
      <c r="B32" t="s">
        <v>199</v>
      </c>
      <c r="C32">
        <v>0.81499999999999995</v>
      </c>
      <c r="D32" s="47">
        <v>1.36630730528109E-7</v>
      </c>
      <c r="E32">
        <v>13.0563476319206</v>
      </c>
      <c r="F32">
        <v>0</v>
      </c>
      <c r="G32">
        <v>12.253955666038999</v>
      </c>
      <c r="H32">
        <v>0</v>
      </c>
      <c r="I32" s="47">
        <v>3.7215516680061899E-3</v>
      </c>
      <c r="J32" s="47">
        <v>1.37841595172045E-5</v>
      </c>
      <c r="K32" s="47">
        <v>4.9663689072332296E-7</v>
      </c>
      <c r="L32">
        <v>42.4064700428763</v>
      </c>
      <c r="M32">
        <v>0</v>
      </c>
      <c r="N32">
        <v>-17.619531940760499</v>
      </c>
      <c r="O32">
        <v>-51.416913088413402</v>
      </c>
      <c r="P32" s="47">
        <v>1.10392057956753E-2</v>
      </c>
      <c r="Q32" s="47">
        <v>3.9216322431588103E-3</v>
      </c>
      <c r="R32" t="s">
        <v>200</v>
      </c>
    </row>
    <row r="33" spans="1:18" x14ac:dyDescent="0.3">
      <c r="A33">
        <v>26</v>
      </c>
      <c r="B33" t="s">
        <v>201</v>
      </c>
      <c r="C33">
        <v>0.82699999999999996</v>
      </c>
      <c r="D33" s="47">
        <v>1.4112971608026799E-7</v>
      </c>
      <c r="E33">
        <v>13.2906131351562</v>
      </c>
      <c r="F33">
        <v>0</v>
      </c>
      <c r="G33">
        <v>12.0334375085503</v>
      </c>
      <c r="H33">
        <v>0</v>
      </c>
      <c r="I33" s="47">
        <v>3.7207409330001899E-3</v>
      </c>
      <c r="J33" s="47">
        <v>1.3858672307521E-5</v>
      </c>
      <c r="K33" s="47">
        <v>5.00223369837016E-7</v>
      </c>
      <c r="L33">
        <v>42.092938224877201</v>
      </c>
      <c r="M33">
        <v>0</v>
      </c>
      <c r="N33">
        <v>-17.6328160136332</v>
      </c>
      <c r="O33">
        <v>-51.648329652285199</v>
      </c>
      <c r="P33" s="47">
        <v>1.10390565198916E-2</v>
      </c>
      <c r="Q33" s="47">
        <v>3.9206755207894101E-3</v>
      </c>
      <c r="R33" t="s">
        <v>202</v>
      </c>
    </row>
    <row r="34" spans="1:18" x14ac:dyDescent="0.3">
      <c r="A34">
        <v>27</v>
      </c>
      <c r="B34" t="s">
        <v>203</v>
      </c>
      <c r="C34">
        <v>0.80400000000000005</v>
      </c>
      <c r="D34" s="47">
        <v>1.3585910532687399E-7</v>
      </c>
      <c r="E34">
        <v>13.160241127051099</v>
      </c>
      <c r="F34">
        <v>0</v>
      </c>
      <c r="G34">
        <v>9.2831199969566196</v>
      </c>
      <c r="H34">
        <v>0</v>
      </c>
      <c r="I34" s="47">
        <v>3.7106293906688098E-3</v>
      </c>
      <c r="J34" s="47">
        <v>1.38878328935799E-5</v>
      </c>
      <c r="K34" s="47">
        <v>4.8216546000290403E-7</v>
      </c>
      <c r="L34">
        <v>41.734042883473997</v>
      </c>
      <c r="M34">
        <v>0</v>
      </c>
      <c r="N34">
        <v>-18.723043137694599</v>
      </c>
      <c r="O34">
        <v>-51.646537448863597</v>
      </c>
      <c r="P34" s="47">
        <v>1.1026805419653099E-2</v>
      </c>
      <c r="Q34" s="47">
        <v>3.9206829301168802E-3</v>
      </c>
      <c r="R34" t="s">
        <v>204</v>
      </c>
    </row>
    <row r="35" spans="1:18" x14ac:dyDescent="0.3">
      <c r="A35">
        <v>28</v>
      </c>
      <c r="B35" t="s">
        <v>205</v>
      </c>
      <c r="C35">
        <v>0.79700000000000004</v>
      </c>
      <c r="D35" s="47">
        <v>1.14151539436225E-7</v>
      </c>
      <c r="E35">
        <v>11.154593736439701</v>
      </c>
      <c r="F35">
        <v>0</v>
      </c>
      <c r="G35">
        <v>9.6931743594552202</v>
      </c>
      <c r="H35">
        <v>0</v>
      </c>
      <c r="I35" s="47">
        <v>3.7121369555325398E-3</v>
      </c>
      <c r="J35" s="47">
        <v>1.3755826957147401E-5</v>
      </c>
      <c r="K35" s="47">
        <v>5.2058291655221499E-7</v>
      </c>
      <c r="L35">
        <v>45.455068750722802</v>
      </c>
      <c r="M35">
        <v>0</v>
      </c>
      <c r="N35">
        <v>-17.8796752964987</v>
      </c>
      <c r="O35">
        <v>-52.154166484369</v>
      </c>
      <c r="P35" s="47">
        <v>1.10362825127582E-2</v>
      </c>
      <c r="Q35" s="47">
        <v>3.9185842901340801E-3</v>
      </c>
      <c r="R35" t="s">
        <v>206</v>
      </c>
    </row>
    <row r="36" spans="1:18" x14ac:dyDescent="0.3">
      <c r="A36">
        <v>29</v>
      </c>
      <c r="B36" t="s">
        <v>207</v>
      </c>
      <c r="C36">
        <v>0.75800000000000001</v>
      </c>
      <c r="D36" s="47">
        <v>1.0956646688542501E-7</v>
      </c>
      <c r="E36">
        <v>11.257417761242399</v>
      </c>
      <c r="F36">
        <v>0</v>
      </c>
      <c r="G36">
        <v>10.3914169391083</v>
      </c>
      <c r="H36">
        <v>0</v>
      </c>
      <c r="I36" s="47">
        <v>3.7147040443766301E-3</v>
      </c>
      <c r="J36" s="47">
        <v>1.3873991880051899E-5</v>
      </c>
      <c r="K36" s="47">
        <v>4.96777638581136E-7</v>
      </c>
      <c r="L36">
        <v>45.6082625531605</v>
      </c>
      <c r="M36">
        <v>0</v>
      </c>
      <c r="N36">
        <v>-17.996954553530301</v>
      </c>
      <c r="O36">
        <v>-52.051542340968297</v>
      </c>
      <c r="P36" s="47">
        <v>1.10349646222911E-2</v>
      </c>
      <c r="Q36" s="47">
        <v>3.9190085588726199E-3</v>
      </c>
      <c r="R36" t="s">
        <v>208</v>
      </c>
    </row>
    <row r="37" spans="1:18" x14ac:dyDescent="0.3">
      <c r="A37">
        <v>30</v>
      </c>
      <c r="B37" t="s">
        <v>209</v>
      </c>
      <c r="C37">
        <v>0.76300000000000001</v>
      </c>
      <c r="D37" s="47">
        <v>1.04223259252134E-7</v>
      </c>
      <c r="E37">
        <v>10.6382744427964</v>
      </c>
      <c r="F37">
        <v>0</v>
      </c>
      <c r="G37">
        <v>11.5341804668449</v>
      </c>
      <c r="H37">
        <v>0</v>
      </c>
      <c r="I37" s="47">
        <v>3.7189054144863599E-3</v>
      </c>
      <c r="J37" s="47">
        <v>1.38472159564862E-5</v>
      </c>
      <c r="K37" s="47">
        <v>4.1638060688242701E-7</v>
      </c>
      <c r="L37">
        <v>37.976641831954502</v>
      </c>
      <c r="M37">
        <v>0</v>
      </c>
      <c r="N37">
        <v>-18.181644586556899</v>
      </c>
      <c r="O37">
        <v>-51.556798758908499</v>
      </c>
      <c r="P37" s="47">
        <v>1.10328892234519E-2</v>
      </c>
      <c r="Q37" s="47">
        <v>3.9210539278131803E-3</v>
      </c>
      <c r="R37" t="s">
        <v>210</v>
      </c>
    </row>
    <row r="38" spans="1:18" x14ac:dyDescent="0.3">
      <c r="A38">
        <v>31</v>
      </c>
      <c r="B38" t="s">
        <v>69</v>
      </c>
      <c r="C38">
        <v>0.8</v>
      </c>
      <c r="D38" s="47">
        <v>1.6034761191052701E-7</v>
      </c>
      <c r="E38">
        <v>15.609897312588901</v>
      </c>
      <c r="F38">
        <v>0</v>
      </c>
      <c r="G38">
        <v>-1.27625691965975</v>
      </c>
      <c r="H38">
        <v>0</v>
      </c>
      <c r="I38" s="47">
        <v>3.6718078414348702E-3</v>
      </c>
      <c r="J38" s="47">
        <v>1.38254525529572E-5</v>
      </c>
      <c r="K38" s="47">
        <v>4.6543695986223099E-7</v>
      </c>
      <c r="L38">
        <v>40.487516906746997</v>
      </c>
      <c r="M38">
        <v>0</v>
      </c>
      <c r="N38">
        <v>-19.337811929566499</v>
      </c>
      <c r="O38">
        <v>-52.243698897990001</v>
      </c>
      <c r="P38" s="47">
        <v>1.1019897139785099E-2</v>
      </c>
      <c r="Q38" s="47">
        <v>3.91821414522542E-3</v>
      </c>
      <c r="R38" t="s">
        <v>211</v>
      </c>
    </row>
    <row r="39" spans="1:18" x14ac:dyDescent="0.3">
      <c r="A39">
        <v>32</v>
      </c>
      <c r="B39" t="s">
        <v>69</v>
      </c>
      <c r="C39">
        <v>0.8</v>
      </c>
      <c r="D39" s="47">
        <v>1.4172284479307999E-7</v>
      </c>
      <c r="E39">
        <v>13.796761990857499</v>
      </c>
      <c r="F39">
        <v>0</v>
      </c>
      <c r="G39">
        <v>-1.2358997521516999</v>
      </c>
      <c r="H39">
        <v>0</v>
      </c>
      <c r="I39" s="47">
        <v>3.67195621456121E-3</v>
      </c>
      <c r="J39" s="47">
        <v>1.38190484340503E-5</v>
      </c>
      <c r="K39" s="47">
        <v>4.13367106655294E-7</v>
      </c>
      <c r="L39">
        <v>35.9580519493203</v>
      </c>
      <c r="M39">
        <v>0</v>
      </c>
      <c r="N39">
        <v>-19.3342851379258</v>
      </c>
      <c r="O39">
        <v>-51.791148300098897</v>
      </c>
      <c r="P39" s="47">
        <v>1.10199367710481E-2</v>
      </c>
      <c r="Q39" s="47">
        <v>3.9200850799288103E-3</v>
      </c>
      <c r="R39" t="s">
        <v>212</v>
      </c>
    </row>
    <row r="40" spans="1:18" x14ac:dyDescent="0.3">
      <c r="A40">
        <v>33</v>
      </c>
      <c r="B40" t="s">
        <v>68</v>
      </c>
      <c r="C40">
        <v>0.80300000000000005</v>
      </c>
      <c r="D40" s="47">
        <v>9.8692295884272902E-8</v>
      </c>
      <c r="E40">
        <v>9.5719331257511708</v>
      </c>
      <c r="F40">
        <v>0</v>
      </c>
      <c r="G40">
        <v>7.0204738851612403</v>
      </c>
      <c r="H40">
        <v>0</v>
      </c>
      <c r="I40" s="47">
        <v>3.7023107722388001E-3</v>
      </c>
      <c r="J40" s="47">
        <v>1.38376286103151E-5</v>
      </c>
      <c r="K40" s="47">
        <v>5.4745748001572302E-7</v>
      </c>
      <c r="L40">
        <v>47.444119763419899</v>
      </c>
      <c r="M40">
        <v>0</v>
      </c>
      <c r="N40">
        <v>-28.067616142169399</v>
      </c>
      <c r="O40">
        <v>-52.924251690995398</v>
      </c>
      <c r="P40" s="47">
        <v>1.0921798583887201E-2</v>
      </c>
      <c r="Q40" s="47">
        <v>3.9154006038361099E-3</v>
      </c>
      <c r="R40" t="s">
        <v>213</v>
      </c>
    </row>
    <row r="41" spans="1:18" x14ac:dyDescent="0.3">
      <c r="A41">
        <v>34</v>
      </c>
      <c r="B41" t="s">
        <v>214</v>
      </c>
      <c r="C41">
        <v>0.76800000000000002</v>
      </c>
      <c r="D41" s="47">
        <v>1.27308407094073E-7</v>
      </c>
      <c r="E41">
        <v>12.909999817436701</v>
      </c>
      <c r="F41">
        <v>0</v>
      </c>
      <c r="G41">
        <v>11.3255489537872</v>
      </c>
      <c r="H41">
        <v>0</v>
      </c>
      <c r="I41" s="47">
        <v>3.7181383807285999E-3</v>
      </c>
      <c r="J41" s="47">
        <v>1.39041138024909E-5</v>
      </c>
      <c r="K41" s="47">
        <v>4.7282894821698599E-7</v>
      </c>
      <c r="L41">
        <v>42.844371553808102</v>
      </c>
      <c r="M41">
        <v>0</v>
      </c>
      <c r="N41">
        <v>-17.402385539575199</v>
      </c>
      <c r="O41">
        <v>-52.697633966822899</v>
      </c>
      <c r="P41" s="47">
        <v>1.1041645913214699E-2</v>
      </c>
      <c r="Q41" s="47">
        <v>3.9163374868422E-3</v>
      </c>
      <c r="R41" t="s">
        <v>215</v>
      </c>
    </row>
    <row r="42" spans="1:18" x14ac:dyDescent="0.3">
      <c r="A42">
        <v>35</v>
      </c>
      <c r="B42" t="s">
        <v>216</v>
      </c>
      <c r="C42">
        <v>0.77800000000000002</v>
      </c>
      <c r="D42" s="47">
        <v>1.1332974795413801E-7</v>
      </c>
      <c r="E42">
        <v>11.3446955344504</v>
      </c>
      <c r="F42">
        <v>0</v>
      </c>
      <c r="G42">
        <v>12.0462515155288</v>
      </c>
      <c r="H42">
        <v>0</v>
      </c>
      <c r="I42" s="47">
        <v>3.72078804369684E-3</v>
      </c>
      <c r="J42" s="47">
        <v>1.38308798884768E-5</v>
      </c>
      <c r="K42" s="47">
        <v>4.3762053314466698E-7</v>
      </c>
      <c r="L42">
        <v>39.144322196563103</v>
      </c>
      <c r="M42">
        <v>0</v>
      </c>
      <c r="N42">
        <v>-18.1750104841751</v>
      </c>
      <c r="O42">
        <v>-52.625566380922997</v>
      </c>
      <c r="P42" s="47">
        <v>1.1032963772187199E-2</v>
      </c>
      <c r="Q42" s="47">
        <v>3.9166354286592599E-3</v>
      </c>
      <c r="R42" t="s">
        <v>217</v>
      </c>
    </row>
    <row r="43" spans="1:18" x14ac:dyDescent="0.3">
      <c r="A43">
        <v>36</v>
      </c>
      <c r="B43" t="s">
        <v>218</v>
      </c>
      <c r="C43">
        <v>100</v>
      </c>
      <c r="D43" s="47">
        <v>1.1058440383023E-10</v>
      </c>
      <c r="E43" s="47">
        <v>3.1010093993638901E-3</v>
      </c>
      <c r="F43">
        <v>0</v>
      </c>
      <c r="G43">
        <v>-48.183468707015798</v>
      </c>
      <c r="H43">
        <v>0</v>
      </c>
      <c r="I43" s="47">
        <v>3.49935347729866E-3</v>
      </c>
      <c r="J43">
        <v>35.164369256704802</v>
      </c>
      <c r="K43" s="47">
        <v>7.4551164436112305E-11</v>
      </c>
      <c r="L43" s="47">
        <v>5.1883659394457301E-5</v>
      </c>
      <c r="M43">
        <v>0</v>
      </c>
      <c r="N43">
        <v>-33.421525215737901</v>
      </c>
      <c r="O43">
        <v>-446.07110108943698</v>
      </c>
      <c r="P43" s="47">
        <v>1.0861635636845699E-2</v>
      </c>
      <c r="Q43" s="47">
        <v>2.2900528802993398E-3</v>
      </c>
      <c r="R43" t="s">
        <v>219</v>
      </c>
    </row>
    <row r="44" spans="1:18" x14ac:dyDescent="0.3">
      <c r="A44">
        <v>37</v>
      </c>
      <c r="B44" t="s">
        <v>218</v>
      </c>
      <c r="C44">
        <v>100</v>
      </c>
      <c r="D44" s="47">
        <v>1.0230896598656401E-10</v>
      </c>
      <c r="E44" s="47">
        <v>7.9904778613051799E-5</v>
      </c>
      <c r="F44">
        <v>0</v>
      </c>
      <c r="G44">
        <v>-11.0320072831608</v>
      </c>
      <c r="H44">
        <v>0</v>
      </c>
      <c r="I44" s="47">
        <v>3.6359408252234601E-3</v>
      </c>
      <c r="J44" s="47">
        <v>3.3487805644599798E-6</v>
      </c>
      <c r="K44" s="47">
        <v>8.7548039239167302E-11</v>
      </c>
      <c r="L44" s="47">
        <v>6.0923295012257901E-5</v>
      </c>
      <c r="M44">
        <v>0</v>
      </c>
      <c r="N44">
        <v>2.0366108528078199</v>
      </c>
      <c r="O44">
        <v>215.52002118651001</v>
      </c>
      <c r="P44" s="47">
        <v>1.1260085803475201E-2</v>
      </c>
      <c r="Q44" s="47">
        <v>5.0252029295715199E-3</v>
      </c>
      <c r="R44" t="s">
        <v>220</v>
      </c>
    </row>
    <row r="45" spans="1:18" x14ac:dyDescent="0.3">
      <c r="A45">
        <v>38</v>
      </c>
      <c r="B45" t="s">
        <v>218</v>
      </c>
      <c r="C45">
        <v>100</v>
      </c>
      <c r="D45" s="47">
        <v>1.0929197391863E-10</v>
      </c>
      <c r="E45" s="47">
        <v>8.5090269648150095E-5</v>
      </c>
      <c r="F45">
        <v>0</v>
      </c>
      <c r="G45">
        <v>-22.994190104645298</v>
      </c>
      <c r="H45">
        <v>0</v>
      </c>
      <c r="I45" s="47">
        <v>3.5919618600802699E-3</v>
      </c>
      <c r="J45" s="47">
        <v>4.2620181001202101E-6</v>
      </c>
      <c r="K45" s="47">
        <v>1.9539327024854099E-10</v>
      </c>
      <c r="L45" s="47">
        <v>1.3597598039132001E-4</v>
      </c>
      <c r="M45">
        <v>0</v>
      </c>
      <c r="N45">
        <v>-33.569349807905098</v>
      </c>
      <c r="O45">
        <v>-142.533885473596</v>
      </c>
      <c r="P45" s="47">
        <v>1.0859974502338599E-2</v>
      </c>
      <c r="Q45" s="47">
        <v>3.5449364515775599E-3</v>
      </c>
      <c r="R45" t="s">
        <v>221</v>
      </c>
    </row>
    <row r="46" spans="1:18" x14ac:dyDescent="0.3">
      <c r="A46">
        <v>39</v>
      </c>
      <c r="B46" t="s">
        <v>218</v>
      </c>
      <c r="C46">
        <v>100</v>
      </c>
      <c r="D46" s="47">
        <v>1.2856044661046201E-10</v>
      </c>
      <c r="E46" s="47">
        <v>1.00298509667218E-4</v>
      </c>
      <c r="F46">
        <v>0</v>
      </c>
      <c r="G46">
        <v>-16.541318459588599</v>
      </c>
      <c r="H46">
        <v>0</v>
      </c>
      <c r="I46" s="47">
        <v>3.6156858426833198E-3</v>
      </c>
      <c r="J46" s="47">
        <v>1.01303814192786E-5</v>
      </c>
      <c r="K46" s="47">
        <v>2.00959980644136E-10</v>
      </c>
      <c r="L46" s="47">
        <v>1.3983724325015201E-4</v>
      </c>
      <c r="M46">
        <v>0</v>
      </c>
      <c r="N46">
        <v>-86.926062709093799</v>
      </c>
      <c r="O46">
        <v>147.130924175247</v>
      </c>
      <c r="P46" s="47">
        <v>1.02603944481254E-2</v>
      </c>
      <c r="Q46" s="47">
        <v>4.7424687214452799E-3</v>
      </c>
      <c r="R46" t="s">
        <v>222</v>
      </c>
    </row>
    <row r="47" spans="1:18" x14ac:dyDescent="0.3">
      <c r="A47">
        <v>40</v>
      </c>
      <c r="B47" t="s">
        <v>218</v>
      </c>
      <c r="C47">
        <v>100</v>
      </c>
      <c r="D47" s="47">
        <v>1.09862398976865E-10</v>
      </c>
      <c r="E47" s="47">
        <v>4.23870882751246E-2</v>
      </c>
      <c r="F47">
        <v>0</v>
      </c>
      <c r="G47">
        <v>-19.690482855857699</v>
      </c>
      <c r="H47">
        <v>0</v>
      </c>
      <c r="I47" s="47">
        <v>3.6041079397804402E-3</v>
      </c>
      <c r="J47">
        <v>498.32677980181103</v>
      </c>
      <c r="K47" s="47">
        <v>8.8277991335114106E-11</v>
      </c>
      <c r="L47" s="47">
        <v>6.1432263878797506E-5</v>
      </c>
      <c r="M47">
        <v>0</v>
      </c>
      <c r="N47">
        <v>-18.601340916945301</v>
      </c>
      <c r="O47">
        <v>31.553001983038399</v>
      </c>
      <c r="P47" s="47">
        <v>1.1028173011848099E-2</v>
      </c>
      <c r="Q47">
        <v>4.2646464700049997E-3</v>
      </c>
      <c r="R47" t="s">
        <v>223</v>
      </c>
    </row>
    <row r="48" spans="1:18" x14ac:dyDescent="0.3">
      <c r="A48">
        <v>41</v>
      </c>
      <c r="B48" t="s">
        <v>218</v>
      </c>
      <c r="C48">
        <v>100</v>
      </c>
      <c r="D48" s="47">
        <v>2.5689278520179798E-10</v>
      </c>
      <c r="E48" s="47">
        <v>1.9996400398727799E-4</v>
      </c>
      <c r="F48">
        <v>0</v>
      </c>
      <c r="G48">
        <v>-21.471544384592999</v>
      </c>
      <c r="H48">
        <v>0</v>
      </c>
      <c r="I48" s="47">
        <v>3.5975598670700401E-3</v>
      </c>
      <c r="J48" s="47">
        <v>1.55348459873252E-5</v>
      </c>
      <c r="K48" s="47">
        <v>1.4058705059480401E-9</v>
      </c>
      <c r="L48" s="47">
        <v>9.7834783748112293E-4</v>
      </c>
      <c r="M48">
        <v>0</v>
      </c>
      <c r="N48">
        <v>-17.939976255091999</v>
      </c>
      <c r="O48">
        <v>-16.297513788848502</v>
      </c>
      <c r="P48" s="47">
        <v>1.1035604898826301E-2</v>
      </c>
      <c r="Q48" s="47">
        <v>4.0668228654183198E-3</v>
      </c>
      <c r="R48" t="s">
        <v>224</v>
      </c>
    </row>
    <row r="49" spans="1:18" x14ac:dyDescent="0.3">
      <c r="A49">
        <v>42</v>
      </c>
      <c r="B49" t="s">
        <v>218</v>
      </c>
      <c r="C49">
        <v>100</v>
      </c>
      <c r="D49" s="47">
        <v>1.05027922665292E-10</v>
      </c>
      <c r="E49" s="47">
        <v>8.1853703475920695E-5</v>
      </c>
      <c r="F49">
        <v>0</v>
      </c>
      <c r="G49">
        <v>-19.142811273121399</v>
      </c>
      <c r="H49">
        <v>0</v>
      </c>
      <c r="I49" s="47">
        <v>3.60612145435437E-3</v>
      </c>
      <c r="J49" s="47">
        <v>2.2973403778195299E-5</v>
      </c>
      <c r="K49" s="47">
        <v>7.8475402879533305E-11</v>
      </c>
      <c r="L49" s="47">
        <v>5.4610613351326401E-5</v>
      </c>
      <c r="M49">
        <v>0</v>
      </c>
      <c r="N49">
        <v>-53.470580817339702</v>
      </c>
      <c r="O49">
        <v>-107.08999539347499</v>
      </c>
      <c r="P49" s="47">
        <v>1.06363403892394E-2</v>
      </c>
      <c r="Q49" s="47">
        <v>3.6914685836375301E-3</v>
      </c>
      <c r="R49" t="s">
        <v>225</v>
      </c>
    </row>
    <row r="50" spans="1:18" x14ac:dyDescent="0.3">
      <c r="A50">
        <v>43</v>
      </c>
      <c r="B50" t="s">
        <v>218</v>
      </c>
      <c r="C50">
        <v>100</v>
      </c>
      <c r="D50" s="47">
        <v>1.1979697432043099E-10</v>
      </c>
      <c r="E50" s="47">
        <v>9.3394877397331595E-5</v>
      </c>
      <c r="F50">
        <v>0</v>
      </c>
      <c r="G50">
        <v>-7.5743052927510499</v>
      </c>
      <c r="H50">
        <v>0</v>
      </c>
      <c r="I50" s="47">
        <v>3.6486530665912E-3</v>
      </c>
      <c r="J50" s="47">
        <v>1.4459529553411201E-5</v>
      </c>
      <c r="K50" s="47">
        <v>1.03875060354468E-10</v>
      </c>
      <c r="L50" s="47">
        <v>7.2291213192280401E-5</v>
      </c>
      <c r="M50">
        <v>0</v>
      </c>
      <c r="N50">
        <v>61.288820684264699</v>
      </c>
      <c r="O50">
        <v>-28.907855701788598</v>
      </c>
      <c r="P50" s="47">
        <v>1.19259147357932E-2</v>
      </c>
      <c r="Q50" s="47">
        <v>4.0146891892803103E-3</v>
      </c>
      <c r="R50" t="s">
        <v>226</v>
      </c>
    </row>
    <row r="51" spans="1:18" x14ac:dyDescent="0.3">
      <c r="A51">
        <v>44</v>
      </c>
      <c r="B51" t="s">
        <v>69</v>
      </c>
      <c r="C51">
        <v>0.8</v>
      </c>
      <c r="D51" s="47">
        <v>1.4688640274929099E-7</v>
      </c>
      <c r="E51">
        <v>14.299861053193499</v>
      </c>
      <c r="F51">
        <v>0</v>
      </c>
      <c r="G51">
        <v>-1.3381165545759599</v>
      </c>
      <c r="H51">
        <v>0</v>
      </c>
      <c r="I51" s="47">
        <v>3.6715804144870998E-3</v>
      </c>
      <c r="J51" s="47">
        <v>1.3048503510433699E-5</v>
      </c>
      <c r="K51" s="47">
        <v>4.2763085472685702E-7</v>
      </c>
      <c r="L51">
        <v>37.198823804203599</v>
      </c>
      <c r="M51">
        <v>0</v>
      </c>
      <c r="N51">
        <v>-19.556321717370299</v>
      </c>
      <c r="O51">
        <v>-51.6085035979442</v>
      </c>
      <c r="P51" s="47">
        <v>1.1017441701597601E-2</v>
      </c>
      <c r="Q51" s="47">
        <v>3.92084016966517E-3</v>
      </c>
      <c r="R51" t="s">
        <v>227</v>
      </c>
    </row>
    <row r="52" spans="1:18" x14ac:dyDescent="0.3">
      <c r="A52">
        <v>45</v>
      </c>
      <c r="B52" t="s">
        <v>69</v>
      </c>
      <c r="C52">
        <v>0.8</v>
      </c>
      <c r="D52" s="47">
        <v>1.6054851489921701E-7</v>
      </c>
      <c r="E52">
        <v>15.6298095534179</v>
      </c>
      <c r="F52">
        <v>0</v>
      </c>
      <c r="G52">
        <v>-1.3432737644579</v>
      </c>
      <c r="H52">
        <v>0</v>
      </c>
      <c r="I52" s="47">
        <v>3.6715614540049702E-3</v>
      </c>
      <c r="J52" s="47">
        <v>1.3365125199734499E-5</v>
      </c>
      <c r="K52" s="47">
        <v>4.65745596534006E-7</v>
      </c>
      <c r="L52">
        <v>40.514378496611201</v>
      </c>
      <c r="M52">
        <v>0</v>
      </c>
      <c r="N52">
        <v>-19.4048380672257</v>
      </c>
      <c r="O52">
        <v>-54.578837073758699</v>
      </c>
      <c r="P52">
        <v>1.1019143953671E-2</v>
      </c>
      <c r="Q52" s="47">
        <v>3.9085602168677704E-3</v>
      </c>
      <c r="R52" t="s">
        <v>228</v>
      </c>
    </row>
    <row r="53" spans="1:18" x14ac:dyDescent="0.3">
      <c r="A53">
        <v>46</v>
      </c>
      <c r="B53" t="s">
        <v>68</v>
      </c>
      <c r="C53">
        <v>0.76700000000000002</v>
      </c>
      <c r="D53" s="47">
        <v>9.1862986370538899E-8</v>
      </c>
      <c r="E53">
        <v>9.3278834717599803</v>
      </c>
      <c r="F53">
        <v>0</v>
      </c>
      <c r="G53">
        <v>6.8706573198942502</v>
      </c>
      <c r="H53">
        <v>0</v>
      </c>
      <c r="I53" s="47">
        <v>3.70175997163659E-3</v>
      </c>
      <c r="J53" s="47">
        <v>1.34462784660021E-5</v>
      </c>
      <c r="K53" s="47">
        <v>5.1231904585335997E-7</v>
      </c>
      <c r="L53">
        <v>46.4828565310751</v>
      </c>
      <c r="M53">
        <v>0</v>
      </c>
      <c r="N53">
        <v>-28.186417942909099</v>
      </c>
      <c r="O53">
        <v>-55.369694982915497</v>
      </c>
      <c r="P53" s="47">
        <v>1.09204635842919E-2</v>
      </c>
      <c r="Q53" s="47">
        <v>3.9052906520620099E-3</v>
      </c>
      <c r="R53" t="s">
        <v>229</v>
      </c>
    </row>
    <row r="54" spans="1:18" x14ac:dyDescent="0.3">
      <c r="A54">
        <v>46</v>
      </c>
      <c r="B54" t="s">
        <v>19</v>
      </c>
    </row>
    <row r="55" spans="1:18" x14ac:dyDescent="0.3">
      <c r="A55" t="s">
        <v>20</v>
      </c>
    </row>
    <row r="56" spans="1:18" x14ac:dyDescent="0.3">
      <c r="A56" t="s">
        <v>2</v>
      </c>
      <c r="B56" t="s">
        <v>3</v>
      </c>
      <c r="C56" t="s">
        <v>67</v>
      </c>
      <c r="D56" t="s">
        <v>4</v>
      </c>
      <c r="E56" t="s">
        <v>5</v>
      </c>
      <c r="F56" t="s">
        <v>6</v>
      </c>
      <c r="G56" t="s">
        <v>7</v>
      </c>
      <c r="H56" t="s">
        <v>8</v>
      </c>
      <c r="I56" t="s">
        <v>9</v>
      </c>
      <c r="J56" t="s">
        <v>10</v>
      </c>
      <c r="K56" t="s">
        <v>4</v>
      </c>
      <c r="L56" t="s">
        <v>11</v>
      </c>
      <c r="M56" t="s">
        <v>6</v>
      </c>
      <c r="N56" t="s">
        <v>12</v>
      </c>
      <c r="O56" t="s">
        <v>13</v>
      </c>
      <c r="P56" t="s">
        <v>9</v>
      </c>
      <c r="Q56" t="s">
        <v>10</v>
      </c>
      <c r="R56" t="s">
        <v>14</v>
      </c>
    </row>
    <row r="57" spans="1:18" x14ac:dyDescent="0.3">
      <c r="A57" t="s">
        <v>15</v>
      </c>
      <c r="B57" t="s">
        <v>15</v>
      </c>
      <c r="C57" t="s">
        <v>15</v>
      </c>
      <c r="D57" t="s">
        <v>15</v>
      </c>
      <c r="E57" t="s">
        <v>21</v>
      </c>
      <c r="F57" t="s">
        <v>15</v>
      </c>
      <c r="G57" t="s">
        <v>17</v>
      </c>
      <c r="H57" t="s">
        <v>15</v>
      </c>
      <c r="I57" t="s">
        <v>15</v>
      </c>
      <c r="J57" t="s">
        <v>15</v>
      </c>
      <c r="K57" t="s">
        <v>15</v>
      </c>
      <c r="L57" t="s">
        <v>21</v>
      </c>
      <c r="M57" t="s">
        <v>15</v>
      </c>
      <c r="N57" t="s">
        <v>18</v>
      </c>
      <c r="O57" t="s">
        <v>18</v>
      </c>
      <c r="P57" t="s">
        <v>15</v>
      </c>
      <c r="Q57" t="s">
        <v>15</v>
      </c>
      <c r="R57" t="s">
        <v>15</v>
      </c>
    </row>
    <row r="58" spans="1:18" x14ac:dyDescent="0.3">
      <c r="A58">
        <v>1</v>
      </c>
      <c r="B58" t="s">
        <v>89</v>
      </c>
      <c r="C58">
        <v>100</v>
      </c>
      <c r="D58" s="47">
        <v>6.2012919685395695E-10</v>
      </c>
      <c r="E58" s="47">
        <v>4.8322751420564402E-4</v>
      </c>
      <c r="G58">
        <v>0.46882196418421002</v>
      </c>
      <c r="H58">
        <v>0</v>
      </c>
      <c r="I58" s="47">
        <v>3.6782236239513199E-3</v>
      </c>
      <c r="J58" s="47">
        <v>1.47435947747691E-5</v>
      </c>
      <c r="K58" s="47">
        <v>2.4129332082747898E-9</v>
      </c>
      <c r="L58" s="47">
        <v>1.67915807142271E-3</v>
      </c>
      <c r="N58">
        <v>-28.924745824975201</v>
      </c>
      <c r="O58">
        <v>-40.0350484583509</v>
      </c>
      <c r="P58" s="47">
        <v>1.09121668462156E-2</v>
      </c>
      <c r="Q58" s="47">
        <v>3.9686871484553498E-3</v>
      </c>
      <c r="R58" t="s">
        <v>73</v>
      </c>
    </row>
    <row r="59" spans="1:18" x14ac:dyDescent="0.3">
      <c r="A59">
        <v>2</v>
      </c>
      <c r="B59" t="s">
        <v>89</v>
      </c>
      <c r="C59">
        <v>100</v>
      </c>
      <c r="D59" s="47">
        <v>8.1309304468947304E-10</v>
      </c>
      <c r="E59" s="47">
        <v>6.33443657918526E-4</v>
      </c>
      <c r="G59">
        <v>-10.9830641190569</v>
      </c>
      <c r="H59">
        <v>0</v>
      </c>
      <c r="I59" s="47">
        <v>3.6361207647662899E-3</v>
      </c>
      <c r="J59" s="47">
        <v>1.34228351481641E-5</v>
      </c>
      <c r="K59" s="47">
        <v>3.9306161919022697E-9</v>
      </c>
      <c r="L59" s="47">
        <v>2.7353298792954302E-3</v>
      </c>
      <c r="N59">
        <v>-23.3481860006641</v>
      </c>
      <c r="O59">
        <v>-53.353319616387502</v>
      </c>
      <c r="P59" s="47">
        <v>1.09748317642733E-2</v>
      </c>
      <c r="Q59" s="47">
        <v>3.9136267511984896E-3</v>
      </c>
      <c r="R59" t="s">
        <v>73</v>
      </c>
    </row>
    <row r="60" spans="1:18" x14ac:dyDescent="0.3">
      <c r="A60">
        <v>3</v>
      </c>
      <c r="B60" t="s">
        <v>90</v>
      </c>
      <c r="C60">
        <v>0.8</v>
      </c>
      <c r="D60" s="47">
        <v>1.6537946141009801E-7</v>
      </c>
      <c r="E60">
        <v>16.100507774450001</v>
      </c>
      <c r="G60">
        <v>-1.84041151973797</v>
      </c>
      <c r="H60">
        <v>0</v>
      </c>
      <c r="I60" s="47">
        <v>3.66973372704768E-3</v>
      </c>
      <c r="J60" s="47">
        <v>1.26865613687152E-5</v>
      </c>
      <c r="K60" s="47">
        <v>4.7559902838223401E-7</v>
      </c>
      <c r="L60">
        <v>41.371433038111498</v>
      </c>
      <c r="N60">
        <v>-19.674724446806401</v>
      </c>
      <c r="O60">
        <v>-44.911838313658897</v>
      </c>
      <c r="P60" s="47">
        <v>1.10161111864463E-2</v>
      </c>
      <c r="Q60" s="47">
        <v>3.9485255236029002E-3</v>
      </c>
      <c r="R60" t="s">
        <v>73</v>
      </c>
    </row>
    <row r="61" spans="1:18" x14ac:dyDescent="0.3">
      <c r="A61">
        <v>4</v>
      </c>
      <c r="B61" t="s">
        <v>90</v>
      </c>
      <c r="C61">
        <v>8</v>
      </c>
      <c r="D61" s="47">
        <v>1.57749800201723E-7</v>
      </c>
      <c r="E61">
        <v>1.5357464601437301</v>
      </c>
      <c r="G61">
        <v>-1.8758008216897399</v>
      </c>
      <c r="H61">
        <v>0</v>
      </c>
      <c r="I61" s="47">
        <v>3.6696036182790599E-3</v>
      </c>
      <c r="J61" s="47">
        <v>1.3189650416342399E-5</v>
      </c>
      <c r="K61" s="47">
        <v>4.5595146525023701E-7</v>
      </c>
      <c r="L61">
        <v>3.9662345717107699</v>
      </c>
      <c r="N61">
        <v>-19.6284399536496</v>
      </c>
      <c r="O61">
        <v>-46.7981180390315</v>
      </c>
      <c r="P61" s="47">
        <v>1.10166312945528E-2</v>
      </c>
      <c r="Q61" s="47">
        <v>3.9407272658722901E-3</v>
      </c>
      <c r="R61" t="s">
        <v>73</v>
      </c>
    </row>
    <row r="62" spans="1:18" x14ac:dyDescent="0.3">
      <c r="A62">
        <v>5</v>
      </c>
      <c r="B62" t="s">
        <v>91</v>
      </c>
      <c r="C62">
        <v>0.8</v>
      </c>
      <c r="D62" s="47">
        <v>1.6147520082859801E-7</v>
      </c>
      <c r="E62">
        <v>15.7200011017267</v>
      </c>
      <c r="G62">
        <v>-1.85001669569851</v>
      </c>
      <c r="H62">
        <v>0</v>
      </c>
      <c r="I62" s="47">
        <v>3.6696984136182602E-3</v>
      </c>
      <c r="J62" s="47">
        <v>1.3466686446912401E-5</v>
      </c>
      <c r="K62" s="47">
        <v>4.6489117222492398E-7</v>
      </c>
      <c r="L62">
        <v>40.439997974060503</v>
      </c>
      <c r="N62">
        <v>-19.6202450844801</v>
      </c>
      <c r="O62">
        <v>-47.406383642129697</v>
      </c>
      <c r="P62" s="47">
        <v>1.10167233819367E-2</v>
      </c>
      <c r="Q62" s="47">
        <v>3.9382125741869401E-3</v>
      </c>
      <c r="R62" t="s">
        <v>73</v>
      </c>
    </row>
    <row r="63" spans="1:18" x14ac:dyDescent="0.3">
      <c r="A63">
        <v>6</v>
      </c>
      <c r="B63" t="s">
        <v>69</v>
      </c>
      <c r="C63">
        <v>0.8</v>
      </c>
      <c r="D63" s="47">
        <v>1.5599922513487299E-7</v>
      </c>
      <c r="E63">
        <v>15.1868369573097</v>
      </c>
      <c r="G63">
        <v>-1.8105157127204199</v>
      </c>
      <c r="H63">
        <v>0</v>
      </c>
      <c r="I63" s="47">
        <v>3.66984363898218E-3</v>
      </c>
      <c r="J63" s="47">
        <v>1.3679131766663701E-5</v>
      </c>
      <c r="K63" s="47">
        <v>4.5251026359327503E-7</v>
      </c>
      <c r="L63">
        <v>39.363009233048203</v>
      </c>
      <c r="N63">
        <v>-19.573190968795299</v>
      </c>
      <c r="O63">
        <v>-47.425956688316802</v>
      </c>
      <c r="P63" s="47">
        <v>1.10172521384455E-2</v>
      </c>
      <c r="Q63" s="47">
        <v>3.9381316552984597E-3</v>
      </c>
      <c r="R63" t="s">
        <v>73</v>
      </c>
    </row>
    <row r="64" spans="1:18" x14ac:dyDescent="0.3">
      <c r="A64">
        <v>7</v>
      </c>
      <c r="B64" t="s">
        <v>68</v>
      </c>
      <c r="C64">
        <v>0.77200000000000002</v>
      </c>
      <c r="D64" s="47">
        <v>1.0179892388773E-7</v>
      </c>
      <c r="E64">
        <v>10.269780428453799</v>
      </c>
      <c r="G64">
        <v>6.0975214923608902</v>
      </c>
      <c r="H64">
        <v>0</v>
      </c>
      <c r="I64" s="47">
        <v>3.6989175377666601E-3</v>
      </c>
      <c r="J64" s="47">
        <v>1.38038639244444E-5</v>
      </c>
      <c r="K64" s="47">
        <v>5.6657626368306101E-7</v>
      </c>
      <c r="L64">
        <v>51.072634295008299</v>
      </c>
      <c r="N64">
        <v>-28.082331100667801</v>
      </c>
      <c r="O64">
        <v>-48.6211284718621</v>
      </c>
      <c r="P64" s="47">
        <v>1.0921633228955599E-2</v>
      </c>
      <c r="Q64" s="47">
        <v>3.9331905760539203E-3</v>
      </c>
      <c r="R64" t="s">
        <v>73</v>
      </c>
    </row>
    <row r="65" spans="1:18" x14ac:dyDescent="0.3">
      <c r="A65">
        <v>8</v>
      </c>
      <c r="B65" t="s">
        <v>168</v>
      </c>
      <c r="C65">
        <v>0.76</v>
      </c>
      <c r="D65" s="47">
        <v>1.2714536665181501E-7</v>
      </c>
      <c r="E65">
        <v>13.0292333858759</v>
      </c>
      <c r="G65">
        <v>11.676184249800199</v>
      </c>
      <c r="H65">
        <v>0</v>
      </c>
      <c r="I65" s="47">
        <v>3.71942749139439E-3</v>
      </c>
      <c r="J65" s="47">
        <v>1.38544991896657E-5</v>
      </c>
      <c r="K65" s="47">
        <v>4.7596733443455698E-7</v>
      </c>
      <c r="L65">
        <v>43.582706666536602</v>
      </c>
      <c r="N65">
        <v>-17.169391305670601</v>
      </c>
      <c r="O65">
        <v>-48.123439842055298</v>
      </c>
      <c r="P65" s="47">
        <v>1.10442641160199E-2</v>
      </c>
      <c r="Q65" s="47">
        <v>3.9352481204110099E-3</v>
      </c>
      <c r="R65" t="s">
        <v>73</v>
      </c>
    </row>
    <row r="66" spans="1:18" x14ac:dyDescent="0.3">
      <c r="A66">
        <v>9</v>
      </c>
      <c r="B66" t="s">
        <v>170</v>
      </c>
      <c r="C66">
        <v>0.84799999999999998</v>
      </c>
      <c r="D66" s="47">
        <v>1.2266072430683299E-7</v>
      </c>
      <c r="E66">
        <v>11.2652804186414</v>
      </c>
      <c r="G66">
        <v>11.3711963352855</v>
      </c>
      <c r="H66">
        <v>0</v>
      </c>
      <c r="I66" s="47">
        <v>3.7183062033266799E-3</v>
      </c>
      <c r="J66" s="47">
        <v>1.38739614380099E-5</v>
      </c>
      <c r="K66" s="47">
        <v>4.6640780237972003E-7</v>
      </c>
      <c r="L66">
        <v>38.275449870005801</v>
      </c>
      <c r="N66">
        <v>-18.128788225486701</v>
      </c>
      <c r="O66">
        <v>-48.275962264744102</v>
      </c>
      <c r="P66" s="47">
        <v>1.10334831809526E-2</v>
      </c>
      <c r="Q66" s="47">
        <v>3.9346175622038499E-3</v>
      </c>
      <c r="R66" t="s">
        <v>73</v>
      </c>
    </row>
    <row r="67" spans="1:18" x14ac:dyDescent="0.3">
      <c r="A67">
        <v>10</v>
      </c>
      <c r="B67" t="s">
        <v>172</v>
      </c>
      <c r="C67">
        <v>0.79500000000000004</v>
      </c>
      <c r="D67" s="47">
        <v>1.3426770457264399E-7</v>
      </c>
      <c r="E67">
        <v>13.153298217524499</v>
      </c>
      <c r="G67">
        <v>10.6716071147276</v>
      </c>
      <c r="H67">
        <v>0</v>
      </c>
      <c r="I67" s="47">
        <v>3.7157341635573001E-3</v>
      </c>
      <c r="J67" s="47">
        <v>1.39166937388258E-5</v>
      </c>
      <c r="K67" s="47">
        <v>4.8579920530755803E-7</v>
      </c>
      <c r="L67">
        <v>42.524597294897298</v>
      </c>
      <c r="N67">
        <v>-17.645663402568299</v>
      </c>
      <c r="O67">
        <v>-48.534709495202698</v>
      </c>
      <c r="P67" s="47">
        <v>1.10389121512127E-2</v>
      </c>
      <c r="Q67" s="47">
        <v>3.9335478493913497E-3</v>
      </c>
      <c r="R67" t="s">
        <v>73</v>
      </c>
    </row>
    <row r="68" spans="1:18" x14ac:dyDescent="0.3">
      <c r="A68">
        <v>11</v>
      </c>
      <c r="B68" t="s">
        <v>174</v>
      </c>
      <c r="C68">
        <v>0.81399999999999995</v>
      </c>
      <c r="D68" s="47">
        <v>1.2711717332913901E-7</v>
      </c>
      <c r="E68">
        <v>12.162112944971801</v>
      </c>
      <c r="G68">
        <v>8.9384691883521707</v>
      </c>
      <c r="H68">
        <v>0</v>
      </c>
      <c r="I68" s="47">
        <v>3.7093622819709799E-3</v>
      </c>
      <c r="J68" s="47">
        <v>1.3922344225797001E-5</v>
      </c>
      <c r="K68" s="47">
        <v>5.1610777718202904E-7</v>
      </c>
      <c r="L68">
        <v>44.123139883498602</v>
      </c>
      <c r="N68">
        <v>-18.144800463459301</v>
      </c>
      <c r="O68">
        <v>-49.079271156702902</v>
      </c>
      <c r="P68">
        <v>1.1033303248232E-2</v>
      </c>
      <c r="Q68" s="47">
        <v>3.9312965225444E-3</v>
      </c>
      <c r="R68" t="s">
        <v>73</v>
      </c>
    </row>
    <row r="69" spans="1:18" x14ac:dyDescent="0.3">
      <c r="A69">
        <v>12</v>
      </c>
      <c r="B69" t="s">
        <v>176</v>
      </c>
      <c r="C69">
        <v>0.752</v>
      </c>
      <c r="D69" s="47">
        <v>1.06299364364233E-10</v>
      </c>
      <c r="E69">
        <v>0.38093930567893097</v>
      </c>
      <c r="G69">
        <v>-44.3614337535979</v>
      </c>
      <c r="H69">
        <v>0</v>
      </c>
      <c r="I69" s="47">
        <v>3.5134051888048999E-3</v>
      </c>
      <c r="J69">
        <v>33.792382739944699</v>
      </c>
      <c r="K69" s="47">
        <v>1.44048159901947E-10</v>
      </c>
      <c r="L69" s="47">
        <v>1.3330191668111301E-2</v>
      </c>
      <c r="N69">
        <v>26.6759317055708</v>
      </c>
      <c r="O69">
        <v>194.601551248682</v>
      </c>
      <c r="P69" s="47">
        <v>1.15369627797618E-2</v>
      </c>
      <c r="Q69" s="47">
        <v>4.9387217901566997E-3</v>
      </c>
      <c r="R69" t="s">
        <v>73</v>
      </c>
    </row>
    <row r="70" spans="1:18" x14ac:dyDescent="0.3">
      <c r="A70">
        <v>13</v>
      </c>
      <c r="B70" t="s">
        <v>178</v>
      </c>
      <c r="C70">
        <v>0.77100000000000002</v>
      </c>
      <c r="D70" s="47">
        <v>1.26983328498087E-7</v>
      </c>
      <c r="E70">
        <v>12.827021224363699</v>
      </c>
      <c r="G70">
        <v>11.8460035674228</v>
      </c>
      <c r="H70">
        <v>0</v>
      </c>
      <c r="I70" s="47">
        <v>3.7200518321156301E-3</v>
      </c>
      <c r="J70" s="47">
        <v>1.3725905904221001E-5</v>
      </c>
      <c r="K70" s="47">
        <v>4.8580249334406702E-7</v>
      </c>
      <c r="L70">
        <v>43.848617119520299</v>
      </c>
      <c r="N70">
        <v>-17.537993925031</v>
      </c>
      <c r="O70">
        <v>-48.213709839456399</v>
      </c>
      <c r="P70" s="47">
        <v>1.10401220546656E-2</v>
      </c>
      <c r="Q70" s="47">
        <v>3.9348749261834499E-3</v>
      </c>
      <c r="R70" t="s">
        <v>73</v>
      </c>
    </row>
    <row r="71" spans="1:18" x14ac:dyDescent="0.3">
      <c r="A71">
        <v>14</v>
      </c>
      <c r="B71" t="s">
        <v>180</v>
      </c>
      <c r="C71">
        <v>0.76500000000000001</v>
      </c>
      <c r="D71" s="47">
        <v>9.0360935386946104E-8</v>
      </c>
      <c r="E71">
        <v>9.1992488332113496</v>
      </c>
      <c r="G71">
        <v>10.964878300879199</v>
      </c>
      <c r="H71">
        <v>0</v>
      </c>
      <c r="I71" s="47">
        <v>3.7168123750731799E-3</v>
      </c>
      <c r="J71" s="47">
        <v>1.3742680490137301E-5</v>
      </c>
      <c r="K71" s="47">
        <v>4.1975742215427701E-7</v>
      </c>
      <c r="L71">
        <v>38.184512135927697</v>
      </c>
      <c r="N71">
        <v>-18.3166643571947</v>
      </c>
      <c r="O71">
        <v>-48.308962969849198</v>
      </c>
      <c r="P71" s="47">
        <v>1.10313719792853E-2</v>
      </c>
      <c r="Q71" s="47">
        <v>3.9344811306872302E-3</v>
      </c>
      <c r="R71" t="s">
        <v>73</v>
      </c>
    </row>
    <row r="72" spans="1:18" x14ac:dyDescent="0.3">
      <c r="A72">
        <v>15</v>
      </c>
      <c r="B72" t="s">
        <v>182</v>
      </c>
      <c r="C72">
        <v>0.82699999999999996</v>
      </c>
      <c r="D72" s="47">
        <v>1.3654337478047301E-7</v>
      </c>
      <c r="E72">
        <v>12.8587509491189</v>
      </c>
      <c r="G72">
        <v>11.1287153888532</v>
      </c>
      <c r="H72">
        <v>0</v>
      </c>
      <c r="I72" s="47">
        <v>3.7174147221271199E-3</v>
      </c>
      <c r="J72" s="47">
        <v>1.3796538602474599E-5</v>
      </c>
      <c r="K72" s="47">
        <v>5.1765782838053596E-7</v>
      </c>
      <c r="L72">
        <v>43.560003720938901</v>
      </c>
      <c r="N72">
        <v>-17.575795017176599</v>
      </c>
      <c r="O72">
        <v>-49.3815898672202</v>
      </c>
      <c r="P72">
        <v>1.1039697276232999E-2</v>
      </c>
      <c r="Q72" s="47">
        <v>3.9300466765169496E-3</v>
      </c>
      <c r="R72" t="s">
        <v>73</v>
      </c>
    </row>
    <row r="73" spans="1:18" x14ac:dyDescent="0.3">
      <c r="A73">
        <v>16</v>
      </c>
      <c r="B73" t="s">
        <v>184</v>
      </c>
      <c r="C73">
        <v>0.82599999999999996</v>
      </c>
      <c r="D73" s="47">
        <v>1.28010021541169E-7</v>
      </c>
      <c r="E73">
        <v>12.069729014422</v>
      </c>
      <c r="G73">
        <v>10.163614213102001</v>
      </c>
      <c r="H73">
        <v>0</v>
      </c>
      <c r="I73" s="47">
        <v>3.7138665276544702E-3</v>
      </c>
      <c r="J73" s="47">
        <v>1.3790649461700801E-5</v>
      </c>
      <c r="K73" s="47">
        <v>5.1781401633199696E-7</v>
      </c>
      <c r="L73">
        <v>43.625906493391298</v>
      </c>
      <c r="N73">
        <v>-17.404557800974199</v>
      </c>
      <c r="O73">
        <v>-49.675414531485998</v>
      </c>
      <c r="P73" s="47">
        <v>1.1041621503078899E-2</v>
      </c>
      <c r="Q73" s="47">
        <v>3.9288319465759303E-3</v>
      </c>
      <c r="R73" t="s">
        <v>73</v>
      </c>
    </row>
    <row r="74" spans="1:18" x14ac:dyDescent="0.3">
      <c r="A74">
        <v>17</v>
      </c>
      <c r="B74" t="s">
        <v>186</v>
      </c>
      <c r="C74">
        <v>0.84199999999999997</v>
      </c>
      <c r="D74" s="47">
        <v>1.4183474043166801E-7</v>
      </c>
      <c r="E74">
        <v>13.1190765545951</v>
      </c>
      <c r="G74">
        <v>11.4505911436428</v>
      </c>
      <c r="H74">
        <v>0</v>
      </c>
      <c r="I74" s="47">
        <v>3.7185980983396E-3</v>
      </c>
      <c r="J74" s="47">
        <v>1.3796781563852201E-5</v>
      </c>
      <c r="K74" s="47">
        <v>5.1874989770439605E-7</v>
      </c>
      <c r="L74">
        <v>42.874271087931803</v>
      </c>
      <c r="N74">
        <v>-17.0904138445967</v>
      </c>
      <c r="O74">
        <v>-50.048446739022801</v>
      </c>
      <c r="P74" s="47">
        <v>1.10451516015455E-2</v>
      </c>
      <c r="Q74" s="47">
        <v>3.9272897568057401E-3</v>
      </c>
      <c r="R74" t="s">
        <v>73</v>
      </c>
    </row>
    <row r="75" spans="1:18" x14ac:dyDescent="0.3">
      <c r="A75">
        <v>18</v>
      </c>
      <c r="B75" t="s">
        <v>69</v>
      </c>
      <c r="C75">
        <v>0.8</v>
      </c>
      <c r="D75" s="47">
        <v>1.6218563143877199E-7</v>
      </c>
      <c r="E75">
        <v>15.7889205790513</v>
      </c>
      <c r="G75">
        <v>-1.5302920511703499</v>
      </c>
      <c r="H75">
        <v>0</v>
      </c>
      <c r="I75" s="47">
        <v>3.6708738812738701E-3</v>
      </c>
      <c r="J75" s="47">
        <v>1.3762623618822001E-5</v>
      </c>
      <c r="K75" s="47">
        <v>4.6952781129761E-7</v>
      </c>
      <c r="L75">
        <v>40.843358094697599</v>
      </c>
      <c r="N75">
        <v>-19.315701542308702</v>
      </c>
      <c r="O75">
        <v>-49.778318032829198</v>
      </c>
      <c r="P75" s="47">
        <v>1.10201455986288E-2</v>
      </c>
      <c r="Q75" s="47">
        <v>3.9284065229157703E-3</v>
      </c>
      <c r="R75" t="s">
        <v>73</v>
      </c>
    </row>
    <row r="76" spans="1:18" x14ac:dyDescent="0.3">
      <c r="A76">
        <v>19</v>
      </c>
      <c r="B76" t="s">
        <v>69</v>
      </c>
      <c r="C76">
        <v>0.8</v>
      </c>
      <c r="D76" s="47">
        <v>1.60416816469278E-7</v>
      </c>
      <c r="E76">
        <v>15.6167044215064</v>
      </c>
      <c r="G76">
        <v>-1.4867902479434301</v>
      </c>
      <c r="H76">
        <v>0</v>
      </c>
      <c r="I76" s="47">
        <v>3.67103381565344E-3</v>
      </c>
      <c r="J76" s="47">
        <v>1.37770968742989E-5</v>
      </c>
      <c r="K76" s="47">
        <v>4.6438918888114202E-7</v>
      </c>
      <c r="L76">
        <v>40.396359901149197</v>
      </c>
      <c r="N76">
        <v>-19.290196505159098</v>
      </c>
      <c r="O76">
        <v>-49.958486918469902</v>
      </c>
      <c r="P76" s="47">
        <v>1.10204322038322E-2</v>
      </c>
      <c r="Q76" s="47">
        <v>3.9276616687001602E-3</v>
      </c>
      <c r="R76" t="s">
        <v>73</v>
      </c>
    </row>
    <row r="77" spans="1:18" x14ac:dyDescent="0.3">
      <c r="A77">
        <v>20</v>
      </c>
      <c r="B77" t="s">
        <v>68</v>
      </c>
      <c r="C77">
        <v>0.84599999999999997</v>
      </c>
      <c r="D77" s="47">
        <v>1.02603708619642E-7</v>
      </c>
      <c r="E77">
        <v>9.4454997631238697</v>
      </c>
      <c r="G77">
        <v>6.7409538854640996</v>
      </c>
      <c r="H77">
        <v>0</v>
      </c>
      <c r="I77" s="47">
        <v>3.7012831169599102E-3</v>
      </c>
      <c r="J77" s="47">
        <v>1.37519266031859E-5</v>
      </c>
      <c r="K77" s="47">
        <v>5.69504033265389E-7</v>
      </c>
      <c r="L77">
        <v>46.846138430849003</v>
      </c>
      <c r="N77">
        <v>-28.1286031410975</v>
      </c>
      <c r="O77">
        <v>-50.842817881209903</v>
      </c>
      <c r="P77" s="47">
        <v>1.09211132607829E-2</v>
      </c>
      <c r="Q77" s="47">
        <v>3.9240056675918199E-3</v>
      </c>
      <c r="R77" t="s">
        <v>73</v>
      </c>
    </row>
    <row r="78" spans="1:18" x14ac:dyDescent="0.3">
      <c r="A78">
        <v>21</v>
      </c>
      <c r="B78" t="s">
        <v>191</v>
      </c>
      <c r="C78">
        <v>0.76400000000000001</v>
      </c>
      <c r="D78" s="47">
        <v>1.1764286300675099E-7</v>
      </c>
      <c r="E78">
        <v>11.9923364319943</v>
      </c>
      <c r="G78">
        <v>10.6458978848518</v>
      </c>
      <c r="H78">
        <v>0</v>
      </c>
      <c r="I78" s="47">
        <v>3.7156396435736598E-3</v>
      </c>
      <c r="J78" s="47">
        <v>1.3845845200622E-5</v>
      </c>
      <c r="K78" s="47">
        <v>4.8236640304288901E-7</v>
      </c>
      <c r="L78">
        <v>43.937399641592997</v>
      </c>
      <c r="N78">
        <v>-17.683439667244201</v>
      </c>
      <c r="O78">
        <v>-50.518818286996797</v>
      </c>
      <c r="P78" s="47">
        <v>1.1038487651771201E-2</v>
      </c>
      <c r="Q78" s="47">
        <v>3.9253451467296703E-3</v>
      </c>
      <c r="R78" t="s">
        <v>73</v>
      </c>
    </row>
    <row r="79" spans="1:18" x14ac:dyDescent="0.3">
      <c r="A79">
        <v>22</v>
      </c>
      <c r="B79" t="s">
        <v>193</v>
      </c>
      <c r="C79">
        <v>0.84699999999999998</v>
      </c>
      <c r="D79" s="47">
        <v>1.3943078975425801E-7</v>
      </c>
      <c r="E79">
        <v>12.820532435695601</v>
      </c>
      <c r="G79">
        <v>11.8197311890136</v>
      </c>
      <c r="H79">
        <v>0</v>
      </c>
      <c r="I79" s="47">
        <v>3.71995524171641E-3</v>
      </c>
      <c r="J79" s="47">
        <v>1.37901674960113E-5</v>
      </c>
      <c r="K79" s="47">
        <v>5.0064552437056896E-7</v>
      </c>
      <c r="L79">
        <v>41.133714893701899</v>
      </c>
      <c r="N79">
        <v>-16.7442612977915</v>
      </c>
      <c r="O79">
        <v>-51.0716037934599</v>
      </c>
      <c r="P79" s="47">
        <v>1.10490413869445E-2</v>
      </c>
      <c r="Q79" s="47">
        <v>3.92305982086248E-3</v>
      </c>
      <c r="R79" t="s">
        <v>73</v>
      </c>
    </row>
    <row r="80" spans="1:18" x14ac:dyDescent="0.3">
      <c r="A80">
        <v>23</v>
      </c>
      <c r="B80" t="s">
        <v>195</v>
      </c>
      <c r="C80">
        <v>0.78100000000000003</v>
      </c>
      <c r="D80" s="47">
        <v>1.28374388674857E-7</v>
      </c>
      <c r="E80">
        <v>12.8014898937375</v>
      </c>
      <c r="G80">
        <v>11.332090600421701</v>
      </c>
      <c r="H80">
        <v>0</v>
      </c>
      <c r="I80" s="47">
        <v>3.71816243109245E-3</v>
      </c>
      <c r="J80" s="47">
        <v>1.38337673043218E-5</v>
      </c>
      <c r="K80" s="47">
        <v>4.59506779737495E-7</v>
      </c>
      <c r="L80">
        <v>40.944125342362199</v>
      </c>
      <c r="N80">
        <v>-17.608961284010501</v>
      </c>
      <c r="O80">
        <v>-50.810951384306897</v>
      </c>
      <c r="P80" s="47">
        <v>1.10393245802593E-2</v>
      </c>
      <c r="Q80" s="47">
        <v>3.9241374100648296E-3</v>
      </c>
      <c r="R80" t="s">
        <v>73</v>
      </c>
    </row>
    <row r="81" spans="1:18" x14ac:dyDescent="0.3">
      <c r="A81">
        <v>24</v>
      </c>
      <c r="B81" t="s">
        <v>197</v>
      </c>
      <c r="C81">
        <v>0.77900000000000003</v>
      </c>
      <c r="D81" s="47">
        <v>1.20538606714071E-7</v>
      </c>
      <c r="E81">
        <v>12.0509390243206</v>
      </c>
      <c r="G81">
        <v>10.258783711551599</v>
      </c>
      <c r="H81">
        <v>0</v>
      </c>
      <c r="I81" s="47">
        <v>3.71421641831552E-3</v>
      </c>
      <c r="J81" s="47">
        <v>1.3854862575592199E-5</v>
      </c>
      <c r="K81" s="47">
        <v>4.6426760391682402E-7</v>
      </c>
      <c r="L81">
        <v>41.474496676823897</v>
      </c>
      <c r="N81">
        <v>-19.249020113264599</v>
      </c>
      <c r="O81">
        <v>-51.087575243549502</v>
      </c>
      <c r="P81" s="47">
        <v>1.10208949111832E-2</v>
      </c>
      <c r="Q81" s="47">
        <v>3.9229937916927596E-3</v>
      </c>
      <c r="R81" t="s">
        <v>73</v>
      </c>
    </row>
    <row r="82" spans="1:18" x14ac:dyDescent="0.3">
      <c r="A82">
        <v>25</v>
      </c>
      <c r="B82" t="s">
        <v>199</v>
      </c>
      <c r="C82">
        <v>0.81499999999999995</v>
      </c>
      <c r="D82" s="47">
        <v>1.36630730528109E-7</v>
      </c>
      <c r="E82">
        <v>13.0563476319206</v>
      </c>
      <c r="G82">
        <v>12.2539556660382</v>
      </c>
      <c r="H82">
        <v>0</v>
      </c>
      <c r="I82" s="47">
        <v>3.7215516680061899E-3</v>
      </c>
      <c r="J82" s="47">
        <v>1.37841595172045E-5</v>
      </c>
      <c r="K82" s="47">
        <v>4.9663689072332296E-7</v>
      </c>
      <c r="L82">
        <v>42.406470042876201</v>
      </c>
      <c r="N82">
        <v>-17.619531940766301</v>
      </c>
      <c r="O82">
        <v>-51.4169130884137</v>
      </c>
      <c r="P82" s="47">
        <v>1.1039205795675199E-2</v>
      </c>
      <c r="Q82" s="47">
        <v>3.9216322431588103E-3</v>
      </c>
      <c r="R82" t="s">
        <v>73</v>
      </c>
    </row>
    <row r="83" spans="1:18" x14ac:dyDescent="0.3">
      <c r="A83">
        <v>26</v>
      </c>
      <c r="B83" t="s">
        <v>201</v>
      </c>
      <c r="C83">
        <v>0.82699999999999996</v>
      </c>
      <c r="D83" s="47">
        <v>1.4112971608026799E-7</v>
      </c>
      <c r="E83">
        <v>13.290613135156301</v>
      </c>
      <c r="G83">
        <v>12.0334375085503</v>
      </c>
      <c r="H83">
        <v>0</v>
      </c>
      <c r="I83" s="47">
        <v>3.7207409330001899E-3</v>
      </c>
      <c r="J83" s="47">
        <v>1.3858672307521E-5</v>
      </c>
      <c r="K83" s="47">
        <v>5.00223369837016E-7</v>
      </c>
      <c r="L83">
        <v>42.092938224877201</v>
      </c>
      <c r="N83">
        <v>-17.632816013636699</v>
      </c>
      <c r="O83">
        <v>-51.648329652285597</v>
      </c>
      <c r="P83" s="47">
        <v>1.10390565198916E-2</v>
      </c>
      <c r="Q83" s="47">
        <v>3.9206755207894101E-3</v>
      </c>
      <c r="R83" t="s">
        <v>73</v>
      </c>
    </row>
    <row r="84" spans="1:18" x14ac:dyDescent="0.3">
      <c r="A84">
        <v>27</v>
      </c>
      <c r="B84" t="s">
        <v>203</v>
      </c>
      <c r="C84">
        <v>0.80400000000000005</v>
      </c>
      <c r="D84" s="47">
        <v>1.3585910532687399E-7</v>
      </c>
      <c r="E84">
        <v>13.160241127051099</v>
      </c>
      <c r="G84">
        <v>9.2831199969565095</v>
      </c>
      <c r="H84">
        <v>0</v>
      </c>
      <c r="I84" s="47">
        <v>3.7106293906688098E-3</v>
      </c>
      <c r="J84" s="47">
        <v>1.38878328935799E-5</v>
      </c>
      <c r="K84" s="47">
        <v>4.8216546000290403E-7</v>
      </c>
      <c r="L84">
        <v>41.734042883473997</v>
      </c>
      <c r="N84">
        <v>-18.7230431377005</v>
      </c>
      <c r="O84">
        <v>-51.646537448865999</v>
      </c>
      <c r="P84">
        <v>1.1026805419653E-2</v>
      </c>
      <c r="Q84" s="47">
        <v>3.9206829301168698E-3</v>
      </c>
      <c r="R84" t="s">
        <v>73</v>
      </c>
    </row>
    <row r="85" spans="1:18" x14ac:dyDescent="0.3">
      <c r="A85">
        <v>28</v>
      </c>
      <c r="B85" t="s">
        <v>205</v>
      </c>
      <c r="C85">
        <v>0.79700000000000004</v>
      </c>
      <c r="D85" s="47">
        <v>1.14151539436225E-7</v>
      </c>
      <c r="E85">
        <v>11.154593736439701</v>
      </c>
      <c r="G85">
        <v>9.6931743594547495</v>
      </c>
      <c r="H85">
        <v>0</v>
      </c>
      <c r="I85" s="47">
        <v>3.7121369555325398E-3</v>
      </c>
      <c r="J85" s="47">
        <v>1.3755826957147401E-5</v>
      </c>
      <c r="K85" s="47">
        <v>5.2058291655221499E-7</v>
      </c>
      <c r="L85">
        <v>45.455068750722702</v>
      </c>
      <c r="N85">
        <v>-17.879675296497702</v>
      </c>
      <c r="O85">
        <v>-52.154166484369803</v>
      </c>
      <c r="P85" s="47">
        <v>1.10362825127582E-2</v>
      </c>
      <c r="Q85" s="47">
        <v>3.9185842901340801E-3</v>
      </c>
      <c r="R85" t="s">
        <v>73</v>
      </c>
    </row>
    <row r="86" spans="1:18" x14ac:dyDescent="0.3">
      <c r="A86">
        <v>29</v>
      </c>
      <c r="B86" t="s">
        <v>207</v>
      </c>
      <c r="C86">
        <v>0.75800000000000001</v>
      </c>
      <c r="D86" s="47">
        <v>1.0956646688542501E-7</v>
      </c>
      <c r="E86">
        <v>11.257417761242399</v>
      </c>
      <c r="G86">
        <v>10.391416939107099</v>
      </c>
      <c r="H86">
        <v>0</v>
      </c>
      <c r="I86" s="47">
        <v>3.7147040443766301E-3</v>
      </c>
      <c r="J86" s="47">
        <v>1.3873991880051899E-5</v>
      </c>
      <c r="K86" s="47">
        <v>4.96777638581136E-7</v>
      </c>
      <c r="L86">
        <v>45.608262553160401</v>
      </c>
      <c r="N86">
        <v>-17.996954553533101</v>
      </c>
      <c r="O86">
        <v>-52.051542340969199</v>
      </c>
      <c r="P86">
        <v>1.1034964622291E-2</v>
      </c>
      <c r="Q86" s="47">
        <v>3.9190085588726199E-3</v>
      </c>
      <c r="R86" t="s">
        <v>73</v>
      </c>
    </row>
    <row r="87" spans="1:18" x14ac:dyDescent="0.3">
      <c r="A87">
        <v>30</v>
      </c>
      <c r="B87" t="s">
        <v>209</v>
      </c>
      <c r="C87">
        <v>0.76300000000000001</v>
      </c>
      <c r="D87" s="47">
        <v>1.04223259252134E-7</v>
      </c>
      <c r="E87">
        <v>10.6382744427963</v>
      </c>
      <c r="G87">
        <v>11.534180466844999</v>
      </c>
      <c r="H87">
        <v>0</v>
      </c>
      <c r="I87" s="47">
        <v>3.7189054144863599E-3</v>
      </c>
      <c r="J87" s="47">
        <v>1.38472159564862E-5</v>
      </c>
      <c r="K87" s="47">
        <v>4.1638060688242701E-7</v>
      </c>
      <c r="L87">
        <v>37.976641831954502</v>
      </c>
      <c r="N87">
        <v>-18.181644586555901</v>
      </c>
      <c r="O87">
        <v>-51.5567987589098</v>
      </c>
      <c r="P87">
        <v>1.1032889223452001E-2</v>
      </c>
      <c r="Q87" s="47">
        <v>3.9210539278131699E-3</v>
      </c>
      <c r="R87" t="s">
        <v>73</v>
      </c>
    </row>
    <row r="88" spans="1:18" x14ac:dyDescent="0.3">
      <c r="A88">
        <v>31</v>
      </c>
      <c r="B88" t="s">
        <v>69</v>
      </c>
      <c r="C88">
        <v>0.8</v>
      </c>
      <c r="D88" s="47">
        <v>1.6034761191052701E-7</v>
      </c>
      <c r="E88">
        <v>15.609897312589</v>
      </c>
      <c r="G88">
        <v>-1.27625691966057</v>
      </c>
      <c r="H88">
        <v>0</v>
      </c>
      <c r="I88" s="47">
        <v>3.6718078414348702E-3</v>
      </c>
      <c r="J88" s="47">
        <v>1.38254525529572E-5</v>
      </c>
      <c r="K88" s="47">
        <v>4.6543695986223099E-7</v>
      </c>
      <c r="L88">
        <v>40.487516906746997</v>
      </c>
      <c r="N88">
        <v>-19.337811929565699</v>
      </c>
      <c r="O88">
        <v>-52.243698897991003</v>
      </c>
      <c r="P88" s="47">
        <v>1.1019897139785099E-2</v>
      </c>
      <c r="Q88" s="47">
        <v>3.9182141452254104E-3</v>
      </c>
      <c r="R88" t="s">
        <v>73</v>
      </c>
    </row>
    <row r="89" spans="1:18" x14ac:dyDescent="0.3">
      <c r="A89">
        <v>32</v>
      </c>
      <c r="B89" t="s">
        <v>69</v>
      </c>
      <c r="C89">
        <v>0.8</v>
      </c>
      <c r="D89" s="47">
        <v>1.4172284479307999E-7</v>
      </c>
      <c r="E89">
        <v>13.7967619908574</v>
      </c>
      <c r="G89">
        <v>-1.23589975215217</v>
      </c>
      <c r="H89">
        <v>0</v>
      </c>
      <c r="I89" s="47">
        <v>3.67195621456121E-3</v>
      </c>
      <c r="J89" s="47">
        <v>1.38190484340503E-5</v>
      </c>
      <c r="K89" s="47">
        <v>4.13367106655294E-7</v>
      </c>
      <c r="L89">
        <v>35.9580519493203</v>
      </c>
      <c r="N89">
        <v>-19.334285137930099</v>
      </c>
      <c r="O89">
        <v>-51.791148300098897</v>
      </c>
      <c r="P89" s="47">
        <v>1.10199367710481E-2</v>
      </c>
      <c r="Q89" s="47">
        <v>3.9200850799288103E-3</v>
      </c>
      <c r="R89" t="s">
        <v>73</v>
      </c>
    </row>
    <row r="90" spans="1:18" x14ac:dyDescent="0.3">
      <c r="A90">
        <v>33</v>
      </c>
      <c r="B90" t="s">
        <v>68</v>
      </c>
      <c r="C90">
        <v>0.80300000000000005</v>
      </c>
      <c r="D90" s="47">
        <v>9.8692295884272902E-8</v>
      </c>
      <c r="E90">
        <v>9.5719331257511602</v>
      </c>
      <c r="G90">
        <v>7.0204738851614703</v>
      </c>
      <c r="H90">
        <v>0</v>
      </c>
      <c r="I90" s="47">
        <v>3.7023107722388001E-3</v>
      </c>
      <c r="J90" s="47">
        <v>1.38376286103151E-5</v>
      </c>
      <c r="K90" s="47">
        <v>5.4745748001572302E-7</v>
      </c>
      <c r="L90">
        <v>47.444119763419899</v>
      </c>
      <c r="N90">
        <v>-28.067616142172501</v>
      </c>
      <c r="O90">
        <v>-52.924251690997302</v>
      </c>
      <c r="P90" s="47">
        <v>1.0921798583887201E-2</v>
      </c>
      <c r="Q90" s="47">
        <v>3.9154006038361003E-3</v>
      </c>
      <c r="R90" t="s">
        <v>73</v>
      </c>
    </row>
    <row r="91" spans="1:18" x14ac:dyDescent="0.3">
      <c r="A91">
        <v>34</v>
      </c>
      <c r="B91" t="s">
        <v>214</v>
      </c>
      <c r="C91">
        <v>0.76800000000000002</v>
      </c>
      <c r="D91" s="47">
        <v>1.27308407094073E-7</v>
      </c>
      <c r="E91">
        <v>12.909999817436701</v>
      </c>
      <c r="G91">
        <v>11.325548953787299</v>
      </c>
      <c r="H91">
        <v>0</v>
      </c>
      <c r="I91" s="47">
        <v>3.7181383807285999E-3</v>
      </c>
      <c r="J91" s="47">
        <v>1.39041138024909E-5</v>
      </c>
      <c r="K91" s="47">
        <v>4.7282894821698599E-7</v>
      </c>
      <c r="L91">
        <v>42.844371553808102</v>
      </c>
      <c r="N91">
        <v>-17.4023855395764</v>
      </c>
      <c r="O91">
        <v>-52.697633966822899</v>
      </c>
      <c r="P91" s="47">
        <v>1.1041645913214699E-2</v>
      </c>
      <c r="Q91" s="47">
        <v>3.9163374868422E-3</v>
      </c>
      <c r="R91" t="s">
        <v>73</v>
      </c>
    </row>
    <row r="92" spans="1:18" x14ac:dyDescent="0.3">
      <c r="A92">
        <v>35</v>
      </c>
      <c r="B92" t="s">
        <v>216</v>
      </c>
      <c r="C92">
        <v>0.77800000000000002</v>
      </c>
      <c r="D92" s="47">
        <v>1.1332974795413801E-7</v>
      </c>
      <c r="E92">
        <v>11.344695534450301</v>
      </c>
      <c r="G92">
        <v>12.046251515528599</v>
      </c>
      <c r="H92">
        <v>0</v>
      </c>
      <c r="I92" s="47">
        <v>3.72078804369684E-3</v>
      </c>
      <c r="J92" s="47">
        <v>1.38308798884768E-5</v>
      </c>
      <c r="K92" s="47">
        <v>4.3762053314466698E-7</v>
      </c>
      <c r="L92">
        <v>39.144322196563103</v>
      </c>
      <c r="N92">
        <v>-18.175010484176799</v>
      </c>
      <c r="O92">
        <v>-52.625566380924703</v>
      </c>
      <c r="P92" s="47">
        <v>1.1032963772187199E-2</v>
      </c>
      <c r="Q92" s="47">
        <v>3.9166354286592504E-3</v>
      </c>
      <c r="R92" t="s">
        <v>73</v>
      </c>
    </row>
    <row r="93" spans="1:18" x14ac:dyDescent="0.3">
      <c r="A93">
        <v>36</v>
      </c>
      <c r="B93" t="s">
        <v>218</v>
      </c>
      <c r="C93">
        <v>100</v>
      </c>
      <c r="D93" s="47">
        <v>1.1058440383023E-10</v>
      </c>
      <c r="E93" s="47">
        <v>3.1010093993638901E-3</v>
      </c>
      <c r="G93">
        <v>-48.183468707016601</v>
      </c>
      <c r="H93">
        <v>0</v>
      </c>
      <c r="I93" s="47">
        <v>3.49935347729865E-3</v>
      </c>
      <c r="J93">
        <v>35.164369256704703</v>
      </c>
      <c r="K93" s="47">
        <v>7.4551164436112305E-11</v>
      </c>
      <c r="L93" s="47">
        <v>5.1883659394457301E-5</v>
      </c>
      <c r="N93">
        <v>-33.421525215736999</v>
      </c>
      <c r="O93">
        <v>-446.07110108943698</v>
      </c>
      <c r="P93" s="47">
        <v>1.0861635636845699E-2</v>
      </c>
      <c r="Q93" s="47">
        <v>2.2900528802993398E-3</v>
      </c>
      <c r="R93" t="s">
        <v>73</v>
      </c>
    </row>
    <row r="94" spans="1:18" x14ac:dyDescent="0.3">
      <c r="A94">
        <v>37</v>
      </c>
      <c r="B94" t="s">
        <v>218</v>
      </c>
      <c r="C94">
        <v>100</v>
      </c>
      <c r="D94" s="47">
        <v>1.0230896598656401E-10</v>
      </c>
      <c r="E94" s="47">
        <v>7.9904778613051406E-5</v>
      </c>
      <c r="G94">
        <v>-11.0320072831611</v>
      </c>
      <c r="H94">
        <v>0</v>
      </c>
      <c r="I94" s="47">
        <v>3.6359408252234601E-3</v>
      </c>
      <c r="J94" s="47">
        <v>3.3487805644599701E-6</v>
      </c>
      <c r="K94" s="47">
        <v>8.7548039239167302E-11</v>
      </c>
      <c r="L94" s="47">
        <v>6.0923295012257901E-5</v>
      </c>
      <c r="N94">
        <v>2.0366108528065898</v>
      </c>
      <c r="O94">
        <v>215.52002118651001</v>
      </c>
      <c r="P94" s="47">
        <v>1.1260085803475201E-2</v>
      </c>
      <c r="Q94" s="47">
        <v>5.0252029295715104E-3</v>
      </c>
      <c r="R94" t="s">
        <v>73</v>
      </c>
    </row>
    <row r="95" spans="1:18" x14ac:dyDescent="0.3">
      <c r="A95">
        <v>38</v>
      </c>
      <c r="B95" t="s">
        <v>218</v>
      </c>
      <c r="C95">
        <v>100</v>
      </c>
      <c r="D95" s="47">
        <v>1.0929197391863E-10</v>
      </c>
      <c r="E95" s="47">
        <v>8.5090269648150393E-5</v>
      </c>
      <c r="G95">
        <v>-22.994190104645501</v>
      </c>
      <c r="H95">
        <v>0</v>
      </c>
      <c r="I95" s="47">
        <v>3.5919618600802699E-3</v>
      </c>
      <c r="J95" s="47">
        <v>4.2620181001201999E-6</v>
      </c>
      <c r="K95" s="47">
        <v>1.9539327024854099E-10</v>
      </c>
      <c r="L95" s="47">
        <v>1.3597598039132001E-4</v>
      </c>
      <c r="N95">
        <v>-33.569349807903002</v>
      </c>
      <c r="O95">
        <v>-142.533885473596</v>
      </c>
      <c r="P95" s="47">
        <v>1.0859974502338599E-2</v>
      </c>
      <c r="Q95" s="47">
        <v>3.5449364515775599E-3</v>
      </c>
      <c r="R95" t="s">
        <v>73</v>
      </c>
    </row>
    <row r="96" spans="1:18" x14ac:dyDescent="0.3">
      <c r="A96">
        <v>39</v>
      </c>
      <c r="B96" t="s">
        <v>218</v>
      </c>
      <c r="C96">
        <v>100</v>
      </c>
      <c r="D96" s="47">
        <v>1.2856044661046201E-10</v>
      </c>
      <c r="E96" s="47">
        <v>1.00298509667218E-4</v>
      </c>
      <c r="G96">
        <v>-16.541318459588901</v>
      </c>
      <c r="H96">
        <v>0</v>
      </c>
      <c r="I96" s="47">
        <v>3.6156858426833198E-3</v>
      </c>
      <c r="J96" s="47">
        <v>1.01303814192786E-5</v>
      </c>
      <c r="K96" s="47">
        <v>2.00959980644136E-10</v>
      </c>
      <c r="L96" s="47">
        <v>1.3983724325015201E-4</v>
      </c>
      <c r="N96">
        <v>-86.926062709094197</v>
      </c>
      <c r="O96">
        <v>147.13092417524501</v>
      </c>
      <c r="P96" s="47">
        <v>1.02603944481254E-2</v>
      </c>
      <c r="Q96" s="47">
        <v>4.7424687214452799E-3</v>
      </c>
      <c r="R96" t="s">
        <v>73</v>
      </c>
    </row>
    <row r="97" spans="1:18" x14ac:dyDescent="0.3">
      <c r="A97">
        <v>40</v>
      </c>
      <c r="B97" t="s">
        <v>218</v>
      </c>
      <c r="C97">
        <v>100</v>
      </c>
      <c r="D97" s="47">
        <v>1.09862398976865E-10</v>
      </c>
      <c r="E97" s="47">
        <v>4.2387088275124399E-2</v>
      </c>
      <c r="G97">
        <v>-19.690482855857798</v>
      </c>
      <c r="H97">
        <v>0</v>
      </c>
      <c r="I97" s="47">
        <v>3.6041079397804402E-3</v>
      </c>
      <c r="J97">
        <v>498.32677980180898</v>
      </c>
      <c r="K97" s="47">
        <v>8.8277991335114106E-11</v>
      </c>
      <c r="L97" s="47">
        <v>6.1432263878797398E-5</v>
      </c>
      <c r="N97">
        <v>-18.6013409169515</v>
      </c>
      <c r="O97">
        <v>31.553001983037799</v>
      </c>
      <c r="P97">
        <v>1.1028173011848001E-2</v>
      </c>
      <c r="Q97">
        <v>4.2646464700049997E-3</v>
      </c>
      <c r="R97" t="s">
        <v>73</v>
      </c>
    </row>
    <row r="98" spans="1:18" x14ac:dyDescent="0.3">
      <c r="A98">
        <v>41</v>
      </c>
      <c r="B98" t="s">
        <v>218</v>
      </c>
      <c r="C98">
        <v>100</v>
      </c>
      <c r="D98" s="47">
        <v>2.5689278520179798E-10</v>
      </c>
      <c r="E98" s="47">
        <v>1.9996400398727799E-4</v>
      </c>
      <c r="G98">
        <v>-21.471544384593201</v>
      </c>
      <c r="H98">
        <v>0</v>
      </c>
      <c r="I98" s="47">
        <v>3.5975598670700401E-3</v>
      </c>
      <c r="J98" s="47">
        <v>1.55348459873252E-5</v>
      </c>
      <c r="K98" s="47">
        <v>1.4058705059480401E-9</v>
      </c>
      <c r="L98" s="47">
        <v>9.7834783748112293E-4</v>
      </c>
      <c r="N98">
        <v>-17.9399762550971</v>
      </c>
      <c r="O98">
        <v>-16.297513788848899</v>
      </c>
      <c r="P98" s="47">
        <v>1.10356048988262E-2</v>
      </c>
      <c r="Q98" s="47">
        <v>4.0668228654183198E-3</v>
      </c>
      <c r="R98" t="s">
        <v>73</v>
      </c>
    </row>
    <row r="99" spans="1:18" x14ac:dyDescent="0.3">
      <c r="A99">
        <v>42</v>
      </c>
      <c r="B99" t="s">
        <v>218</v>
      </c>
      <c r="C99">
        <v>100</v>
      </c>
      <c r="D99" s="47">
        <v>1.05027922665292E-10</v>
      </c>
      <c r="E99" s="47">
        <v>8.1853703475920397E-5</v>
      </c>
      <c r="G99">
        <v>-19.142811273122302</v>
      </c>
      <c r="H99">
        <v>0</v>
      </c>
      <c r="I99" s="47">
        <v>3.60612145435437E-3</v>
      </c>
      <c r="J99" s="47">
        <v>2.2973403778195299E-5</v>
      </c>
      <c r="K99" s="47">
        <v>7.8475402879533305E-11</v>
      </c>
      <c r="L99" s="47">
        <v>5.4610613351326401E-5</v>
      </c>
      <c r="N99">
        <v>-53.470580817340903</v>
      </c>
      <c r="O99">
        <v>-107.089995393477</v>
      </c>
      <c r="P99" s="47">
        <v>1.06363403892394E-2</v>
      </c>
      <c r="Q99" s="47">
        <v>3.6914685836375201E-3</v>
      </c>
      <c r="R99" t="s">
        <v>73</v>
      </c>
    </row>
    <row r="100" spans="1:18" x14ac:dyDescent="0.3">
      <c r="A100">
        <v>43</v>
      </c>
      <c r="B100" t="s">
        <v>218</v>
      </c>
      <c r="C100">
        <v>100</v>
      </c>
      <c r="D100" s="47">
        <v>1.1979697432043099E-10</v>
      </c>
      <c r="E100" s="47">
        <v>9.3394877397331202E-5</v>
      </c>
      <c r="G100">
        <v>-7.57430529275093</v>
      </c>
      <c r="H100">
        <v>0</v>
      </c>
      <c r="I100" s="47">
        <v>3.6486530665912E-3</v>
      </c>
      <c r="J100" s="47">
        <v>1.4459529553411201E-5</v>
      </c>
      <c r="K100" s="47">
        <v>1.03875060354468E-10</v>
      </c>
      <c r="L100" s="47">
        <v>7.2291213192279995E-5</v>
      </c>
      <c r="N100">
        <v>61.288820684262099</v>
      </c>
      <c r="O100">
        <v>-28.907855701790499</v>
      </c>
      <c r="P100" s="47">
        <v>1.19259147357932E-2</v>
      </c>
      <c r="Q100" s="47">
        <v>4.0146891892802999E-3</v>
      </c>
      <c r="R100" t="s">
        <v>73</v>
      </c>
    </row>
    <row r="101" spans="1:18" x14ac:dyDescent="0.3">
      <c r="A101">
        <v>44</v>
      </c>
      <c r="B101" t="s">
        <v>69</v>
      </c>
      <c r="C101">
        <v>0.8</v>
      </c>
      <c r="D101" s="47">
        <v>1.4688640274929099E-7</v>
      </c>
      <c r="E101">
        <v>14.2998610531934</v>
      </c>
      <c r="G101">
        <v>-1.33811655457584</v>
      </c>
      <c r="H101">
        <v>0</v>
      </c>
      <c r="I101" s="47">
        <v>3.6715804144870998E-3</v>
      </c>
      <c r="J101" s="47">
        <v>1.3048503510433699E-5</v>
      </c>
      <c r="K101" s="47">
        <v>4.2763085472685702E-7</v>
      </c>
      <c r="L101">
        <v>37.198823804203499</v>
      </c>
      <c r="N101">
        <v>-19.5563217173742</v>
      </c>
      <c r="O101">
        <v>-51.6085035979442</v>
      </c>
      <c r="P101" s="47">
        <v>1.10174417015975E-2</v>
      </c>
      <c r="Q101" s="47">
        <v>3.92084016966517E-3</v>
      </c>
      <c r="R101" t="s">
        <v>73</v>
      </c>
    </row>
    <row r="102" spans="1:18" x14ac:dyDescent="0.3">
      <c r="A102">
        <v>45</v>
      </c>
      <c r="B102" t="s">
        <v>69</v>
      </c>
      <c r="C102">
        <v>0.8</v>
      </c>
      <c r="D102" s="47">
        <v>1.6054851489921701E-7</v>
      </c>
      <c r="E102">
        <v>15.6298095534179</v>
      </c>
      <c r="G102">
        <v>-1.34327376445826</v>
      </c>
      <c r="H102">
        <v>0</v>
      </c>
      <c r="I102" s="47">
        <v>3.6715614540049702E-3</v>
      </c>
      <c r="J102" s="47">
        <v>1.3365125199734499E-5</v>
      </c>
      <c r="K102" s="47">
        <v>4.65745596534006E-7</v>
      </c>
      <c r="L102">
        <v>40.514378496611101</v>
      </c>
      <c r="N102">
        <v>-19.404838067225199</v>
      </c>
      <c r="O102">
        <v>-54.578837073758699</v>
      </c>
      <c r="P102">
        <v>1.1019143953671E-2</v>
      </c>
      <c r="Q102" s="47">
        <v>3.9085602168677704E-3</v>
      </c>
      <c r="R102" t="s">
        <v>73</v>
      </c>
    </row>
    <row r="103" spans="1:18" x14ac:dyDescent="0.3">
      <c r="A103">
        <v>46</v>
      </c>
      <c r="B103" t="s">
        <v>68</v>
      </c>
      <c r="C103">
        <v>0.76700000000000002</v>
      </c>
      <c r="D103" s="47">
        <v>9.1862986370538899E-8</v>
      </c>
      <c r="E103">
        <v>9.3278834717599697</v>
      </c>
      <c r="G103">
        <v>6.8706573198935397</v>
      </c>
      <c r="H103">
        <v>0</v>
      </c>
      <c r="I103" s="47">
        <v>3.70175997163659E-3</v>
      </c>
      <c r="J103" s="47">
        <v>1.34462784660022E-5</v>
      </c>
      <c r="K103" s="47">
        <v>5.1231904585335997E-7</v>
      </c>
      <c r="L103">
        <v>46.4828565310751</v>
      </c>
      <c r="N103">
        <v>-28.186417942908498</v>
      </c>
      <c r="O103">
        <v>-55.369694982915703</v>
      </c>
      <c r="P103" s="47">
        <v>1.09204635842919E-2</v>
      </c>
      <c r="Q103">
        <v>3.9052906520619999E-3</v>
      </c>
      <c r="R103" t="s">
        <v>73</v>
      </c>
    </row>
    <row r="104" spans="1:18" x14ac:dyDescent="0.3">
      <c r="A104">
        <v>97</v>
      </c>
      <c r="B104" t="s">
        <v>69</v>
      </c>
      <c r="C104">
        <v>0.8</v>
      </c>
      <c r="D104" s="47">
        <v>1.56310128424098E-7</v>
      </c>
      <c r="E104">
        <v>15.1381747583542</v>
      </c>
      <c r="F104">
        <v>0</v>
      </c>
      <c r="G104">
        <v>-1.75818190713997</v>
      </c>
      <c r="H104">
        <v>0</v>
      </c>
      <c r="I104" s="47">
        <v>3.6700360442184E-3</v>
      </c>
      <c r="J104" s="47">
        <v>1.16111483997817E-5</v>
      </c>
      <c r="K104" s="47">
        <v>4.5721276420440702E-7</v>
      </c>
      <c r="L104">
        <v>39.566357717278997</v>
      </c>
      <c r="M104">
        <v>0</v>
      </c>
      <c r="N104">
        <v>-19.139550872829702</v>
      </c>
      <c r="O104">
        <v>-73.374042414087697</v>
      </c>
      <c r="P104" s="47">
        <v>1.1022125038931799E-2</v>
      </c>
      <c r="Q104" s="47">
        <v>3.8308570780532201E-3</v>
      </c>
      <c r="R104" t="s">
        <v>158</v>
      </c>
    </row>
    <row r="105" spans="1:18" x14ac:dyDescent="0.3">
      <c r="A105">
        <v>98</v>
      </c>
      <c r="B105" t="s">
        <v>68</v>
      </c>
      <c r="C105">
        <v>0.72099999999999997</v>
      </c>
      <c r="D105" s="47">
        <v>8.9504942901719202E-8</v>
      </c>
      <c r="E105">
        <v>9.61817004213815</v>
      </c>
      <c r="F105">
        <v>0</v>
      </c>
      <c r="G105">
        <v>6.4058883616454301</v>
      </c>
      <c r="H105">
        <v>0</v>
      </c>
      <c r="I105" s="47">
        <v>3.7000512485615899E-3</v>
      </c>
      <c r="J105" s="47">
        <v>1.15795661370978E-5</v>
      </c>
      <c r="K105" s="47">
        <v>5.00259589752972E-7</v>
      </c>
      <c r="L105">
        <v>48.034697650376899</v>
      </c>
      <c r="M105">
        <v>0</v>
      </c>
      <c r="N105">
        <v>-28.032291266751098</v>
      </c>
      <c r="O105">
        <v>-73.969873051371593</v>
      </c>
      <c r="P105" s="47">
        <v>1.0922195536577301E-2</v>
      </c>
      <c r="Q105" s="47">
        <v>3.82839379500414E-3</v>
      </c>
      <c r="R105" t="s">
        <v>159</v>
      </c>
    </row>
    <row r="106" spans="1:18" x14ac:dyDescent="0.3">
      <c r="A106">
        <v>98</v>
      </c>
      <c r="B106" t="s">
        <v>19</v>
      </c>
    </row>
    <row r="107" spans="1:18" x14ac:dyDescent="0.3">
      <c r="A107" t="s">
        <v>20</v>
      </c>
    </row>
    <row r="108" spans="1:18" x14ac:dyDescent="0.3">
      <c r="A108" t="s">
        <v>2</v>
      </c>
      <c r="B108" t="s">
        <v>3</v>
      </c>
      <c r="C108" t="s">
        <v>67</v>
      </c>
      <c r="D108" t="s">
        <v>4</v>
      </c>
      <c r="E108" t="s">
        <v>5</v>
      </c>
      <c r="F108" t="s">
        <v>6</v>
      </c>
      <c r="G108" t="s">
        <v>7</v>
      </c>
      <c r="H108" t="s">
        <v>8</v>
      </c>
      <c r="I108" t="s">
        <v>9</v>
      </c>
      <c r="J108" t="s">
        <v>10</v>
      </c>
      <c r="K108" t="s">
        <v>4</v>
      </c>
      <c r="L108" t="s">
        <v>11</v>
      </c>
      <c r="M108" t="s">
        <v>6</v>
      </c>
      <c r="N108" t="s">
        <v>12</v>
      </c>
      <c r="O108" t="s">
        <v>13</v>
      </c>
      <c r="P108" t="s">
        <v>9</v>
      </c>
      <c r="Q108" t="s">
        <v>10</v>
      </c>
      <c r="R108" t="s">
        <v>14</v>
      </c>
    </row>
    <row r="109" spans="1:18" x14ac:dyDescent="0.3">
      <c r="A109" t="s">
        <v>15</v>
      </c>
      <c r="B109" t="s">
        <v>15</v>
      </c>
      <c r="C109" t="s">
        <v>15</v>
      </c>
      <c r="D109" t="s">
        <v>15</v>
      </c>
      <c r="E109" t="s">
        <v>21</v>
      </c>
      <c r="F109" t="s">
        <v>15</v>
      </c>
      <c r="G109" t="s">
        <v>17</v>
      </c>
      <c r="H109" t="s">
        <v>15</v>
      </c>
      <c r="I109" t="s">
        <v>15</v>
      </c>
      <c r="J109" t="s">
        <v>15</v>
      </c>
      <c r="K109" t="s">
        <v>15</v>
      </c>
      <c r="L109" t="s">
        <v>21</v>
      </c>
      <c r="M109" t="s">
        <v>15</v>
      </c>
      <c r="N109" t="s">
        <v>18</v>
      </c>
      <c r="O109" t="s">
        <v>18</v>
      </c>
      <c r="P109" t="s">
        <v>15</v>
      </c>
      <c r="Q109" t="s">
        <v>15</v>
      </c>
      <c r="R109" t="s">
        <v>15</v>
      </c>
    </row>
    <row r="110" spans="1:18" x14ac:dyDescent="0.3">
      <c r="A110">
        <v>1</v>
      </c>
      <c r="B110" t="s">
        <v>89</v>
      </c>
      <c r="C110">
        <v>100</v>
      </c>
      <c r="D110" s="47">
        <v>7.90044151844152E-10</v>
      </c>
      <c r="E110" s="47">
        <v>7.5235997765975499E-3</v>
      </c>
      <c r="G110">
        <v>-19.522503174887799</v>
      </c>
      <c r="H110">
        <v>0</v>
      </c>
      <c r="I110" s="47">
        <v>3.6047255170775202E-3</v>
      </c>
      <c r="J110">
        <v>11.3801960920888</v>
      </c>
      <c r="K110" s="47">
        <v>1.26565481359253E-9</v>
      </c>
      <c r="L110" s="47">
        <v>8.7621124182561401E-4</v>
      </c>
      <c r="N110">
        <v>-27.909534561870199</v>
      </c>
      <c r="O110">
        <v>-56.685033532263802</v>
      </c>
      <c r="P110" s="47">
        <v>1.09235749782214E-2</v>
      </c>
      <c r="Q110" s="47">
        <v>3.8998527793685498E-3</v>
      </c>
    </row>
    <row r="111" spans="1:18" x14ac:dyDescent="0.3">
      <c r="A111">
        <v>2</v>
      </c>
      <c r="B111" t="s">
        <v>89</v>
      </c>
      <c r="C111">
        <v>100</v>
      </c>
      <c r="D111" s="47">
        <v>1.7482260233100799E-10</v>
      </c>
      <c r="E111" s="47">
        <v>6.9086758327076303E-4</v>
      </c>
      <c r="G111">
        <v>-77.744172338819297</v>
      </c>
      <c r="H111">
        <v>0</v>
      </c>
      <c r="I111" s="47">
        <v>3.3906735503963299E-3</v>
      </c>
      <c r="J111">
        <v>4.1393904073436198</v>
      </c>
      <c r="K111" s="47">
        <v>5.9322395867117395E-10</v>
      </c>
      <c r="L111" s="47">
        <v>4.1069171479222202E-4</v>
      </c>
      <c r="N111">
        <v>-16.6124025283547</v>
      </c>
      <c r="O111">
        <v>-57.690743269861201</v>
      </c>
      <c r="P111" s="47">
        <v>1.1050523110308399E-2</v>
      </c>
      <c r="Q111" s="47">
        <v>3.8956949741233999E-3</v>
      </c>
    </row>
    <row r="112" spans="1:18" x14ac:dyDescent="0.3">
      <c r="A112">
        <v>3</v>
      </c>
      <c r="B112" t="s">
        <v>90</v>
      </c>
      <c r="C112">
        <v>0.8</v>
      </c>
      <c r="D112" s="47">
        <v>1.6538919436759299E-7</v>
      </c>
      <c r="E112">
        <v>16.015768485797</v>
      </c>
      <c r="G112">
        <v>-1.9064222654498999</v>
      </c>
      <c r="H112">
        <v>0</v>
      </c>
      <c r="I112" s="47">
        <v>3.6694910385410701E-3</v>
      </c>
      <c r="J112" s="47">
        <v>1.3494234615203801E-5</v>
      </c>
      <c r="K112" s="47">
        <v>4.77019841627069E-7</v>
      </c>
      <c r="L112">
        <v>41.280176272567303</v>
      </c>
      <c r="N112">
        <v>-19.6713155298795</v>
      </c>
      <c r="O112">
        <v>-42.824792464408503</v>
      </c>
      <c r="P112" s="47">
        <v>1.1016149493127601E-2</v>
      </c>
      <c r="Q112" s="47">
        <v>3.9571537886524304E-3</v>
      </c>
    </row>
    <row r="113" spans="1:17" x14ac:dyDescent="0.3">
      <c r="A113">
        <v>4</v>
      </c>
      <c r="B113" t="s">
        <v>90</v>
      </c>
      <c r="C113">
        <v>0.8</v>
      </c>
      <c r="D113" s="47">
        <v>1.6151296702154901E-7</v>
      </c>
      <c r="E113">
        <v>15.6404465586177</v>
      </c>
      <c r="G113">
        <v>-1.94781075370085</v>
      </c>
      <c r="H113">
        <v>0</v>
      </c>
      <c r="I113" s="47">
        <v>3.6693388737640202E-3</v>
      </c>
      <c r="J113" s="47">
        <v>1.3554475629344799E-5</v>
      </c>
      <c r="K113" s="47">
        <v>4.6636869743821302E-7</v>
      </c>
      <c r="L113">
        <v>40.358468195029801</v>
      </c>
      <c r="N113">
        <v>-19.613569463447899</v>
      </c>
      <c r="O113">
        <v>-44.739298420226199</v>
      </c>
      <c r="P113" s="47">
        <v>1.1016798397225301E-2</v>
      </c>
      <c r="Q113" s="47">
        <v>3.9492388380385603E-3</v>
      </c>
    </row>
    <row r="114" spans="1:17" x14ac:dyDescent="0.3">
      <c r="A114">
        <v>5</v>
      </c>
      <c r="B114" t="s">
        <v>91</v>
      </c>
      <c r="C114">
        <v>0.8</v>
      </c>
      <c r="D114" s="47">
        <v>1.6233541496463201E-7</v>
      </c>
      <c r="E114">
        <v>15.7200011017267</v>
      </c>
      <c r="G114">
        <v>-1.8500166956983899</v>
      </c>
      <c r="H114">
        <v>0</v>
      </c>
      <c r="I114" s="47">
        <v>3.6696984136182702E-3</v>
      </c>
      <c r="J114" s="47">
        <v>1.3466686446912401E-5</v>
      </c>
      <c r="K114" s="47">
        <v>4.6731059932803E-7</v>
      </c>
      <c r="L114">
        <v>40.439997974060503</v>
      </c>
      <c r="N114">
        <v>-19.620245084479802</v>
      </c>
      <c r="O114">
        <v>-47.406383642129697</v>
      </c>
      <c r="P114" s="47">
        <v>1.10167233819367E-2</v>
      </c>
      <c r="Q114" s="47">
        <v>3.9382125741869401E-3</v>
      </c>
    </row>
    <row r="115" spans="1:17" x14ac:dyDescent="0.3">
      <c r="A115">
        <v>6</v>
      </c>
      <c r="B115" t="s">
        <v>69</v>
      </c>
      <c r="C115">
        <v>0.8</v>
      </c>
      <c r="D115" s="47">
        <v>8.8066428018118703E-8</v>
      </c>
      <c r="E115">
        <v>8.5281119504621703</v>
      </c>
      <c r="G115">
        <v>-2.0180022922258001</v>
      </c>
      <c r="H115">
        <v>0</v>
      </c>
      <c r="I115" s="47">
        <v>3.6690808145726302E-3</v>
      </c>
      <c r="J115" s="47">
        <v>1.346878449909E-5</v>
      </c>
      <c r="K115" s="47">
        <v>2.5954401450256599E-7</v>
      </c>
      <c r="L115">
        <v>22.4603587814502</v>
      </c>
      <c r="N115">
        <v>-19.6378672568779</v>
      </c>
      <c r="O115">
        <v>-49.631022514366101</v>
      </c>
      <c r="P115">
        <v>1.1016525358061E-2</v>
      </c>
      <c r="Q115" s="47">
        <v>3.9290154720552301E-3</v>
      </c>
    </row>
    <row r="116" spans="1:17" x14ac:dyDescent="0.3">
      <c r="A116">
        <v>7</v>
      </c>
      <c r="B116" t="s">
        <v>68</v>
      </c>
      <c r="C116">
        <v>0.83899999999999997</v>
      </c>
      <c r="D116" s="47">
        <v>1.09038459976396E-7</v>
      </c>
      <c r="E116">
        <v>10.0683687697164</v>
      </c>
      <c r="G116">
        <v>6.3805993538566597</v>
      </c>
      <c r="H116">
        <v>0</v>
      </c>
      <c r="I116" s="47">
        <v>3.6999582735244502E-3</v>
      </c>
      <c r="J116" s="47">
        <v>1.34301462438248E-5</v>
      </c>
      <c r="K116" s="47">
        <v>6.0014431446653305E-7</v>
      </c>
      <c r="L116">
        <v>49.5206720260718</v>
      </c>
      <c r="N116">
        <v>-28.307510280709099</v>
      </c>
      <c r="O116">
        <v>-48.524410365404499</v>
      </c>
      <c r="P116" s="47">
        <v>1.0919102845473601E-2</v>
      </c>
      <c r="Q116" s="47">
        <v>3.9335904280542499E-3</v>
      </c>
    </row>
    <row r="117" spans="1:17" x14ac:dyDescent="0.3">
      <c r="A117">
        <v>8</v>
      </c>
      <c r="B117" t="s">
        <v>92</v>
      </c>
      <c r="C117">
        <v>0.95399999999999996</v>
      </c>
      <c r="D117" s="47">
        <v>1.9078955457163501E-7</v>
      </c>
      <c r="E117">
        <v>15.493435854125</v>
      </c>
      <c r="G117">
        <v>13.521123305854401</v>
      </c>
      <c r="H117">
        <v>0</v>
      </c>
      <c r="I117" s="47">
        <v>3.7262104098339699E-3</v>
      </c>
      <c r="J117" s="47">
        <v>1.3323623154616E-5</v>
      </c>
      <c r="K117" s="47">
        <v>6.9941005165219405E-7</v>
      </c>
      <c r="L117">
        <v>50.755134222507003</v>
      </c>
      <c r="N117">
        <v>-17.7642715634355</v>
      </c>
      <c r="O117">
        <v>-52.758534750532</v>
      </c>
      <c r="P117" s="47">
        <v>1.10375793275874E-2</v>
      </c>
      <c r="Q117" s="47">
        <v>3.9160857108192799E-3</v>
      </c>
    </row>
    <row r="118" spans="1:17" x14ac:dyDescent="0.3">
      <c r="A118">
        <v>9</v>
      </c>
      <c r="B118" t="s">
        <v>93</v>
      </c>
      <c r="C118">
        <v>0.97799999999999998</v>
      </c>
      <c r="D118" s="47">
        <v>1.91416088382579E-7</v>
      </c>
      <c r="E118">
        <v>15.1629115309066</v>
      </c>
      <c r="G118">
        <v>14.222001491611699</v>
      </c>
      <c r="H118">
        <v>0</v>
      </c>
      <c r="I118" s="47">
        <v>3.7287871884839098E-3</v>
      </c>
      <c r="J118" s="47">
        <v>1.34154964209415E-5</v>
      </c>
      <c r="K118" s="47">
        <v>6.9989851891882903E-7</v>
      </c>
      <c r="L118">
        <v>49.5442234879064</v>
      </c>
      <c r="N118">
        <v>-17.203601951290601</v>
      </c>
      <c r="O118">
        <v>-54.303952667819701</v>
      </c>
      <c r="P118">
        <v>1.1043879684152999E-2</v>
      </c>
      <c r="Q118" s="47">
        <v>3.90969664399191E-3</v>
      </c>
    </row>
    <row r="119" spans="1:17" x14ac:dyDescent="0.3">
      <c r="A119">
        <v>10</v>
      </c>
      <c r="B119" t="s">
        <v>94</v>
      </c>
      <c r="C119">
        <v>1.0269999999999999</v>
      </c>
      <c r="D119" s="47">
        <v>1.99036731513003E-7</v>
      </c>
      <c r="E119">
        <v>15.014363846171999</v>
      </c>
      <c r="G119">
        <v>14.256763922604801</v>
      </c>
      <c r="H119">
        <v>0</v>
      </c>
      <c r="I119" s="47">
        <v>3.7289149925614599E-3</v>
      </c>
      <c r="J119" s="47">
        <v>1.3389828064996501E-5</v>
      </c>
      <c r="K119" s="47">
        <v>7.2559102370917096E-7</v>
      </c>
      <c r="L119">
        <v>48.912311078517703</v>
      </c>
      <c r="N119">
        <v>-17.805084079706301</v>
      </c>
      <c r="O119">
        <v>-55.7391970577496</v>
      </c>
      <c r="P119" s="47">
        <v>1.1037120709179501E-2</v>
      </c>
      <c r="Q119" s="47">
        <v>3.9037630565666001E-3</v>
      </c>
    </row>
    <row r="120" spans="1:17" x14ac:dyDescent="0.3">
      <c r="A120">
        <v>11</v>
      </c>
      <c r="B120" t="s">
        <v>95</v>
      </c>
      <c r="C120">
        <v>1.04</v>
      </c>
      <c r="D120" s="47">
        <v>2.04156907865349E-7</v>
      </c>
      <c r="E120">
        <v>15.208165339441299</v>
      </c>
      <c r="G120">
        <v>14.0554324927948</v>
      </c>
      <c r="H120">
        <v>0</v>
      </c>
      <c r="I120" s="47">
        <v>3.7281747975597599E-3</v>
      </c>
      <c r="J120" s="47">
        <v>1.33384541025823E-5</v>
      </c>
      <c r="K120" s="47">
        <v>7.3991954141483497E-7</v>
      </c>
      <c r="L120">
        <v>49.254745230577697</v>
      </c>
      <c r="N120">
        <v>-17.570484993912299</v>
      </c>
      <c r="O120">
        <v>-57.101442262875601</v>
      </c>
      <c r="P120" s="47">
        <v>1.1039756946026401E-2</v>
      </c>
      <c r="Q120" s="47">
        <v>3.8981312623745899E-3</v>
      </c>
    </row>
    <row r="121" spans="1:17" x14ac:dyDescent="0.3">
      <c r="A121">
        <v>12</v>
      </c>
      <c r="B121" t="s">
        <v>96</v>
      </c>
      <c r="C121">
        <v>0.99199999999999999</v>
      </c>
      <c r="D121" s="47">
        <v>2.0061101202451E-7</v>
      </c>
      <c r="E121">
        <v>15.6670955762375</v>
      </c>
      <c r="G121">
        <v>14.054115835074599</v>
      </c>
      <c r="H121">
        <v>0</v>
      </c>
      <c r="I121" s="47">
        <v>3.7281699568676501E-3</v>
      </c>
      <c r="J121" s="47">
        <v>1.32226248037378E-5</v>
      </c>
      <c r="K121" s="47">
        <v>7.28086753332136E-7</v>
      </c>
      <c r="L121">
        <v>50.812249843134097</v>
      </c>
      <c r="N121">
        <v>-17.545144582864399</v>
      </c>
      <c r="O121">
        <v>-57.7341989769062</v>
      </c>
      <c r="P121" s="47">
        <v>1.1040041701293401E-2</v>
      </c>
      <c r="Q121" s="47">
        <v>3.8955153195372599E-3</v>
      </c>
    </row>
    <row r="122" spans="1:17" x14ac:dyDescent="0.3">
      <c r="A122">
        <v>13</v>
      </c>
      <c r="B122" t="s">
        <v>97</v>
      </c>
      <c r="C122">
        <v>0.97499999999999998</v>
      </c>
      <c r="D122" s="47">
        <v>1.8992028459619001E-7</v>
      </c>
      <c r="E122">
        <v>15.0908421058889</v>
      </c>
      <c r="G122">
        <v>15.060633794119299</v>
      </c>
      <c r="H122">
        <v>0</v>
      </c>
      <c r="I122" s="47">
        <v>3.7318704201440801E-3</v>
      </c>
      <c r="J122" s="47">
        <v>1.3174314121884199E-5</v>
      </c>
      <c r="K122" s="47">
        <v>6.9526047585810602E-7</v>
      </c>
      <c r="L122">
        <v>49.367389798453203</v>
      </c>
      <c r="N122">
        <v>-16.9530676341851</v>
      </c>
      <c r="O122">
        <v>-58.704165694686097</v>
      </c>
      <c r="P122" s="47">
        <v>1.10466949883811E-2</v>
      </c>
      <c r="Q122" s="47">
        <v>3.8915052830863399E-3</v>
      </c>
    </row>
    <row r="123" spans="1:17" x14ac:dyDescent="0.3">
      <c r="A123">
        <v>14</v>
      </c>
      <c r="B123" t="s">
        <v>98</v>
      </c>
      <c r="C123">
        <v>0.96899999999999997</v>
      </c>
      <c r="D123" s="47">
        <v>1.7966546281278399E-7</v>
      </c>
      <c r="E123">
        <v>14.364523761685399</v>
      </c>
      <c r="G123">
        <v>14.940724737707701</v>
      </c>
      <c r="H123">
        <v>0</v>
      </c>
      <c r="I123" s="47">
        <v>3.73142957449818E-3</v>
      </c>
      <c r="J123" s="47">
        <v>1.31902842405038E-5</v>
      </c>
      <c r="K123" s="47">
        <v>6.5798218340518101E-7</v>
      </c>
      <c r="L123">
        <v>47.009708886668101</v>
      </c>
      <c r="N123">
        <v>-16.978293410645701</v>
      </c>
      <c r="O123">
        <v>-58.672596524877797</v>
      </c>
      <c r="P123" s="47">
        <v>1.1046411521285901E-2</v>
      </c>
      <c r="Q123" s="47">
        <v>3.8916357963496699E-3</v>
      </c>
    </row>
    <row r="124" spans="1:17" x14ac:dyDescent="0.3">
      <c r="A124">
        <v>15</v>
      </c>
      <c r="B124" t="s">
        <v>99</v>
      </c>
      <c r="C124">
        <v>1.0089999999999999</v>
      </c>
      <c r="D124" s="47">
        <v>1.9742110245191101E-7</v>
      </c>
      <c r="E124">
        <v>15.1583567094565</v>
      </c>
      <c r="G124">
        <v>14.629481130322301</v>
      </c>
      <c r="H124">
        <v>0</v>
      </c>
      <c r="I124" s="47">
        <v>3.7302852873756301E-3</v>
      </c>
      <c r="J124" s="47">
        <v>1.30524443944376E-5</v>
      </c>
      <c r="K124" s="47">
        <v>7.17122744520182E-7</v>
      </c>
      <c r="L124">
        <v>49.203910489241501</v>
      </c>
      <c r="N124">
        <v>-16.9721367979196</v>
      </c>
      <c r="O124">
        <v>-59.306275742014897</v>
      </c>
      <c r="P124" s="47">
        <v>1.10464807043744E-2</v>
      </c>
      <c r="Q124" s="47">
        <v>3.8890160396999598E-3</v>
      </c>
    </row>
    <row r="125" spans="1:17" x14ac:dyDescent="0.3">
      <c r="A125">
        <v>16</v>
      </c>
      <c r="B125" t="s">
        <v>100</v>
      </c>
      <c r="C125">
        <v>1.006</v>
      </c>
      <c r="D125" s="47">
        <v>1.8985150276873401E-7</v>
      </c>
      <c r="E125">
        <v>14.6206575275629</v>
      </c>
      <c r="G125">
        <v>14.0477817585294</v>
      </c>
      <c r="H125">
        <v>0</v>
      </c>
      <c r="I125" s="47">
        <v>3.72814666963523E-3</v>
      </c>
      <c r="J125" s="47">
        <v>1.30233871859016E-5</v>
      </c>
      <c r="K125" s="47">
        <v>6.9168213912007601E-7</v>
      </c>
      <c r="L125">
        <v>47.599878706997302</v>
      </c>
      <c r="N125">
        <v>-17.1878313048413</v>
      </c>
      <c r="O125">
        <v>-60.100913757060503</v>
      </c>
      <c r="P125" s="47">
        <v>1.10440569020612E-2</v>
      </c>
      <c r="Q125" s="47">
        <v>3.88573084718025E-3</v>
      </c>
    </row>
    <row r="126" spans="1:17" x14ac:dyDescent="0.3">
      <c r="A126">
        <v>17</v>
      </c>
      <c r="B126" t="s">
        <v>101</v>
      </c>
      <c r="C126">
        <v>1.038</v>
      </c>
      <c r="D126" s="47">
        <v>2.0279334665695999E-7</v>
      </c>
      <c r="E126">
        <v>15.1359094864748</v>
      </c>
      <c r="G126">
        <v>13.8026311619889</v>
      </c>
      <c r="H126">
        <v>0</v>
      </c>
      <c r="I126" s="47">
        <v>3.7272453734670499E-3</v>
      </c>
      <c r="J126" s="47">
        <v>1.29883849593041E-5</v>
      </c>
      <c r="K126" s="47">
        <v>7.3559086799512798E-7</v>
      </c>
      <c r="L126">
        <v>49.0609598848894</v>
      </c>
      <c r="N126">
        <v>-17.970285860478</v>
      </c>
      <c r="O126">
        <v>-60.723920256975099</v>
      </c>
      <c r="P126" s="47">
        <v>1.1035264303728601E-2</v>
      </c>
      <c r="Q126" s="47">
        <v>3.8831552136785802E-3</v>
      </c>
    </row>
    <row r="127" spans="1:17" x14ac:dyDescent="0.3">
      <c r="A127">
        <v>18</v>
      </c>
      <c r="B127" t="s">
        <v>69</v>
      </c>
      <c r="C127">
        <v>0.8</v>
      </c>
      <c r="D127" s="47">
        <v>1.30817595103694E-7</v>
      </c>
      <c r="E127">
        <v>12.668626284561901</v>
      </c>
      <c r="G127">
        <v>-1.5555740442530901</v>
      </c>
      <c r="H127">
        <v>0</v>
      </c>
      <c r="I127" s="47">
        <v>3.6707809320263001E-3</v>
      </c>
      <c r="J127" s="47">
        <v>1.29784964227029E-5</v>
      </c>
      <c r="K127" s="47">
        <v>3.82829722700428E-7</v>
      </c>
      <c r="L127">
        <v>33.129310459077203</v>
      </c>
      <c r="N127">
        <v>-19.1922405746263</v>
      </c>
      <c r="O127">
        <v>-61.443749335892498</v>
      </c>
      <c r="P127" s="47">
        <v>1.10215329542148E-2</v>
      </c>
      <c r="Q127" s="47">
        <v>3.8801792962661901E-3</v>
      </c>
    </row>
    <row r="128" spans="1:17" x14ac:dyDescent="0.3">
      <c r="A128">
        <v>19</v>
      </c>
      <c r="B128" t="s">
        <v>69</v>
      </c>
      <c r="C128">
        <v>0.8</v>
      </c>
      <c r="D128" s="47">
        <v>1.5878781521594401E-7</v>
      </c>
      <c r="E128">
        <v>15.377272646114401</v>
      </c>
      <c r="G128">
        <v>-1.5963422641457099</v>
      </c>
      <c r="H128">
        <v>0</v>
      </c>
      <c r="I128" s="47">
        <v>3.6706310476658701E-3</v>
      </c>
      <c r="J128" s="47">
        <v>1.2754847489051E-5</v>
      </c>
      <c r="K128" s="47">
        <v>4.61575978327744E-7</v>
      </c>
      <c r="L128">
        <v>39.943839039564899</v>
      </c>
      <c r="N128">
        <v>-19.2437693434272</v>
      </c>
      <c r="O128">
        <v>-60.017719967249398</v>
      </c>
      <c r="P128">
        <v>1.1020953915134E-2</v>
      </c>
      <c r="Q128" s="47">
        <v>3.88607478695005E-3</v>
      </c>
    </row>
    <row r="129" spans="1:17" x14ac:dyDescent="0.3">
      <c r="A129">
        <v>20</v>
      </c>
      <c r="B129" t="s">
        <v>68</v>
      </c>
      <c r="C129">
        <v>0.78100000000000003</v>
      </c>
      <c r="D129" s="47">
        <v>9.7691361583551699E-8</v>
      </c>
      <c r="E129">
        <v>9.6908545339586496</v>
      </c>
      <c r="G129">
        <v>6.6852034529209803</v>
      </c>
      <c r="H129">
        <v>0</v>
      </c>
      <c r="I129" s="47">
        <v>3.7010781504946601E-3</v>
      </c>
      <c r="J129" s="47">
        <v>1.2750254407840701E-5</v>
      </c>
      <c r="K129" s="47">
        <v>5.4288632900245701E-7</v>
      </c>
      <c r="L129">
        <v>48.122899684291902</v>
      </c>
      <c r="N129">
        <v>-28.041141794170901</v>
      </c>
      <c r="O129">
        <v>-61.579079896886498</v>
      </c>
      <c r="P129" s="47">
        <v>1.09220960814305E-2</v>
      </c>
      <c r="Q129" s="47">
        <v>3.8796198126544701E-3</v>
      </c>
    </row>
    <row r="130" spans="1:17" x14ac:dyDescent="0.3">
      <c r="A130">
        <v>21</v>
      </c>
      <c r="B130" t="s">
        <v>102</v>
      </c>
      <c r="C130">
        <v>0.996</v>
      </c>
      <c r="D130" s="47">
        <v>1.5122234049702601E-7</v>
      </c>
      <c r="E130">
        <v>11.7629002277206</v>
      </c>
      <c r="G130">
        <v>13.829230780179</v>
      </c>
      <c r="H130">
        <v>0</v>
      </c>
      <c r="I130" s="47">
        <v>3.72734316696333E-3</v>
      </c>
      <c r="J130" s="47">
        <v>1.26581612377634E-5</v>
      </c>
      <c r="K130" s="47">
        <v>6.2770329201100605E-7</v>
      </c>
      <c r="L130">
        <v>43.630722908154603</v>
      </c>
      <c r="N130">
        <v>-17.400791378768599</v>
      </c>
      <c r="O130">
        <v>-61.709877133844103</v>
      </c>
      <c r="P130" s="47">
        <v>1.1041663827118501E-2</v>
      </c>
      <c r="Q130" s="47">
        <v>3.8790790707112E-3</v>
      </c>
    </row>
    <row r="131" spans="1:17" x14ac:dyDescent="0.3">
      <c r="A131">
        <v>22</v>
      </c>
      <c r="B131" t="s">
        <v>103</v>
      </c>
      <c r="C131">
        <v>0.96199999999999997</v>
      </c>
      <c r="D131" s="47">
        <v>1.49954628034243E-7</v>
      </c>
      <c r="E131">
        <v>12.076534250171401</v>
      </c>
      <c r="G131">
        <v>13.619877258584699</v>
      </c>
      <c r="H131">
        <v>0</v>
      </c>
      <c r="I131" s="47">
        <v>3.7265734787411899E-3</v>
      </c>
      <c r="J131" s="47">
        <v>1.26664041275665E-5</v>
      </c>
      <c r="K131" s="47">
        <v>6.19823894876248E-7</v>
      </c>
      <c r="L131">
        <v>44.605707023783197</v>
      </c>
      <c r="N131">
        <v>-18.024590922503499</v>
      </c>
      <c r="O131">
        <v>-62.607475447355299</v>
      </c>
      <c r="P131" s="47">
        <v>1.1034654066885599E-2</v>
      </c>
      <c r="Q131" s="47">
        <v>3.8753682197206602E-3</v>
      </c>
    </row>
    <row r="132" spans="1:17" x14ac:dyDescent="0.3">
      <c r="A132">
        <v>23</v>
      </c>
      <c r="B132" t="s">
        <v>104</v>
      </c>
      <c r="C132">
        <v>0.97</v>
      </c>
      <c r="D132" s="47">
        <v>1.4808022461010299E-7</v>
      </c>
      <c r="E132">
        <v>11.827281506245001</v>
      </c>
      <c r="G132">
        <v>14.3196500801473</v>
      </c>
      <c r="H132">
        <v>0</v>
      </c>
      <c r="I132" s="47">
        <v>3.72914619351966E-3</v>
      </c>
      <c r="J132" s="47">
        <v>1.26721579571531E-5</v>
      </c>
      <c r="K132" s="47">
        <v>6.0842010984885096E-7</v>
      </c>
      <c r="L132">
        <v>43.423937140652001</v>
      </c>
      <c r="N132">
        <v>-17.677121920751301</v>
      </c>
      <c r="O132">
        <v>-63.559734388309501</v>
      </c>
      <c r="P132" s="47">
        <v>1.10385586455521E-2</v>
      </c>
      <c r="Q132" s="47">
        <v>3.8714313907615501E-3</v>
      </c>
    </row>
    <row r="133" spans="1:17" x14ac:dyDescent="0.3">
      <c r="A133">
        <v>24</v>
      </c>
      <c r="B133" t="s">
        <v>105</v>
      </c>
      <c r="C133">
        <v>1.016</v>
      </c>
      <c r="D133" s="47">
        <v>1.5760709879547601E-7</v>
      </c>
      <c r="E133">
        <v>12.018329333503001</v>
      </c>
      <c r="G133">
        <v>14.5648295817946</v>
      </c>
      <c r="H133">
        <v>0</v>
      </c>
      <c r="I133" s="47">
        <v>3.7300475959574698E-3</v>
      </c>
      <c r="J133" s="47">
        <v>1.2642544647703199E-5</v>
      </c>
      <c r="K133" s="47">
        <v>6.6328699155349103E-7</v>
      </c>
      <c r="L133">
        <v>45.196539220796701</v>
      </c>
      <c r="N133">
        <v>-17.700146952538098</v>
      </c>
      <c r="O133">
        <v>-64.015040200330802</v>
      </c>
      <c r="P133" s="47">
        <v>1.10382999086649E-2</v>
      </c>
      <c r="Q133" s="47">
        <v>3.8695490654517702E-3</v>
      </c>
    </row>
    <row r="134" spans="1:17" x14ac:dyDescent="0.3">
      <c r="A134">
        <v>25</v>
      </c>
      <c r="B134" t="s">
        <v>106</v>
      </c>
      <c r="C134">
        <v>0.96599999999999997</v>
      </c>
      <c r="D134" s="47">
        <v>1.5473715520020201E-7</v>
      </c>
      <c r="E134">
        <v>12.4101634048641</v>
      </c>
      <c r="G134">
        <v>14.397185407412699</v>
      </c>
      <c r="H134">
        <v>0</v>
      </c>
      <c r="I134" s="47">
        <v>3.7294312521503501E-3</v>
      </c>
      <c r="J134" s="47">
        <v>1.2592825897634E-5</v>
      </c>
      <c r="K134" s="47">
        <v>6.3465891297909096E-7</v>
      </c>
      <c r="L134">
        <v>45.484212450420102</v>
      </c>
      <c r="N134">
        <v>-17.768625339827398</v>
      </c>
      <c r="O134">
        <v>-64.544153351523207</v>
      </c>
      <c r="P134" s="47">
        <v>1.1037530403331299E-2</v>
      </c>
      <c r="Q134" s="47">
        <v>3.86736160583687E-3</v>
      </c>
    </row>
    <row r="135" spans="1:17" x14ac:dyDescent="0.3">
      <c r="A135">
        <v>26</v>
      </c>
      <c r="B135" t="s">
        <v>107</v>
      </c>
      <c r="C135">
        <v>1.046</v>
      </c>
      <c r="D135" s="47">
        <v>1.1599695726866E-7</v>
      </c>
      <c r="E135">
        <v>8.5916544702839097</v>
      </c>
      <c r="G135">
        <v>14.21510436792</v>
      </c>
      <c r="H135">
        <v>0</v>
      </c>
      <c r="I135" s="47">
        <v>3.7287618312086602E-3</v>
      </c>
      <c r="J135" s="47">
        <v>1.25841617563703E-5</v>
      </c>
      <c r="K135" s="47">
        <v>5.0129016182509602E-7</v>
      </c>
      <c r="L135">
        <v>33.178349655598801</v>
      </c>
      <c r="N135">
        <v>-18.1292632956281</v>
      </c>
      <c r="O135">
        <v>-64.172805696539896</v>
      </c>
      <c r="P135" s="47">
        <v>1.1033477842494401E-2</v>
      </c>
      <c r="Q135" s="47">
        <v>3.8688968313298198E-3</v>
      </c>
    </row>
    <row r="136" spans="1:17" x14ac:dyDescent="0.3">
      <c r="A136">
        <v>27</v>
      </c>
      <c r="B136" t="s">
        <v>108</v>
      </c>
      <c r="C136">
        <v>1.046</v>
      </c>
      <c r="D136" s="47">
        <v>1.61574288358446E-7</v>
      </c>
      <c r="E136">
        <v>11.9675255870456</v>
      </c>
      <c r="G136">
        <v>14.216559066420499</v>
      </c>
      <c r="H136">
        <v>0</v>
      </c>
      <c r="I136" s="47">
        <v>3.7287671794076901E-3</v>
      </c>
      <c r="J136" s="47">
        <v>1.2531804581918801E-5</v>
      </c>
      <c r="K136" s="47">
        <v>6.7346700749482103E-7</v>
      </c>
      <c r="L136">
        <v>44.574033891049602</v>
      </c>
      <c r="N136">
        <v>-18.0232126114538</v>
      </c>
      <c r="O136">
        <v>-64.039899575769695</v>
      </c>
      <c r="P136" s="47">
        <v>1.1034669555242601E-2</v>
      </c>
      <c r="Q136" s="47">
        <v>3.86944629182064E-3</v>
      </c>
    </row>
    <row r="137" spans="1:17" x14ac:dyDescent="0.3">
      <c r="A137">
        <v>28</v>
      </c>
      <c r="B137" t="s">
        <v>109</v>
      </c>
      <c r="C137">
        <v>0.95199999999999996</v>
      </c>
      <c r="D137" s="47">
        <v>1.49939197252591E-7</v>
      </c>
      <c r="E137">
        <v>12.2023054903937</v>
      </c>
      <c r="G137">
        <v>14.0919423569992</v>
      </c>
      <c r="H137">
        <v>0</v>
      </c>
      <c r="I137" s="47">
        <v>3.7283090260755102E-3</v>
      </c>
      <c r="J137" s="47">
        <v>1.2523449719574601E-5</v>
      </c>
      <c r="K137" s="47">
        <v>6.1455803046506198E-7</v>
      </c>
      <c r="L137">
        <v>44.6913229512095</v>
      </c>
      <c r="N137">
        <v>-18.123060067005699</v>
      </c>
      <c r="O137">
        <v>-63.906008718441001</v>
      </c>
      <c r="P137">
        <v>1.1033547549415001E-2</v>
      </c>
      <c r="Q137" s="47">
        <v>3.8699998234094E-3</v>
      </c>
    </row>
    <row r="138" spans="1:17" x14ac:dyDescent="0.3">
      <c r="A138">
        <v>29</v>
      </c>
      <c r="B138" t="s">
        <v>110</v>
      </c>
      <c r="C138">
        <v>1.004</v>
      </c>
      <c r="D138" s="47">
        <v>1.39643719240801E-7</v>
      </c>
      <c r="E138">
        <v>10.775808825051501</v>
      </c>
      <c r="G138">
        <v>15.7465758963711</v>
      </c>
      <c r="H138">
        <v>0</v>
      </c>
      <c r="I138" s="47">
        <v>3.7343922862830099E-3</v>
      </c>
      <c r="J138" s="47">
        <v>1.24253674814664E-5</v>
      </c>
      <c r="K138" s="47">
        <v>5.6271319004430598E-7</v>
      </c>
      <c r="L138">
        <v>38.8017122516139</v>
      </c>
      <c r="N138">
        <v>-17.443392530633901</v>
      </c>
      <c r="O138">
        <v>-64.209738226830794</v>
      </c>
      <c r="P138" s="47">
        <v>1.10411851094548E-2</v>
      </c>
      <c r="Q138" s="47">
        <v>3.8687441448613299E-3</v>
      </c>
    </row>
    <row r="139" spans="1:17" x14ac:dyDescent="0.3">
      <c r="A139">
        <v>30</v>
      </c>
      <c r="B139" t="s">
        <v>111</v>
      </c>
      <c r="C139">
        <v>1.0329999999999999</v>
      </c>
      <c r="D139" s="47">
        <v>1.61591031000441E-7</v>
      </c>
      <c r="E139">
        <v>12.119427504091</v>
      </c>
      <c r="G139">
        <v>13.3030669701186</v>
      </c>
      <c r="H139">
        <v>0</v>
      </c>
      <c r="I139" s="47">
        <v>3.7254087257156399E-3</v>
      </c>
      <c r="J139" s="47">
        <v>1.2437819110772401E-5</v>
      </c>
      <c r="K139" s="47">
        <v>6.6301698065096602E-7</v>
      </c>
      <c r="L139">
        <v>44.434619942597401</v>
      </c>
      <c r="N139">
        <v>-18.702904308788099</v>
      </c>
      <c r="O139">
        <v>-64.417515155798498</v>
      </c>
      <c r="P139" s="47">
        <v>1.10270317237013E-2</v>
      </c>
      <c r="Q139" s="47">
        <v>3.86788515347168E-3</v>
      </c>
    </row>
    <row r="140" spans="1:17" x14ac:dyDescent="0.3">
      <c r="A140">
        <v>31</v>
      </c>
      <c r="B140" t="s">
        <v>69</v>
      </c>
      <c r="C140">
        <v>0.8</v>
      </c>
      <c r="D140" s="47">
        <v>1.4566639725682699E-7</v>
      </c>
      <c r="E140">
        <v>14.106867369523901</v>
      </c>
      <c r="G140">
        <v>-1.6230749655441601</v>
      </c>
      <c r="H140">
        <v>0</v>
      </c>
      <c r="I140" s="47">
        <v>3.67053276488918E-3</v>
      </c>
      <c r="J140" s="47">
        <v>1.2327619438491E-5</v>
      </c>
      <c r="K140" s="47">
        <v>4.2458125548705502E-7</v>
      </c>
      <c r="L140">
        <v>36.742425999613999</v>
      </c>
      <c r="N140">
        <v>-19.2005289089862</v>
      </c>
      <c r="O140">
        <v>-64.748525179323096</v>
      </c>
      <c r="P140" s="47">
        <v>1.1021439816543899E-2</v>
      </c>
      <c r="Q140" s="47">
        <v>3.86651669181663E-3</v>
      </c>
    </row>
    <row r="141" spans="1:17" x14ac:dyDescent="0.3">
      <c r="A141">
        <v>32</v>
      </c>
      <c r="B141" t="s">
        <v>69</v>
      </c>
      <c r="C141">
        <v>0.8</v>
      </c>
      <c r="D141" s="47">
        <v>1.53997919076498E-7</v>
      </c>
      <c r="E141">
        <v>14.9137806890491</v>
      </c>
      <c r="G141">
        <v>-1.62886667516012</v>
      </c>
      <c r="H141">
        <v>0</v>
      </c>
      <c r="I141" s="47">
        <v>3.67051147166877E-3</v>
      </c>
      <c r="J141" s="47">
        <v>1.2264954608458401E-5</v>
      </c>
      <c r="K141" s="47">
        <v>4.4769475482375801E-7</v>
      </c>
      <c r="L141">
        <v>38.742612620517299</v>
      </c>
      <c r="N141">
        <v>-19.205552317742701</v>
      </c>
      <c r="O141">
        <v>-63.317946182281197</v>
      </c>
      <c r="P141" s="47">
        <v>1.10213833674951E-2</v>
      </c>
      <c r="Q141" s="47">
        <v>3.8724309915744398E-3</v>
      </c>
    </row>
    <row r="142" spans="1:17" x14ac:dyDescent="0.3">
      <c r="A142">
        <v>33</v>
      </c>
      <c r="B142" t="s">
        <v>68</v>
      </c>
      <c r="C142">
        <v>0.72</v>
      </c>
      <c r="D142" s="47">
        <v>8.7420459791293106E-8</v>
      </c>
      <c r="E142">
        <v>9.4069488479543502</v>
      </c>
      <c r="G142">
        <v>6.5975056304995503</v>
      </c>
      <c r="H142">
        <v>0</v>
      </c>
      <c r="I142" s="47">
        <v>3.7007557294505299E-3</v>
      </c>
      <c r="J142" s="47">
        <v>1.2311471602497899E-5</v>
      </c>
      <c r="K142" s="47">
        <v>4.9128896284500499E-7</v>
      </c>
      <c r="L142">
        <v>47.2387709292897</v>
      </c>
      <c r="N142">
        <v>-27.997172830228301</v>
      </c>
      <c r="O142">
        <v>-63.6515402294647</v>
      </c>
      <c r="P142" s="47">
        <v>1.09225901694722E-2</v>
      </c>
      <c r="Q142" s="47">
        <v>3.8710518470486599E-3</v>
      </c>
    </row>
    <row r="143" spans="1:17" x14ac:dyDescent="0.3">
      <c r="A143">
        <v>34</v>
      </c>
      <c r="B143" t="s">
        <v>112</v>
      </c>
      <c r="C143">
        <v>0.97099999999999997</v>
      </c>
      <c r="D143" s="47">
        <v>1.4889336682338801E-7</v>
      </c>
      <c r="E143">
        <v>11.880231536129401</v>
      </c>
      <c r="G143">
        <v>13.409927993651401</v>
      </c>
      <c r="H143">
        <v>0</v>
      </c>
      <c r="I143" s="47">
        <v>3.7258016002686598E-3</v>
      </c>
      <c r="J143" s="47">
        <v>1.22716320657497E-5</v>
      </c>
      <c r="K143" s="47">
        <v>6.2517742183132399E-7</v>
      </c>
      <c r="L143">
        <v>44.573953942060697</v>
      </c>
      <c r="N143">
        <v>-18.7543066214925</v>
      </c>
      <c r="O143">
        <v>-64.355984769236301</v>
      </c>
      <c r="P143">
        <v>1.1026454105633E-2</v>
      </c>
      <c r="Q143" s="47">
        <v>3.8681395323987402E-3</v>
      </c>
    </row>
    <row r="144" spans="1:17" x14ac:dyDescent="0.3">
      <c r="A144">
        <v>35</v>
      </c>
      <c r="B144" t="s">
        <v>113</v>
      </c>
      <c r="C144">
        <v>1.0029999999999999</v>
      </c>
      <c r="D144" s="47">
        <v>1.5692050588100901E-7</v>
      </c>
      <c r="E144">
        <v>12.1211763084252</v>
      </c>
      <c r="G144">
        <v>13.6033813641354</v>
      </c>
      <c r="H144">
        <v>0</v>
      </c>
      <c r="I144" s="47">
        <v>3.7265128315852399E-3</v>
      </c>
      <c r="J144" s="47">
        <v>1.2247766585122999E-5</v>
      </c>
      <c r="K144" s="47">
        <v>6.4368482211030198E-7</v>
      </c>
      <c r="L144">
        <v>44.429319667291303</v>
      </c>
      <c r="N144">
        <v>-18.386054261310999</v>
      </c>
      <c r="O144">
        <v>-65.782575705041907</v>
      </c>
      <c r="P144" s="47">
        <v>1.1030592231054801E-2</v>
      </c>
      <c r="Q144" s="47">
        <v>3.8622417200838799E-3</v>
      </c>
    </row>
    <row r="145" spans="1:17" x14ac:dyDescent="0.3">
      <c r="A145">
        <v>36</v>
      </c>
      <c r="B145" t="s">
        <v>114</v>
      </c>
      <c r="C145">
        <v>0.96799999999999997</v>
      </c>
      <c r="D145" s="47">
        <v>1.5002371715061601E-7</v>
      </c>
      <c r="E145">
        <v>12.0074724090691</v>
      </c>
      <c r="G145">
        <v>13.3444183686649</v>
      </c>
      <c r="H145">
        <v>0</v>
      </c>
      <c r="I145" s="47">
        <v>3.7255607541323999E-3</v>
      </c>
      <c r="J145" s="47">
        <v>1.22586854985904E-5</v>
      </c>
      <c r="K145" s="47">
        <v>6.1917404514666398E-7</v>
      </c>
      <c r="L145">
        <v>44.282764897138797</v>
      </c>
      <c r="N145">
        <v>-18.777232511173001</v>
      </c>
      <c r="O145">
        <v>-67.336989990422893</v>
      </c>
      <c r="P145" s="47">
        <v>1.10261964828254E-2</v>
      </c>
      <c r="Q145" s="47">
        <v>3.8558154604711099E-3</v>
      </c>
    </row>
    <row r="146" spans="1:17" x14ac:dyDescent="0.3">
      <c r="A146">
        <v>37</v>
      </c>
      <c r="B146" t="s">
        <v>100</v>
      </c>
      <c r="C146">
        <v>1.048</v>
      </c>
      <c r="D146" s="47">
        <v>1.63003483842628E-7</v>
      </c>
      <c r="E146">
        <v>12.050449380536699</v>
      </c>
      <c r="G146">
        <v>13.208303332223601</v>
      </c>
      <c r="H146">
        <v>0</v>
      </c>
      <c r="I146" s="47">
        <v>3.7250603272009201E-3</v>
      </c>
      <c r="J146" s="47">
        <v>1.22091604342083E-5</v>
      </c>
      <c r="K146" s="47">
        <v>6.6728803860272002E-7</v>
      </c>
      <c r="L146">
        <v>44.080797518736098</v>
      </c>
      <c r="N146">
        <v>-18.483615510434301</v>
      </c>
      <c r="O146">
        <v>-66.856933316225295</v>
      </c>
      <c r="P146" s="47">
        <v>1.10294959157861E-2</v>
      </c>
      <c r="Q146" s="47">
        <v>3.8578001107964798E-3</v>
      </c>
    </row>
    <row r="147" spans="1:17" x14ac:dyDescent="0.3">
      <c r="A147">
        <v>38</v>
      </c>
      <c r="B147" t="s">
        <v>115</v>
      </c>
      <c r="C147">
        <v>0.96799999999999997</v>
      </c>
      <c r="D147" s="47">
        <v>1.9151106587372801E-7</v>
      </c>
      <c r="E147">
        <v>15.328009363978399</v>
      </c>
      <c r="G147">
        <v>13.618867588596499</v>
      </c>
      <c r="H147">
        <v>0</v>
      </c>
      <c r="I147" s="47">
        <v>3.72656976668948E-3</v>
      </c>
      <c r="J147" s="47">
        <v>1.22487519216542E-5</v>
      </c>
      <c r="K147" s="47">
        <v>6.9677623137920395E-7</v>
      </c>
      <c r="L147">
        <v>49.832885911879302</v>
      </c>
      <c r="N147">
        <v>-16.411025100617898</v>
      </c>
      <c r="O147">
        <v>-67.064083430083897</v>
      </c>
      <c r="P147" s="47">
        <v>1.1052786028739299E-2</v>
      </c>
      <c r="Q147" s="47">
        <v>3.8569437107858801E-3</v>
      </c>
    </row>
    <row r="148" spans="1:17" x14ac:dyDescent="0.3">
      <c r="A148">
        <v>39</v>
      </c>
      <c r="B148" t="s">
        <v>116</v>
      </c>
      <c r="C148">
        <v>1.008</v>
      </c>
      <c r="D148" s="47">
        <v>1.9211524718981701E-7</v>
      </c>
      <c r="E148">
        <v>14.7662465903241</v>
      </c>
      <c r="G148">
        <v>12.565538235594699</v>
      </c>
      <c r="H148">
        <v>0</v>
      </c>
      <c r="I148" s="47">
        <v>3.72269720132316E-3</v>
      </c>
      <c r="J148" s="47">
        <v>1.2318696582859301E-5</v>
      </c>
      <c r="K148" s="47">
        <v>7.0223958337223301E-7</v>
      </c>
      <c r="L148">
        <v>48.230606090804002</v>
      </c>
      <c r="N148">
        <v>-16.828016975609799</v>
      </c>
      <c r="O148">
        <v>-67.280917610182897</v>
      </c>
      <c r="P148" s="47">
        <v>1.1048100207641701E-2</v>
      </c>
      <c r="Q148" s="47">
        <v>3.85604727490817E-3</v>
      </c>
    </row>
    <row r="149" spans="1:17" x14ac:dyDescent="0.3">
      <c r="A149">
        <v>40</v>
      </c>
      <c r="B149" t="s">
        <v>117</v>
      </c>
      <c r="C149">
        <v>0.95099999999999996</v>
      </c>
      <c r="D149" s="47">
        <v>1.8382698654256801E-7</v>
      </c>
      <c r="E149">
        <v>14.976014402616499</v>
      </c>
      <c r="G149">
        <v>13.3343462264279</v>
      </c>
      <c r="H149">
        <v>0</v>
      </c>
      <c r="I149" s="47">
        <v>3.7255237239014602E-3</v>
      </c>
      <c r="J149" s="47">
        <v>1.2280773935934001E-5</v>
      </c>
      <c r="K149" s="47">
        <v>6.7239260359563999E-7</v>
      </c>
      <c r="L149">
        <v>48.9486221303031</v>
      </c>
      <c r="N149">
        <v>-16.516594796165901</v>
      </c>
      <c r="O149">
        <v>-67.295952155551007</v>
      </c>
      <c r="P149" s="47">
        <v>1.10515997209565E-2</v>
      </c>
      <c r="Q149" s="47">
        <v>3.8559851190899902E-3</v>
      </c>
    </row>
    <row r="150" spans="1:17" x14ac:dyDescent="0.3">
      <c r="A150">
        <v>41</v>
      </c>
      <c r="B150" t="s">
        <v>118</v>
      </c>
      <c r="C150">
        <v>0.997</v>
      </c>
      <c r="D150" s="47">
        <v>1.4184448357546001E-7</v>
      </c>
      <c r="E150">
        <v>11.0226742306122</v>
      </c>
      <c r="G150">
        <v>13.4048395744766</v>
      </c>
      <c r="H150">
        <v>0</v>
      </c>
      <c r="I150" s="47">
        <v>3.7257828926955598E-3</v>
      </c>
      <c r="J150" s="47">
        <v>1.2278184319002999E-5</v>
      </c>
      <c r="K150" s="47">
        <v>5.3233390207019195E-7</v>
      </c>
      <c r="L150">
        <v>36.964674438759801</v>
      </c>
      <c r="N150">
        <v>-17.138054607093501</v>
      </c>
      <c r="O150">
        <v>-67.934896969156</v>
      </c>
      <c r="P150" s="47">
        <v>1.10446162527692E-2</v>
      </c>
      <c r="Q150" s="47">
        <v>3.8533435934111101E-3</v>
      </c>
    </row>
    <row r="151" spans="1:17" x14ac:dyDescent="0.3">
      <c r="A151">
        <v>42</v>
      </c>
      <c r="B151" t="s">
        <v>119</v>
      </c>
      <c r="C151">
        <v>1.0149999999999999</v>
      </c>
      <c r="D151" s="47">
        <v>1.9691878468119901E-7</v>
      </c>
      <c r="E151">
        <v>15.031139517633999</v>
      </c>
      <c r="G151">
        <v>13.044858552178701</v>
      </c>
      <c r="H151">
        <v>0</v>
      </c>
      <c r="I151" s="47">
        <v>3.7244594224670898E-3</v>
      </c>
      <c r="J151" s="47">
        <v>1.2276724341787901E-5</v>
      </c>
      <c r="K151" s="47">
        <v>7.1908679344367996E-7</v>
      </c>
      <c r="L151">
        <v>49.047078481976797</v>
      </c>
      <c r="N151">
        <v>-17.170136262217898</v>
      </c>
      <c r="O151">
        <v>-67.765751746806004</v>
      </c>
      <c r="P151" s="47">
        <v>1.10442557447942E-2</v>
      </c>
      <c r="Q151" s="47">
        <v>3.8540428735974199E-3</v>
      </c>
    </row>
    <row r="152" spans="1:17" x14ac:dyDescent="0.3">
      <c r="A152">
        <v>43</v>
      </c>
      <c r="B152" t="s">
        <v>120</v>
      </c>
      <c r="C152">
        <v>1.0189999999999999</v>
      </c>
      <c r="D152" s="47">
        <v>1.93750520377511E-7</v>
      </c>
      <c r="E152">
        <v>14.7311484693585</v>
      </c>
      <c r="G152">
        <v>13.127878252148401</v>
      </c>
      <c r="H152">
        <v>0</v>
      </c>
      <c r="I152" s="47">
        <v>3.7247646443940201E-3</v>
      </c>
      <c r="J152" s="47">
        <v>1.22161683967219E-5</v>
      </c>
      <c r="K152" s="47">
        <v>7.1173427573789596E-7</v>
      </c>
      <c r="L152">
        <v>48.355029649061102</v>
      </c>
      <c r="N152">
        <v>-17.160621730413698</v>
      </c>
      <c r="O152">
        <v>-68.829260287798505</v>
      </c>
      <c r="P152">
        <v>1.1044362661490999E-2</v>
      </c>
      <c r="Q152" s="47">
        <v>3.84964611653651E-3</v>
      </c>
    </row>
    <row r="153" spans="1:17" x14ac:dyDescent="0.3">
      <c r="A153">
        <v>44</v>
      </c>
      <c r="B153" t="s">
        <v>69</v>
      </c>
      <c r="C153">
        <v>0.8</v>
      </c>
      <c r="D153" s="47">
        <v>1.5852694352364001E-7</v>
      </c>
      <c r="E153">
        <v>15.3524846549996</v>
      </c>
      <c r="G153">
        <v>-1.5873277598690401</v>
      </c>
      <c r="H153">
        <v>0</v>
      </c>
      <c r="I153" s="47">
        <v>3.6706641894908398E-3</v>
      </c>
      <c r="J153" s="47">
        <v>1.21919663515394E-5</v>
      </c>
      <c r="K153" s="47">
        <v>4.6102674688963701E-7</v>
      </c>
      <c r="L153">
        <v>39.8963758348442</v>
      </c>
      <c r="N153">
        <v>-19.198749081032201</v>
      </c>
      <c r="O153">
        <v>-68.687744121642396</v>
      </c>
      <c r="P153" s="47">
        <v>1.10214598168266E-2</v>
      </c>
      <c r="Q153" s="47">
        <v>3.8502311726773901E-3</v>
      </c>
    </row>
    <row r="154" spans="1:17" x14ac:dyDescent="0.3">
      <c r="A154">
        <v>45</v>
      </c>
      <c r="B154" t="s">
        <v>69</v>
      </c>
      <c r="C154">
        <v>0.8</v>
      </c>
      <c r="D154" s="47">
        <v>1.48307886665977E-7</v>
      </c>
      <c r="E154">
        <v>14.362963120933999</v>
      </c>
      <c r="G154">
        <v>-1.5745898822736999</v>
      </c>
      <c r="H154">
        <v>0</v>
      </c>
      <c r="I154" s="47">
        <v>3.67071102029782E-3</v>
      </c>
      <c r="J154" s="47">
        <v>1.21725119564768E-5</v>
      </c>
      <c r="K154" s="47">
        <v>4.34831105788902E-7</v>
      </c>
      <c r="L154">
        <v>37.629453877929201</v>
      </c>
      <c r="N154">
        <v>-19.2164516406608</v>
      </c>
      <c r="O154">
        <v>-68.508997902475699</v>
      </c>
      <c r="P154" s="47">
        <v>1.10212608896236E-2</v>
      </c>
      <c r="Q154" s="47">
        <v>3.8509701453051902E-3</v>
      </c>
    </row>
    <row r="155" spans="1:17" x14ac:dyDescent="0.3">
      <c r="A155">
        <v>46</v>
      </c>
      <c r="B155" t="s">
        <v>68</v>
      </c>
      <c r="C155">
        <v>0.83099999999999996</v>
      </c>
      <c r="D155" s="47">
        <v>1.03310866375605E-7</v>
      </c>
      <c r="E155">
        <v>9.6319892003633107</v>
      </c>
      <c r="G155">
        <v>6.6339268109361402</v>
      </c>
      <c r="H155">
        <v>0</v>
      </c>
      <c r="I155" s="47">
        <v>3.7008896319204098E-3</v>
      </c>
      <c r="J155" s="47">
        <v>1.2155454932947801E-5</v>
      </c>
      <c r="K155" s="47">
        <v>5.7768217565090704E-7</v>
      </c>
      <c r="L155">
        <v>48.126298909108897</v>
      </c>
      <c r="N155">
        <v>-28.0207412208824</v>
      </c>
      <c r="O155">
        <v>-69.173305617038096</v>
      </c>
      <c r="P155" s="47">
        <v>1.09223253267527E-2</v>
      </c>
      <c r="Q155" s="47">
        <v>3.8482237643199602E-3</v>
      </c>
    </row>
    <row r="156" spans="1:17" x14ac:dyDescent="0.3">
      <c r="A156">
        <v>47</v>
      </c>
      <c r="B156" t="s">
        <v>121</v>
      </c>
      <c r="C156">
        <v>1.0449999999999999</v>
      </c>
      <c r="D156" s="47">
        <v>1.98090627692715E-7</v>
      </c>
      <c r="E156">
        <v>14.686532385690899</v>
      </c>
      <c r="G156">
        <v>12.598441405954</v>
      </c>
      <c r="H156">
        <v>0</v>
      </c>
      <c r="I156" s="47">
        <v>3.72281816982899E-3</v>
      </c>
      <c r="J156" s="47">
        <v>1.2154413776538101E-5</v>
      </c>
      <c r="K156" s="47">
        <v>7.3112861875834799E-7</v>
      </c>
      <c r="L156">
        <v>48.436779695268498</v>
      </c>
      <c r="N156">
        <v>-18.2455547759414</v>
      </c>
      <c r="O156">
        <v>-70.595746745679605</v>
      </c>
      <c r="P156" s="47">
        <v>1.1032171051871801E-2</v>
      </c>
      <c r="Q156" s="47">
        <v>3.8423431081380799E-3</v>
      </c>
    </row>
    <row r="157" spans="1:17" x14ac:dyDescent="0.3">
      <c r="A157">
        <v>48</v>
      </c>
      <c r="B157" t="s">
        <v>122</v>
      </c>
      <c r="C157">
        <v>0.999</v>
      </c>
      <c r="D157" s="47">
        <v>1.77092720210492E-7</v>
      </c>
      <c r="E157">
        <v>13.734261724818101</v>
      </c>
      <c r="G157">
        <v>12.903748795459499</v>
      </c>
      <c r="H157">
        <v>0</v>
      </c>
      <c r="I157" s="47">
        <v>3.7239406324465099E-3</v>
      </c>
      <c r="J157" s="47">
        <v>1.21368260821272E-5</v>
      </c>
      <c r="K157" s="47">
        <v>6.4839337987621103E-7</v>
      </c>
      <c r="L157">
        <v>44.933613590188898</v>
      </c>
      <c r="N157">
        <v>-16.664402919581399</v>
      </c>
      <c r="O157">
        <v>-70.558219059031003</v>
      </c>
      <c r="P157" s="47">
        <v>1.1049938771512099E-2</v>
      </c>
      <c r="Q157" s="47">
        <v>3.84249825510201E-3</v>
      </c>
    </row>
    <row r="158" spans="1:17" x14ac:dyDescent="0.3">
      <c r="A158">
        <v>49</v>
      </c>
      <c r="B158" t="s">
        <v>123</v>
      </c>
      <c r="C158">
        <v>0.98499999999999999</v>
      </c>
      <c r="D158" s="47">
        <v>1.87244556922039E-7</v>
      </c>
      <c r="E158">
        <v>14.728050856248499</v>
      </c>
      <c r="G158">
        <v>12.706908621749101</v>
      </c>
      <c r="H158">
        <v>0</v>
      </c>
      <c r="I158" s="47">
        <v>3.7232169495478602E-3</v>
      </c>
      <c r="J158" s="47">
        <v>1.2210843155820401E-5</v>
      </c>
      <c r="K158" s="47">
        <v>6.8865257962791304E-7</v>
      </c>
      <c r="L158">
        <v>48.401888608918298</v>
      </c>
      <c r="N158">
        <v>-16.4471980693814</v>
      </c>
      <c r="O158">
        <v>-70.693514264753006</v>
      </c>
      <c r="P158" s="47">
        <v>1.1052379545854699E-2</v>
      </c>
      <c r="Q158" s="47">
        <v>3.8419389176560601E-3</v>
      </c>
    </row>
    <row r="159" spans="1:17" x14ac:dyDescent="0.3">
      <c r="A159">
        <v>50</v>
      </c>
      <c r="B159" t="s">
        <v>124</v>
      </c>
      <c r="C159">
        <v>1.0109999999999999</v>
      </c>
      <c r="D159" s="47">
        <v>1.9849425726692299E-7</v>
      </c>
      <c r="E159">
        <v>15.211367502818</v>
      </c>
      <c r="G159">
        <v>13.072795968760101</v>
      </c>
      <c r="H159">
        <v>0</v>
      </c>
      <c r="I159" s="47">
        <v>3.72456213437915E-3</v>
      </c>
      <c r="J159" s="47">
        <v>1.22264500978032E-5</v>
      </c>
      <c r="K159" s="47">
        <v>7.2140396034647804E-7</v>
      </c>
      <c r="L159">
        <v>49.399838098215803</v>
      </c>
      <c r="N159">
        <v>-17.130123107289201</v>
      </c>
      <c r="O159">
        <v>-70.969318508756501</v>
      </c>
      <c r="P159" s="47">
        <v>1.1044705380618801E-2</v>
      </c>
      <c r="Q159" s="47">
        <v>3.84079868773735E-3</v>
      </c>
    </row>
    <row r="160" spans="1:17" x14ac:dyDescent="0.3">
      <c r="A160">
        <v>51</v>
      </c>
      <c r="B160" t="s">
        <v>125</v>
      </c>
      <c r="C160">
        <v>1.0249999999999999</v>
      </c>
      <c r="D160" s="47">
        <v>2.02557707190687E-7</v>
      </c>
      <c r="E160">
        <v>15.310679255488999</v>
      </c>
      <c r="G160">
        <v>13.5071024586306</v>
      </c>
      <c r="H160">
        <v>0</v>
      </c>
      <c r="I160" s="47">
        <v>3.7261588621891602E-3</v>
      </c>
      <c r="J160" s="47">
        <v>1.21707731620702E-5</v>
      </c>
      <c r="K160" s="47">
        <v>7.3676052680937698E-7</v>
      </c>
      <c r="L160">
        <v>49.762321519416098</v>
      </c>
      <c r="N160">
        <v>-17.210591023440099</v>
      </c>
      <c r="O160">
        <v>-71.192938633108497</v>
      </c>
      <c r="P160" s="47">
        <v>1.10438011465514E-2</v>
      </c>
      <c r="Q160" s="47">
        <v>3.83987419740858E-3</v>
      </c>
    </row>
    <row r="161" spans="1:17" x14ac:dyDescent="0.3">
      <c r="A161">
        <v>52</v>
      </c>
      <c r="B161" t="s">
        <v>126</v>
      </c>
      <c r="C161">
        <v>1.0429999999999999</v>
      </c>
      <c r="D161" s="47">
        <v>2.01854450460059E-7</v>
      </c>
      <c r="E161">
        <v>14.9942340328915</v>
      </c>
      <c r="G161">
        <v>12.9495980633992</v>
      </c>
      <c r="H161">
        <v>0</v>
      </c>
      <c r="I161" s="47">
        <v>3.72410919728009E-3</v>
      </c>
      <c r="J161" s="47">
        <v>1.2224197865408E-5</v>
      </c>
      <c r="K161" s="47">
        <v>7.3419828527931898E-7</v>
      </c>
      <c r="L161">
        <v>48.733467516547002</v>
      </c>
      <c r="N161">
        <v>-16.948578131113202</v>
      </c>
      <c r="O161">
        <v>-71.503225238361694</v>
      </c>
      <c r="P161" s="47">
        <v>1.1046745437825099E-2</v>
      </c>
      <c r="Q161" s="47">
        <v>3.8385914105103398E-3</v>
      </c>
    </row>
    <row r="162" spans="1:17" x14ac:dyDescent="0.3">
      <c r="A162">
        <v>53</v>
      </c>
      <c r="B162" t="s">
        <v>127</v>
      </c>
      <c r="C162">
        <v>1.006</v>
      </c>
      <c r="D162" s="47">
        <v>1.87774245000161E-7</v>
      </c>
      <c r="E162">
        <v>14.461385394053799</v>
      </c>
      <c r="G162">
        <v>13.2301653025514</v>
      </c>
      <c r="H162">
        <v>0</v>
      </c>
      <c r="I162" s="47">
        <v>3.72514070273483E-3</v>
      </c>
      <c r="J162" s="47">
        <v>1.2217462950940301E-5</v>
      </c>
      <c r="K162" s="47">
        <v>6.9299415494938899E-7</v>
      </c>
      <c r="L162">
        <v>47.6902675622852</v>
      </c>
      <c r="N162">
        <v>-17.308293599024601</v>
      </c>
      <c r="O162">
        <v>-71.7773580825083</v>
      </c>
      <c r="P162">
        <v>1.1042703243169E-2</v>
      </c>
      <c r="Q162">
        <v>3.837458090493E-3</v>
      </c>
    </row>
    <row r="163" spans="1:17" x14ac:dyDescent="0.3">
      <c r="A163">
        <v>54</v>
      </c>
      <c r="B163" t="s">
        <v>128</v>
      </c>
      <c r="C163">
        <v>0.96699999999999997</v>
      </c>
      <c r="D163" s="47">
        <v>1.8485100305998301E-7</v>
      </c>
      <c r="E163">
        <v>14.8103927611121</v>
      </c>
      <c r="G163">
        <v>13.2311389342062</v>
      </c>
      <c r="H163">
        <v>0</v>
      </c>
      <c r="I163" s="47">
        <v>3.7251442822916099E-3</v>
      </c>
      <c r="J163" s="47">
        <v>1.22277987414226E-5</v>
      </c>
      <c r="K163" s="47">
        <v>6.7766236266919598E-7</v>
      </c>
      <c r="L163">
        <v>48.516029979997001</v>
      </c>
      <c r="N163">
        <v>-16.645232123247201</v>
      </c>
      <c r="O163">
        <v>-71.857754160763704</v>
      </c>
      <c r="P163" s="47">
        <v>1.1050154197584599E-2</v>
      </c>
      <c r="Q163" s="47">
        <v>3.8371257170224399E-3</v>
      </c>
    </row>
    <row r="164" spans="1:17" x14ac:dyDescent="0.3">
      <c r="A164">
        <v>55</v>
      </c>
      <c r="B164" t="s">
        <v>129</v>
      </c>
      <c r="C164">
        <v>1.0029999999999999</v>
      </c>
      <c r="D164" s="47">
        <v>1.90173498705593E-7</v>
      </c>
      <c r="E164">
        <v>14.6899378425794</v>
      </c>
      <c r="G164">
        <v>13.1421786094109</v>
      </c>
      <c r="H164">
        <v>0</v>
      </c>
      <c r="I164" s="47">
        <v>3.7248172196575001E-3</v>
      </c>
      <c r="J164" s="47">
        <v>1.2223015951961201E-5</v>
      </c>
      <c r="K164" s="47">
        <v>7.0054939182995202E-7</v>
      </c>
      <c r="L164">
        <v>48.354393350343003</v>
      </c>
      <c r="N164">
        <v>-17.458621007490201</v>
      </c>
      <c r="O164">
        <v>-71.786963208699206</v>
      </c>
      <c r="P164" s="47">
        <v>1.10410139840146E-2</v>
      </c>
      <c r="Q164" s="47">
        <v>3.8374183809798401E-3</v>
      </c>
    </row>
    <row r="165" spans="1:17" x14ac:dyDescent="0.3">
      <c r="A165">
        <v>56</v>
      </c>
      <c r="B165" t="s">
        <v>130</v>
      </c>
      <c r="C165">
        <v>1.024</v>
      </c>
      <c r="D165" s="47">
        <v>1.9787767013834699E-7</v>
      </c>
      <c r="E165">
        <v>14.9715343383663</v>
      </c>
      <c r="G165">
        <v>13.768517950506601</v>
      </c>
      <c r="H165">
        <v>0</v>
      </c>
      <c r="I165" s="47">
        <v>3.7271199562450398E-3</v>
      </c>
      <c r="J165" s="47">
        <v>1.2200542608508299E-5</v>
      </c>
      <c r="K165" s="47">
        <v>7.1932909939675895E-7</v>
      </c>
      <c r="L165">
        <v>48.6324681677199</v>
      </c>
      <c r="N165">
        <v>-15.9261575851432</v>
      </c>
      <c r="O165">
        <v>-72.108937695958005</v>
      </c>
      <c r="P165" s="47">
        <v>1.1058234581984201E-2</v>
      </c>
      <c r="Q165" s="47">
        <v>3.8360872740392602E-3</v>
      </c>
    </row>
    <row r="166" spans="1:17" x14ac:dyDescent="0.3">
      <c r="A166">
        <v>57</v>
      </c>
      <c r="B166" t="s">
        <v>69</v>
      </c>
      <c r="C166">
        <v>0.8</v>
      </c>
      <c r="D166" s="47">
        <v>1.3809261439901E-7</v>
      </c>
      <c r="E166">
        <v>13.373572102182401</v>
      </c>
      <c r="G166">
        <v>-1.5510187061501599</v>
      </c>
      <c r="H166">
        <v>0</v>
      </c>
      <c r="I166" s="47">
        <v>3.6707976797268399E-3</v>
      </c>
      <c r="J166" s="47">
        <v>1.20929674795177E-5</v>
      </c>
      <c r="K166" s="47">
        <v>4.04267419762405E-7</v>
      </c>
      <c r="L166">
        <v>34.984554250804599</v>
      </c>
      <c r="N166">
        <v>-19.157145837135001</v>
      </c>
      <c r="O166">
        <v>-72.223332679969303</v>
      </c>
      <c r="P166" s="47">
        <v>1.10219273207989E-2</v>
      </c>
      <c r="Q166" s="47">
        <v>3.8356143422908998E-3</v>
      </c>
    </row>
    <row r="167" spans="1:17" x14ac:dyDescent="0.3">
      <c r="A167">
        <v>58</v>
      </c>
      <c r="B167" t="s">
        <v>69</v>
      </c>
      <c r="C167">
        <v>0.8</v>
      </c>
      <c r="D167" s="47">
        <v>1.5945273830475501E-7</v>
      </c>
      <c r="E167">
        <v>15.4423319870591</v>
      </c>
      <c r="G167">
        <v>-1.5660400833170001</v>
      </c>
      <c r="H167">
        <v>0</v>
      </c>
      <c r="I167" s="47">
        <v>3.6707424536336899E-3</v>
      </c>
      <c r="J167" s="47">
        <v>1.20895698920089E-5</v>
      </c>
      <c r="K167" s="47">
        <v>4.6416743726407398E-7</v>
      </c>
      <c r="L167">
        <v>40.168182302392097</v>
      </c>
      <c r="N167">
        <v>-19.1276499837101</v>
      </c>
      <c r="O167">
        <v>-70.650157556348901</v>
      </c>
      <c r="P167" s="47">
        <v>1.1022258771603099E-2</v>
      </c>
      <c r="Q167" s="47">
        <v>3.84211816296201E-3</v>
      </c>
    </row>
    <row r="168" spans="1:17" x14ac:dyDescent="0.3">
      <c r="A168">
        <v>59</v>
      </c>
      <c r="B168" t="s">
        <v>68</v>
      </c>
      <c r="C168">
        <v>0.85699999999999998</v>
      </c>
      <c r="D168" s="47">
        <v>1.09480769699966E-7</v>
      </c>
      <c r="E168">
        <v>9.8976012222271397</v>
      </c>
      <c r="G168">
        <v>6.6403734362838396</v>
      </c>
      <c r="H168">
        <v>0</v>
      </c>
      <c r="I168" s="47">
        <v>3.7009133329384998E-3</v>
      </c>
      <c r="J168" s="47">
        <v>1.20141620389011E-5</v>
      </c>
      <c r="K168" s="47">
        <v>5.9780474304105301E-7</v>
      </c>
      <c r="L168">
        <v>48.291782721153503</v>
      </c>
      <c r="N168">
        <v>-27.8784110495072</v>
      </c>
      <c r="O168">
        <v>-70.745096227280598</v>
      </c>
      <c r="P168" s="47">
        <v>1.0923924719354499E-2</v>
      </c>
      <c r="Q168" s="47">
        <v>3.8417256675041199E-3</v>
      </c>
    </row>
    <row r="169" spans="1:17" x14ac:dyDescent="0.3">
      <c r="A169">
        <v>60</v>
      </c>
      <c r="B169" t="s">
        <v>131</v>
      </c>
      <c r="C169">
        <v>0.996</v>
      </c>
      <c r="D169" s="47">
        <v>1.9179495645144101E-7</v>
      </c>
      <c r="E169">
        <v>14.919414355671099</v>
      </c>
      <c r="G169">
        <v>13.2558535503718</v>
      </c>
      <c r="H169">
        <v>0</v>
      </c>
      <c r="I169" s="47">
        <v>3.7252351455779398E-3</v>
      </c>
      <c r="J169" s="47">
        <v>1.2098964827217699E-5</v>
      </c>
      <c r="K169" s="47">
        <v>7.0243999439334501E-7</v>
      </c>
      <c r="L169">
        <v>48.825661068160301</v>
      </c>
      <c r="N169">
        <v>-17.183710811325799</v>
      </c>
      <c r="O169">
        <v>-72.366233067521406</v>
      </c>
      <c r="P169">
        <v>1.1044103204871E-2</v>
      </c>
      <c r="Q169" s="47">
        <v>3.8350235635018701E-3</v>
      </c>
    </row>
    <row r="170" spans="1:17" x14ac:dyDescent="0.3">
      <c r="A170">
        <v>61</v>
      </c>
      <c r="B170" t="s">
        <v>132</v>
      </c>
      <c r="C170">
        <v>0.97499999999999998</v>
      </c>
      <c r="D170" s="47">
        <v>1.8827425962014699E-7</v>
      </c>
      <c r="E170">
        <v>14.960894718014</v>
      </c>
      <c r="G170">
        <v>13.363633839171399</v>
      </c>
      <c r="H170">
        <v>0</v>
      </c>
      <c r="I170" s="47">
        <v>3.7256313998097102E-3</v>
      </c>
      <c r="J170" s="47">
        <v>1.2086113596055399E-5</v>
      </c>
      <c r="K170" s="47">
        <v>6.88479086630167E-7</v>
      </c>
      <c r="L170">
        <v>48.886014048240099</v>
      </c>
      <c r="N170">
        <v>-16.5857887906119</v>
      </c>
      <c r="O170">
        <v>-73.081865584687904</v>
      </c>
      <c r="P170" s="47">
        <v>1.1050822174202101E-2</v>
      </c>
      <c r="Q170" s="47">
        <v>3.8320649955152601E-3</v>
      </c>
    </row>
    <row r="171" spans="1:17" x14ac:dyDescent="0.3">
      <c r="A171">
        <v>62</v>
      </c>
      <c r="B171" t="s">
        <v>133</v>
      </c>
      <c r="C171">
        <v>0.77500000000000002</v>
      </c>
      <c r="D171" s="47">
        <v>1.03969553147398E-7</v>
      </c>
      <c r="E171">
        <v>10.3938732282641</v>
      </c>
      <c r="G171">
        <v>13.532282259756601</v>
      </c>
      <c r="H171">
        <v>0</v>
      </c>
      <c r="I171">
        <v>3.726251435728E-3</v>
      </c>
      <c r="J171" s="47">
        <v>1.2100204493353201E-5</v>
      </c>
      <c r="K171" s="47">
        <v>4.4586591341211298E-7</v>
      </c>
      <c r="L171">
        <v>39.829086641566803</v>
      </c>
      <c r="N171">
        <v>-18.665416205502101</v>
      </c>
      <c r="O171">
        <v>-72.479967258822299</v>
      </c>
      <c r="P171" s="47">
        <v>1.10274529850155E-2</v>
      </c>
      <c r="Q171" s="47">
        <v>3.83455336360276E-3</v>
      </c>
    </row>
    <row r="172" spans="1:17" x14ac:dyDescent="0.3">
      <c r="A172">
        <v>63</v>
      </c>
      <c r="B172" t="s">
        <v>134</v>
      </c>
      <c r="C172">
        <v>0.79</v>
      </c>
      <c r="D172" s="47">
        <v>1.19166370243784E-7</v>
      </c>
      <c r="E172">
        <v>11.6869431798784</v>
      </c>
      <c r="G172">
        <v>13.717614571178</v>
      </c>
      <c r="H172">
        <v>0</v>
      </c>
      <c r="I172" s="47">
        <v>3.7269328099709398E-3</v>
      </c>
      <c r="J172" s="47">
        <v>1.19868957414283E-5</v>
      </c>
      <c r="K172" s="47">
        <v>4.9466610629878005E-7</v>
      </c>
      <c r="L172">
        <v>43.349406226764501</v>
      </c>
      <c r="N172">
        <v>-17.328885749616902</v>
      </c>
      <c r="O172">
        <v>-71.210288735357594</v>
      </c>
      <c r="P172" s="47">
        <v>1.10424718450544E-2</v>
      </c>
      <c r="Q172" s="47">
        <v>3.8398024686150398E-3</v>
      </c>
    </row>
    <row r="173" spans="1:17" x14ac:dyDescent="0.3">
      <c r="A173">
        <v>64</v>
      </c>
      <c r="B173" t="s">
        <v>135</v>
      </c>
      <c r="C173">
        <v>0.78700000000000003</v>
      </c>
      <c r="D173" s="47">
        <v>1.26702067518303E-7</v>
      </c>
      <c r="E173">
        <v>12.4733243941821</v>
      </c>
      <c r="G173">
        <v>13.371304971624401</v>
      </c>
      <c r="H173">
        <v>0</v>
      </c>
      <c r="I173" s="47">
        <v>3.72565960272818E-3</v>
      </c>
      <c r="J173" s="47">
        <v>1.19652591290887E-5</v>
      </c>
      <c r="K173" s="47">
        <v>5.1899818109824004E-7</v>
      </c>
      <c r="L173">
        <v>45.6550857376766</v>
      </c>
      <c r="N173">
        <v>-17.497547491986602</v>
      </c>
      <c r="O173">
        <v>-71.523069919124794</v>
      </c>
      <c r="P173">
        <v>1.1040576559322999E-2</v>
      </c>
      <c r="Q173" s="47">
        <v>3.8385093686301901E-3</v>
      </c>
    </row>
    <row r="174" spans="1:17" x14ac:dyDescent="0.3">
      <c r="A174">
        <v>65</v>
      </c>
      <c r="B174" t="s">
        <v>136</v>
      </c>
      <c r="C174">
        <v>0.77400000000000002</v>
      </c>
      <c r="D174" s="47">
        <v>1.17872346702685E-7</v>
      </c>
      <c r="E174">
        <v>11.799028238106599</v>
      </c>
      <c r="G174">
        <v>13.8817698708185</v>
      </c>
      <c r="H174">
        <v>0</v>
      </c>
      <c r="I174" s="47">
        <v>3.7275363269300599E-3</v>
      </c>
      <c r="J174" s="47">
        <v>1.19586498845569E-5</v>
      </c>
      <c r="K174" s="47">
        <v>5.04052894756413E-7</v>
      </c>
      <c r="L174">
        <v>45.085090929977198</v>
      </c>
      <c r="N174">
        <v>-18.3739466107819</v>
      </c>
      <c r="O174">
        <v>-71.706823101515795</v>
      </c>
      <c r="P174" s="47">
        <v>1.1030728287145301E-2</v>
      </c>
      <c r="Q174" s="47">
        <v>3.8377496962147799E-3</v>
      </c>
    </row>
    <row r="175" spans="1:17" x14ac:dyDescent="0.3">
      <c r="A175">
        <v>66</v>
      </c>
      <c r="B175" t="s">
        <v>137</v>
      </c>
      <c r="C175">
        <v>0.80800000000000005</v>
      </c>
      <c r="D175" s="47">
        <v>1.21314915967063E-7</v>
      </c>
      <c r="E175">
        <v>11.6325912089057</v>
      </c>
      <c r="G175">
        <v>13.704967441726801</v>
      </c>
      <c r="H175">
        <v>0</v>
      </c>
      <c r="I175" s="47">
        <v>3.7268863127995098E-3</v>
      </c>
      <c r="J175" s="47">
        <v>1.1914211665176E-5</v>
      </c>
      <c r="K175" s="47">
        <v>5.1526943356527997E-7</v>
      </c>
      <c r="L175">
        <v>44.148989322326301</v>
      </c>
      <c r="N175">
        <v>-18.614217562709001</v>
      </c>
      <c r="O175">
        <v>-71.697570112343996</v>
      </c>
      <c r="P175" s="47">
        <v>1.10280283144043E-2</v>
      </c>
      <c r="Q175" s="47">
        <v>3.83778794992306E-3</v>
      </c>
    </row>
    <row r="176" spans="1:17" x14ac:dyDescent="0.3">
      <c r="A176">
        <v>67</v>
      </c>
      <c r="B176" t="s">
        <v>138</v>
      </c>
      <c r="C176">
        <v>0.80300000000000005</v>
      </c>
      <c r="D176" s="47">
        <v>1.2351533375948301E-7</v>
      </c>
      <c r="E176">
        <v>11.9174663699942</v>
      </c>
      <c r="G176">
        <v>14.283955830714399</v>
      </c>
      <c r="H176">
        <v>0</v>
      </c>
      <c r="I176" s="47">
        <v>3.7290149636116199E-3</v>
      </c>
      <c r="J176" s="47">
        <v>1.19503298261079E-5</v>
      </c>
      <c r="K176" s="47">
        <v>5.0669123941027305E-7</v>
      </c>
      <c r="L176">
        <v>43.684400751939002</v>
      </c>
      <c r="N176">
        <v>-16.1647811396459</v>
      </c>
      <c r="O176">
        <v>-71.841795192777496</v>
      </c>
      <c r="P176" s="47">
        <v>1.10555531213776E-2</v>
      </c>
      <c r="Q176" s="47">
        <v>3.8371916945886498E-3</v>
      </c>
    </row>
    <row r="177" spans="1:18" x14ac:dyDescent="0.3">
      <c r="A177">
        <v>68</v>
      </c>
      <c r="B177" t="s">
        <v>139</v>
      </c>
      <c r="C177">
        <v>0.78700000000000003</v>
      </c>
      <c r="D177" s="47">
        <v>1.1980358980562301E-7</v>
      </c>
      <c r="E177">
        <v>11.794252291686499</v>
      </c>
      <c r="G177">
        <v>14.0872465434561</v>
      </c>
      <c r="H177">
        <v>0</v>
      </c>
      <c r="I177" s="47">
        <v>3.7282917619170198E-3</v>
      </c>
      <c r="J177" s="47">
        <v>1.1871264507709999E-5</v>
      </c>
      <c r="K177" s="47">
        <v>5.0274009222306404E-7</v>
      </c>
      <c r="L177">
        <v>44.224883446530299</v>
      </c>
      <c r="N177">
        <v>-18.0552524461609</v>
      </c>
      <c r="O177">
        <v>-71.687234773876995</v>
      </c>
      <c r="P177">
        <v>1.1034309517212E-2</v>
      </c>
      <c r="Q177" s="47">
        <v>3.8378306782798398E-3</v>
      </c>
    </row>
    <row r="178" spans="1:18" x14ac:dyDescent="0.3">
      <c r="A178">
        <v>69</v>
      </c>
      <c r="B178" t="s">
        <v>140</v>
      </c>
      <c r="C178">
        <v>0.80400000000000005</v>
      </c>
      <c r="D178" s="47">
        <v>1.2393564269991299E-7</v>
      </c>
      <c r="E178">
        <v>11.9431140007322</v>
      </c>
      <c r="G178">
        <v>12.8008850185377</v>
      </c>
      <c r="H178">
        <v>0</v>
      </c>
      <c r="I178" s="47">
        <v>3.7235624537706501E-3</v>
      </c>
      <c r="J178" s="47">
        <v>1.1909786775726299E-5</v>
      </c>
      <c r="K178" s="47">
        <v>5.0793354522404897E-7</v>
      </c>
      <c r="L178">
        <v>43.736961336227601</v>
      </c>
      <c r="N178">
        <v>-18.579193553181799</v>
      </c>
      <c r="O178">
        <v>-71.900454436267395</v>
      </c>
      <c r="P178" s="47">
        <v>1.10284218862042E-2</v>
      </c>
      <c r="Q178" s="47">
        <v>3.83694918554141E-3</v>
      </c>
    </row>
    <row r="179" spans="1:18" x14ac:dyDescent="0.3">
      <c r="A179">
        <v>70</v>
      </c>
      <c r="B179" t="s">
        <v>69</v>
      </c>
      <c r="C179">
        <v>0.8</v>
      </c>
      <c r="D179" s="47">
        <v>1.5215023867892799E-7</v>
      </c>
      <c r="E179">
        <v>14.735239937347201</v>
      </c>
      <c r="G179">
        <v>-1.74921476265012</v>
      </c>
      <c r="H179">
        <v>0</v>
      </c>
      <c r="I179" s="47">
        <v>3.6700690119251199E-3</v>
      </c>
      <c r="J179" s="47">
        <v>1.185032195261E-5</v>
      </c>
      <c r="K179" s="47">
        <v>4.4553509570555197E-7</v>
      </c>
      <c r="L179">
        <v>38.555779286660602</v>
      </c>
      <c r="N179">
        <v>-19.187740459440199</v>
      </c>
      <c r="O179">
        <v>-71.731827796017996</v>
      </c>
      <c r="P179" s="47">
        <v>1.10215835229092E-2</v>
      </c>
      <c r="Q179" s="47">
        <v>3.8376463218055801E-3</v>
      </c>
    </row>
    <row r="180" spans="1:18" x14ac:dyDescent="0.3">
      <c r="A180">
        <v>71</v>
      </c>
      <c r="B180" t="s">
        <v>69</v>
      </c>
      <c r="C180">
        <v>0.8</v>
      </c>
      <c r="D180" s="47">
        <v>1.6091693964825901E-7</v>
      </c>
      <c r="E180">
        <v>15.5842350650528</v>
      </c>
      <c r="G180">
        <v>-1.69034599281773</v>
      </c>
      <c r="H180">
        <v>0</v>
      </c>
      <c r="I180" s="47">
        <v>3.67028544295741E-3</v>
      </c>
      <c r="J180" s="47">
        <v>1.18224891953192E-5</v>
      </c>
      <c r="K180" s="47">
        <v>4.70625832971194E-7</v>
      </c>
      <c r="L180">
        <v>40.727085595834303</v>
      </c>
      <c r="N180">
        <v>-19.181207956618501</v>
      </c>
      <c r="O180">
        <v>-71.809281673112494</v>
      </c>
      <c r="P180" s="47">
        <v>1.10216569299499E-2</v>
      </c>
      <c r="Q180" s="47">
        <v>3.8373261119831999E-3</v>
      </c>
    </row>
    <row r="181" spans="1:18" x14ac:dyDescent="0.3">
      <c r="A181">
        <v>72</v>
      </c>
      <c r="B181" t="s">
        <v>68</v>
      </c>
      <c r="C181">
        <v>0.80600000000000005</v>
      </c>
      <c r="D181" s="47">
        <v>1.00407945010511E-7</v>
      </c>
      <c r="E181">
        <v>9.6518157322876306</v>
      </c>
      <c r="G181">
        <v>6.5460923789832997</v>
      </c>
      <c r="H181">
        <v>0</v>
      </c>
      <c r="I181" s="47">
        <v>3.70056670863133E-3</v>
      </c>
      <c r="J181" s="47">
        <v>1.18166377561545E-5</v>
      </c>
      <c r="K181" s="47">
        <v>5.6079727905888898E-7</v>
      </c>
      <c r="L181">
        <v>48.168776336771501</v>
      </c>
      <c r="N181">
        <v>-28.007976076862001</v>
      </c>
      <c r="O181">
        <v>-72.165585793785397</v>
      </c>
      <c r="P181" s="47">
        <v>1.0922468771229101E-2</v>
      </c>
      <c r="Q181" s="47">
        <v>3.8358530794705202E-3</v>
      </c>
    </row>
    <row r="182" spans="1:18" x14ac:dyDescent="0.3">
      <c r="A182">
        <v>73</v>
      </c>
      <c r="B182" t="s">
        <v>141</v>
      </c>
      <c r="C182">
        <v>0.751</v>
      </c>
      <c r="D182" s="47">
        <v>1.14066317224992E-7</v>
      </c>
      <c r="E182">
        <v>11.7677694170598</v>
      </c>
      <c r="G182">
        <v>14.468679717080899</v>
      </c>
      <c r="H182">
        <v>0</v>
      </c>
      <c r="I182" s="47">
        <v>3.7296941009798499E-3</v>
      </c>
      <c r="J182" s="47">
        <v>1.17937254518009E-5</v>
      </c>
      <c r="K182" s="47">
        <v>4.7646875311890797E-7</v>
      </c>
      <c r="L182">
        <v>43.923053251001598</v>
      </c>
      <c r="N182">
        <v>-17.684452219253298</v>
      </c>
      <c r="O182">
        <v>-71.890389987104598</v>
      </c>
      <c r="P182" s="47">
        <v>1.1038476273521799E-2</v>
      </c>
      <c r="Q182" s="47">
        <v>3.8369907939876202E-3</v>
      </c>
    </row>
    <row r="183" spans="1:18" x14ac:dyDescent="0.3">
      <c r="A183">
        <v>74</v>
      </c>
      <c r="B183" t="s">
        <v>142</v>
      </c>
      <c r="C183">
        <v>0.78700000000000003</v>
      </c>
      <c r="D183" s="47">
        <v>1.1744839380906101E-7</v>
      </c>
      <c r="E183">
        <v>11.5624311340446</v>
      </c>
      <c r="G183">
        <v>13.8618155588536</v>
      </c>
      <c r="H183">
        <v>0</v>
      </c>
      <c r="I183" s="47">
        <v>3.7274629649021299E-3</v>
      </c>
      <c r="J183" s="47">
        <v>1.1788127828421801E-5</v>
      </c>
      <c r="K183" s="47">
        <v>4.9193378170997395E-7</v>
      </c>
      <c r="L183">
        <v>43.274276781553397</v>
      </c>
      <c r="N183">
        <v>-17.963989654837601</v>
      </c>
      <c r="O183">
        <v>-71.277871428181896</v>
      </c>
      <c r="P183" s="47">
        <v>1.10353350554507E-2</v>
      </c>
      <c r="Q183" s="47">
        <v>3.8395230682431399E-3</v>
      </c>
    </row>
    <row r="184" spans="1:18" x14ac:dyDescent="0.3">
      <c r="A184">
        <v>75</v>
      </c>
      <c r="B184" t="s">
        <v>143</v>
      </c>
      <c r="C184">
        <v>0.80400000000000005</v>
      </c>
      <c r="D184" s="47">
        <v>1.23795642202607E-7</v>
      </c>
      <c r="E184">
        <v>11.9296750951909</v>
      </c>
      <c r="G184">
        <v>14.5067990811537</v>
      </c>
      <c r="H184">
        <v>0</v>
      </c>
      <c r="I184" s="47">
        <v>3.7298342468218598E-3</v>
      </c>
      <c r="J184" s="47">
        <v>1.17976245636265E-5</v>
      </c>
      <c r="K184" s="47">
        <v>5.1164634307099298E-7</v>
      </c>
      <c r="L184">
        <v>44.056697248686604</v>
      </c>
      <c r="N184">
        <v>-17.385296434318398</v>
      </c>
      <c r="O184">
        <v>-71.417669829126794</v>
      </c>
      <c r="P184" s="47">
        <v>1.1041837946908301E-2</v>
      </c>
      <c r="Q184" s="47">
        <v>3.8389451136872799E-3</v>
      </c>
    </row>
    <row r="185" spans="1:18" x14ac:dyDescent="0.3">
      <c r="A185">
        <v>76</v>
      </c>
      <c r="B185" t="s">
        <v>144</v>
      </c>
      <c r="C185">
        <v>0.79200000000000004</v>
      </c>
      <c r="D185" s="47">
        <v>1.20994876048885E-7</v>
      </c>
      <c r="E185">
        <v>11.8364262369711</v>
      </c>
      <c r="G185">
        <v>13.9279615777429</v>
      </c>
      <c r="H185">
        <v>0</v>
      </c>
      <c r="I185" s="47">
        <v>3.7277061507405701E-3</v>
      </c>
      <c r="J185" s="47">
        <v>1.1825882690914299E-5</v>
      </c>
      <c r="K185" s="47">
        <v>5.3238691033463702E-7</v>
      </c>
      <c r="L185">
        <v>46.537183400574797</v>
      </c>
      <c r="N185">
        <v>-18.1024646909122</v>
      </c>
      <c r="O185">
        <v>-72.053413421952698</v>
      </c>
      <c r="P185" s="47">
        <v>1.10337789837753E-2</v>
      </c>
      <c r="Q185" s="47">
        <v>3.8363168224954999E-3</v>
      </c>
    </row>
    <row r="186" spans="1:18" x14ac:dyDescent="0.3">
      <c r="A186">
        <v>77</v>
      </c>
      <c r="B186" t="s">
        <v>145</v>
      </c>
      <c r="C186">
        <v>0.76900000000000002</v>
      </c>
      <c r="D186" s="47">
        <v>7.6307267321833395E-11</v>
      </c>
      <c r="E186">
        <v>0.94057957131111802</v>
      </c>
      <c r="G186">
        <v>-49.452456698000098</v>
      </c>
      <c r="H186">
        <v>0</v>
      </c>
      <c r="I186" s="47">
        <v>3.4946880429498001E-3</v>
      </c>
      <c r="J186">
        <v>121.69329857611901</v>
      </c>
      <c r="K186" s="47">
        <v>-8.9567330928321696E-11</v>
      </c>
      <c r="L186" s="47">
        <v>-1.70789728544102E-2</v>
      </c>
      <c r="N186">
        <v>-27.7094434940323</v>
      </c>
      <c r="O186">
        <v>4.8030360524376396</v>
      </c>
      <c r="P186" s="47">
        <v>1.0925823441568901E-2</v>
      </c>
      <c r="Q186" s="47">
        <v>4.1540567595787E-3</v>
      </c>
      <c r="R186" t="s">
        <v>73</v>
      </c>
    </row>
    <row r="187" spans="1:18" x14ac:dyDescent="0.3">
      <c r="A187">
        <v>78</v>
      </c>
      <c r="B187" t="s">
        <v>146</v>
      </c>
      <c r="C187">
        <v>0.83399999999999996</v>
      </c>
      <c r="D187" s="47">
        <v>1.2839799259228801E-7</v>
      </c>
      <c r="E187">
        <v>11.928190623048099</v>
      </c>
      <c r="G187">
        <v>13.4844878178248</v>
      </c>
      <c r="H187">
        <v>0</v>
      </c>
      <c r="I187" s="47">
        <v>3.7260757194622299E-3</v>
      </c>
      <c r="J187" s="47">
        <v>1.16192023507306E-5</v>
      </c>
      <c r="K187" s="47">
        <v>5.2985428244944899E-7</v>
      </c>
      <c r="L187">
        <v>43.983320051581998</v>
      </c>
      <c r="N187">
        <v>-18.824025661234501</v>
      </c>
      <c r="O187">
        <v>-71.083945397823797</v>
      </c>
      <c r="P187" s="47">
        <v>1.10256706588396E-2</v>
      </c>
      <c r="Q187" s="47">
        <v>3.8403247972470999E-3</v>
      </c>
      <c r="R187" t="s">
        <v>73</v>
      </c>
    </row>
    <row r="188" spans="1:18" x14ac:dyDescent="0.3">
      <c r="A188">
        <v>79</v>
      </c>
      <c r="B188" t="s">
        <v>147</v>
      </c>
      <c r="C188">
        <v>0.80400000000000005</v>
      </c>
      <c r="D188" s="47">
        <v>1.06518160437885E-7</v>
      </c>
      <c r="E188">
        <v>10.2647401688419</v>
      </c>
      <c r="G188">
        <v>13.9994116702326</v>
      </c>
      <c r="H188">
        <v>0</v>
      </c>
      <c r="I188" s="47">
        <v>3.7279688370056101E-3</v>
      </c>
      <c r="J188" s="47">
        <v>1.1703230196628601E-5</v>
      </c>
      <c r="K188" s="47">
        <v>4.4567651380500498E-7</v>
      </c>
      <c r="L188">
        <v>38.376172387310199</v>
      </c>
      <c r="N188">
        <v>-17.917852181013998</v>
      </c>
      <c r="O188">
        <v>-71.556776640848497</v>
      </c>
      <c r="P188" s="47">
        <v>1.1035853511471501E-2</v>
      </c>
      <c r="Q188" s="47">
        <v>3.8383700182996298E-3</v>
      </c>
      <c r="R188" t="s">
        <v>73</v>
      </c>
    </row>
    <row r="189" spans="1:18" x14ac:dyDescent="0.3">
      <c r="A189">
        <v>80</v>
      </c>
      <c r="B189" t="s">
        <v>112</v>
      </c>
      <c r="C189">
        <v>0.75800000000000001</v>
      </c>
      <c r="D189" s="47">
        <v>1.12584641762115E-7</v>
      </c>
      <c r="E189">
        <v>11.5077806694466</v>
      </c>
      <c r="G189">
        <v>13.2655234346746</v>
      </c>
      <c r="H189">
        <v>0</v>
      </c>
      <c r="I189" s="47">
        <v>3.72527069690758E-3</v>
      </c>
      <c r="J189" s="47">
        <v>1.16876212100201E-5</v>
      </c>
      <c r="K189" s="47">
        <v>4.8125716101132799E-7</v>
      </c>
      <c r="L189">
        <v>43.954737916307998</v>
      </c>
      <c r="N189">
        <v>-18.706601998490999</v>
      </c>
      <c r="O189">
        <v>-71.403213146561598</v>
      </c>
      <c r="P189" s="47">
        <v>1.10269901720226E-2</v>
      </c>
      <c r="Q189" s="47">
        <v>3.83900488050503E-3</v>
      </c>
      <c r="R189" t="s">
        <v>73</v>
      </c>
    </row>
    <row r="190" spans="1:18" x14ac:dyDescent="0.3">
      <c r="A190">
        <v>81</v>
      </c>
      <c r="B190" t="s">
        <v>148</v>
      </c>
      <c r="C190">
        <v>0.79700000000000004</v>
      </c>
      <c r="D190" s="47">
        <v>1.2339384188042601E-7</v>
      </c>
      <c r="E190">
        <v>11.9953609503696</v>
      </c>
      <c r="G190">
        <v>13.1546685834141</v>
      </c>
      <c r="H190">
        <v>0</v>
      </c>
      <c r="I190" s="47">
        <v>3.7248631390469199E-3</v>
      </c>
      <c r="J190" s="47">
        <v>1.1643375174804299E-5</v>
      </c>
      <c r="K190" s="47">
        <v>5.1475735740602602E-7</v>
      </c>
      <c r="L190">
        <v>44.713835562373902</v>
      </c>
      <c r="N190">
        <v>-18.759297663354001</v>
      </c>
      <c r="O190">
        <v>-71.638213019911802</v>
      </c>
      <c r="P190" s="47">
        <v>1.1026398020297401E-2</v>
      </c>
      <c r="Q190" s="47">
        <v>3.8380333440174198E-3</v>
      </c>
      <c r="R190" t="s">
        <v>73</v>
      </c>
    </row>
    <row r="191" spans="1:18" x14ac:dyDescent="0.3">
      <c r="A191">
        <v>82</v>
      </c>
      <c r="B191" t="s">
        <v>100</v>
      </c>
      <c r="C191">
        <v>0.76700000000000002</v>
      </c>
      <c r="D191" s="47">
        <v>1.4819981038888301E-7</v>
      </c>
      <c r="E191">
        <v>14.970339176864799</v>
      </c>
      <c r="G191">
        <v>13.6975180321226</v>
      </c>
      <c r="H191">
        <v>0</v>
      </c>
      <c r="I191" s="47">
        <v>3.7268589250451E-3</v>
      </c>
      <c r="J191" s="47">
        <v>1.1680729753898601E-5</v>
      </c>
      <c r="K191" s="47">
        <v>5.5042986013553698E-7</v>
      </c>
      <c r="L191">
        <v>49.682668273540202</v>
      </c>
      <c r="N191">
        <v>-17.057974216058501</v>
      </c>
      <c r="O191">
        <v>-72.258216421423199</v>
      </c>
      <c r="P191" s="47">
        <v>1.10455161321393E-2</v>
      </c>
      <c r="Q191" s="47">
        <v>3.8354701259253202E-3</v>
      </c>
      <c r="R191" t="s">
        <v>73</v>
      </c>
    </row>
    <row r="192" spans="1:18" x14ac:dyDescent="0.3">
      <c r="A192">
        <v>83</v>
      </c>
      <c r="B192" t="s">
        <v>69</v>
      </c>
      <c r="C192">
        <v>0.8</v>
      </c>
      <c r="D192" s="47">
        <v>1.4685964456334601E-7</v>
      </c>
      <c r="E192">
        <v>14.2229624755965</v>
      </c>
      <c r="G192">
        <v>-1.8186766055174901</v>
      </c>
      <c r="H192">
        <v>0</v>
      </c>
      <c r="I192" s="47">
        <v>3.6698136354598198E-3</v>
      </c>
      <c r="J192" s="47">
        <v>1.1708302939569601E-5</v>
      </c>
      <c r="K192" s="47">
        <v>4.2981127823527E-7</v>
      </c>
      <c r="L192">
        <v>37.195076711676997</v>
      </c>
      <c r="N192">
        <v>-19.1737930816291</v>
      </c>
      <c r="O192">
        <v>-72.827639675577203</v>
      </c>
      <c r="P192" s="47">
        <v>1.1021740252383099E-2</v>
      </c>
      <c r="Q192" s="47">
        <v>3.8331160162808301E-3</v>
      </c>
      <c r="R192" t="s">
        <v>73</v>
      </c>
    </row>
    <row r="193" spans="1:18" x14ac:dyDescent="0.3">
      <c r="A193">
        <v>84</v>
      </c>
      <c r="B193" t="s">
        <v>69</v>
      </c>
      <c r="C193">
        <v>0.8</v>
      </c>
      <c r="D193" s="47">
        <v>1.5752188712442301E-7</v>
      </c>
      <c r="E193">
        <v>15.255643505376501</v>
      </c>
      <c r="G193">
        <v>-1.83373171106444</v>
      </c>
      <c r="H193">
        <v>0</v>
      </c>
      <c r="I193" s="47">
        <v>3.6697582853642699E-3</v>
      </c>
      <c r="J193" s="47">
        <v>1.1681278634728001E-5</v>
      </c>
      <c r="K193" s="47">
        <v>4.6080439441986698E-7</v>
      </c>
      <c r="L193">
        <v>39.877160973595302</v>
      </c>
      <c r="N193">
        <v>-19.148073607153801</v>
      </c>
      <c r="O193">
        <v>-72.448537387418497</v>
      </c>
      <c r="P193" s="47">
        <v>1.10220292672617E-2</v>
      </c>
      <c r="Q193" s="47">
        <v>3.8346833009786198E-3</v>
      </c>
      <c r="R193" t="s">
        <v>73</v>
      </c>
    </row>
    <row r="194" spans="1:18" x14ac:dyDescent="0.3">
      <c r="A194">
        <v>85</v>
      </c>
      <c r="B194" t="s">
        <v>68</v>
      </c>
      <c r="C194">
        <v>0.77800000000000002</v>
      </c>
      <c r="D194" s="47">
        <v>9.7776173567376596E-8</v>
      </c>
      <c r="E194">
        <v>9.7371881762669101</v>
      </c>
      <c r="G194">
        <v>6.4823425178277203</v>
      </c>
      <c r="H194">
        <v>0</v>
      </c>
      <c r="I194" s="47">
        <v>3.7003323322667898E-3</v>
      </c>
      <c r="J194" s="47">
        <v>1.1659408237545E-5</v>
      </c>
      <c r="K194" s="47">
        <v>5.45226867654236E-7</v>
      </c>
      <c r="L194">
        <v>48.516835540946701</v>
      </c>
      <c r="N194">
        <v>-28.011093644916802</v>
      </c>
      <c r="O194">
        <v>-72.878808540818</v>
      </c>
      <c r="P194" s="47">
        <v>1.09224337384933E-2</v>
      </c>
      <c r="Q194" s="47">
        <v>3.83290447395571E-3</v>
      </c>
      <c r="R194" t="s">
        <v>73</v>
      </c>
    </row>
    <row r="195" spans="1:18" x14ac:dyDescent="0.3">
      <c r="A195">
        <v>86</v>
      </c>
      <c r="B195" t="s">
        <v>149</v>
      </c>
      <c r="C195">
        <v>0.79600000000000004</v>
      </c>
      <c r="D195" s="47">
        <v>1.51517208508978E-7</v>
      </c>
      <c r="E195">
        <v>14.7479175879546</v>
      </c>
      <c r="G195">
        <v>12.982059756510701</v>
      </c>
      <c r="H195">
        <v>0</v>
      </c>
      <c r="I195" s="47">
        <v>3.7242285426948101E-3</v>
      </c>
      <c r="J195" s="47">
        <v>1.17520749251262E-5</v>
      </c>
      <c r="K195" s="47">
        <v>5.6183924734831702E-7</v>
      </c>
      <c r="L195">
        <v>48.864931871578897</v>
      </c>
      <c r="N195">
        <v>-17.176418143427998</v>
      </c>
      <c r="O195">
        <v>-73.027472349138904</v>
      </c>
      <c r="P195" s="47">
        <v>1.10441851540387E-2</v>
      </c>
      <c r="Q195" s="47">
        <v>3.8322898680322598E-3</v>
      </c>
      <c r="R195" t="s">
        <v>73</v>
      </c>
    </row>
    <row r="196" spans="1:18" x14ac:dyDescent="0.3">
      <c r="A196">
        <v>87</v>
      </c>
      <c r="B196" t="s">
        <v>150</v>
      </c>
      <c r="C196">
        <v>0.78900000000000003</v>
      </c>
      <c r="D196" s="47">
        <v>1.48805195242241E-7</v>
      </c>
      <c r="E196">
        <v>14.612443792156199</v>
      </c>
      <c r="G196">
        <v>12.947098189940199</v>
      </c>
      <c r="H196">
        <v>0</v>
      </c>
      <c r="I196" s="47">
        <v>3.7241000064953201E-3</v>
      </c>
      <c r="J196" s="47">
        <v>1.1743108445488799E-5</v>
      </c>
      <c r="K196" s="47">
        <v>5.5670699006249404E-7</v>
      </c>
      <c r="L196">
        <v>48.8481153764467</v>
      </c>
      <c r="N196">
        <v>-17.671904861899101</v>
      </c>
      <c r="O196">
        <v>-73.254872131211101</v>
      </c>
      <c r="P196" s="47">
        <v>1.10386172706859E-2</v>
      </c>
      <c r="Q196" s="47">
        <v>3.83134975184237E-3</v>
      </c>
      <c r="R196" t="s">
        <v>73</v>
      </c>
    </row>
    <row r="197" spans="1:18" x14ac:dyDescent="0.3">
      <c r="A197">
        <v>88</v>
      </c>
      <c r="B197" t="s">
        <v>151</v>
      </c>
      <c r="C197">
        <v>0.76200000000000001</v>
      </c>
      <c r="D197" s="47">
        <v>1.4643149831572399E-7</v>
      </c>
      <c r="E197">
        <v>14.888776458326401</v>
      </c>
      <c r="G197">
        <v>13.808936705629399</v>
      </c>
      <c r="H197">
        <v>0</v>
      </c>
      <c r="I197" s="47">
        <v>3.72726855579825E-3</v>
      </c>
      <c r="J197" s="47">
        <v>1.16906434756026E-5</v>
      </c>
      <c r="K197" s="47">
        <v>5.4175556041258201E-7</v>
      </c>
      <c r="L197">
        <v>49.220588137913502</v>
      </c>
      <c r="N197">
        <v>-16.918513737666402</v>
      </c>
      <c r="O197">
        <v>-73.248898713514706</v>
      </c>
      <c r="P197" s="47">
        <v>1.10470832774271E-2</v>
      </c>
      <c r="Q197" s="47">
        <v>3.8313744471460999E-3</v>
      </c>
      <c r="R197" t="s">
        <v>73</v>
      </c>
    </row>
    <row r="198" spans="1:18" x14ac:dyDescent="0.3">
      <c r="A198">
        <v>89</v>
      </c>
      <c r="B198" t="s">
        <v>152</v>
      </c>
      <c r="C198">
        <v>0.77200000000000002</v>
      </c>
      <c r="D198" s="47">
        <v>1.4789140500431899E-7</v>
      </c>
      <c r="E198">
        <v>14.8424954360089</v>
      </c>
      <c r="G198">
        <v>13.4674893283077</v>
      </c>
      <c r="H198">
        <v>0</v>
      </c>
      <c r="I198" s="47">
        <v>3.7260132245155201E-3</v>
      </c>
      <c r="J198" s="47">
        <v>1.1789494546212801E-5</v>
      </c>
      <c r="K198" s="47">
        <v>5.48746402317946E-7</v>
      </c>
      <c r="L198">
        <v>49.209936431006703</v>
      </c>
      <c r="N198">
        <v>-16.817077799575799</v>
      </c>
      <c r="O198">
        <v>-73.238658095570898</v>
      </c>
      <c r="P198" s="47">
        <v>1.1048223133350601E-2</v>
      </c>
      <c r="Q198" s="47">
        <v>3.8314167839092902E-3</v>
      </c>
      <c r="R198" t="s">
        <v>73</v>
      </c>
    </row>
    <row r="199" spans="1:18" x14ac:dyDescent="0.3">
      <c r="A199">
        <v>90</v>
      </c>
      <c r="B199" t="s">
        <v>153</v>
      </c>
      <c r="C199">
        <v>0.79600000000000004</v>
      </c>
      <c r="D199" s="47">
        <v>1.4756905444140999E-7</v>
      </c>
      <c r="E199">
        <v>14.363615701865999</v>
      </c>
      <c r="G199">
        <v>14.0162288687479</v>
      </c>
      <c r="H199">
        <v>0</v>
      </c>
      <c r="I199" s="47">
        <v>3.7280306654359501E-3</v>
      </c>
      <c r="J199" s="47">
        <v>1.1767247008771001E-5</v>
      </c>
      <c r="K199" s="47">
        <v>5.5169619095352097E-7</v>
      </c>
      <c r="L199">
        <v>47.982762236346701</v>
      </c>
      <c r="N199">
        <v>-17.164331777764499</v>
      </c>
      <c r="O199">
        <v>-73.492432310564993</v>
      </c>
      <c r="P199" s="47">
        <v>1.1044320970946901E-2</v>
      </c>
      <c r="Q199" s="47">
        <v>3.83036763053755E-3</v>
      </c>
      <c r="R199" t="s">
        <v>73</v>
      </c>
    </row>
    <row r="200" spans="1:18" x14ac:dyDescent="0.3">
      <c r="A200">
        <v>91</v>
      </c>
      <c r="B200" t="s">
        <v>154</v>
      </c>
      <c r="C200">
        <v>0.78400000000000003</v>
      </c>
      <c r="D200" s="47">
        <v>1.4393251964589499E-7</v>
      </c>
      <c r="E200">
        <v>14.2240660094134</v>
      </c>
      <c r="G200">
        <v>13.1007967651505</v>
      </c>
      <c r="H200">
        <v>0</v>
      </c>
      <c r="I200" s="47">
        <v>3.7246650793070798E-3</v>
      </c>
      <c r="J200" s="47">
        <v>1.18106262105524E-5</v>
      </c>
      <c r="K200" s="47">
        <v>5.4378743508109995E-7</v>
      </c>
      <c r="L200">
        <v>48.018811228982699</v>
      </c>
      <c r="N200">
        <v>-17.236633124702099</v>
      </c>
      <c r="O200">
        <v>-73.488164860471102</v>
      </c>
      <c r="P200" s="47">
        <v>1.1043508506251101E-2</v>
      </c>
      <c r="Q200" s="47">
        <v>3.8303852730299302E-3</v>
      </c>
      <c r="R200" t="s">
        <v>73</v>
      </c>
    </row>
    <row r="201" spans="1:18" x14ac:dyDescent="0.3">
      <c r="A201">
        <v>92</v>
      </c>
      <c r="B201" t="s">
        <v>155</v>
      </c>
      <c r="C201">
        <v>0.81</v>
      </c>
      <c r="D201" s="47">
        <v>1.2322771822392799E-7</v>
      </c>
      <c r="E201">
        <v>11.7869798173652</v>
      </c>
      <c r="G201">
        <v>14.665145688036599</v>
      </c>
      <c r="H201">
        <v>0</v>
      </c>
      <c r="I201" s="47">
        <v>3.7304164081220698E-3</v>
      </c>
      <c r="J201" s="47">
        <v>1.16595740385845E-5</v>
      </c>
      <c r="K201" s="47">
        <v>5.0181642885505095E-7</v>
      </c>
      <c r="L201">
        <v>42.890195672886001</v>
      </c>
      <c r="N201">
        <v>-17.7333142453821</v>
      </c>
      <c r="O201">
        <v>-73.564525265427903</v>
      </c>
      <c r="P201" s="47">
        <v>1.10379272011618E-2</v>
      </c>
      <c r="Q201" s="47">
        <v>3.8300695838401201E-3</v>
      </c>
      <c r="R201" t="s">
        <v>73</v>
      </c>
    </row>
    <row r="202" spans="1:18" x14ac:dyDescent="0.3">
      <c r="A202">
        <v>93</v>
      </c>
      <c r="B202" t="s">
        <v>156</v>
      </c>
      <c r="C202">
        <v>0.754</v>
      </c>
      <c r="D202" s="47">
        <v>1.16521449738949E-7</v>
      </c>
      <c r="E202">
        <v>11.973314067512099</v>
      </c>
      <c r="G202">
        <v>14.635878584757901</v>
      </c>
      <c r="H202">
        <v>0</v>
      </c>
      <c r="I202" s="47">
        <v>3.73030880761686E-3</v>
      </c>
      <c r="J202" s="47">
        <v>1.1723366128260901E-5</v>
      </c>
      <c r="K202" s="47">
        <v>4.7471583708436098E-7</v>
      </c>
      <c r="L202">
        <v>43.587350539165698</v>
      </c>
      <c r="N202">
        <v>-17.9484901652649</v>
      </c>
      <c r="O202">
        <v>-73.718084572983599</v>
      </c>
      <c r="P202" s="47">
        <v>1.10355092263149E-2</v>
      </c>
      <c r="Q202" s="47">
        <v>3.8294347389435002E-3</v>
      </c>
      <c r="R202" t="s">
        <v>73</v>
      </c>
    </row>
    <row r="203" spans="1:18" x14ac:dyDescent="0.3">
      <c r="A203">
        <v>94</v>
      </c>
      <c r="B203" t="s">
        <v>157</v>
      </c>
      <c r="C203">
        <v>0.82699999999999996</v>
      </c>
      <c r="D203" s="47">
        <v>1.2341774793117599E-7</v>
      </c>
      <c r="E203">
        <v>11.5625718464588</v>
      </c>
      <c r="G203">
        <v>16.014378768297</v>
      </c>
      <c r="H203">
        <v>0</v>
      </c>
      <c r="I203" s="47">
        <v>3.73537686354164E-3</v>
      </c>
      <c r="J203" s="47">
        <v>1.1693222730966899E-5</v>
      </c>
      <c r="K203" s="47">
        <v>5.0292620445979697E-7</v>
      </c>
      <c r="L203">
        <v>42.101455468745002</v>
      </c>
      <c r="N203">
        <v>-17.114182523267999</v>
      </c>
      <c r="O203">
        <v>-73.447572637873193</v>
      </c>
      <c r="P203" s="47">
        <v>1.10448845081495E-2</v>
      </c>
      <c r="Q203" s="47">
        <v>3.8305530893985402E-3</v>
      </c>
      <c r="R203" t="s">
        <v>73</v>
      </c>
    </row>
    <row r="204" spans="1:18" x14ac:dyDescent="0.3">
      <c r="A204">
        <v>95</v>
      </c>
      <c r="B204" t="s">
        <v>128</v>
      </c>
      <c r="C204">
        <v>0.79500000000000004</v>
      </c>
      <c r="D204" s="47">
        <v>1.1578400514050699E-7</v>
      </c>
      <c r="E204">
        <v>11.2840260672992</v>
      </c>
      <c r="G204">
        <v>14.979672340711801</v>
      </c>
      <c r="H204">
        <v>0</v>
      </c>
      <c r="I204" s="47">
        <v>3.7315727653606302E-3</v>
      </c>
      <c r="J204" s="47">
        <v>1.17126440499495E-5</v>
      </c>
      <c r="K204" s="47">
        <v>4.8014454878675405E-7</v>
      </c>
      <c r="L204">
        <v>41.812208957201001</v>
      </c>
      <c r="N204">
        <v>-17.515089123968501</v>
      </c>
      <c r="O204">
        <v>-73.757062647233198</v>
      </c>
      <c r="P204" s="47">
        <v>1.1040379440496099E-2</v>
      </c>
      <c r="Q204" s="47">
        <v>3.8292735957870801E-3</v>
      </c>
      <c r="R204" t="s">
        <v>73</v>
      </c>
    </row>
    <row r="205" spans="1:18" x14ac:dyDescent="0.3">
      <c r="A205">
        <v>96</v>
      </c>
      <c r="B205" t="s">
        <v>69</v>
      </c>
      <c r="C205">
        <v>0.8</v>
      </c>
      <c r="D205" s="47">
        <v>1.15644056664088E-7</v>
      </c>
      <c r="E205">
        <v>11.1998942323174</v>
      </c>
      <c r="G205">
        <v>13.452856280292499</v>
      </c>
      <c r="H205">
        <v>0</v>
      </c>
      <c r="I205" s="47">
        <v>3.7259594261145001E-3</v>
      </c>
      <c r="J205" s="47">
        <v>1.16608839195087E-5</v>
      </c>
      <c r="K205" s="47">
        <v>4.9294604576033397E-7</v>
      </c>
      <c r="L205">
        <v>42.658667554448897</v>
      </c>
      <c r="N205">
        <v>-18.5736702451754</v>
      </c>
      <c r="O205">
        <v>-73.491408562657895</v>
      </c>
      <c r="P205" s="47">
        <v>1.1028483952720901E-2</v>
      </c>
      <c r="Q205" s="47">
        <v>3.8303718629161998E-3</v>
      </c>
      <c r="R205" t="s">
        <v>73</v>
      </c>
    </row>
    <row r="206" spans="1:18" x14ac:dyDescent="0.3">
      <c r="A206">
        <v>97</v>
      </c>
      <c r="B206" t="s">
        <v>69</v>
      </c>
      <c r="C206">
        <v>0.8</v>
      </c>
      <c r="D206" s="47">
        <v>1.56310128424098E-7</v>
      </c>
      <c r="E206">
        <v>15.1381747583542</v>
      </c>
      <c r="G206">
        <v>-1.75818190714079</v>
      </c>
      <c r="H206">
        <v>0</v>
      </c>
      <c r="I206" s="47">
        <v>3.6700360442184E-3</v>
      </c>
      <c r="J206" s="47">
        <v>1.16111483997817E-5</v>
      </c>
      <c r="K206" s="47">
        <v>4.5721276420440702E-7</v>
      </c>
      <c r="L206">
        <v>39.566357717278997</v>
      </c>
      <c r="N206">
        <v>-19.139550872833698</v>
      </c>
      <c r="O206">
        <v>-73.374042414087199</v>
      </c>
      <c r="P206" s="47">
        <v>1.1022125038931799E-2</v>
      </c>
      <c r="Q206" s="47">
        <v>3.8308570780532201E-3</v>
      </c>
      <c r="R206" t="s">
        <v>73</v>
      </c>
    </row>
    <row r="207" spans="1:18" x14ac:dyDescent="0.3">
      <c r="A207">
        <v>98</v>
      </c>
      <c r="B207" t="s">
        <v>68</v>
      </c>
      <c r="C207">
        <v>0.72099999999999997</v>
      </c>
      <c r="D207" s="47">
        <v>8.9504942901719202E-8</v>
      </c>
      <c r="E207">
        <v>9.61817004213815</v>
      </c>
      <c r="G207">
        <v>6.4058883616455402</v>
      </c>
      <c r="H207">
        <v>0</v>
      </c>
      <c r="I207" s="47">
        <v>3.7000512485615899E-3</v>
      </c>
      <c r="J207" s="47">
        <v>1.15795661370978E-5</v>
      </c>
      <c r="K207" s="47">
        <v>5.00259589752972E-7</v>
      </c>
      <c r="L207">
        <v>48.034697650376899</v>
      </c>
      <c r="N207">
        <v>-28.032291266752399</v>
      </c>
      <c r="O207">
        <v>-73.9698730513703</v>
      </c>
      <c r="P207" s="47">
        <v>1.09221955365772E-2</v>
      </c>
      <c r="Q207" s="47">
        <v>3.82839379500414E-3</v>
      </c>
      <c r="R207" t="s">
        <v>73</v>
      </c>
    </row>
    <row r="208" spans="1:18" x14ac:dyDescent="0.3">
      <c r="A208">
        <v>86</v>
      </c>
      <c r="B208" t="s">
        <v>75</v>
      </c>
      <c r="C208">
        <v>0.82499999999999996</v>
      </c>
      <c r="D208" s="47">
        <v>1.6197792788302801E-7</v>
      </c>
      <c r="E208">
        <v>14.952360055152401</v>
      </c>
      <c r="G208">
        <v>6.1167466173518799</v>
      </c>
      <c r="H208">
        <v>0</v>
      </c>
      <c r="I208" s="47">
        <v>3.6989882189386899E-3</v>
      </c>
      <c r="J208" s="47">
        <v>1.45700447926454E-5</v>
      </c>
      <c r="K208" s="47">
        <v>5.5619093397574204E-7</v>
      </c>
      <c r="L208">
        <v>47.981526987000997</v>
      </c>
      <c r="N208">
        <v>-20.981186500712301</v>
      </c>
      <c r="O208">
        <v>-35.625612441547197</v>
      </c>
      <c r="P208" s="47">
        <v>1.10014302110542E-2</v>
      </c>
      <c r="Q208" s="47">
        <v>3.9869166390463498E-3</v>
      </c>
      <c r="R208" t="s">
        <v>73</v>
      </c>
    </row>
    <row r="209" spans="1:18" x14ac:dyDescent="0.3">
      <c r="A209">
        <v>87</v>
      </c>
      <c r="B209" t="s">
        <v>76</v>
      </c>
      <c r="C209">
        <v>0.73299999999999998</v>
      </c>
      <c r="D209" s="47">
        <v>1.4036307366405199E-7</v>
      </c>
      <c r="E209">
        <v>14.583342890336199</v>
      </c>
      <c r="G209">
        <v>5.9733356223702501</v>
      </c>
      <c r="H209">
        <v>0</v>
      </c>
      <c r="I209" s="47">
        <v>3.69846096841564E-3</v>
      </c>
      <c r="J209" s="47">
        <v>1.4573259107860501E-5</v>
      </c>
      <c r="K209" s="47">
        <v>4.8572876254482398E-7</v>
      </c>
      <c r="L209">
        <v>47.162194433093397</v>
      </c>
      <c r="N209">
        <v>-20.695181174506601</v>
      </c>
      <c r="O209">
        <v>-34.8637917441553</v>
      </c>
      <c r="P209" s="47">
        <v>1.10046441101058E-2</v>
      </c>
      <c r="Q209" s="47">
        <v>3.9900661582098502E-3</v>
      </c>
      <c r="R209" t="s">
        <v>73</v>
      </c>
    </row>
    <row r="210" spans="1:18" x14ac:dyDescent="0.3">
      <c r="A210">
        <v>88</v>
      </c>
      <c r="B210" t="s">
        <v>77</v>
      </c>
      <c r="C210">
        <v>0.69599999999999995</v>
      </c>
      <c r="D210" s="47">
        <v>1.33943210987864E-7</v>
      </c>
      <c r="E210">
        <v>14.6561461315945</v>
      </c>
      <c r="G210">
        <v>5.27133554823821</v>
      </c>
      <c r="H210">
        <v>0</v>
      </c>
      <c r="I210" s="47">
        <v>3.6958800651431E-3</v>
      </c>
      <c r="J210" s="47">
        <v>1.4574144100607401E-5</v>
      </c>
      <c r="K210" s="47">
        <v>4.7107568690307702E-7</v>
      </c>
      <c r="L210">
        <v>48.171080190016902</v>
      </c>
      <c r="N210">
        <v>-18.150216410665699</v>
      </c>
      <c r="O210">
        <v>-34.498074778571102</v>
      </c>
      <c r="P210" s="47">
        <v>1.1033242388150099E-2</v>
      </c>
      <c r="Q210" s="47">
        <v>3.9915781053064198E-3</v>
      </c>
      <c r="R210" t="s">
        <v>73</v>
      </c>
    </row>
    <row r="211" spans="1:18" x14ac:dyDescent="0.3">
      <c r="A211">
        <v>89</v>
      </c>
      <c r="B211" t="s">
        <v>78</v>
      </c>
      <c r="C211">
        <v>0.73599999999999999</v>
      </c>
      <c r="D211" s="47">
        <v>1.41220257737773E-7</v>
      </c>
      <c r="E211">
        <v>14.6125996157612</v>
      </c>
      <c r="G211">
        <v>5.18781997882426</v>
      </c>
      <c r="H211">
        <v>0</v>
      </c>
      <c r="I211" s="47">
        <v>3.6955730201521501E-3</v>
      </c>
      <c r="J211" s="47">
        <v>1.45983042656047E-5</v>
      </c>
      <c r="K211" s="47">
        <v>4.9964956816417296E-7</v>
      </c>
      <c r="L211">
        <v>48.3161837264187</v>
      </c>
      <c r="N211">
        <v>-18.231125842619701</v>
      </c>
      <c r="O211">
        <v>-34.678755479512397</v>
      </c>
      <c r="P211" s="47">
        <v>1.10323331926813E-2</v>
      </c>
      <c r="Q211" s="47">
        <v>3.9908311351439596E-3</v>
      </c>
      <c r="R211" t="s">
        <v>73</v>
      </c>
    </row>
    <row r="212" spans="1:18" x14ac:dyDescent="0.3">
      <c r="A212">
        <v>90</v>
      </c>
      <c r="B212" t="s">
        <v>79</v>
      </c>
      <c r="C212">
        <v>0.49199999999999999</v>
      </c>
      <c r="D212" s="47">
        <v>9.3211936044723704E-8</v>
      </c>
      <c r="E212">
        <v>14.4282819918973</v>
      </c>
      <c r="G212">
        <v>4.8031038914703599</v>
      </c>
      <c r="H212">
        <v>0</v>
      </c>
      <c r="I212" s="47">
        <v>3.69415861145699E-3</v>
      </c>
      <c r="J212" s="47">
        <v>1.45597328555483E-5</v>
      </c>
      <c r="K212" s="47">
        <v>3.33662459550688E-7</v>
      </c>
      <c r="L212">
        <v>48.266643693348598</v>
      </c>
      <c r="N212">
        <v>-18.2579982951817</v>
      </c>
      <c r="O212">
        <v>-33.904350032747701</v>
      </c>
      <c r="P212" s="47">
        <v>1.10320312215574E-2</v>
      </c>
      <c r="Q212" s="47">
        <v>3.9940326821789199E-3</v>
      </c>
      <c r="R212" t="s">
        <v>73</v>
      </c>
    </row>
    <row r="213" spans="1:18" x14ac:dyDescent="0.3">
      <c r="A213">
        <v>91</v>
      </c>
      <c r="B213" t="s">
        <v>80</v>
      </c>
      <c r="C213">
        <v>0.66300000000000003</v>
      </c>
      <c r="D213" s="47">
        <v>1.29709611933204E-7</v>
      </c>
      <c r="E213">
        <v>14.899346368466301</v>
      </c>
      <c r="G213">
        <v>4.8879729307019399</v>
      </c>
      <c r="H213">
        <v>0</v>
      </c>
      <c r="I213" s="47">
        <v>3.6944706324797301E-3</v>
      </c>
      <c r="J213" s="47">
        <v>1.45465603666056E-5</v>
      </c>
      <c r="K213" s="47">
        <v>4.5516071089934903E-7</v>
      </c>
      <c r="L213">
        <v>48.8602871522925</v>
      </c>
      <c r="N213">
        <v>-18.483592718161901</v>
      </c>
      <c r="O213">
        <v>-33.978125547247899</v>
      </c>
      <c r="P213" s="47">
        <v>1.10294961719075E-2</v>
      </c>
      <c r="Q213" s="47">
        <v>3.9937276794433504E-3</v>
      </c>
      <c r="R213" t="s">
        <v>73</v>
      </c>
    </row>
    <row r="214" spans="1:18" x14ac:dyDescent="0.3">
      <c r="A214">
        <v>92</v>
      </c>
      <c r="B214" t="s">
        <v>81</v>
      </c>
      <c r="C214">
        <v>0.60199999999999998</v>
      </c>
      <c r="D214" s="47">
        <v>1.16512567926996E-7</v>
      </c>
      <c r="E214">
        <v>14.739530319412101</v>
      </c>
      <c r="G214">
        <v>4.8836541646823699</v>
      </c>
      <c r="H214">
        <v>0</v>
      </c>
      <c r="I214" s="47">
        <v>3.69445475453645E-3</v>
      </c>
      <c r="J214" s="47">
        <v>1.45411228474183E-5</v>
      </c>
      <c r="K214" s="47">
        <v>4.1481736212656299E-7</v>
      </c>
      <c r="L214">
        <v>49.041668224705198</v>
      </c>
      <c r="N214">
        <v>-18.400365845080799</v>
      </c>
      <c r="O214">
        <v>-33.934443322729102</v>
      </c>
      <c r="P214" s="47">
        <v>1.1030431408925701E-2</v>
      </c>
      <c r="Q214" s="47">
        <v>3.9939082704980398E-3</v>
      </c>
      <c r="R214" t="s">
        <v>73</v>
      </c>
    </row>
    <row r="215" spans="1:18" x14ac:dyDescent="0.3">
      <c r="A215">
        <v>93</v>
      </c>
      <c r="B215" t="s">
        <v>82</v>
      </c>
      <c r="C215">
        <v>0.57599999999999996</v>
      </c>
      <c r="D215" s="47">
        <v>1.1034880383759E-7</v>
      </c>
      <c r="E215">
        <v>14.5899403407983</v>
      </c>
      <c r="G215">
        <v>4.60898005652738</v>
      </c>
      <c r="H215">
        <v>0</v>
      </c>
      <c r="I215" s="47">
        <v>3.69344491517782E-3</v>
      </c>
      <c r="J215" s="47">
        <v>1.45629438240486E-5</v>
      </c>
      <c r="K215" s="47">
        <v>3.9804877016713599E-7</v>
      </c>
      <c r="L215">
        <v>49.183392550613398</v>
      </c>
      <c r="N215">
        <v>-18.708860403392201</v>
      </c>
      <c r="O215">
        <v>-33.459157191504801</v>
      </c>
      <c r="P215">
        <v>1.1026964793875001E-2</v>
      </c>
      <c r="Q215" s="47">
        <v>3.9958731984444202E-3</v>
      </c>
      <c r="R215" t="s">
        <v>73</v>
      </c>
    </row>
    <row r="216" spans="1:18" x14ac:dyDescent="0.3">
      <c r="A216">
        <v>94</v>
      </c>
      <c r="B216" t="s">
        <v>83</v>
      </c>
      <c r="C216">
        <v>0.84499999999999997</v>
      </c>
      <c r="D216" s="47">
        <v>1.6371299933065599E-7</v>
      </c>
      <c r="E216">
        <v>14.7548029289464</v>
      </c>
      <c r="G216">
        <v>5.35771932483466</v>
      </c>
      <c r="H216">
        <v>0</v>
      </c>
      <c r="I216" s="47">
        <v>3.6961976550977499E-3</v>
      </c>
      <c r="J216" s="47">
        <v>1.46168202202354E-5</v>
      </c>
      <c r="K216" s="47">
        <v>5.6934109338158102E-7</v>
      </c>
      <c r="L216">
        <v>47.953561723851998</v>
      </c>
      <c r="N216">
        <v>-18.011556948426598</v>
      </c>
      <c r="O216">
        <v>-35.121555327956102</v>
      </c>
      <c r="P216" s="47">
        <v>1.1034800532259101E-2</v>
      </c>
      <c r="Q216" s="47">
        <v>3.9890005119894104E-3</v>
      </c>
      <c r="R216" t="s">
        <v>73</v>
      </c>
    </row>
    <row r="217" spans="1:18" x14ac:dyDescent="0.3">
      <c r="A217">
        <v>95</v>
      </c>
      <c r="B217" t="s">
        <v>74</v>
      </c>
      <c r="C217">
        <v>100</v>
      </c>
      <c r="D217" s="47">
        <v>1.45466729170617E-10</v>
      </c>
      <c r="E217" s="47">
        <v>5.2175260113667904E-3</v>
      </c>
      <c r="G217">
        <v>-17.762875420992401</v>
      </c>
      <c r="H217">
        <v>0</v>
      </c>
      <c r="I217" s="47">
        <v>3.61119478851472E-3</v>
      </c>
      <c r="J217">
        <v>46.4410234407557</v>
      </c>
      <c r="K217" s="47">
        <v>1.5560339461698699E-11</v>
      </c>
      <c r="L217" s="47">
        <v>1.10679170388382E-5</v>
      </c>
      <c r="N217">
        <v>-577.25267555036805</v>
      </c>
      <c r="O217">
        <v>751.86505554270195</v>
      </c>
      <c r="P217" s="47">
        <v>4.7504962343053996E-3</v>
      </c>
      <c r="Q217" s="47">
        <v>7.2425605961914004E-3</v>
      </c>
      <c r="R217" t="s">
        <v>73</v>
      </c>
    </row>
    <row r="218" spans="1:18" x14ac:dyDescent="0.3">
      <c r="A218">
        <v>96</v>
      </c>
      <c r="B218" t="s">
        <v>69</v>
      </c>
      <c r="C218">
        <v>0.8</v>
      </c>
      <c r="D218" s="47">
        <v>1.4232339646397299E-7</v>
      </c>
      <c r="E218">
        <v>13.548607664999601</v>
      </c>
      <c r="G218">
        <v>-1.92381828228868</v>
      </c>
      <c r="H218">
        <v>0</v>
      </c>
      <c r="I218" s="47">
        <v>3.6694270820851701E-3</v>
      </c>
      <c r="J218" s="47">
        <v>1.4398365452782601E-5</v>
      </c>
      <c r="K218" s="47">
        <v>4.4166118562394301E-7</v>
      </c>
      <c r="L218">
        <v>39.2919646596389</v>
      </c>
      <c r="N218">
        <v>-19.3539470907733</v>
      </c>
      <c r="O218">
        <v>-33.9875719556955</v>
      </c>
      <c r="P218" s="47">
        <v>1.10197158257516E-2</v>
      </c>
      <c r="Q218" s="47">
        <v>3.9936886261011002E-3</v>
      </c>
      <c r="R218" t="s">
        <v>73</v>
      </c>
    </row>
    <row r="219" spans="1:18" x14ac:dyDescent="0.3">
      <c r="A219">
        <v>97</v>
      </c>
      <c r="B219" t="s">
        <v>69</v>
      </c>
      <c r="C219">
        <v>0.8</v>
      </c>
      <c r="D219" s="47">
        <v>1.3100114437669701E-7</v>
      </c>
      <c r="E219">
        <v>12.470751977954601</v>
      </c>
      <c r="G219">
        <v>-1.9557052233888901</v>
      </c>
      <c r="H219">
        <v>0</v>
      </c>
      <c r="I219" s="47">
        <v>3.66930984974621E-3</v>
      </c>
      <c r="J219" s="47">
        <v>1.4511257092585101E-5</v>
      </c>
      <c r="K219" s="47">
        <v>4.0657979061276E-7</v>
      </c>
      <c r="L219">
        <v>36.170982136585302</v>
      </c>
      <c r="N219">
        <v>-19.376111754922999</v>
      </c>
      <c r="O219">
        <v>-33.996998808696397</v>
      </c>
      <c r="P219" s="47">
        <v>1.10194667569876E-2</v>
      </c>
      <c r="Q219" s="47">
        <v>3.9936496536049698E-3</v>
      </c>
      <c r="R219" t="s">
        <v>73</v>
      </c>
    </row>
    <row r="220" spans="1:18" x14ac:dyDescent="0.3">
      <c r="A220">
        <v>98</v>
      </c>
      <c r="B220" t="s">
        <v>68</v>
      </c>
      <c r="C220">
        <v>0.78800000000000003</v>
      </c>
      <c r="D220" s="47">
        <v>1.0010438845214901E-7</v>
      </c>
      <c r="E220">
        <v>9.6746865219653504</v>
      </c>
      <c r="G220">
        <v>6.29588989787307</v>
      </c>
      <c r="H220">
        <v>0</v>
      </c>
      <c r="I220" s="47">
        <v>3.69964683920953E-3</v>
      </c>
      <c r="J220" s="47">
        <v>1.45385040251128E-5</v>
      </c>
      <c r="K220" s="47">
        <v>5.8696662863511104E-7</v>
      </c>
      <c r="L220">
        <v>53.013804745167</v>
      </c>
      <c r="N220">
        <v>-28.142619449732301</v>
      </c>
      <c r="O220">
        <v>-35.188973226074303</v>
      </c>
      <c r="P220" s="47">
        <v>1.0920955756719501E-2</v>
      </c>
      <c r="Q220" s="47">
        <v>3.9887217929117898E-3</v>
      </c>
      <c r="R220" t="s">
        <v>73</v>
      </c>
    </row>
    <row r="221" spans="1:18" x14ac:dyDescent="0.3">
      <c r="A221">
        <v>99</v>
      </c>
      <c r="B221" t="s">
        <v>84</v>
      </c>
      <c r="C221">
        <v>0.67100000000000004</v>
      </c>
      <c r="D221" s="47">
        <v>8.9933635750300001E-8</v>
      </c>
      <c r="E221">
        <v>10.207236371876</v>
      </c>
      <c r="G221">
        <v>13.9783875295995</v>
      </c>
      <c r="H221">
        <v>0</v>
      </c>
      <c r="I221" s="47">
        <v>3.72789154175257E-3</v>
      </c>
      <c r="J221" s="47">
        <v>1.46015299097797E-5</v>
      </c>
      <c r="K221" s="47">
        <v>4.4894248407700801E-7</v>
      </c>
      <c r="L221">
        <v>47.618171245332</v>
      </c>
      <c r="N221">
        <v>-19.3859918370852</v>
      </c>
      <c r="O221">
        <v>-34.299192807454098</v>
      </c>
      <c r="P221" s="47">
        <v>1.10193557325283E-2</v>
      </c>
      <c r="Q221" s="47">
        <v>3.9924003231608897E-3</v>
      </c>
      <c r="R221" t="s">
        <v>73</v>
      </c>
    </row>
    <row r="222" spans="1:18" x14ac:dyDescent="0.3">
      <c r="A222">
        <v>100</v>
      </c>
      <c r="B222" t="s">
        <v>85</v>
      </c>
      <c r="C222">
        <v>0.67900000000000005</v>
      </c>
      <c r="D222" s="47">
        <v>9.7873218751764997E-8</v>
      </c>
      <c r="E222">
        <v>10.977449474956799</v>
      </c>
      <c r="G222">
        <v>14.315642097851599</v>
      </c>
      <c r="H222">
        <v>0</v>
      </c>
      <c r="I222" s="47">
        <v>3.7291314581727499E-3</v>
      </c>
      <c r="J222" s="47">
        <v>1.46072872114654E-5</v>
      </c>
      <c r="K222" s="47">
        <v>4.5142698890110498E-7</v>
      </c>
      <c r="L222">
        <v>47.317551178763999</v>
      </c>
      <c r="N222">
        <v>-19.3474642641199</v>
      </c>
      <c r="O222">
        <v>-34.186528204993699</v>
      </c>
      <c r="P222" s="47">
        <v>1.10197886745712E-2</v>
      </c>
      <c r="Q222" s="47">
        <v>3.9928661011657601E-3</v>
      </c>
      <c r="R222" t="s">
        <v>73</v>
      </c>
    </row>
    <row r="223" spans="1:18" x14ac:dyDescent="0.3">
      <c r="A223">
        <v>101</v>
      </c>
      <c r="B223" t="s">
        <v>86</v>
      </c>
      <c r="C223">
        <v>0.70899999999999996</v>
      </c>
      <c r="D223" s="47">
        <v>9.4767669704676205E-8</v>
      </c>
      <c r="E223">
        <v>10.179405254619599</v>
      </c>
      <c r="G223">
        <v>14.100772096916099</v>
      </c>
      <c r="H223">
        <v>0</v>
      </c>
      <c r="I223" s="47">
        <v>3.7283414886143101E-3</v>
      </c>
      <c r="J223" s="47">
        <v>1.46352078460811E-5</v>
      </c>
      <c r="K223" s="47">
        <v>4.5666339021366298E-7</v>
      </c>
      <c r="L223">
        <v>45.841049802440203</v>
      </c>
      <c r="N223">
        <v>-19.114336405671001</v>
      </c>
      <c r="O223">
        <v>-34.1055068317959</v>
      </c>
      <c r="P223" s="47">
        <v>1.10224083789422E-2</v>
      </c>
      <c r="Q223" s="47">
        <v>3.9932010597306996E-3</v>
      </c>
      <c r="R223" t="s">
        <v>73</v>
      </c>
    </row>
    <row r="224" spans="1:18" x14ac:dyDescent="0.3">
      <c r="A224">
        <v>102</v>
      </c>
      <c r="B224" t="s">
        <v>87</v>
      </c>
      <c r="C224">
        <v>0.66200000000000003</v>
      </c>
      <c r="D224" s="47">
        <v>8.9726043355636804E-8</v>
      </c>
      <c r="E224">
        <v>10.322072002884999</v>
      </c>
      <c r="G224">
        <v>13.830769128689701</v>
      </c>
      <c r="H224">
        <v>0</v>
      </c>
      <c r="I224" s="47">
        <v>3.72734882270163E-3</v>
      </c>
      <c r="J224" s="47">
        <v>1.45999862541315E-5</v>
      </c>
      <c r="K224" s="47">
        <v>4.3151411877051499E-7</v>
      </c>
      <c r="L224">
        <v>46.391798239920298</v>
      </c>
      <c r="N224">
        <v>-20.304853544047699</v>
      </c>
      <c r="O224">
        <v>-33.9465226428905</v>
      </c>
      <c r="P224" s="47">
        <v>1.10090302997548E-2</v>
      </c>
      <c r="Q224" s="47">
        <v>3.9938583321720601E-3</v>
      </c>
      <c r="R224" t="s">
        <v>73</v>
      </c>
    </row>
    <row r="225" spans="1:18" x14ac:dyDescent="0.3">
      <c r="A225">
        <v>103</v>
      </c>
      <c r="B225" t="s">
        <v>88</v>
      </c>
      <c r="C225">
        <v>0.63800000000000001</v>
      </c>
      <c r="D225" s="47">
        <v>8.3364666027957406E-8</v>
      </c>
      <c r="E225">
        <v>9.9510497696537392</v>
      </c>
      <c r="G225">
        <v>13.433050376218899</v>
      </c>
      <c r="H225">
        <v>0</v>
      </c>
      <c r="I225" s="47">
        <v>3.7258866097081701E-3</v>
      </c>
      <c r="J225" s="47">
        <v>1.46242469888078E-5</v>
      </c>
      <c r="K225" s="47">
        <v>4.0869970263646101E-7</v>
      </c>
      <c r="L225">
        <v>45.591918393137199</v>
      </c>
      <c r="N225">
        <v>-20.130784052232698</v>
      </c>
      <c r="O225">
        <v>-33.732818758351101</v>
      </c>
      <c r="P225" s="47">
        <v>1.1010986353448301E-2</v>
      </c>
      <c r="Q225" s="47">
        <v>3.9947418267817104E-3</v>
      </c>
      <c r="R225" t="s">
        <v>73</v>
      </c>
    </row>
    <row r="226" spans="1:18" x14ac:dyDescent="0.3">
      <c r="A226">
        <v>104</v>
      </c>
      <c r="B226" t="s">
        <v>74</v>
      </c>
      <c r="C226">
        <v>100</v>
      </c>
      <c r="D226" s="47">
        <v>1.1957859719706699E-10</v>
      </c>
      <c r="E226" s="47">
        <v>5.1594983732015298E-3</v>
      </c>
      <c r="G226">
        <v>-11.575944340155599</v>
      </c>
      <c r="H226">
        <v>0</v>
      </c>
      <c r="I226" s="47">
        <v>3.6339410406334201E-3</v>
      </c>
      <c r="J226">
        <v>56.084462449962203</v>
      </c>
      <c r="K226" s="47">
        <v>1.3862010592668101E-11</v>
      </c>
      <c r="L226" s="47">
        <v>9.8654453888746305E-6</v>
      </c>
      <c r="N226">
        <v>216.561924943761</v>
      </c>
      <c r="O226">
        <v>1086.7961729034</v>
      </c>
      <c r="P226">
        <v>1.3670749662978E-2</v>
      </c>
      <c r="Q226" s="47">
        <v>8.6272328375607502E-3</v>
      </c>
      <c r="R226" t="s">
        <v>73</v>
      </c>
    </row>
    <row r="227" spans="1:18" x14ac:dyDescent="0.3">
      <c r="A227">
        <v>105</v>
      </c>
      <c r="B227" t="s">
        <v>74</v>
      </c>
      <c r="C227">
        <v>100</v>
      </c>
      <c r="D227" s="47">
        <v>1.3241526088505001E-10</v>
      </c>
      <c r="E227" s="47">
        <v>1.00755876839505E-4</v>
      </c>
      <c r="G227">
        <v>-16.0702678060997</v>
      </c>
      <c r="H227">
        <v>0</v>
      </c>
      <c r="I227" s="47">
        <v>3.61741766041087E-3</v>
      </c>
      <c r="J227" s="47">
        <v>7.0814473599156799E-6</v>
      </c>
      <c r="K227" s="47">
        <v>1.6002664281590901E-11</v>
      </c>
      <c r="L227" s="47">
        <v>1.13885664505932E-5</v>
      </c>
      <c r="N227">
        <v>450.51978931872799</v>
      </c>
      <c r="O227">
        <v>2460.14832807823</v>
      </c>
      <c r="P227" s="47">
        <v>1.62997809765324E-2</v>
      </c>
      <c r="Q227" s="47">
        <v>1.43049453829956E-2</v>
      </c>
      <c r="R227" t="s">
        <v>73</v>
      </c>
    </row>
    <row r="228" spans="1:18" x14ac:dyDescent="0.3">
      <c r="A228">
        <v>106</v>
      </c>
      <c r="B228" t="s">
        <v>74</v>
      </c>
      <c r="C228">
        <v>100</v>
      </c>
      <c r="D228" s="47">
        <v>1.4054443520713101E-10</v>
      </c>
      <c r="E228" s="47">
        <v>1.0695723751875699E-4</v>
      </c>
      <c r="G228">
        <v>-17.520998123704398</v>
      </c>
      <c r="H228">
        <v>0</v>
      </c>
      <c r="I228" s="47">
        <v>3.6120840503982002E-3</v>
      </c>
      <c r="J228" s="47">
        <v>8.2933586061867192E-6</v>
      </c>
      <c r="K228" s="47">
        <v>1.34690615899316E-11</v>
      </c>
      <c r="L228" s="47">
        <v>9.5872417613588502E-6</v>
      </c>
      <c r="N228">
        <v>135.56292349684</v>
      </c>
      <c r="O228">
        <v>-64.522190881814694</v>
      </c>
      <c r="P228" s="47">
        <v>1.27605476839187E-2</v>
      </c>
      <c r="Q228" s="47">
        <v>3.8674524030801898E-3</v>
      </c>
      <c r="R228" t="s">
        <v>73</v>
      </c>
    </row>
    <row r="229" spans="1:18" x14ac:dyDescent="0.3">
      <c r="A229">
        <v>107</v>
      </c>
      <c r="B229" t="s">
        <v>74</v>
      </c>
      <c r="C229">
        <v>100</v>
      </c>
      <c r="D229" s="47">
        <v>1.4320255942462499E-10</v>
      </c>
      <c r="E229" s="47">
        <v>1.09094573441923E-4</v>
      </c>
      <c r="G229">
        <v>-20.3151100918091</v>
      </c>
      <c r="H229">
        <v>0</v>
      </c>
      <c r="I229" s="47">
        <v>3.6018114977474599E-3</v>
      </c>
      <c r="J229" s="47">
        <v>9.0398680886943399E-6</v>
      </c>
      <c r="K229" s="47">
        <v>1.2852766146840199E-11</v>
      </c>
      <c r="L229" s="47">
        <v>9.1424861133457606E-6</v>
      </c>
      <c r="N229">
        <v>-891.29641690491496</v>
      </c>
      <c r="O229">
        <v>-475.27342957023001</v>
      </c>
      <c r="P229" s="47">
        <v>1.2215239039560801E-3</v>
      </c>
      <c r="Q229" s="47">
        <v>2.1693246125010501E-3</v>
      </c>
      <c r="R229" t="s">
        <v>73</v>
      </c>
    </row>
    <row r="230" spans="1:18" x14ac:dyDescent="0.3">
      <c r="A230">
        <v>108</v>
      </c>
      <c r="B230" t="s">
        <v>74</v>
      </c>
      <c r="C230">
        <v>100</v>
      </c>
      <c r="D230" s="47">
        <v>1.3442168401598899E-10</v>
      </c>
      <c r="E230" s="47">
        <v>1.02624572078648E-4</v>
      </c>
      <c r="G230">
        <v>36.108585671464603</v>
      </c>
      <c r="H230">
        <v>0</v>
      </c>
      <c r="I230" s="47">
        <v>3.8092532152211398E-3</v>
      </c>
      <c r="J230" s="47">
        <v>2.0521776661801998E-5</v>
      </c>
      <c r="K230" s="47">
        <v>1.8603045685394601E-11</v>
      </c>
      <c r="L230" s="47">
        <v>1.3234466211871901E-5</v>
      </c>
      <c r="N230">
        <v>-366.773897489543</v>
      </c>
      <c r="O230">
        <v>713.716527455</v>
      </c>
      <c r="P230" s="47">
        <v>7.1156883591305103E-3</v>
      </c>
      <c r="Q230" s="47">
        <v>7.0848469495514797E-3</v>
      </c>
      <c r="R230" t="s">
        <v>73</v>
      </c>
    </row>
    <row r="231" spans="1:18" x14ac:dyDescent="0.3">
      <c r="A231">
        <v>109</v>
      </c>
      <c r="B231" t="s">
        <v>69</v>
      </c>
      <c r="C231">
        <v>0.8</v>
      </c>
      <c r="D231" s="47">
        <v>1.1960894127222E-7</v>
      </c>
      <c r="E231">
        <v>11.3864249544195</v>
      </c>
      <c r="G231">
        <v>-2.1617988004934201</v>
      </c>
      <c r="H231">
        <v>0</v>
      </c>
      <c r="I231" s="47">
        <v>3.6685521467099899E-3</v>
      </c>
      <c r="J231" s="47">
        <v>1.40977716557313E-5</v>
      </c>
      <c r="K231" s="47">
        <v>3.73132641007246E-7</v>
      </c>
      <c r="L231">
        <v>33.195373896415099</v>
      </c>
      <c r="N231">
        <v>-19.4216059327427</v>
      </c>
      <c r="O231">
        <v>-32.169814509746999</v>
      </c>
      <c r="P231" s="47">
        <v>1.10189555298126E-2</v>
      </c>
      <c r="Q231" s="47">
        <v>4.0012035990208503E-3</v>
      </c>
      <c r="R231" t="s">
        <v>73</v>
      </c>
    </row>
    <row r="232" spans="1:18" x14ac:dyDescent="0.3">
      <c r="A232">
        <v>110</v>
      </c>
      <c r="B232" t="s">
        <v>69</v>
      </c>
      <c r="C232">
        <v>0.8</v>
      </c>
      <c r="D232" s="47">
        <v>8.5585692873035897E-8</v>
      </c>
      <c r="E232">
        <v>8.1474623613349895</v>
      </c>
      <c r="G232">
        <v>-2.3807479866896801</v>
      </c>
      <c r="H232">
        <v>0</v>
      </c>
      <c r="I232" s="47">
        <v>3.6677471800269398E-3</v>
      </c>
      <c r="J232" s="47">
        <v>1.42807366013617E-5</v>
      </c>
      <c r="K232" s="47">
        <v>2.7180485573374798E-7</v>
      </c>
      <c r="L232">
        <v>24.180845453802799</v>
      </c>
      <c r="N232">
        <v>-19.479318987279601</v>
      </c>
      <c r="O232">
        <v>-31.5210833936863</v>
      </c>
      <c r="P232" s="47">
        <v>1.10183069966761E-2</v>
      </c>
      <c r="Q232" s="47">
        <v>4.0038855832318096E-3</v>
      </c>
      <c r="R232" t="s">
        <v>73</v>
      </c>
    </row>
    <row r="233" spans="1:18" x14ac:dyDescent="0.3">
      <c r="A233">
        <v>111</v>
      </c>
      <c r="B233" t="s">
        <v>68</v>
      </c>
      <c r="C233">
        <v>0.79600000000000004</v>
      </c>
      <c r="D233" s="47">
        <v>1.03152695975217E-7</v>
      </c>
      <c r="E233">
        <v>9.86915379451173</v>
      </c>
      <c r="G233">
        <v>6.2860744730568499</v>
      </c>
      <c r="H233">
        <v>0</v>
      </c>
      <c r="I233" s="47">
        <v>3.6996107528001901E-3</v>
      </c>
      <c r="J233" s="47">
        <v>1.4356559274697799E-5</v>
      </c>
      <c r="K233" s="47">
        <v>5.8865655638840095E-7</v>
      </c>
      <c r="L233">
        <v>52.632088064749702</v>
      </c>
      <c r="N233">
        <v>-28.009256472148799</v>
      </c>
      <c r="O233">
        <v>-33.780681904412802</v>
      </c>
      <c r="P233" s="47">
        <v>1.0922454383171199E-2</v>
      </c>
      <c r="Q233" s="47">
        <v>3.9945439509609798E-3</v>
      </c>
      <c r="R233" t="s">
        <v>73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22"/>
  <sheetViews>
    <sheetView zoomScale="88" zoomScaleNormal="88" workbookViewId="0">
      <selection activeCell="J206" sqref="J206:Q207"/>
    </sheetView>
  </sheetViews>
  <sheetFormatPr defaultColWidth="9.109375" defaultRowHeight="13.2" x14ac:dyDescent="0.25"/>
  <cols>
    <col min="1" max="1" width="9.33203125" style="1" bestFit="1" customWidth="1"/>
    <col min="2" max="2" width="14.33203125" style="2" customWidth="1"/>
    <col min="3" max="3" width="13.5546875" style="1" bestFit="1" customWidth="1"/>
    <col min="4" max="4" width="10.6640625" style="1" customWidth="1"/>
    <col min="5" max="5" width="11.33203125" style="1" customWidth="1"/>
    <col min="6" max="6" width="12" style="1" customWidth="1"/>
    <col min="7" max="7" width="10.6640625" style="1" customWidth="1"/>
    <col min="8" max="8" width="12" style="1" customWidth="1"/>
    <col min="9" max="9" width="8.6640625" style="1" customWidth="1"/>
    <col min="10" max="10" width="13.6640625" style="1" customWidth="1"/>
    <col min="11" max="11" width="12.6640625" style="1" customWidth="1"/>
    <col min="12" max="13" width="9.109375" style="1"/>
    <col min="14" max="14" width="9.33203125" style="1" bestFit="1" customWidth="1"/>
    <col min="15" max="15" width="10.44140625" style="1" bestFit="1" customWidth="1"/>
    <col min="16" max="17" width="9.109375" style="1"/>
    <col min="18" max="19" width="8.6640625" style="1" customWidth="1"/>
    <col min="20" max="20" width="9.109375" style="1"/>
    <col min="21" max="23" width="12.6640625" style="1" customWidth="1"/>
    <col min="24" max="16384" width="9.109375" style="1"/>
  </cols>
  <sheetData>
    <row r="1" spans="1:23" x14ac:dyDescent="0.25">
      <c r="A1" s="8" t="s">
        <v>24</v>
      </c>
      <c r="B1" s="9" t="s">
        <v>23</v>
      </c>
      <c r="C1" s="8" t="s">
        <v>28</v>
      </c>
      <c r="D1" s="8" t="s">
        <v>26</v>
      </c>
      <c r="E1" s="7"/>
      <c r="F1" s="7"/>
      <c r="G1" s="57" t="s">
        <v>31</v>
      </c>
      <c r="H1" s="57"/>
      <c r="I1" s="57"/>
      <c r="J1" s="57" t="s">
        <v>36</v>
      </c>
      <c r="K1" s="57"/>
      <c r="L1" s="56" t="s">
        <v>37</v>
      </c>
      <c r="M1" s="56"/>
      <c r="N1" s="56" t="s">
        <v>48</v>
      </c>
      <c r="O1" s="56"/>
      <c r="P1" s="56" t="s">
        <v>58</v>
      </c>
      <c r="Q1" s="56"/>
      <c r="R1" s="7" t="s">
        <v>59</v>
      </c>
      <c r="S1" s="7" t="s">
        <v>60</v>
      </c>
      <c r="U1" s="58" t="s">
        <v>40</v>
      </c>
      <c r="V1" s="58"/>
      <c r="W1" s="58"/>
    </row>
    <row r="2" spans="1:23" ht="14.4" x14ac:dyDescent="0.25">
      <c r="A2" s="12"/>
      <c r="B2" s="12"/>
      <c r="C2" s="12"/>
      <c r="D2" s="12"/>
      <c r="E2" s="8" t="s">
        <v>27</v>
      </c>
      <c r="F2" s="8" t="s">
        <v>33</v>
      </c>
      <c r="G2" s="8" t="s">
        <v>26</v>
      </c>
      <c r="H2" s="8" t="s">
        <v>31</v>
      </c>
      <c r="I2" s="8" t="s">
        <v>34</v>
      </c>
      <c r="J2" s="8" t="s">
        <v>33</v>
      </c>
      <c r="K2" s="8" t="s">
        <v>34</v>
      </c>
      <c r="L2" s="8" t="s">
        <v>33</v>
      </c>
      <c r="M2" s="8" t="s">
        <v>34</v>
      </c>
      <c r="N2" s="8" t="s">
        <v>33</v>
      </c>
      <c r="O2" s="8" t="s">
        <v>34</v>
      </c>
      <c r="P2" s="8" t="s">
        <v>33</v>
      </c>
      <c r="Q2" s="8" t="s">
        <v>34</v>
      </c>
      <c r="R2" s="8"/>
      <c r="S2" s="8"/>
      <c r="U2" s="16">
        <v>5</v>
      </c>
      <c r="V2" s="17">
        <v>-1.7473E-7</v>
      </c>
      <c r="W2" s="18">
        <v>2.4625999999999998E-7</v>
      </c>
    </row>
    <row r="3" spans="1:23" ht="13.8" thickBot="1" x14ac:dyDescent="0.3">
      <c r="A3" s="10" t="s">
        <v>25</v>
      </c>
      <c r="B3" s="11"/>
      <c r="C3" s="10" t="s">
        <v>29</v>
      </c>
      <c r="D3" s="10" t="s">
        <v>35</v>
      </c>
      <c r="E3" s="10" t="s">
        <v>21</v>
      </c>
      <c r="F3" s="10" t="s">
        <v>30</v>
      </c>
      <c r="G3" s="10" t="s">
        <v>35</v>
      </c>
      <c r="H3" s="10" t="s">
        <v>21</v>
      </c>
      <c r="I3" s="10" t="s">
        <v>32</v>
      </c>
      <c r="J3" s="10" t="s">
        <v>30</v>
      </c>
      <c r="K3" s="10" t="s">
        <v>32</v>
      </c>
      <c r="L3" s="10" t="s">
        <v>30</v>
      </c>
      <c r="M3" s="10" t="s">
        <v>32</v>
      </c>
      <c r="N3" s="10" t="s">
        <v>30</v>
      </c>
      <c r="O3" s="10" t="s">
        <v>32</v>
      </c>
      <c r="P3" s="10" t="s">
        <v>30</v>
      </c>
      <c r="Q3" s="10" t="s">
        <v>32</v>
      </c>
      <c r="R3" s="10"/>
      <c r="S3" s="10"/>
      <c r="U3" s="19">
        <v>4</v>
      </c>
      <c r="V3" s="13">
        <v>2.8212999999999999E-5</v>
      </c>
      <c r="W3" s="20">
        <v>-3.3714000000000003E-5</v>
      </c>
    </row>
    <row r="4" spans="1:23" x14ac:dyDescent="0.25">
      <c r="A4" s="1">
        <f>ReprocessedData!A8</f>
        <v>1</v>
      </c>
      <c r="B4" s="2" t="str">
        <f>ReprocessedData!B8</f>
        <v>Blank</v>
      </c>
      <c r="C4" s="1">
        <f>ReprocessedData!C8</f>
        <v>100</v>
      </c>
      <c r="D4" s="3">
        <f>ReprocessedData!D8</f>
        <v>6.2012919685395695E-10</v>
      </c>
      <c r="E4" s="5">
        <f>ReprocessedData!E8</f>
        <v>0</v>
      </c>
      <c r="F4" s="5">
        <f>ReprocessedData!G8</f>
        <v>0</v>
      </c>
      <c r="G4" s="3">
        <f>ReprocessedData!K8</f>
        <v>2.4129332082747898E-9</v>
      </c>
      <c r="H4" s="5">
        <f>ReprocessedData!L8</f>
        <v>0</v>
      </c>
      <c r="I4" s="5">
        <f>ReprocessedData!N8</f>
        <v>0</v>
      </c>
      <c r="L4" s="5">
        <f t="shared" ref="L4:L35" si="0">F4-(V$2*A4^5+V$3*A4^4+V$4*A4^3+V$5*A4^2+V$6*A4)</f>
        <v>0.41895186172999999</v>
      </c>
      <c r="M4" s="5">
        <f t="shared" ref="M4:M35" si="1">I4-(W$2*A4^5+W$3*A4^4+W$4*A4^3+W$5*A4^2+W$6*A4)</f>
        <v>-0.41434633226000001</v>
      </c>
      <c r="N4" s="5">
        <f>(N110-1)*1000</f>
        <v>-0.48618240858422368</v>
      </c>
      <c r="O4" s="5">
        <f t="shared" ref="N4:O23" si="2">(O110-1)*1000</f>
        <v>29.223563218830463</v>
      </c>
      <c r="P4" s="5">
        <f t="shared" ref="P4:Q23" si="3">(P110-1)*1000</f>
        <v>-1.009562415962395</v>
      </c>
      <c r="Q4" s="5">
        <f t="shared" si="3"/>
        <v>1.6406463994398379</v>
      </c>
      <c r="R4" s="4">
        <f>(D4/(V$21*C4))*V$24</f>
        <v>4.6627385096998378E-4</v>
      </c>
      <c r="S4" s="4">
        <f>(G4/(W$21*C4))*W$24</f>
        <v>1.6558967526025409E-3</v>
      </c>
      <c r="U4" s="19">
        <v>3</v>
      </c>
      <c r="V4" s="13">
        <v>-1.6829E-3</v>
      </c>
      <c r="W4" s="20">
        <v>1.7367999999999999E-3</v>
      </c>
    </row>
    <row r="5" spans="1:23" x14ac:dyDescent="0.25">
      <c r="A5" s="1">
        <f>ReprocessedData!A9</f>
        <v>2</v>
      </c>
      <c r="B5" s="2" t="str">
        <f>ReprocessedData!B9</f>
        <v>Blank</v>
      </c>
      <c r="C5" s="1">
        <f>ReprocessedData!C9</f>
        <v>100</v>
      </c>
      <c r="D5" s="3">
        <f>ReprocessedData!D9</f>
        <v>8.1309304468947304E-10</v>
      </c>
      <c r="E5" s="5">
        <f>ReprocessedData!E9</f>
        <v>0</v>
      </c>
      <c r="F5" s="5">
        <f>ReprocessedData!G9</f>
        <v>0</v>
      </c>
      <c r="G5" s="3">
        <f>ReprocessedData!K9</f>
        <v>3.9306161919022697E-9</v>
      </c>
      <c r="H5" s="5">
        <f>ReprocessedData!L9</f>
        <v>0</v>
      </c>
      <c r="I5" s="5">
        <f>ReprocessedData!N9</f>
        <v>0</v>
      </c>
      <c r="L5" s="5">
        <f t="shared" si="0"/>
        <v>0.75894538335999995</v>
      </c>
      <c r="M5" s="5">
        <f t="shared" si="1"/>
        <v>-0.75537485632000001</v>
      </c>
      <c r="N5" s="5">
        <f t="shared" si="2"/>
        <v>-0.14649649786802055</v>
      </c>
      <c r="O5" s="5">
        <f t="shared" si="2"/>
        <v>28.872423132531246</v>
      </c>
      <c r="P5" s="5">
        <f t="shared" si="3"/>
        <v>-0.66987650524619191</v>
      </c>
      <c r="Q5" s="5">
        <f t="shared" si="3"/>
        <v>1.2895063131406204</v>
      </c>
      <c r="R5" s="4">
        <f>(D5/((V$21*C5)))*9.6</f>
        <v>6.3040649564036026E-4</v>
      </c>
      <c r="S5" s="4">
        <f t="shared" ref="S5:S49" si="4">(G5/(W$21*C5))*W$24</f>
        <v>2.6974201215256804E-3</v>
      </c>
      <c r="U5" s="19">
        <v>2</v>
      </c>
      <c r="V5" s="13">
        <v>4.4332999999999997E-2</v>
      </c>
      <c r="W5" s="20">
        <v>-4.1637E-2</v>
      </c>
    </row>
    <row r="6" spans="1:23" x14ac:dyDescent="0.25">
      <c r="A6" s="1">
        <f>ReprocessedData!A10</f>
        <v>3</v>
      </c>
      <c r="B6" s="2" t="str">
        <f>ReprocessedData!B10</f>
        <v>Test</v>
      </c>
      <c r="C6" s="1">
        <f>ReprocessedData!C10</f>
        <v>0.8</v>
      </c>
      <c r="D6" s="3">
        <f>ReprocessedData!D10</f>
        <v>1.6537946141009801E-7</v>
      </c>
      <c r="E6" s="5">
        <f>ReprocessedData!E10</f>
        <v>0</v>
      </c>
      <c r="F6" s="5">
        <f>ReprocessedData!G10</f>
        <v>0</v>
      </c>
      <c r="G6" s="3">
        <f>ReprocessedData!K10</f>
        <v>4.7559902838223401E-7</v>
      </c>
      <c r="H6" s="5">
        <f>ReprocessedData!L10</f>
        <v>0</v>
      </c>
      <c r="I6" s="5">
        <f>ReprocessedData!N10</f>
        <v>0</v>
      </c>
      <c r="L6" s="5">
        <f t="shared" si="0"/>
        <v>1.0290885063899999</v>
      </c>
      <c r="M6" s="5">
        <f t="shared" si="1"/>
        <v>-1.0323296071800001</v>
      </c>
      <c r="N6" s="5">
        <f t="shared" si="2"/>
        <v>0.12340221176088129</v>
      </c>
      <c r="O6" s="5">
        <f t="shared" si="2"/>
        <v>28.587256619301947</v>
      </c>
      <c r="P6" s="5">
        <f t="shared" si="3"/>
        <v>-0.39997779561729008</v>
      </c>
      <c r="Q6" s="5">
        <f t="shared" si="3"/>
        <v>1.0043397999113246</v>
      </c>
      <c r="R6" s="4">
        <f t="shared" ref="R6:R37" si="5">(D6/((V$21*C6)))*9.6</f>
        <v>16.027730067203809</v>
      </c>
      <c r="S6" s="4">
        <f t="shared" si="4"/>
        <v>40.798004889769921</v>
      </c>
      <c r="U6" s="21">
        <v>1</v>
      </c>
      <c r="V6" s="22">
        <v>-0.46162999999999998</v>
      </c>
      <c r="W6" s="23">
        <v>0.45428000000000002</v>
      </c>
    </row>
    <row r="7" spans="1:23" x14ac:dyDescent="0.25">
      <c r="A7" s="1">
        <f>ReprocessedData!A11</f>
        <v>4</v>
      </c>
      <c r="B7" s="2" t="str">
        <f>ReprocessedData!B11</f>
        <v>Test</v>
      </c>
      <c r="C7" s="1">
        <f>ReprocessedData!C11</f>
        <v>8</v>
      </c>
      <c r="D7" s="3">
        <f>ReprocessedData!D11</f>
        <v>1.57749800201723E-7</v>
      </c>
      <c r="E7" s="5">
        <f>ReprocessedData!E11</f>
        <v>0</v>
      </c>
      <c r="F7" s="5">
        <f>ReprocessedData!G11</f>
        <v>0</v>
      </c>
      <c r="G7" s="3">
        <f>ReprocessedData!K11</f>
        <v>4.5595146525023701E-7</v>
      </c>
      <c r="H7" s="5">
        <f>ReprocessedData!L11</f>
        <v>0</v>
      </c>
      <c r="I7" s="5">
        <f>ReprocessedData!N11</f>
        <v>0</v>
      </c>
      <c r="L7" s="5">
        <f t="shared" si="0"/>
        <v>1.2378539955200001</v>
      </c>
      <c r="M7" s="5">
        <f t="shared" si="1"/>
        <v>-1.25370458624</v>
      </c>
      <c r="N7" s="5">
        <f t="shared" si="2"/>
        <v>0.33197881922442107</v>
      </c>
      <c r="O7" s="5">
        <f t="shared" si="2"/>
        <v>28.359317828944739</v>
      </c>
      <c r="P7" s="5">
        <f t="shared" si="3"/>
        <v>-0.19140118815375029</v>
      </c>
      <c r="Q7" s="5">
        <f t="shared" si="3"/>
        <v>0.77640100955411739</v>
      </c>
      <c r="R7" s="4">
        <f t="shared" si="5"/>
        <v>1.528830239396443</v>
      </c>
      <c r="S7" s="4">
        <f t="shared" si="4"/>
        <v>3.9112590646057348</v>
      </c>
      <c r="W7" s="13"/>
    </row>
    <row r="8" spans="1:23" x14ac:dyDescent="0.25">
      <c r="A8" s="36">
        <f>ReprocessedData!A12</f>
        <v>5</v>
      </c>
      <c r="B8" s="37" t="str">
        <f>ReprocessedData!B12</f>
        <v>SIGMA ALANINE</v>
      </c>
      <c r="C8" s="36">
        <f>ReprocessedData!C12</f>
        <v>0.8</v>
      </c>
      <c r="D8" s="38">
        <f>ReprocessedData!D12</f>
        <v>1.6147520082859801E-7</v>
      </c>
      <c r="E8" s="39">
        <f>ReprocessedData!E12</f>
        <v>15.7200002670288</v>
      </c>
      <c r="F8" s="39">
        <f>ReprocessedData!G12</f>
        <v>-1.8500000238418599</v>
      </c>
      <c r="G8" s="38">
        <f>ReprocessedData!K12</f>
        <v>4.6489117222492398E-7</v>
      </c>
      <c r="H8" s="39">
        <f>ReprocessedData!L12</f>
        <v>40.439998626708999</v>
      </c>
      <c r="I8" s="39">
        <f>ReprocessedData!N12</f>
        <v>-19.620000839233398</v>
      </c>
      <c r="J8" s="39">
        <f>F8</f>
        <v>-1.8500000238418599</v>
      </c>
      <c r="K8" s="39">
        <f>I8</f>
        <v>-19.620000839233398</v>
      </c>
      <c r="L8" s="39">
        <f t="shared" si="0"/>
        <v>-0.45689961759186004</v>
      </c>
      <c r="M8" s="39">
        <f t="shared" si="1"/>
        <v>-21.047274151733397</v>
      </c>
      <c r="N8" s="39">
        <f t="shared" si="2"/>
        <v>-1.3612414567069075</v>
      </c>
      <c r="O8" s="39">
        <f>(O114-1)*1000</f>
        <v>7.9788650660757021</v>
      </c>
      <c r="P8" s="39">
        <f t="shared" si="3"/>
        <v>-1.8846214640850789</v>
      </c>
      <c r="Q8" s="39">
        <f t="shared" si="3"/>
        <v>-19.60405175331492</v>
      </c>
      <c r="R8" s="40">
        <f t="shared" si="5"/>
        <v>15.649349135383426</v>
      </c>
      <c r="S8" s="40">
        <f>(G8/(W$21*C8))*W$24</f>
        <v>39.879459767104557</v>
      </c>
      <c r="U8" s="55" t="s">
        <v>41</v>
      </c>
      <c r="V8" s="55"/>
      <c r="W8" s="55"/>
    </row>
    <row r="9" spans="1:23" ht="15" x14ac:dyDescent="0.3">
      <c r="A9" s="36">
        <f>ReprocessedData!A13</f>
        <v>6</v>
      </c>
      <c r="B9" s="37" t="str">
        <f>ReprocessedData!B13</f>
        <v>ALANINE</v>
      </c>
      <c r="C9" s="36">
        <f>ReprocessedData!C13</f>
        <v>0.8</v>
      </c>
      <c r="D9" s="38">
        <f>ReprocessedData!D13</f>
        <v>1.5599922513487299E-7</v>
      </c>
      <c r="E9" s="39">
        <f>ReprocessedData!E13</f>
        <v>15.1868369573097</v>
      </c>
      <c r="F9" s="39">
        <f>ReprocessedData!G13</f>
        <v>-1.8105157127203</v>
      </c>
      <c r="G9" s="38">
        <f>ReprocessedData!K13</f>
        <v>4.5251026359327503E-7</v>
      </c>
      <c r="H9" s="39">
        <f>ReprocessedData!L13</f>
        <v>39.363009233048203</v>
      </c>
      <c r="I9" s="39">
        <f>ReprocessedData!N13</f>
        <v>-19.573190968789898</v>
      </c>
      <c r="J9" s="39">
        <f>F9</f>
        <v>-1.8105157127203</v>
      </c>
      <c r="K9" s="39">
        <f>I9</f>
        <v>-19.573190968789898</v>
      </c>
      <c r="L9" s="39">
        <f t="shared" si="0"/>
        <v>-0.30842266024029996</v>
      </c>
      <c r="M9" s="39">
        <f t="shared" si="1"/>
        <v>-21.1333093425499</v>
      </c>
      <c r="N9" s="39">
        <f t="shared" si="2"/>
        <v>-1.2128988346578051</v>
      </c>
      <c r="O9" s="39">
        <f t="shared" si="2"/>
        <v>7.8902789150745445</v>
      </c>
      <c r="P9" s="39">
        <f t="shared" si="3"/>
        <v>-1.7362788420359765</v>
      </c>
      <c r="Q9" s="39">
        <f t="shared" si="3"/>
        <v>-19.692637904316079</v>
      </c>
      <c r="R9" s="40">
        <f t="shared" si="5"/>
        <v>15.118645627673038</v>
      </c>
      <c r="S9" s="40">
        <f t="shared" si="4"/>
        <v>38.817396262450266</v>
      </c>
      <c r="U9" s="24" t="s">
        <v>44</v>
      </c>
      <c r="V9" s="7" t="s">
        <v>45</v>
      </c>
      <c r="W9" s="25" t="s">
        <v>46</v>
      </c>
    </row>
    <row r="10" spans="1:23" x14ac:dyDescent="0.25">
      <c r="A10" s="41">
        <f>ReprocessedData!A14</f>
        <v>7</v>
      </c>
      <c r="B10" s="42" t="str">
        <f>ReprocessedData!B14</f>
        <v>BOVINE LIVER</v>
      </c>
      <c r="C10" s="41">
        <f>ReprocessedData!C14</f>
        <v>0.77200000000000002</v>
      </c>
      <c r="D10" s="43">
        <f>ReprocessedData!D14</f>
        <v>1.0179892388773E-7</v>
      </c>
      <c r="E10" s="44">
        <f>ReprocessedData!E14</f>
        <v>10.269780428453799</v>
      </c>
      <c r="F10" s="44">
        <f>ReprocessedData!G14</f>
        <v>6.0975214923619498</v>
      </c>
      <c r="G10" s="43">
        <f>ReprocessedData!K14</f>
        <v>5.6657626368306101E-7</v>
      </c>
      <c r="H10" s="44">
        <f>ReprocessedData!L14</f>
        <v>51.072634295008399</v>
      </c>
      <c r="I10" s="44">
        <f>ReprocessedData!N14</f>
        <v>-28.082331100664099</v>
      </c>
      <c r="J10" s="44">
        <f>F10+(AVERAGE(F$8:F$9,F$21:F$22,F$34:F$35,F$47:F$48,F$60:F$61,F$73:F$74,F$86:F$87,F$99:F$100)-AVERAGE(F$10,F$23,F$36,F$49,F$62,F$75,F$88,F$101))</f>
        <v>-2.0687732816735496</v>
      </c>
      <c r="K10" s="44">
        <f>I10+(AVERAGE(I$8:I$9,I$21:I$22,I$34:I$35,I$47:I$48,I$60:I$61,I$73:I$74,I$86:I$87,I$99:I$100)-AVERAGE(I$10,I$23,I$36,I$49,I$62,I$75,I$88,I$101))</f>
        <v>-19.395132357401316</v>
      </c>
      <c r="L10" s="44">
        <f t="shared" si="0"/>
        <v>7.6690464664719498</v>
      </c>
      <c r="M10" s="44">
        <f t="shared" si="1"/>
        <v>-29.740992078484098</v>
      </c>
      <c r="N10" s="44">
        <f>(N116-1)*1000</f>
        <v>6.7573526352082691</v>
      </c>
      <c r="O10" s="44">
        <f t="shared" si="2"/>
        <v>-0.97262329248370971</v>
      </c>
      <c r="P10" s="44">
        <f t="shared" si="3"/>
        <v>6.2339726278302088</v>
      </c>
      <c r="Q10" s="44">
        <f t="shared" si="3"/>
        <v>-28.555540111874333</v>
      </c>
      <c r="R10" s="45">
        <f t="shared" si="5"/>
        <v>10.223658165436204</v>
      </c>
      <c r="S10" s="45">
        <f t="shared" si="4"/>
        <v>50.365022200427909</v>
      </c>
      <c r="U10" s="19" t="s">
        <v>42</v>
      </c>
      <c r="V10" s="5">
        <f>(L107-L104)</f>
        <v>8.1773985440304955</v>
      </c>
      <c r="W10" s="26">
        <f>(M107-M104)</f>
        <v>-8.7311205724527916</v>
      </c>
    </row>
    <row r="11" spans="1:23" x14ac:dyDescent="0.25">
      <c r="A11" s="1">
        <f>ReprocessedData!A15</f>
        <v>8</v>
      </c>
      <c r="B11" s="2" t="str">
        <f>ReprocessedData!B15</f>
        <v>FS4</v>
      </c>
      <c r="C11" s="1">
        <f>ReprocessedData!C15</f>
        <v>0.76</v>
      </c>
      <c r="D11" s="3">
        <f>ReprocessedData!D15</f>
        <v>1.2714536665181501E-7</v>
      </c>
      <c r="E11" s="5">
        <f>ReprocessedData!E15</f>
        <v>13.0292333858759</v>
      </c>
      <c r="F11" s="5">
        <f>ReprocessedData!G15</f>
        <v>11.6761842498004</v>
      </c>
      <c r="G11" s="3">
        <f>ReprocessedData!K15</f>
        <v>4.7596733443455698E-7</v>
      </c>
      <c r="H11" s="5">
        <f>ReprocessedData!L15</f>
        <v>43.582706666536602</v>
      </c>
      <c r="I11" s="5">
        <f>ReprocessedData!N15</f>
        <v>-17.169391305666299</v>
      </c>
      <c r="L11" s="5">
        <f t="shared" si="0"/>
        <v>13.283722154440401</v>
      </c>
      <c r="M11" s="5">
        <f t="shared" si="1"/>
        <v>-18.898081809346298</v>
      </c>
      <c r="N11" s="5">
        <f t="shared" si="2"/>
        <v>12.366948416031365</v>
      </c>
      <c r="O11" s="5">
        <f t="shared" si="2"/>
        <v>10.191781380508358</v>
      </c>
      <c r="P11" s="5">
        <f t="shared" si="3"/>
        <v>11.843568408653304</v>
      </c>
      <c r="Q11" s="5">
        <f t="shared" si="3"/>
        <v>-17.391135438882266</v>
      </c>
      <c r="R11" s="4">
        <f t="shared" si="5"/>
        <v>12.970818419112463</v>
      </c>
      <c r="S11" s="4">
        <f t="shared" si="4"/>
        <v>42.978525316266712</v>
      </c>
      <c r="U11" s="19" t="s">
        <v>43</v>
      </c>
      <c r="V11" s="1">
        <f>6.32+1.85</f>
        <v>8.17</v>
      </c>
      <c r="W11" s="28">
        <f>-28.61+19.62</f>
        <v>-8.9899999999999984</v>
      </c>
    </row>
    <row r="12" spans="1:23" x14ac:dyDescent="0.25">
      <c r="A12" s="1">
        <f>ReprocessedData!A16</f>
        <v>9</v>
      </c>
      <c r="B12" s="2" t="str">
        <f>ReprocessedData!B16</f>
        <v>FS16</v>
      </c>
      <c r="C12" s="1">
        <f>ReprocessedData!C16</f>
        <v>0.84799999999999998</v>
      </c>
      <c r="D12" s="3">
        <f>ReprocessedData!D16</f>
        <v>1.2266072430683299E-7</v>
      </c>
      <c r="E12" s="5">
        <f>ReprocessedData!E16</f>
        <v>11.2652804186414</v>
      </c>
      <c r="F12" s="5">
        <f>ReprocessedData!G16</f>
        <v>11.3711963352862</v>
      </c>
      <c r="G12" s="3">
        <f>ReprocessedData!K16</f>
        <v>4.6640780237972003E-7</v>
      </c>
      <c r="H12" s="5">
        <f>ReprocessedData!L16</f>
        <v>38.275449870005801</v>
      </c>
      <c r="I12" s="5">
        <f>ReprocessedData!N16</f>
        <v>-18.128788225481699</v>
      </c>
      <c r="L12" s="5">
        <f t="shared" si="0"/>
        <v>12.986939574056199</v>
      </c>
      <c r="M12" s="5">
        <f t="shared" si="1"/>
        <v>-19.9041822782217</v>
      </c>
      <c r="N12" s="5">
        <f t="shared" si="2"/>
        <v>12.070434351236559</v>
      </c>
      <c r="O12" s="5">
        <f t="shared" si="2"/>
        <v>9.1558498365404972</v>
      </c>
      <c r="P12" s="5">
        <f t="shared" si="3"/>
        <v>11.547054343858498</v>
      </c>
      <c r="Q12" s="5">
        <f t="shared" si="3"/>
        <v>-18.427066982850128</v>
      </c>
      <c r="R12" s="4">
        <f t="shared" si="5"/>
        <v>11.21476315041917</v>
      </c>
      <c r="S12" s="4">
        <f t="shared" si="4"/>
        <v>37.744867805738622</v>
      </c>
      <c r="U12" s="21" t="s">
        <v>47</v>
      </c>
      <c r="V12" s="29">
        <f>(V11/V10)</f>
        <v>0.99909524477856149</v>
      </c>
      <c r="W12" s="29">
        <f>(W11/W10)</f>
        <v>1.0296501950006265</v>
      </c>
    </row>
    <row r="13" spans="1:23" x14ac:dyDescent="0.25">
      <c r="A13" s="1">
        <f>ReprocessedData!A17</f>
        <v>10</v>
      </c>
      <c r="B13" s="2" t="str">
        <f>ReprocessedData!B17</f>
        <v>FS9</v>
      </c>
      <c r="C13" s="1">
        <f>ReprocessedData!C17</f>
        <v>0.79500000000000004</v>
      </c>
      <c r="D13" s="3">
        <f>ReprocessedData!D17</f>
        <v>1.3426770457264399E-7</v>
      </c>
      <c r="E13" s="5">
        <f>ReprocessedData!E17</f>
        <v>13.153298217524499</v>
      </c>
      <c r="F13" s="5">
        <f>ReprocessedData!G17</f>
        <v>10.6716071147279</v>
      </c>
      <c r="G13" s="3">
        <f>ReprocessedData!K17</f>
        <v>4.8579920530755803E-7</v>
      </c>
      <c r="H13" s="5">
        <f>ReprocessedData!L17</f>
        <v>42.524597294897298</v>
      </c>
      <c r="I13" s="5">
        <f>ReprocessedData!N17</f>
        <v>-17.645663402566601</v>
      </c>
      <c r="L13" s="5">
        <f t="shared" si="0"/>
        <v>12.2728501147279</v>
      </c>
      <c r="M13" s="5">
        <f t="shared" si="1"/>
        <v>-19.449049402566601</v>
      </c>
      <c r="N13" s="5">
        <f t="shared" si="2"/>
        <v>11.356990968075076</v>
      </c>
      <c r="O13" s="5">
        <f t="shared" si="2"/>
        <v>9.6244774907099373</v>
      </c>
      <c r="P13" s="5">
        <f t="shared" si="3"/>
        <v>10.833610960697015</v>
      </c>
      <c r="Q13" s="5">
        <f t="shared" si="3"/>
        <v>-17.958439328680686</v>
      </c>
      <c r="R13" s="4">
        <f t="shared" si="5"/>
        <v>13.094377859292424</v>
      </c>
      <c r="S13" s="4">
        <f t="shared" si="4"/>
        <v>41.935094432320057</v>
      </c>
    </row>
    <row r="14" spans="1:23" x14ac:dyDescent="0.25">
      <c r="A14" s="1">
        <f>ReprocessedData!A18</f>
        <v>11</v>
      </c>
      <c r="B14" s="2" t="str">
        <f>ReprocessedData!B18</f>
        <v>FS7</v>
      </c>
      <c r="C14" s="1">
        <f>ReprocessedData!C18</f>
        <v>0.81399999999999995</v>
      </c>
      <c r="D14" s="3">
        <f>ReprocessedData!D18</f>
        <v>1.2711717332913901E-7</v>
      </c>
      <c r="E14" s="5">
        <f>ReprocessedData!E18</f>
        <v>12.162112944971801</v>
      </c>
      <c r="F14" s="5">
        <f>ReprocessedData!G18</f>
        <v>8.9384691883524106</v>
      </c>
      <c r="G14" s="3">
        <f>ReprocessedData!K18</f>
        <v>5.1610777718202904E-7</v>
      </c>
      <c r="H14" s="5">
        <f>ReprocessedData!L18</f>
        <v>44.123139883498602</v>
      </c>
      <c r="I14" s="5">
        <f>ReprocessedData!N18</f>
        <v>-18.144800463458399</v>
      </c>
      <c r="L14" s="5">
        <f t="shared" si="0"/>
        <v>10.507119996582411</v>
      </c>
      <c r="M14" s="5">
        <f t="shared" si="1"/>
        <v>-19.961538008718399</v>
      </c>
      <c r="N14" s="5">
        <f t="shared" si="2"/>
        <v>9.5928584034736808</v>
      </c>
      <c r="O14" s="5">
        <f t="shared" si="2"/>
        <v>9.0967934974501841</v>
      </c>
      <c r="P14" s="5">
        <f t="shared" si="3"/>
        <v>9.0694783960953984</v>
      </c>
      <c r="Q14" s="5">
        <f t="shared" si="3"/>
        <v>-18.48612332194044</v>
      </c>
      <c r="R14" s="4">
        <f t="shared" si="5"/>
        <v>12.10766107692722</v>
      </c>
      <c r="S14" s="4">
        <f t="shared" si="4"/>
        <v>43.511489707032979</v>
      </c>
      <c r="U14" s="55" t="s">
        <v>49</v>
      </c>
      <c r="V14" s="55"/>
      <c r="W14" s="55"/>
    </row>
    <row r="15" spans="1:23" ht="14.4" x14ac:dyDescent="0.25">
      <c r="A15" s="1">
        <f>ReprocessedData!A19</f>
        <v>12</v>
      </c>
      <c r="B15" s="2" t="str">
        <f>ReprocessedData!B19</f>
        <v>FS5</v>
      </c>
      <c r="C15" s="1">
        <f>ReprocessedData!C19</f>
        <v>0.752</v>
      </c>
      <c r="D15" s="3">
        <f>ReprocessedData!D19</f>
        <v>1.06299364364233E-10</v>
      </c>
      <c r="E15" s="5">
        <f>ReprocessedData!E19</f>
        <v>0.38093930567892997</v>
      </c>
      <c r="F15" s="5">
        <f>ReprocessedData!G19</f>
        <v>-44.361433753596998</v>
      </c>
      <c r="G15" s="3">
        <f>ReprocessedData!K19</f>
        <v>1.44048159901947E-10</v>
      </c>
      <c r="H15" s="5">
        <f>ReprocessedData!L19</f>
        <v>1.3330191668111301E-2</v>
      </c>
      <c r="I15" s="5">
        <f>ReprocessedData!N19</f>
        <v>26.675931705572101</v>
      </c>
      <c r="L15" s="5">
        <f t="shared" si="0"/>
        <v>-42.839320906236999</v>
      </c>
      <c r="M15" s="5">
        <f t="shared" si="1"/>
        <v>24.856925441252102</v>
      </c>
      <c r="N15" s="5">
        <f t="shared" si="2"/>
        <v>-43.705317028394418</v>
      </c>
      <c r="O15" s="5">
        <f t="shared" si="2"/>
        <v>55.244133128341311</v>
      </c>
      <c r="P15" s="5">
        <f t="shared" si="3"/>
        <v>-44.228697035772591</v>
      </c>
      <c r="Q15" s="5">
        <f t="shared" si="3"/>
        <v>27.661216308950685</v>
      </c>
      <c r="R15" s="4">
        <f t="shared" si="5"/>
        <v>1.0959563576939037E-2</v>
      </c>
      <c r="S15" s="4">
        <f t="shared" si="4"/>
        <v>1.3145521755540875E-2</v>
      </c>
      <c r="U15" s="24" t="s">
        <v>50</v>
      </c>
      <c r="V15" s="7" t="s">
        <v>33</v>
      </c>
      <c r="W15" s="25" t="s">
        <v>34</v>
      </c>
    </row>
    <row r="16" spans="1:23" x14ac:dyDescent="0.25">
      <c r="A16" s="1">
        <f>ReprocessedData!A20</f>
        <v>13</v>
      </c>
      <c r="B16" s="2" t="str">
        <f>ReprocessedData!B20</f>
        <v>FS6</v>
      </c>
      <c r="C16" s="1">
        <f>ReprocessedData!C20</f>
        <v>0.77100000000000002</v>
      </c>
      <c r="D16" s="3">
        <f>ReprocessedData!D20</f>
        <v>1.26983328498087E-7</v>
      </c>
      <c r="E16" s="5">
        <f>ReprocessedData!E20</f>
        <v>12.827021224363801</v>
      </c>
      <c r="F16" s="5">
        <f>ReprocessedData!G20</f>
        <v>11.8460035674235</v>
      </c>
      <c r="G16" s="3">
        <f>ReprocessedData!K20</f>
        <v>4.8580249334406702E-7</v>
      </c>
      <c r="H16" s="5">
        <f>ReprocessedData!L20</f>
        <v>43.848617119520299</v>
      </c>
      <c r="I16" s="5">
        <f>ReprocessedData!N20</f>
        <v>-17.537993925031401</v>
      </c>
      <c r="J16" s="3"/>
      <c r="K16" s="3"/>
      <c r="L16" s="5">
        <f t="shared" si="0"/>
        <v>13.3113324003135</v>
      </c>
      <c r="M16" s="5">
        <f t="shared" si="1"/>
        <v>-19.351259585211402</v>
      </c>
      <c r="N16" s="5">
        <f t="shared" si="2"/>
        <v>12.394533681390429</v>
      </c>
      <c r="O16" s="5">
        <f t="shared" si="2"/>
        <v>9.7251667952189536</v>
      </c>
      <c r="P16" s="5">
        <f t="shared" si="3"/>
        <v>11.871153674012369</v>
      </c>
      <c r="Q16" s="5">
        <f t="shared" si="3"/>
        <v>-17.857750024171672</v>
      </c>
      <c r="R16" s="4">
        <f t="shared" si="5"/>
        <v>12.769466760581865</v>
      </c>
      <c r="S16" s="4">
        <f t="shared" si="4"/>
        <v>43.240759686261477</v>
      </c>
      <c r="U16" s="30" t="s">
        <v>42</v>
      </c>
      <c r="V16" s="5">
        <f>AVERAGE(N10,N23,N36,N49,N62,N75,N88,N101)</f>
        <v>6.8433800073783857</v>
      </c>
      <c r="W16" s="26">
        <f>AVERAGE(O10,O23,O36,O49,O62,O75,O88,O101)</f>
        <v>-1.0270831806092617</v>
      </c>
    </row>
    <row r="17" spans="1:23" x14ac:dyDescent="0.25">
      <c r="A17" s="1">
        <f>ReprocessedData!A21</f>
        <v>14</v>
      </c>
      <c r="B17" s="2" t="str">
        <f>ReprocessedData!B21</f>
        <v>FS8</v>
      </c>
      <c r="C17" s="1">
        <f>ReprocessedData!C21</f>
        <v>0.76500000000000001</v>
      </c>
      <c r="D17" s="3">
        <f>ReprocessedData!D21</f>
        <v>9.0360935386946104E-8</v>
      </c>
      <c r="E17" s="5">
        <f>ReprocessedData!E21</f>
        <v>9.1992488332113602</v>
      </c>
      <c r="F17" s="5">
        <f>ReprocessedData!G21</f>
        <v>10.964878300879899</v>
      </c>
      <c r="G17" s="3">
        <f>ReprocessedData!K21</f>
        <v>4.1975742215427701E-7</v>
      </c>
      <c r="H17" s="5">
        <f>ReprocessedData!L21</f>
        <v>38.184512135927697</v>
      </c>
      <c r="I17" s="5">
        <f>ReprocessedData!N21</f>
        <v>-18.316664357190199</v>
      </c>
      <c r="L17" s="5">
        <f t="shared" si="0"/>
        <v>12.3664512803999</v>
      </c>
      <c r="M17" s="5">
        <f t="shared" si="1"/>
        <v>-20.1187990714302</v>
      </c>
      <c r="N17" s="5">
        <f t="shared" si="2"/>
        <v>11.450507447603897</v>
      </c>
      <c r="O17" s="5">
        <f t="shared" si="2"/>
        <v>8.9348696135629346</v>
      </c>
      <c r="P17" s="5">
        <f t="shared" si="3"/>
        <v>10.927127440225615</v>
      </c>
      <c r="Q17" s="5">
        <f t="shared" si="3"/>
        <v>-18.648047205827687</v>
      </c>
      <c r="R17" s="4">
        <f t="shared" si="5"/>
        <v>9.1579805358894628</v>
      </c>
      <c r="S17" s="4">
        <f t="shared" si="4"/>
        <v>37.655195165633863</v>
      </c>
      <c r="U17" s="30" t="s">
        <v>43</v>
      </c>
      <c r="V17" s="1">
        <v>6.32</v>
      </c>
      <c r="W17" s="28">
        <v>-28.61</v>
      </c>
    </row>
    <row r="18" spans="1:23" x14ac:dyDescent="0.25">
      <c r="A18" s="1">
        <f>ReprocessedData!A22</f>
        <v>15</v>
      </c>
      <c r="B18" s="2" t="str">
        <f>ReprocessedData!B22</f>
        <v>FS10</v>
      </c>
      <c r="C18" s="1">
        <f>ReprocessedData!C22</f>
        <v>0.82699999999999996</v>
      </c>
      <c r="D18" s="3">
        <f>ReprocessedData!D22</f>
        <v>1.3654337478047301E-7</v>
      </c>
      <c r="E18" s="5">
        <f>ReprocessedData!E22</f>
        <v>12.858750949119001</v>
      </c>
      <c r="F18" s="5">
        <f>ReprocessedData!G22</f>
        <v>11.1287153888532</v>
      </c>
      <c r="G18" s="3">
        <f>ReprocessedData!K22</f>
        <v>5.1765782838053596E-7</v>
      </c>
      <c r="H18" s="5">
        <f>ReprocessedData!L22</f>
        <v>43.560003720938901</v>
      </c>
      <c r="I18" s="5">
        <f>ReprocessedData!N22</f>
        <v>-17.575795017171799</v>
      </c>
      <c r="L18" s="5">
        <f t="shared" si="0"/>
        <v>12.462430357603202</v>
      </c>
      <c r="M18" s="5">
        <f t="shared" si="1"/>
        <v>-19.363602454671799</v>
      </c>
      <c r="N18" s="5">
        <f t="shared" si="2"/>
        <v>11.546399687235809</v>
      </c>
      <c r="O18" s="5">
        <f t="shared" si="2"/>
        <v>9.7124579572722691</v>
      </c>
      <c r="P18" s="5">
        <f t="shared" si="3"/>
        <v>11.023019679857526</v>
      </c>
      <c r="Q18" s="5">
        <f t="shared" si="3"/>
        <v>-17.870458862118355</v>
      </c>
      <c r="R18" s="4">
        <f t="shared" si="5"/>
        <v>12.80104889447842</v>
      </c>
      <c r="S18" s="4">
        <f t="shared" si="4"/>
        <v>42.956138156937868</v>
      </c>
      <c r="U18" s="31" t="s">
        <v>49</v>
      </c>
      <c r="V18" s="32">
        <f>V17-V16</f>
        <v>-0.52338000737838541</v>
      </c>
      <c r="W18" s="33">
        <f>W17-W16</f>
        <v>-27.582916819390739</v>
      </c>
    </row>
    <row r="19" spans="1:23" x14ac:dyDescent="0.25">
      <c r="A19" s="1">
        <f>ReprocessedData!A23</f>
        <v>16</v>
      </c>
      <c r="B19" s="2" t="str">
        <f>ReprocessedData!B23</f>
        <v>FS1</v>
      </c>
      <c r="C19" s="1">
        <f>ReprocessedData!C23</f>
        <v>0.82599999999999996</v>
      </c>
      <c r="D19" s="3">
        <f>ReprocessedData!D23</f>
        <v>1.28010021541169E-7</v>
      </c>
      <c r="E19" s="5">
        <f>ReprocessedData!E23</f>
        <v>12.0697290144221</v>
      </c>
      <c r="F19" s="5">
        <f>ReprocessedData!G23</f>
        <v>10.163614213102001</v>
      </c>
      <c r="G19" s="3">
        <f>ReprocessedData!K23</f>
        <v>5.1781401633199696E-7</v>
      </c>
      <c r="H19" s="5">
        <f>ReprocessedData!L23</f>
        <v>43.625906493391298</v>
      </c>
      <c r="I19" s="5">
        <f>ReprocessedData!N23</f>
        <v>-17.404557800971499</v>
      </c>
      <c r="L19" s="5">
        <f t="shared" si="0"/>
        <v>11.427855129582001</v>
      </c>
      <c r="M19" s="5">
        <f t="shared" si="1"/>
        <v>-19.1766402227315</v>
      </c>
      <c r="N19" s="5">
        <f t="shared" si="2"/>
        <v>10.512760496553808</v>
      </c>
      <c r="O19" s="5">
        <f t="shared" si="2"/>
        <v>9.9049636558472542</v>
      </c>
      <c r="P19" s="5">
        <f t="shared" si="3"/>
        <v>9.9893804891757476</v>
      </c>
      <c r="Q19" s="5">
        <f t="shared" si="3"/>
        <v>-17.677953163543371</v>
      </c>
      <c r="R19" s="4">
        <f t="shared" si="5"/>
        <v>12.015569413962453</v>
      </c>
      <c r="S19" s="4">
        <f t="shared" si="4"/>
        <v>43.021119603001416</v>
      </c>
    </row>
    <row r="20" spans="1:23" x14ac:dyDescent="0.25">
      <c r="A20" s="1">
        <f>ReprocessedData!A24</f>
        <v>17</v>
      </c>
      <c r="B20" s="2" t="str">
        <f>ReprocessedData!B24</f>
        <v>FS3</v>
      </c>
      <c r="C20" s="1">
        <f>ReprocessedData!C24</f>
        <v>0.84199999999999997</v>
      </c>
      <c r="D20" s="3">
        <f>ReprocessedData!D24</f>
        <v>1.4183474043166801E-7</v>
      </c>
      <c r="E20" s="5">
        <f>ReprocessedData!E24</f>
        <v>13.1190765545951</v>
      </c>
      <c r="F20" s="5">
        <f>ReprocessedData!G24</f>
        <v>11.450591143643001</v>
      </c>
      <c r="G20" s="3">
        <f>ReprocessedData!K24</f>
        <v>5.1874989770439605E-7</v>
      </c>
      <c r="H20" s="5">
        <f>ReprocessedData!L24</f>
        <v>42.874271087931803</v>
      </c>
      <c r="I20" s="5">
        <f>ReprocessedData!N24</f>
        <v>-17.0904138445926</v>
      </c>
      <c r="L20" s="5">
        <f t="shared" si="0"/>
        <v>12.645865484253001</v>
      </c>
      <c r="M20" s="5">
        <f t="shared" si="1"/>
        <v>-18.8468062354126</v>
      </c>
      <c r="N20" s="5">
        <f t="shared" si="2"/>
        <v>11.729668849996822</v>
      </c>
      <c r="O20" s="5">
        <f t="shared" si="2"/>
        <v>10.244577285208001</v>
      </c>
      <c r="P20" s="5">
        <f t="shared" si="3"/>
        <v>11.206288842618761</v>
      </c>
      <c r="Q20" s="5">
        <f t="shared" si="3"/>
        <v>-17.338339534182623</v>
      </c>
      <c r="R20" s="4">
        <f t="shared" si="5"/>
        <v>13.060234055028284</v>
      </c>
      <c r="S20" s="4">
        <f t="shared" si="4"/>
        <v>42.279893680395652</v>
      </c>
      <c r="U20" s="6"/>
      <c r="V20" s="6" t="s">
        <v>2</v>
      </c>
      <c r="W20" s="6" t="s">
        <v>65</v>
      </c>
    </row>
    <row r="21" spans="1:23" x14ac:dyDescent="0.25">
      <c r="A21" s="36">
        <f>ReprocessedData!A25</f>
        <v>18</v>
      </c>
      <c r="B21" s="37" t="str">
        <f>ReprocessedData!B25</f>
        <v>ALANINE</v>
      </c>
      <c r="C21" s="36">
        <f>ReprocessedData!C25</f>
        <v>0.8</v>
      </c>
      <c r="D21" s="38">
        <f>ReprocessedData!D25</f>
        <v>1.6218563143877199E-7</v>
      </c>
      <c r="E21" s="39">
        <f>ReprocessedData!E25</f>
        <v>15.7889205790513</v>
      </c>
      <c r="F21" s="39">
        <f>ReprocessedData!G25</f>
        <v>-1.5302920511704701</v>
      </c>
      <c r="G21" s="38">
        <f>ReprocessedData!K25</f>
        <v>4.6952781129761E-7</v>
      </c>
      <c r="H21" s="39">
        <f>ReprocessedData!L25</f>
        <v>40.843358094697599</v>
      </c>
      <c r="I21" s="39">
        <f>ReprocessedData!N25</f>
        <v>-19.315701542305401</v>
      </c>
      <c r="J21" s="39">
        <f>F21</f>
        <v>-1.5302920511704701</v>
      </c>
      <c r="K21" s="39">
        <f>I21</f>
        <v>-19.315701542305401</v>
      </c>
      <c r="L21" s="39">
        <f t="shared" si="0"/>
        <v>-0.4016949225304709</v>
      </c>
      <c r="M21" s="39">
        <f t="shared" si="1"/>
        <v>-21.057535293985403</v>
      </c>
      <c r="N21" s="39">
        <f t="shared" si="2"/>
        <v>-1.3060867083816152</v>
      </c>
      <c r="O21" s="39">
        <f t="shared" si="2"/>
        <v>7.9682996789547378</v>
      </c>
      <c r="P21" s="39">
        <f t="shared" si="3"/>
        <v>-1.8294667157597866</v>
      </c>
      <c r="Q21" s="39">
        <f t="shared" si="3"/>
        <v>-19.614617140435886</v>
      </c>
      <c r="R21" s="40">
        <f t="shared" si="5"/>
        <v>15.718200430183037</v>
      </c>
      <c r="S21" s="40">
        <f t="shared" si="4"/>
        <v>40.277201587988827</v>
      </c>
      <c r="U21" s="6" t="s">
        <v>64</v>
      </c>
      <c r="V21" s="13">
        <v>1.2382000000000001E-7</v>
      </c>
      <c r="W21" s="13">
        <v>6.8836999999999996E-7</v>
      </c>
    </row>
    <row r="22" spans="1:23" x14ac:dyDescent="0.25">
      <c r="A22" s="36">
        <f>ReprocessedData!A26</f>
        <v>19</v>
      </c>
      <c r="B22" s="37" t="str">
        <f>ReprocessedData!B26</f>
        <v>ALANINE</v>
      </c>
      <c r="C22" s="36">
        <f>ReprocessedData!C26</f>
        <v>0.8</v>
      </c>
      <c r="D22" s="38">
        <f>ReprocessedData!D26</f>
        <v>1.60416816469278E-7</v>
      </c>
      <c r="E22" s="39">
        <f>ReprocessedData!E26</f>
        <v>15.6167044215064</v>
      </c>
      <c r="F22" s="39">
        <f>ReprocessedData!G26</f>
        <v>-1.48679024794273</v>
      </c>
      <c r="G22" s="38">
        <f>ReprocessedData!K26</f>
        <v>4.6438918888114202E-7</v>
      </c>
      <c r="H22" s="39">
        <f>ReprocessedData!L26</f>
        <v>40.396359901149303</v>
      </c>
      <c r="I22" s="39">
        <f>ReprocessedData!N26</f>
        <v>-19.290196505160502</v>
      </c>
      <c r="J22" s="39">
        <f>F22</f>
        <v>-1.48679024794273</v>
      </c>
      <c r="K22" s="39">
        <f>I22</f>
        <v>-19.290196505160502</v>
      </c>
      <c r="L22" s="39">
        <f t="shared" si="0"/>
        <v>-0.42111974267273089</v>
      </c>
      <c r="M22" s="39">
        <f t="shared" si="1"/>
        <v>-21.0193926509005</v>
      </c>
      <c r="N22" s="39">
        <f t="shared" si="2"/>
        <v>-1.3254939538165367</v>
      </c>
      <c r="O22" s="39">
        <f t="shared" si="2"/>
        <v>8.0075732588451576</v>
      </c>
      <c r="P22" s="39">
        <f t="shared" si="3"/>
        <v>-1.848873961194708</v>
      </c>
      <c r="Q22" s="39">
        <f t="shared" si="3"/>
        <v>-19.575343560545466</v>
      </c>
      <c r="R22" s="40">
        <f t="shared" si="5"/>
        <v>15.546775945980745</v>
      </c>
      <c r="S22" s="40">
        <f t="shared" si="4"/>
        <v>39.836398453493672</v>
      </c>
    </row>
    <row r="23" spans="1:23" x14ac:dyDescent="0.25">
      <c r="A23" s="41">
        <f>ReprocessedData!A27</f>
        <v>20</v>
      </c>
      <c r="B23" s="42" t="str">
        <f>ReprocessedData!B27</f>
        <v>BOVINE LIVER</v>
      </c>
      <c r="C23" s="41">
        <f>ReprocessedData!C27</f>
        <v>0.84599999999999997</v>
      </c>
      <c r="D23" s="43">
        <f>ReprocessedData!D27</f>
        <v>1.02603708619642E-7</v>
      </c>
      <c r="E23" s="44">
        <f>ReprocessedData!E27</f>
        <v>9.4454997631238999</v>
      </c>
      <c r="F23" s="44">
        <f>ReprocessedData!G27</f>
        <v>6.7409538854642204</v>
      </c>
      <c r="G23" s="43">
        <f>ReprocessedData!K27</f>
        <v>5.69504033265389E-7</v>
      </c>
      <c r="H23" s="44">
        <f>ReprocessedData!L27</f>
        <v>46.846138430849102</v>
      </c>
      <c r="I23" s="44">
        <f>ReprocessedData!N27</f>
        <v>-28.128603141097301</v>
      </c>
      <c r="J23" s="44">
        <f>F23+(AVERAGE(F$8:F$9,F$21:F$22,F$34:F$35,F$47:F$48,F$60:F$61,F$73:F$74,F$86:F$87,F$99:F$100)-AVERAGE(F$10,F$23,F$36,F$49,F$62,F$75,F$88,F$101))</f>
        <v>-1.4253408885712791</v>
      </c>
      <c r="K23" s="44">
        <f>I23+(AVERAGE(I$8:I$9,I$21:I$22,I$34:I$35,I$47:I$48,I$60:I$61,I$73:I$74,I$86:I$87,I$99:I$100)-AVERAGE(I$10,I$23,I$36,I$49,I$62,I$75,I$88,I$101))</f>
        <v>-19.441404397834518</v>
      </c>
      <c r="L23" s="44">
        <f t="shared" si="0"/>
        <v>7.7486098854642211</v>
      </c>
      <c r="M23" s="44">
        <f t="shared" si="1"/>
        <v>-29.847595141097297</v>
      </c>
      <c r="N23" s="44">
        <f t="shared" si="2"/>
        <v>6.8368440687818222</v>
      </c>
      <c r="O23" s="44">
        <f t="shared" si="2"/>
        <v>-1.082387156691067</v>
      </c>
      <c r="P23" s="44">
        <f t="shared" si="3"/>
        <v>6.3134640614035398</v>
      </c>
      <c r="Q23" s="44">
        <f t="shared" si="3"/>
        <v>-28.665303976081692</v>
      </c>
      <c r="R23" s="45">
        <f t="shared" si="5"/>
        <v>9.4031449101605507</v>
      </c>
      <c r="S23" s="45">
        <f t="shared" si="4"/>
        <v>46.19706609391023</v>
      </c>
      <c r="U23" s="6" t="s">
        <v>72</v>
      </c>
      <c r="V23" s="6" t="s">
        <v>59</v>
      </c>
      <c r="W23" s="6" t="s">
        <v>60</v>
      </c>
    </row>
    <row r="24" spans="1:23" x14ac:dyDescent="0.25">
      <c r="A24" s="1">
        <f>ReprocessedData!A28</f>
        <v>21</v>
      </c>
      <c r="B24" s="2" t="str">
        <f>ReprocessedData!B28</f>
        <v>FS12</v>
      </c>
      <c r="C24" s="1">
        <f>ReprocessedData!C28</f>
        <v>0.76400000000000001</v>
      </c>
      <c r="D24" s="3">
        <f>ReprocessedData!D28</f>
        <v>1.1764286300675099E-7</v>
      </c>
      <c r="E24" s="5">
        <f>ReprocessedData!E28</f>
        <v>11.992336431994399</v>
      </c>
      <c r="F24" s="5">
        <f>ReprocessedData!G28</f>
        <v>10.6458978848519</v>
      </c>
      <c r="G24" s="3">
        <f>ReprocessedData!K28</f>
        <v>4.8236640304288901E-7</v>
      </c>
      <c r="H24" s="5">
        <f>ReprocessedData!L28</f>
        <v>43.937399641592997</v>
      </c>
      <c r="I24" s="5">
        <f>ReprocessedData!N28</f>
        <v>-17.683439667238702</v>
      </c>
      <c r="L24" s="5">
        <f t="shared" si="0"/>
        <v>11.6013342995819</v>
      </c>
      <c r="M24" s="5">
        <f t="shared" si="1"/>
        <v>-19.394925745498696</v>
      </c>
      <c r="N24" s="5">
        <f t="shared" ref="N24:O43" si="6">(N130-1)*1000</f>
        <v>10.686082710369194</v>
      </c>
      <c r="O24" s="5">
        <f t="shared" si="6"/>
        <v>9.6802059247642624</v>
      </c>
      <c r="P24" s="5">
        <f t="shared" ref="P24:Q43" si="7">(P130-1)*1000</f>
        <v>10.162702702991133</v>
      </c>
      <c r="Q24" s="5">
        <f t="shared" si="7"/>
        <v>-17.90271089462636</v>
      </c>
      <c r="R24" s="4">
        <f t="shared" si="5"/>
        <v>11.938579614226459</v>
      </c>
      <c r="S24" s="4">
        <f t="shared" si="4"/>
        <v>43.328299715357019</v>
      </c>
      <c r="U24" s="6" t="s">
        <v>51</v>
      </c>
      <c r="V24" s="34">
        <v>9.31</v>
      </c>
      <c r="W24" s="34">
        <v>47.24</v>
      </c>
    </row>
    <row r="25" spans="1:23" x14ac:dyDescent="0.25">
      <c r="A25" s="1">
        <f>ReprocessedData!A29</f>
        <v>22</v>
      </c>
      <c r="B25" s="2" t="str">
        <f>ReprocessedData!B29</f>
        <v>FS4LE</v>
      </c>
      <c r="C25" s="1">
        <f>ReprocessedData!C29</f>
        <v>0.84699999999999998</v>
      </c>
      <c r="D25" s="3">
        <f>ReprocessedData!D29</f>
        <v>1.3943078975425801E-7</v>
      </c>
      <c r="E25" s="5">
        <f>ReprocessedData!E29</f>
        <v>12.820532435695601</v>
      </c>
      <c r="F25" s="5">
        <f>ReprocessedData!G29</f>
        <v>11.8197311890146</v>
      </c>
      <c r="G25" s="3">
        <f>ReprocessedData!K29</f>
        <v>5.0064552437056896E-7</v>
      </c>
      <c r="H25" s="5">
        <f>ReprocessedData!L29</f>
        <v>41.133714893701999</v>
      </c>
      <c r="I25" s="5">
        <f>ReprocessedData!N29</f>
        <v>-16.744261297792399</v>
      </c>
      <c r="L25" s="5">
        <f t="shared" si="0"/>
        <v>12.729367980374601</v>
      </c>
      <c r="M25" s="5">
        <f t="shared" si="1"/>
        <v>-18.450986330112396</v>
      </c>
      <c r="N25" s="5">
        <f t="shared" si="6"/>
        <v>11.813095796799011</v>
      </c>
      <c r="O25" s="5">
        <f t="shared" si="6"/>
        <v>10.652133327885505</v>
      </c>
      <c r="P25" s="5">
        <f t="shared" si="7"/>
        <v>11.289715789420729</v>
      </c>
      <c r="Q25" s="5">
        <f t="shared" si="7"/>
        <v>-16.930783491505117</v>
      </c>
      <c r="R25" s="4">
        <f t="shared" si="5"/>
        <v>12.763086432173573</v>
      </c>
      <c r="S25" s="4">
        <f t="shared" si="4"/>
        <v>40.563449644061336</v>
      </c>
    </row>
    <row r="26" spans="1:23" x14ac:dyDescent="0.25">
      <c r="A26" s="1">
        <f>ReprocessedData!A30</f>
        <v>23</v>
      </c>
      <c r="B26" s="2" t="str">
        <f>ReprocessedData!B30</f>
        <v>FS29</v>
      </c>
      <c r="C26" s="1">
        <f>ReprocessedData!C30</f>
        <v>0.78100000000000003</v>
      </c>
      <c r="D26" s="3">
        <f>ReprocessedData!D30</f>
        <v>1.28374388674857E-7</v>
      </c>
      <c r="E26" s="5">
        <f>ReprocessedData!E30</f>
        <v>12.8014898937375</v>
      </c>
      <c r="F26" s="5">
        <f>ReprocessedData!G30</f>
        <v>11.3320906004226</v>
      </c>
      <c r="G26" s="3">
        <f>ReprocessedData!K30</f>
        <v>4.59506779737495E-7</v>
      </c>
      <c r="H26" s="5">
        <f>ReprocessedData!L30</f>
        <v>40.944125342362199</v>
      </c>
      <c r="I26" s="5">
        <f>ReprocessedData!N30</f>
        <v>-17.608961284005598</v>
      </c>
      <c r="L26" s="5">
        <f t="shared" si="0"/>
        <v>12.202735979812598</v>
      </c>
      <c r="M26" s="5">
        <f t="shared" si="1"/>
        <v>-19.313528237185594</v>
      </c>
      <c r="N26" s="5">
        <f t="shared" si="6"/>
        <v>11.286940269289447</v>
      </c>
      <c r="O26" s="5">
        <f t="shared" si="6"/>
        <v>9.764016885071225</v>
      </c>
      <c r="P26" s="5">
        <f t="shared" si="7"/>
        <v>10.763560261911387</v>
      </c>
      <c r="Q26" s="5">
        <f t="shared" si="7"/>
        <v>-17.818899934319397</v>
      </c>
      <c r="R26" s="4">
        <f t="shared" si="5"/>
        <v>12.744059427046396</v>
      </c>
      <c r="S26" s="4">
        <f t="shared" si="4"/>
        <v>40.376516155729355</v>
      </c>
    </row>
    <row r="27" spans="1:23" x14ac:dyDescent="0.25">
      <c r="A27" s="1">
        <f>ReprocessedData!A31</f>
        <v>24</v>
      </c>
      <c r="B27" s="2" t="str">
        <f>ReprocessedData!B31</f>
        <v>FS22</v>
      </c>
      <c r="C27" s="1">
        <f>ReprocessedData!C31</f>
        <v>0.77900000000000003</v>
      </c>
      <c r="D27" s="3">
        <f>ReprocessedData!D31</f>
        <v>1.20538606714071E-7</v>
      </c>
      <c r="E27" s="5">
        <f>ReprocessedData!E31</f>
        <v>12.0509390243207</v>
      </c>
      <c r="F27" s="5">
        <f>ReprocessedData!G31</f>
        <v>10.2587837115517</v>
      </c>
      <c r="G27" s="3">
        <f>ReprocessedData!K31</f>
        <v>4.6426760391682402E-7</v>
      </c>
      <c r="H27" s="5">
        <f>ReprocessedData!L31</f>
        <v>41.474496676823897</v>
      </c>
      <c r="I27" s="5">
        <f>ReprocessedData!N31</f>
        <v>-19.249020113260698</v>
      </c>
      <c r="L27" s="5">
        <f t="shared" si="0"/>
        <v>11.0974183150717</v>
      </c>
      <c r="M27" s="5">
        <f t="shared" si="1"/>
        <v>-20.953731035500702</v>
      </c>
      <c r="N27" s="5">
        <f t="shared" si="6"/>
        <v>10.182622646476958</v>
      </c>
      <c r="O27" s="5">
        <f t="shared" si="6"/>
        <v>8.075181753945504</v>
      </c>
      <c r="P27" s="5">
        <f t="shared" si="7"/>
        <v>9.6592426390986752</v>
      </c>
      <c r="Q27" s="5">
        <f t="shared" si="7"/>
        <v>-19.507735065445118</v>
      </c>
      <c r="R27" s="4">
        <f t="shared" si="5"/>
        <v>11.996902875650184</v>
      </c>
      <c r="S27" s="4">
        <f t="shared" si="4"/>
        <v>40.899582653525954</v>
      </c>
    </row>
    <row r="28" spans="1:23" x14ac:dyDescent="0.25">
      <c r="A28" s="1">
        <f>ReprocessedData!A32</f>
        <v>25</v>
      </c>
      <c r="B28" s="2" t="str">
        <f>ReprocessedData!B32</f>
        <v>FS26</v>
      </c>
      <c r="C28" s="1">
        <f>ReprocessedData!C32</f>
        <v>0.81499999999999995</v>
      </c>
      <c r="D28" s="3">
        <f>ReprocessedData!D32</f>
        <v>1.36630730528109E-7</v>
      </c>
      <c r="E28" s="5">
        <f>ReprocessedData!E32</f>
        <v>13.0563476319206</v>
      </c>
      <c r="F28" s="5">
        <f>ReprocessedData!G32</f>
        <v>12.253955666038999</v>
      </c>
      <c r="G28" s="3">
        <f>ReprocessedData!K32</f>
        <v>4.9663689072332296E-7</v>
      </c>
      <c r="H28" s="5">
        <f>ReprocessedData!L32</f>
        <v>42.4064700428763</v>
      </c>
      <c r="I28" s="5">
        <f>ReprocessedData!N32</f>
        <v>-17.619531940760499</v>
      </c>
      <c r="L28" s="5">
        <f t="shared" si="0"/>
        <v>13.067537697289</v>
      </c>
      <c r="M28" s="5">
        <f t="shared" si="1"/>
        <v>-19.326258503260497</v>
      </c>
      <c r="N28" s="5">
        <f t="shared" si="6"/>
        <v>12.150959552896579</v>
      </c>
      <c r="O28" s="5">
        <f t="shared" si="6"/>
        <v>9.7509091641247991</v>
      </c>
      <c r="P28" s="5">
        <f t="shared" si="7"/>
        <v>11.627579545518518</v>
      </c>
      <c r="Q28" s="5">
        <f t="shared" si="7"/>
        <v>-17.832007655265826</v>
      </c>
      <c r="R28" s="4">
        <f t="shared" si="5"/>
        <v>12.997840850213464</v>
      </c>
      <c r="S28" s="4">
        <f t="shared" si="4"/>
        <v>41.818583827608371</v>
      </c>
    </row>
    <row r="29" spans="1:23" x14ac:dyDescent="0.25">
      <c r="A29" s="1">
        <f>ReprocessedData!A33</f>
        <v>26</v>
      </c>
      <c r="B29" s="2" t="str">
        <f>ReprocessedData!B33</f>
        <v>FS28</v>
      </c>
      <c r="C29" s="1">
        <f>ReprocessedData!C33</f>
        <v>0.82699999999999996</v>
      </c>
      <c r="D29" s="3">
        <f>ReprocessedData!D33</f>
        <v>1.4112971608026799E-7</v>
      </c>
      <c r="E29" s="5">
        <f>ReprocessedData!E33</f>
        <v>13.2906131351562</v>
      </c>
      <c r="F29" s="5">
        <f>ReprocessedData!G33</f>
        <v>12.0334375085503</v>
      </c>
      <c r="G29" s="3">
        <f>ReprocessedData!K33</f>
        <v>5.00223369837016E-7</v>
      </c>
      <c r="H29" s="5">
        <f>ReprocessedData!L33</f>
        <v>42.092938224877201</v>
      </c>
      <c r="I29" s="5">
        <f>ReprocessedData!N33</f>
        <v>-17.6328160136332</v>
      </c>
      <c r="L29" s="5">
        <f t="shared" si="0"/>
        <v>12.828728849030302</v>
      </c>
      <c r="M29" s="5">
        <f t="shared" si="1"/>
        <v>-19.342899603393196</v>
      </c>
      <c r="N29" s="5">
        <f t="shared" si="6"/>
        <v>11.912366768190186</v>
      </c>
      <c r="O29" s="5">
        <f t="shared" si="6"/>
        <v>9.7337746521282131</v>
      </c>
      <c r="P29" s="5">
        <f t="shared" si="7"/>
        <v>11.388986760811903</v>
      </c>
      <c r="Q29" s="5">
        <f t="shared" si="7"/>
        <v>-17.849142167262411</v>
      </c>
      <c r="R29" s="4">
        <f t="shared" si="5"/>
        <v>13.231022002436474</v>
      </c>
      <c r="S29" s="4">
        <f t="shared" si="4"/>
        <v>41.509396759768627</v>
      </c>
    </row>
    <row r="30" spans="1:23" x14ac:dyDescent="0.25">
      <c r="A30" s="1">
        <f>ReprocessedData!A34</f>
        <v>27</v>
      </c>
      <c r="B30" s="2" t="str">
        <f>ReprocessedData!B34</f>
        <v>FS30</v>
      </c>
      <c r="C30" s="1">
        <f>ReprocessedData!C34</f>
        <v>0.80400000000000005</v>
      </c>
      <c r="D30" s="3">
        <f>ReprocessedData!D34</f>
        <v>1.3585910532687399E-7</v>
      </c>
      <c r="E30" s="5">
        <f>ReprocessedData!E34</f>
        <v>13.160241127051099</v>
      </c>
      <c r="F30" s="5">
        <f>ReprocessedData!G34</f>
        <v>9.2831199969566196</v>
      </c>
      <c r="G30" s="3">
        <f>ReprocessedData!K34</f>
        <v>4.8216546000290403E-7</v>
      </c>
      <c r="H30" s="5">
        <f>ReprocessedData!L34</f>
        <v>41.734042883473997</v>
      </c>
      <c r="I30" s="5">
        <f>ReprocessedData!N34</f>
        <v>-18.723043137694599</v>
      </c>
      <c r="L30" s="5">
        <f t="shared" si="0"/>
        <v>10.066533284066619</v>
      </c>
      <c r="M30" s="5">
        <f t="shared" si="1"/>
        <v>-20.437224501514596</v>
      </c>
      <c r="N30" s="5">
        <f t="shared" si="6"/>
        <v>9.1526703140862864</v>
      </c>
      <c r="O30" s="5">
        <f t="shared" si="6"/>
        <v>8.6070028073834681</v>
      </c>
      <c r="P30" s="5">
        <f t="shared" si="7"/>
        <v>8.629290306708004</v>
      </c>
      <c r="Q30" s="5">
        <f t="shared" si="7"/>
        <v>-18.975914012007156</v>
      </c>
      <c r="R30" s="4">
        <f t="shared" si="5"/>
        <v>13.10126209465102</v>
      </c>
      <c r="S30" s="4">
        <f t="shared" si="4"/>
        <v>41.155511304369078</v>
      </c>
    </row>
    <row r="31" spans="1:23" x14ac:dyDescent="0.25">
      <c r="A31" s="1">
        <f>ReprocessedData!A35</f>
        <v>28</v>
      </c>
      <c r="B31" s="2" t="str">
        <f>ReprocessedData!B35</f>
        <v>FS14</v>
      </c>
      <c r="C31" s="1">
        <f>ReprocessedData!C35</f>
        <v>0.79700000000000004</v>
      </c>
      <c r="D31" s="3">
        <f>ReprocessedData!D35</f>
        <v>1.14151539436225E-7</v>
      </c>
      <c r="E31" s="5">
        <f>ReprocessedData!E35</f>
        <v>11.154593736439701</v>
      </c>
      <c r="F31" s="5">
        <f>ReprocessedData!G35</f>
        <v>9.6931743594552202</v>
      </c>
      <c r="G31" s="3">
        <f>ReprocessedData!K35</f>
        <v>5.2058291655221499E-7</v>
      </c>
      <c r="H31" s="5">
        <f>ReprocessedData!L35</f>
        <v>45.455068750722802</v>
      </c>
      <c r="I31" s="5">
        <f>ReprocessedData!N35</f>
        <v>-17.8796752964987</v>
      </c>
      <c r="L31" s="5">
        <f t="shared" si="0"/>
        <v>10.470641032095218</v>
      </c>
      <c r="M31" s="5">
        <f t="shared" si="1"/>
        <v>-19.598053736178699</v>
      </c>
      <c r="N31" s="5">
        <f t="shared" si="6"/>
        <v>9.5564124435199016</v>
      </c>
      <c r="O31" s="5">
        <f t="shared" si="6"/>
        <v>9.4710551495502671</v>
      </c>
      <c r="P31" s="5">
        <f t="shared" si="7"/>
        <v>9.0330324361418413</v>
      </c>
      <c r="Q31" s="5">
        <f t="shared" si="7"/>
        <v>-18.111861669840359</v>
      </c>
      <c r="R31" s="4">
        <f t="shared" si="5"/>
        <v>11.104624681715695</v>
      </c>
      <c r="S31" s="4">
        <f t="shared" si="4"/>
        <v>44.82492223127764</v>
      </c>
    </row>
    <row r="32" spans="1:23" x14ac:dyDescent="0.25">
      <c r="A32" s="1">
        <f>ReprocessedData!A36</f>
        <v>29</v>
      </c>
      <c r="B32" s="2" t="str">
        <f>ReprocessedData!B36</f>
        <v>FS13</v>
      </c>
      <c r="C32" s="1">
        <f>ReprocessedData!C36</f>
        <v>0.75800000000000001</v>
      </c>
      <c r="D32" s="3">
        <f>ReprocessedData!D36</f>
        <v>1.0956646688542501E-7</v>
      </c>
      <c r="E32" s="5">
        <f>ReprocessedData!E36</f>
        <v>11.257417761242399</v>
      </c>
      <c r="F32" s="5">
        <f>ReprocessedData!G36</f>
        <v>10.3914169391083</v>
      </c>
      <c r="G32" s="3">
        <f>ReprocessedData!K36</f>
        <v>4.96777638581136E-7</v>
      </c>
      <c r="H32" s="5">
        <f>ReprocessedData!L36</f>
        <v>45.6082625531605</v>
      </c>
      <c r="I32" s="5">
        <f>ReprocessedData!N36</f>
        <v>-17.996954553530301</v>
      </c>
      <c r="J32" s="5"/>
      <c r="K32" s="5"/>
      <c r="L32" s="5">
        <f t="shared" si="0"/>
        <v>11.168276250878295</v>
      </c>
      <c r="M32" s="5">
        <f t="shared" si="1"/>
        <v>-19.718976672270294</v>
      </c>
      <c r="N32" s="5">
        <f t="shared" si="6"/>
        <v>10.25341647319622</v>
      </c>
      <c r="O32" s="5">
        <f t="shared" si="6"/>
        <v>9.3465468248237205</v>
      </c>
      <c r="P32" s="5">
        <f t="shared" si="7"/>
        <v>9.7300364658181593</v>
      </c>
      <c r="Q32" s="5">
        <f t="shared" si="7"/>
        <v>-18.236369994566903</v>
      </c>
      <c r="R32" s="4">
        <f t="shared" si="5"/>
        <v>11.206987440063006</v>
      </c>
      <c r="S32" s="4">
        <f t="shared" si="4"/>
        <v>44.975995733128705</v>
      </c>
    </row>
    <row r="33" spans="1:19" x14ac:dyDescent="0.25">
      <c r="A33" s="1">
        <f>ReprocessedData!A37</f>
        <v>30</v>
      </c>
      <c r="B33" s="2" t="str">
        <f>ReprocessedData!B37</f>
        <v>FS15</v>
      </c>
      <c r="C33" s="1">
        <f>ReprocessedData!C37</f>
        <v>0.76300000000000001</v>
      </c>
      <c r="D33" s="3">
        <f>ReprocessedData!D37</f>
        <v>1.04223259252134E-7</v>
      </c>
      <c r="E33" s="5">
        <f>ReprocessedData!E37</f>
        <v>10.6382744427964</v>
      </c>
      <c r="F33" s="5">
        <f>ReprocessedData!G37</f>
        <v>11.5341804668449</v>
      </c>
      <c r="G33" s="3">
        <f>ReprocessedData!K37</f>
        <v>4.1638060688242701E-7</v>
      </c>
      <c r="H33" s="5">
        <f>ReprocessedData!L37</f>
        <v>37.976641831954502</v>
      </c>
      <c r="I33" s="5">
        <f>ReprocessedData!N37</f>
        <v>-18.181644586556899</v>
      </c>
      <c r="J33" s="5"/>
      <c r="K33" s="5"/>
      <c r="L33" s="5">
        <f t="shared" si="0"/>
        <v>12.315089466844904</v>
      </c>
      <c r="M33" s="5">
        <f t="shared" si="1"/>
        <v>-19.906122586556897</v>
      </c>
      <c r="N33" s="5">
        <f t="shared" si="6"/>
        <v>11.399192103917599</v>
      </c>
      <c r="O33" s="5">
        <f t="shared" si="6"/>
        <v>9.1538519976848143</v>
      </c>
      <c r="P33" s="5">
        <f t="shared" si="7"/>
        <v>10.875812096539317</v>
      </c>
      <c r="Q33" s="5">
        <f t="shared" si="7"/>
        <v>-18.429064821705808</v>
      </c>
      <c r="R33" s="4">
        <f t="shared" si="5"/>
        <v>10.590599519707045</v>
      </c>
      <c r="S33" s="4">
        <f t="shared" si="4"/>
        <v>37.450180035965552</v>
      </c>
    </row>
    <row r="34" spans="1:19" x14ac:dyDescent="0.25">
      <c r="A34" s="36">
        <f>ReprocessedData!A38</f>
        <v>31</v>
      </c>
      <c r="B34" s="37" t="str">
        <f>ReprocessedData!B38</f>
        <v>ALANINE</v>
      </c>
      <c r="C34" s="36">
        <f>ReprocessedData!C38</f>
        <v>0.8</v>
      </c>
      <c r="D34" s="38">
        <f>ReprocessedData!D38</f>
        <v>1.6034761191052701E-7</v>
      </c>
      <c r="E34" s="39">
        <f>ReprocessedData!E38</f>
        <v>15.609897312588901</v>
      </c>
      <c r="F34" s="39">
        <f>ReprocessedData!G38</f>
        <v>-1.27625691965975</v>
      </c>
      <c r="G34" s="38">
        <f>ReprocessedData!K38</f>
        <v>4.6543695986223099E-7</v>
      </c>
      <c r="H34" s="39">
        <f>ReprocessedData!L38</f>
        <v>40.487516906746997</v>
      </c>
      <c r="I34" s="39">
        <f>ReprocessedData!N38</f>
        <v>-19.337811929566499</v>
      </c>
      <c r="J34" s="39">
        <f>F34</f>
        <v>-1.27625691965975</v>
      </c>
      <c r="K34" s="39">
        <f>I34</f>
        <v>-19.337811929566499</v>
      </c>
      <c r="L34" s="39">
        <f t="shared" si="0"/>
        <v>-0.48739243842974278</v>
      </c>
      <c r="M34" s="39">
        <f t="shared" si="1"/>
        <v>-21.062971460826489</v>
      </c>
      <c r="N34" s="39">
        <f t="shared" si="6"/>
        <v>-1.3917066890059004</v>
      </c>
      <c r="O34" s="39">
        <f t="shared" si="6"/>
        <v>7.9627023287069942</v>
      </c>
      <c r="P34" s="39">
        <f t="shared" si="7"/>
        <v>-1.9150866963840718</v>
      </c>
      <c r="Q34" s="39">
        <f t="shared" si="7"/>
        <v>-19.62021449068363</v>
      </c>
      <c r="R34" s="40">
        <f t="shared" si="5"/>
        <v>15.540068994720754</v>
      </c>
      <c r="S34" s="40">
        <f t="shared" si="4"/>
        <v>39.926278716191504</v>
      </c>
    </row>
    <row r="35" spans="1:19" x14ac:dyDescent="0.25">
      <c r="A35" s="36">
        <f>ReprocessedData!A39</f>
        <v>32</v>
      </c>
      <c r="B35" s="37" t="str">
        <f>ReprocessedData!B39</f>
        <v>ALANINE</v>
      </c>
      <c r="C35" s="36">
        <f>ReprocessedData!C39</f>
        <v>0.8</v>
      </c>
      <c r="D35" s="38">
        <f>ReprocessedData!D39</f>
        <v>1.4172284479307999E-7</v>
      </c>
      <c r="E35" s="39">
        <f>ReprocessedData!E39</f>
        <v>13.796761990857499</v>
      </c>
      <c r="F35" s="39">
        <f>ReprocessedData!G39</f>
        <v>-1.2358997521516999</v>
      </c>
      <c r="G35" s="38">
        <f>ReprocessedData!K39</f>
        <v>4.13367106655294E-7</v>
      </c>
      <c r="H35" s="39">
        <f>ReprocessedData!L39</f>
        <v>35.9580519493203</v>
      </c>
      <c r="I35" s="39">
        <f>ReprocessedData!N39</f>
        <v>-19.3342851379258</v>
      </c>
      <c r="J35" s="39">
        <f>F35</f>
        <v>-1.2358997521516999</v>
      </c>
      <c r="K35" s="39">
        <f>I35</f>
        <v>-19.3342851379258</v>
      </c>
      <c r="L35" s="39">
        <f t="shared" si="0"/>
        <v>-0.43597333679169825</v>
      </c>
      <c r="M35" s="39">
        <f t="shared" si="1"/>
        <v>-21.057842698245796</v>
      </c>
      <c r="N35" s="39">
        <f t="shared" si="6"/>
        <v>-1.3403341090685306</v>
      </c>
      <c r="O35" s="39">
        <f t="shared" si="6"/>
        <v>7.9679831600982798</v>
      </c>
      <c r="P35" s="39">
        <f t="shared" si="7"/>
        <v>-1.8637141164467019</v>
      </c>
      <c r="Q35" s="39">
        <f t="shared" si="7"/>
        <v>-19.614933659292344</v>
      </c>
      <c r="R35" s="40">
        <f t="shared" si="5"/>
        <v>13.735051990930057</v>
      </c>
      <c r="S35" s="40">
        <f t="shared" si="4"/>
        <v>35.459604061762008</v>
      </c>
    </row>
    <row r="36" spans="1:19" x14ac:dyDescent="0.25">
      <c r="A36" s="41">
        <f>ReprocessedData!A40</f>
        <v>33</v>
      </c>
      <c r="B36" s="42" t="str">
        <f>ReprocessedData!B40</f>
        <v>BOVINE LIVER</v>
      </c>
      <c r="C36" s="41">
        <f>ReprocessedData!C40</f>
        <v>0.80300000000000005</v>
      </c>
      <c r="D36" s="43">
        <f>ReprocessedData!D40</f>
        <v>9.8692295884272902E-8</v>
      </c>
      <c r="E36" s="44">
        <f>ReprocessedData!E40</f>
        <v>9.5719331257511708</v>
      </c>
      <c r="F36" s="44">
        <f>ReprocessedData!G40</f>
        <v>7.0204738851612403</v>
      </c>
      <c r="G36" s="43">
        <f>ReprocessedData!K40</f>
        <v>5.4745748001572302E-7</v>
      </c>
      <c r="H36" s="44">
        <f>ReprocessedData!L40</f>
        <v>47.444119763419899</v>
      </c>
      <c r="I36" s="44">
        <f>ReprocessedData!N40</f>
        <v>-28.067616142169399</v>
      </c>
      <c r="J36" s="44">
        <f>F36+(AVERAGE(F$8:F$9,F$21:F$22,F$34:F$35,F$47:F$48,F$60:F$61,F$73:F$74,F$86:F$87,F$99:F$100)-AVERAGE(F$10,F$23,F$36,F$49,F$62,F$75,F$88,F$101))</f>
        <v>-1.1458208888742591</v>
      </c>
      <c r="K36" s="44">
        <f>I36+(AVERAGE(I$8:I$9,I$21:I$22,I$34:I$35,I$47:I$48,I$60:I$61,I$73:I$74,I$86:I$87,I$99:I$100)-AVERAGE(I$10,I$23,I$36,I$49,I$62,I$75,I$88,I$101))</f>
        <v>-19.380417398906616</v>
      </c>
      <c r="L36" s="44">
        <f t="shared" ref="L36:L49" si="8">F36-(V$2*A36^5+V$3*A36^4+V$4*A36^3+V$5*A36^2+V$6*A36)</f>
        <v>7.8337422310512421</v>
      </c>
      <c r="M36" s="44">
        <f t="shared" ref="M36:M49" si="9">I36-(W$2*A36^5+W$3*A36^4+W$4*A36^3+W$5*A36^2+W$6*A36)</f>
        <v>-29.786886028349397</v>
      </c>
      <c r="N36" s="44">
        <f t="shared" si="6"/>
        <v>6.9218993904347492</v>
      </c>
      <c r="O36" s="44">
        <f t="shared" si="6"/>
        <v>-1.0198780069119451</v>
      </c>
      <c r="P36" s="44">
        <f t="shared" si="7"/>
        <v>6.3985193830564668</v>
      </c>
      <c r="Q36" s="44">
        <f t="shared" si="7"/>
        <v>-28.602794826302571</v>
      </c>
      <c r="R36" s="45">
        <f t="shared" si="5"/>
        <v>9.5290178436522428</v>
      </c>
      <c r="S36" s="45">
        <f t="shared" si="4"/>
        <v>46.786741845754591</v>
      </c>
    </row>
    <row r="37" spans="1:19" x14ac:dyDescent="0.25">
      <c r="A37" s="1">
        <f>ReprocessedData!A41</f>
        <v>34</v>
      </c>
      <c r="B37" s="2" t="str">
        <f>ReprocessedData!B41</f>
        <v>FS11</v>
      </c>
      <c r="C37" s="1">
        <f>ReprocessedData!C41</f>
        <v>0.76800000000000002</v>
      </c>
      <c r="D37" s="3">
        <f>ReprocessedData!D41</f>
        <v>1.27308407094073E-7</v>
      </c>
      <c r="E37" s="5">
        <f>ReprocessedData!E41</f>
        <v>12.909999817436701</v>
      </c>
      <c r="F37" s="5">
        <f>ReprocessedData!G41</f>
        <v>11.3255489537872</v>
      </c>
      <c r="G37" s="3">
        <f>ReprocessedData!K41</f>
        <v>4.7282894821698599E-7</v>
      </c>
      <c r="H37" s="5">
        <f>ReprocessedData!L41</f>
        <v>42.844371553808102</v>
      </c>
      <c r="I37" s="5">
        <f>ReprocessedData!N41</f>
        <v>-17.402385539575199</v>
      </c>
      <c r="L37" s="5">
        <f t="shared" si="8"/>
        <v>12.153606621307206</v>
      </c>
      <c r="M37" s="5">
        <f t="shared" si="9"/>
        <v>-19.114416349815201</v>
      </c>
      <c r="N37" s="5">
        <f t="shared" si="6"/>
        <v>11.237855360827664</v>
      </c>
      <c r="O37" s="5">
        <f t="shared" si="6"/>
        <v>9.9690324787291562</v>
      </c>
      <c r="P37" s="5">
        <f t="shared" si="7"/>
        <v>10.714475353449604</v>
      </c>
      <c r="Q37" s="5">
        <f t="shared" si="7"/>
        <v>-17.613884340661468</v>
      </c>
      <c r="R37" s="4">
        <f t="shared" si="5"/>
        <v>12.852165148408272</v>
      </c>
      <c r="S37" s="4">
        <f t="shared" si="4"/>
        <v>42.250396758848531</v>
      </c>
    </row>
    <row r="38" spans="1:19" x14ac:dyDescent="0.25">
      <c r="A38" s="1">
        <f>ReprocessedData!A42</f>
        <v>35</v>
      </c>
      <c r="B38" s="2" t="str">
        <f>ReprocessedData!B42</f>
        <v>FS2</v>
      </c>
      <c r="C38" s="1">
        <f>ReprocessedData!C42</f>
        <v>0.77800000000000002</v>
      </c>
      <c r="D38" s="3">
        <f>ReprocessedData!D42</f>
        <v>1.1332974795413801E-7</v>
      </c>
      <c r="E38" s="5">
        <f>ReprocessedData!E42</f>
        <v>11.3446955344504</v>
      </c>
      <c r="F38" s="5">
        <f>ReprocessedData!G42</f>
        <v>12.0462515155288</v>
      </c>
      <c r="G38" s="3">
        <f>ReprocessedData!K42</f>
        <v>4.3762053314466698E-7</v>
      </c>
      <c r="H38" s="5">
        <f>ReprocessedData!L42</f>
        <v>39.144322196563103</v>
      </c>
      <c r="I38" s="5">
        <f>ReprocessedData!N42</f>
        <v>-18.1750104841751</v>
      </c>
      <c r="L38" s="5">
        <f t="shared" si="8"/>
        <v>12.889728109278797</v>
      </c>
      <c r="M38" s="5">
        <f t="shared" si="9"/>
        <v>-19.876751171675096</v>
      </c>
      <c r="N38" s="5">
        <f t="shared" si="6"/>
        <v>11.973310839039408</v>
      </c>
      <c r="O38" s="5">
        <f t="shared" si="6"/>
        <v>9.1840942807452919</v>
      </c>
      <c r="P38" s="5">
        <f t="shared" si="7"/>
        <v>11.449930831661348</v>
      </c>
      <c r="Q38" s="5">
        <f t="shared" si="7"/>
        <v>-18.398822538645334</v>
      </c>
      <c r="R38" s="4">
        <f t="shared" ref="R38:R49" si="10">(D38/((V$21*C38)))*9.6</f>
        <v>11.293921356523056</v>
      </c>
      <c r="S38" s="4">
        <f t="shared" si="4"/>
        <v>38.601665925974132</v>
      </c>
    </row>
    <row r="39" spans="1:19" x14ac:dyDescent="0.25">
      <c r="A39" s="1">
        <f>ReprocessedData!A43</f>
        <v>36</v>
      </c>
      <c r="B39" s="2" t="str">
        <f>ReprocessedData!B43</f>
        <v>empty</v>
      </c>
      <c r="C39" s="1">
        <f>ReprocessedData!C43</f>
        <v>100</v>
      </c>
      <c r="D39" s="3">
        <f>ReprocessedData!D43</f>
        <v>1.1058440383023E-10</v>
      </c>
      <c r="E39" s="5">
        <f>ReprocessedData!E43</f>
        <v>3.1010093993638901E-3</v>
      </c>
      <c r="F39" s="5">
        <f>ReprocessedData!G43</f>
        <v>-48.183468707015798</v>
      </c>
      <c r="G39" s="3">
        <f>ReprocessedData!K43</f>
        <v>7.4551164436112305E-11</v>
      </c>
      <c r="H39" s="5">
        <f>ReprocessedData!L43</f>
        <v>5.1883659394457301E-5</v>
      </c>
      <c r="I39" s="5">
        <f>ReprocessedData!N43</f>
        <v>-33.421525215737901</v>
      </c>
      <c r="L39" s="5">
        <f t="shared" si="8"/>
        <v>-47.324725582535791</v>
      </c>
      <c r="M39" s="5">
        <f t="shared" si="9"/>
        <v>-35.110020693497887</v>
      </c>
      <c r="N39" s="5">
        <f t="shared" si="6"/>
        <v>-48.186663511392112</v>
      </c>
      <c r="O39" s="5">
        <f t="shared" si="6"/>
        <v>-6.5008446528967978</v>
      </c>
      <c r="P39" s="5">
        <f t="shared" si="7"/>
        <v>-48.710043518770284</v>
      </c>
      <c r="Q39" s="5">
        <f t="shared" si="7"/>
        <v>-34.083761472287421</v>
      </c>
      <c r="R39" s="4">
        <f t="shared" si="10"/>
        <v>8.573819066146082E-5</v>
      </c>
      <c r="S39" s="4">
        <f t="shared" si="4"/>
        <v>5.1161395876664376E-5</v>
      </c>
    </row>
    <row r="40" spans="1:19" x14ac:dyDescent="0.25">
      <c r="A40" s="1">
        <f>ReprocessedData!A44</f>
        <v>37</v>
      </c>
      <c r="B40" s="2" t="str">
        <f>ReprocessedData!B44</f>
        <v>empty</v>
      </c>
      <c r="C40" s="1">
        <f>ReprocessedData!C44</f>
        <v>100</v>
      </c>
      <c r="D40" s="3">
        <f>ReprocessedData!D44</f>
        <v>1.0230896598656401E-10</v>
      </c>
      <c r="E40" s="5">
        <f>ReprocessedData!E44</f>
        <v>7.9904778613051799E-5</v>
      </c>
      <c r="F40" s="5">
        <f>ReprocessedData!G44</f>
        <v>-11.0320072831608</v>
      </c>
      <c r="G40" s="3">
        <f>ReprocessedData!K44</f>
        <v>8.7548039239167302E-11</v>
      </c>
      <c r="H40" s="5">
        <f>ReprocessedData!L44</f>
        <v>6.0923295012257901E-5</v>
      </c>
      <c r="I40" s="5">
        <f>ReprocessedData!N44</f>
        <v>2.0366108528078199</v>
      </c>
      <c r="L40" s="5">
        <f t="shared" si="8"/>
        <v>-10.1588752695508</v>
      </c>
      <c r="M40" s="5">
        <f t="shared" si="9"/>
        <v>0.36399455598783126</v>
      </c>
      <c r="N40" s="5">
        <f t="shared" si="6"/>
        <v>-11.054439195536503</v>
      </c>
      <c r="O40" s="5">
        <f t="shared" si="6"/>
        <v>30.024982066191974</v>
      </c>
      <c r="P40" s="5">
        <f t="shared" si="7"/>
        <v>-11.577819202914675</v>
      </c>
      <c r="Q40" s="5">
        <f t="shared" si="7"/>
        <v>2.4420652468013504</v>
      </c>
      <c r="R40" s="4">
        <f t="shared" si="10"/>
        <v>7.9322086373042667E-5</v>
      </c>
      <c r="S40" s="4">
        <f t="shared" si="4"/>
        <v>6.0080616146233339E-5</v>
      </c>
    </row>
    <row r="41" spans="1:19" x14ac:dyDescent="0.25">
      <c r="A41" s="1">
        <f>ReprocessedData!A45</f>
        <v>38</v>
      </c>
      <c r="B41" s="2" t="str">
        <f>ReprocessedData!B45</f>
        <v>empty</v>
      </c>
      <c r="C41" s="1">
        <f>ReprocessedData!C45</f>
        <v>100</v>
      </c>
      <c r="D41" s="3">
        <f>ReprocessedData!D45</f>
        <v>1.0929197391863E-10</v>
      </c>
      <c r="E41" s="5">
        <f>ReprocessedData!E45</f>
        <v>8.5090269648150095E-5</v>
      </c>
      <c r="F41" s="5">
        <f>ReprocessedData!G45</f>
        <v>-22.994190104645298</v>
      </c>
      <c r="G41" s="3">
        <f>ReprocessedData!K45</f>
        <v>1.9539327024854099E-10</v>
      </c>
      <c r="H41" s="5">
        <f>ReprocessedData!L45</f>
        <v>1.3597598039132001E-4</v>
      </c>
      <c r="I41" s="5">
        <f>ReprocessedData!N45</f>
        <v>-33.569349807905098</v>
      </c>
      <c r="L41" s="5">
        <f t="shared" si="8"/>
        <v>-22.108194368005297</v>
      </c>
      <c r="M41" s="5">
        <f t="shared" si="9"/>
        <v>-35.224028775585083</v>
      </c>
      <c r="N41" s="5">
        <f t="shared" si="6"/>
        <v>-22.992947085144323</v>
      </c>
      <c r="O41" s="5">
        <f t="shared" si="6"/>
        <v>-6.6182330968495018</v>
      </c>
      <c r="P41" s="5">
        <f t="shared" si="7"/>
        <v>-23.516327092522495</v>
      </c>
      <c r="Q41" s="5">
        <f t="shared" si="7"/>
        <v>-34.201149916240126</v>
      </c>
      <c r="R41" s="4">
        <f t="shared" si="10"/>
        <v>8.4736145180007105E-5</v>
      </c>
      <c r="S41" s="4">
        <f t="shared" si="4"/>
        <v>1.3409035964003483E-4</v>
      </c>
    </row>
    <row r="42" spans="1:19" x14ac:dyDescent="0.25">
      <c r="A42" s="1">
        <f>ReprocessedData!A46</f>
        <v>39</v>
      </c>
      <c r="B42" s="2" t="str">
        <f>ReprocessedData!B46</f>
        <v>empty</v>
      </c>
      <c r="C42" s="1">
        <f>ReprocessedData!C46</f>
        <v>100</v>
      </c>
      <c r="D42" s="3">
        <f>ReprocessedData!D46</f>
        <v>1.2856044661046201E-10</v>
      </c>
      <c r="E42" s="5">
        <f>ReprocessedData!E46</f>
        <v>1.00298509667218E-4</v>
      </c>
      <c r="F42" s="5">
        <f>ReprocessedData!G46</f>
        <v>-16.541318459588599</v>
      </c>
      <c r="G42" s="3">
        <f>ReprocessedData!K46</f>
        <v>2.00959980644136E-10</v>
      </c>
      <c r="H42" s="5">
        <f>ReprocessedData!L46</f>
        <v>1.3983724325015201E-4</v>
      </c>
      <c r="I42" s="5">
        <f>ReprocessedData!N46</f>
        <v>-86.926062709093799</v>
      </c>
      <c r="L42" s="5">
        <f t="shared" si="8"/>
        <v>-15.644533001318592</v>
      </c>
      <c r="M42" s="5">
        <f t="shared" si="9"/>
        <v>-88.561606280833786</v>
      </c>
      <c r="N42" s="5">
        <f t="shared" si="6"/>
        <v>-16.53513374982851</v>
      </c>
      <c r="O42" s="5">
        <f t="shared" si="6"/>
        <v>-61.537280175990581</v>
      </c>
      <c r="P42" s="5">
        <f t="shared" si="7"/>
        <v>-17.058513757206683</v>
      </c>
      <c r="Q42" s="5">
        <f t="shared" si="7"/>
        <v>-89.120196995381207</v>
      </c>
      <c r="R42" s="4">
        <f t="shared" si="10"/>
        <v>9.967535837994147E-5</v>
      </c>
      <c r="S42" s="4">
        <f t="shared" si="4"/>
        <v>1.3791056387740585E-4</v>
      </c>
    </row>
    <row r="43" spans="1:19" x14ac:dyDescent="0.25">
      <c r="A43" s="1">
        <f>ReprocessedData!A47</f>
        <v>40</v>
      </c>
      <c r="B43" s="2" t="str">
        <f>ReprocessedData!B47</f>
        <v>empty</v>
      </c>
      <c r="C43" s="1">
        <f>ReprocessedData!C47</f>
        <v>100</v>
      </c>
      <c r="D43" s="3">
        <f>ReprocessedData!D47</f>
        <v>1.09862398976865E-10</v>
      </c>
      <c r="E43" s="5">
        <f>ReprocessedData!E47</f>
        <v>4.23870882751246E-2</v>
      </c>
      <c r="F43" s="5">
        <f>ReprocessedData!G47</f>
        <v>-19.690482855857699</v>
      </c>
      <c r="G43" s="3">
        <f>ReprocessedData!K47</f>
        <v>8.8277991335114106E-11</v>
      </c>
      <c r="H43" s="5">
        <f>ReprocessedData!L47</f>
        <v>6.1432263878797506E-5</v>
      </c>
      <c r="I43" s="5">
        <f>ReprocessedData!N47</f>
        <v>-18.601340916945301</v>
      </c>
      <c r="L43" s="5">
        <f t="shared" si="8"/>
        <v>-18.785410855857691</v>
      </c>
      <c r="M43" s="5">
        <f t="shared" si="9"/>
        <v>-20.217724916945269</v>
      </c>
      <c r="N43" s="5">
        <f t="shared" si="6"/>
        <v>-19.673169878728803</v>
      </c>
      <c r="O43" s="5">
        <f t="shared" si="6"/>
        <v>8.833010597437907</v>
      </c>
      <c r="P43" s="5">
        <f t="shared" si="7"/>
        <v>-20.196549886106972</v>
      </c>
      <c r="Q43" s="5">
        <f t="shared" si="7"/>
        <v>-18.749906221952717</v>
      </c>
      <c r="R43" s="4">
        <f t="shared" si="10"/>
        <v>8.5178406572274576E-5</v>
      </c>
      <c r="S43" s="4">
        <f t="shared" si="4"/>
        <v>6.0581552227302048E-5</v>
      </c>
    </row>
    <row r="44" spans="1:19" x14ac:dyDescent="0.25">
      <c r="A44" s="1">
        <f>ReprocessedData!A48</f>
        <v>41</v>
      </c>
      <c r="B44" s="2" t="str">
        <f>ReprocessedData!B48</f>
        <v>empty</v>
      </c>
      <c r="C44" s="1">
        <f>ReprocessedData!C48</f>
        <v>100</v>
      </c>
      <c r="D44" s="3">
        <f>ReprocessedData!D48</f>
        <v>2.5689278520179798E-10</v>
      </c>
      <c r="E44" s="5">
        <f>ReprocessedData!E48</f>
        <v>1.9996400398727799E-4</v>
      </c>
      <c r="F44" s="5">
        <f>ReprocessedData!G48</f>
        <v>-21.471544384592999</v>
      </c>
      <c r="G44" s="3">
        <f>ReprocessedData!K48</f>
        <v>1.4058705059480401E-9</v>
      </c>
      <c r="H44" s="5">
        <f>ReprocessedData!L48</f>
        <v>9.7834783748112293E-4</v>
      </c>
      <c r="I44" s="5">
        <f>ReprocessedData!N48</f>
        <v>-17.939976255091999</v>
      </c>
      <c r="L44" s="5">
        <f t="shared" si="8"/>
        <v>-20.560977576862989</v>
      </c>
      <c r="M44" s="5">
        <f t="shared" si="9"/>
        <v>-19.538693759351982</v>
      </c>
      <c r="N44" s="5">
        <f t="shared" ref="N44:O49" si="11">(N150-1)*1000</f>
        <v>-21.447130146472372</v>
      </c>
      <c r="O44" s="5">
        <f t="shared" si="11"/>
        <v>9.532175161265144</v>
      </c>
      <c r="P44" s="5">
        <f t="shared" ref="P44:Q49" si="12">(P150-1)*1000</f>
        <v>-21.97051015385054</v>
      </c>
      <c r="Q44" s="5">
        <f t="shared" si="12"/>
        <v>-18.050741658125482</v>
      </c>
      <c r="R44" s="4">
        <f t="shared" si="10"/>
        <v>1.9917386027598613E-4</v>
      </c>
      <c r="S44" s="4">
        <f t="shared" si="4"/>
        <v>9.6479106731823616E-4</v>
      </c>
    </row>
    <row r="45" spans="1:19" x14ac:dyDescent="0.25">
      <c r="A45" s="1">
        <f>ReprocessedData!A49</f>
        <v>42</v>
      </c>
      <c r="B45" s="2" t="str">
        <f>ReprocessedData!B49</f>
        <v>empty</v>
      </c>
      <c r="C45" s="1">
        <f>ReprocessedData!C49</f>
        <v>100</v>
      </c>
      <c r="D45" s="3">
        <f>ReprocessedData!D49</f>
        <v>1.05027922665292E-10</v>
      </c>
      <c r="E45" s="5">
        <f>ReprocessedData!E49</f>
        <v>8.1853703475920695E-5</v>
      </c>
      <c r="F45" s="5">
        <f>ReprocessedData!G49</f>
        <v>-19.142811273121399</v>
      </c>
      <c r="G45" s="3">
        <f>ReprocessedData!K49</f>
        <v>7.8475402879533305E-11</v>
      </c>
      <c r="H45" s="5">
        <f>ReprocessedData!L49</f>
        <v>5.4610613351326401E-5</v>
      </c>
      <c r="I45" s="5">
        <f>ReprocessedData!N49</f>
        <v>-53.470580817339702</v>
      </c>
      <c r="J45" s="5"/>
      <c r="K45" s="5"/>
      <c r="L45" s="5">
        <f t="shared" si="8"/>
        <v>-18.229668353761397</v>
      </c>
      <c r="M45" s="5">
        <f t="shared" si="9"/>
        <v>-55.055015065659674</v>
      </c>
      <c r="N45" s="5">
        <f t="shared" si="11"/>
        <v>-19.117930187563136</v>
      </c>
      <c r="O45" s="5">
        <f t="shared" si="11"/>
        <v>-27.037211997479883</v>
      </c>
      <c r="P45" s="5">
        <f t="shared" si="12"/>
        <v>-19.641310194941308</v>
      </c>
      <c r="Q45" s="5">
        <f t="shared" si="12"/>
        <v>-54.620128816870505</v>
      </c>
      <c r="R45" s="4">
        <f t="shared" si="10"/>
        <v>8.1430145177419075E-5</v>
      </c>
      <c r="S45" s="4">
        <f t="shared" si="4"/>
        <v>5.3854439211894098E-5</v>
      </c>
    </row>
    <row r="46" spans="1:19" x14ac:dyDescent="0.25">
      <c r="A46" s="1">
        <f>ReprocessedData!A50</f>
        <v>43</v>
      </c>
      <c r="B46" s="2" t="str">
        <f>ReprocessedData!B50</f>
        <v>empty</v>
      </c>
      <c r="C46" s="1">
        <f>ReprocessedData!C50</f>
        <v>100</v>
      </c>
      <c r="D46" s="3">
        <f>ReprocessedData!D50</f>
        <v>1.1979697432043099E-10</v>
      </c>
      <c r="E46" s="5">
        <f>ReprocessedData!E50</f>
        <v>9.3394877397331595E-5</v>
      </c>
      <c r="F46" s="5">
        <f>ReprocessedData!G50</f>
        <v>-7.5743052927510499</v>
      </c>
      <c r="G46" s="3">
        <f>ReprocessedData!K50</f>
        <v>1.03875060354468E-10</v>
      </c>
      <c r="H46" s="5">
        <f>ReprocessedData!L50</f>
        <v>7.2291213192280401E-5</v>
      </c>
      <c r="I46" s="5">
        <f>ReprocessedData!N50</f>
        <v>61.288820684264699</v>
      </c>
      <c r="J46" s="5"/>
      <c r="K46" s="5"/>
      <c r="L46" s="5">
        <f t="shared" si="8"/>
        <v>-6.6614493603610585</v>
      </c>
      <c r="M46" s="5">
        <f t="shared" si="9"/>
        <v>59.712993825084709</v>
      </c>
      <c r="N46" s="5">
        <f t="shared" si="11"/>
        <v>-7.5601776006997135</v>
      </c>
      <c r="O46" s="5">
        <f t="shared" si="11"/>
        <v>91.133690736710179</v>
      </c>
      <c r="P46" s="5">
        <f t="shared" si="12"/>
        <v>-8.0835576080778857</v>
      </c>
      <c r="Q46" s="5">
        <f t="shared" si="12"/>
        <v>63.55077391731956</v>
      </c>
      <c r="R46" s="4">
        <f t="shared" si="10"/>
        <v>9.2880871707005127E-5</v>
      </c>
      <c r="S46" s="4">
        <f t="shared" si="4"/>
        <v>7.1285178772245575E-5</v>
      </c>
    </row>
    <row r="47" spans="1:19" x14ac:dyDescent="0.25">
      <c r="A47" s="36">
        <f>ReprocessedData!A51</f>
        <v>44</v>
      </c>
      <c r="B47" s="37" t="str">
        <f>ReprocessedData!B51</f>
        <v>ALANINE</v>
      </c>
      <c r="C47" s="36">
        <f>ReprocessedData!C51</f>
        <v>0.8</v>
      </c>
      <c r="D47" s="38">
        <f>ReprocessedData!D51</f>
        <v>1.4688640274929099E-7</v>
      </c>
      <c r="E47" s="39">
        <f>ReprocessedData!E51</f>
        <v>14.299861053193499</v>
      </c>
      <c r="F47" s="39">
        <f>ReprocessedData!G51</f>
        <v>-1.3381165545759599</v>
      </c>
      <c r="G47" s="38">
        <f>ReprocessedData!K51</f>
        <v>4.2763085472685702E-7</v>
      </c>
      <c r="H47" s="39">
        <f>ReprocessedData!L51</f>
        <v>37.198823804203599</v>
      </c>
      <c r="I47" s="39">
        <f>ReprocessedData!N51</f>
        <v>-19.556321717370299</v>
      </c>
      <c r="J47" s="39">
        <f>F47</f>
        <v>-1.3381165545759599</v>
      </c>
      <c r="K47" s="39">
        <f>I47</f>
        <v>-19.556321717370299</v>
      </c>
      <c r="L47" s="39">
        <f t="shared" si="8"/>
        <v>-0.42815158305596968</v>
      </c>
      <c r="M47" s="39">
        <f t="shared" si="9"/>
        <v>-21.131941695610283</v>
      </c>
      <c r="N47" s="39">
        <f t="shared" si="11"/>
        <v>-1.332519432105439</v>
      </c>
      <c r="O47" s="39">
        <f t="shared" si="11"/>
        <v>7.8916871130125799</v>
      </c>
      <c r="P47" s="39">
        <f t="shared" si="12"/>
        <v>-1.8558994394836104</v>
      </c>
      <c r="Q47" s="39">
        <f t="shared" si="12"/>
        <v>-19.691229706378046</v>
      </c>
      <c r="R47" s="40">
        <f t="shared" si="10"/>
        <v>14.235477572213631</v>
      </c>
      <c r="S47" s="40">
        <f t="shared" si="4"/>
        <v>36.683181968448523</v>
      </c>
    </row>
    <row r="48" spans="1:19" x14ac:dyDescent="0.25">
      <c r="A48" s="36">
        <f>ReprocessedData!A52</f>
        <v>45</v>
      </c>
      <c r="B48" s="37" t="str">
        <f>ReprocessedData!B52</f>
        <v>ALANINE</v>
      </c>
      <c r="C48" s="36">
        <f>ReprocessedData!C52</f>
        <v>0.8</v>
      </c>
      <c r="D48" s="38">
        <f>ReprocessedData!D52</f>
        <v>1.6054851489921701E-7</v>
      </c>
      <c r="E48" s="39">
        <f>ReprocessedData!E52</f>
        <v>15.6298095534179</v>
      </c>
      <c r="F48" s="39">
        <f>ReprocessedData!G52</f>
        <v>-1.3432737644579</v>
      </c>
      <c r="G48" s="38">
        <f>ReprocessedData!K52</f>
        <v>4.65745596534006E-7</v>
      </c>
      <c r="H48" s="39">
        <f>ReprocessedData!L52</f>
        <v>40.514378496611201</v>
      </c>
      <c r="I48" s="39">
        <f>ReprocessedData!N52</f>
        <v>-19.4048380672257</v>
      </c>
      <c r="J48" s="39">
        <f>F48</f>
        <v>-1.3432737644579</v>
      </c>
      <c r="K48" s="39">
        <f>I48</f>
        <v>-19.4048380672257</v>
      </c>
      <c r="L48" s="39">
        <f t="shared" si="8"/>
        <v>-0.43832010820787781</v>
      </c>
      <c r="M48" s="39">
        <f t="shared" si="9"/>
        <v>-20.991837879725672</v>
      </c>
      <c r="N48" s="39">
        <f t="shared" si="11"/>
        <v>-1.3426787572310417</v>
      </c>
      <c r="O48" s="39">
        <f t="shared" si="11"/>
        <v>8.0359450343583383</v>
      </c>
      <c r="P48" s="39">
        <f t="shared" si="12"/>
        <v>-1.866058764609213</v>
      </c>
      <c r="Q48" s="39">
        <f t="shared" si="12"/>
        <v>-19.546971785032284</v>
      </c>
      <c r="R48" s="40">
        <f t="shared" si="10"/>
        <v>15.559539483044773</v>
      </c>
      <c r="S48" s="40">
        <f t="shared" si="4"/>
        <v>39.952754296865145</v>
      </c>
    </row>
    <row r="49" spans="1:19" x14ac:dyDescent="0.25">
      <c r="A49" s="41">
        <f>ReprocessedData!A53</f>
        <v>46</v>
      </c>
      <c r="B49" s="42" t="str">
        <f>ReprocessedData!B53</f>
        <v>BOVINE LIVER</v>
      </c>
      <c r="C49" s="41">
        <f>ReprocessedData!C53</f>
        <v>0.76700000000000002</v>
      </c>
      <c r="D49" s="43">
        <f>ReprocessedData!D53</f>
        <v>9.1862986370538899E-8</v>
      </c>
      <c r="E49" s="44">
        <f>ReprocessedData!E53</f>
        <v>9.3278834717599803</v>
      </c>
      <c r="F49" s="44">
        <f>ReprocessedData!G53</f>
        <v>6.8706573198942502</v>
      </c>
      <c r="G49" s="43">
        <f>ReprocessedData!K53</f>
        <v>5.1231904585335997E-7</v>
      </c>
      <c r="H49" s="44">
        <f>ReprocessedData!L53</f>
        <v>46.4828565310751</v>
      </c>
      <c r="I49" s="44">
        <f>ReprocessedData!N53</f>
        <v>-28.186417942909099</v>
      </c>
      <c r="J49" s="44">
        <f>F49+(AVERAGE(F$8:F$9,F$21:F$22,F$34:F$35,F$47:F$48,F$60:F$61,F$73:F$74,F$86:F$87,F$99:F$100)-AVERAGE(F$10,F$23,F$36,F$49,F$62,F$75,F$88,F$101))</f>
        <v>-1.2956374541412492</v>
      </c>
      <c r="K49" s="44">
        <f>I49+(AVERAGE(I$8:I$9,I$21:I$22,I$34:I$35,I$47:I$48,I$60:I$61,I$73:I$74,I$86:I$87,I$99:I$100)-AVERAGE(I$10,I$23,I$36,I$49,I$62,I$75,I$88,I$101))</f>
        <v>-19.499219199646316</v>
      </c>
      <c r="L49" s="44">
        <f t="shared" si="8"/>
        <v>7.7692083883742464</v>
      </c>
      <c r="M49" s="44">
        <f t="shared" si="9"/>
        <v>-29.800061628669084</v>
      </c>
      <c r="N49" s="44">
        <f t="shared" si="11"/>
        <v>6.8574239350887023</v>
      </c>
      <c r="O49" s="44">
        <f t="shared" si="11"/>
        <v>-1.0334442663503252</v>
      </c>
      <c r="P49" s="44">
        <f t="shared" si="12"/>
        <v>6.334043927710642</v>
      </c>
      <c r="Q49" s="44">
        <f t="shared" si="12"/>
        <v>-28.616361085740948</v>
      </c>
      <c r="R49" s="45">
        <f t="shared" si="10"/>
        <v>9.2859347827025402</v>
      </c>
      <c r="S49" s="45">
        <f t="shared" si="4"/>
        <v>45.838784333227458</v>
      </c>
    </row>
    <row r="50" spans="1:19" x14ac:dyDescent="0.25">
      <c r="D50" s="3"/>
      <c r="E50" s="5"/>
      <c r="F50" s="5"/>
      <c r="G50" s="3"/>
      <c r="H50" s="5"/>
      <c r="I50" s="5"/>
      <c r="L50" s="5"/>
      <c r="M50" s="5"/>
      <c r="N50" s="5"/>
      <c r="O50" s="5"/>
      <c r="P50" s="5"/>
      <c r="Q50" s="5"/>
      <c r="R50" s="4"/>
      <c r="S50" s="4"/>
    </row>
    <row r="51" spans="1:19" x14ac:dyDescent="0.25">
      <c r="D51" s="3"/>
      <c r="E51" s="5"/>
      <c r="F51" s="5"/>
      <c r="G51" s="3"/>
      <c r="H51" s="5"/>
      <c r="I51" s="5"/>
      <c r="L51" s="5"/>
      <c r="M51" s="5"/>
      <c r="N51" s="5"/>
      <c r="O51" s="5"/>
      <c r="P51" s="5"/>
      <c r="Q51" s="5"/>
      <c r="R51" s="4"/>
      <c r="S51" s="4"/>
    </row>
    <row r="52" spans="1:19" x14ac:dyDescent="0.25">
      <c r="D52" s="3"/>
      <c r="E52" s="5"/>
      <c r="F52" s="5"/>
      <c r="G52" s="3"/>
      <c r="H52" s="5"/>
      <c r="I52" s="5"/>
      <c r="L52" s="5"/>
      <c r="M52" s="5"/>
      <c r="N52" s="5"/>
      <c r="O52" s="5"/>
      <c r="P52" s="5"/>
      <c r="Q52" s="5"/>
      <c r="R52" s="4"/>
      <c r="S52" s="4"/>
    </row>
    <row r="53" spans="1:19" x14ac:dyDescent="0.25">
      <c r="D53" s="3"/>
      <c r="E53" s="5"/>
      <c r="F53" s="5"/>
      <c r="G53" s="3"/>
      <c r="H53" s="5"/>
      <c r="I53" s="5"/>
      <c r="L53" s="5"/>
      <c r="M53" s="5"/>
      <c r="N53" s="5"/>
      <c r="O53" s="5"/>
      <c r="P53" s="5"/>
      <c r="Q53" s="5"/>
      <c r="R53" s="4"/>
      <c r="S53" s="4"/>
    </row>
    <row r="54" spans="1:19" x14ac:dyDescent="0.25">
      <c r="D54" s="3"/>
      <c r="E54" s="5"/>
      <c r="F54" s="5"/>
      <c r="G54" s="3"/>
      <c r="H54" s="5"/>
      <c r="I54" s="5"/>
      <c r="L54" s="5"/>
      <c r="M54" s="5"/>
      <c r="N54" s="5"/>
      <c r="O54" s="5"/>
      <c r="P54" s="5"/>
      <c r="Q54" s="5"/>
      <c r="R54" s="4"/>
      <c r="S54" s="4"/>
    </row>
    <row r="55" spans="1:19" x14ac:dyDescent="0.25">
      <c r="D55" s="3"/>
      <c r="E55" s="5"/>
      <c r="F55" s="5"/>
      <c r="G55" s="3"/>
      <c r="H55" s="5"/>
      <c r="I55" s="5"/>
      <c r="L55" s="5"/>
      <c r="M55" s="5"/>
      <c r="N55" s="5"/>
      <c r="O55" s="5"/>
      <c r="P55" s="5"/>
      <c r="Q55" s="5"/>
      <c r="R55" s="4"/>
      <c r="S55" s="4"/>
    </row>
    <row r="56" spans="1:19" x14ac:dyDescent="0.25">
      <c r="D56" s="3"/>
      <c r="E56" s="5"/>
      <c r="F56" s="5"/>
      <c r="G56" s="3"/>
      <c r="H56" s="5"/>
      <c r="I56" s="5"/>
      <c r="L56" s="5"/>
      <c r="M56" s="5"/>
      <c r="N56" s="5"/>
      <c r="O56" s="5"/>
      <c r="P56" s="5"/>
      <c r="Q56" s="5"/>
      <c r="R56" s="4"/>
      <c r="S56" s="4"/>
    </row>
    <row r="57" spans="1:19" x14ac:dyDescent="0.25">
      <c r="D57" s="3"/>
      <c r="E57" s="5"/>
      <c r="F57" s="5"/>
      <c r="G57" s="3"/>
      <c r="H57" s="5"/>
      <c r="I57" s="5"/>
      <c r="L57" s="5"/>
      <c r="M57" s="5"/>
      <c r="N57" s="5"/>
      <c r="O57" s="5"/>
      <c r="P57" s="5"/>
      <c r="Q57" s="5"/>
      <c r="R57" s="4"/>
      <c r="S57" s="4"/>
    </row>
    <row r="58" spans="1:19" x14ac:dyDescent="0.25">
      <c r="D58" s="3"/>
      <c r="E58" s="5"/>
      <c r="F58" s="5"/>
      <c r="G58" s="3"/>
      <c r="H58" s="5"/>
      <c r="I58" s="5"/>
      <c r="J58" s="5"/>
      <c r="K58" s="5"/>
      <c r="L58" s="5"/>
      <c r="M58" s="5"/>
      <c r="N58" s="5"/>
      <c r="O58" s="5"/>
      <c r="P58" s="5"/>
      <c r="Q58" s="5"/>
      <c r="R58" s="4"/>
      <c r="S58" s="4"/>
    </row>
    <row r="59" spans="1:19" x14ac:dyDescent="0.25">
      <c r="D59" s="3"/>
      <c r="E59" s="5"/>
      <c r="F59" s="5"/>
      <c r="G59" s="3"/>
      <c r="H59" s="5"/>
      <c r="I59" s="5"/>
      <c r="J59" s="5"/>
      <c r="K59" s="5"/>
      <c r="L59" s="5"/>
      <c r="M59" s="5"/>
      <c r="N59" s="5"/>
      <c r="O59" s="5"/>
      <c r="P59" s="5"/>
      <c r="Q59" s="5"/>
      <c r="R59" s="4"/>
      <c r="S59" s="4"/>
    </row>
    <row r="60" spans="1:19" x14ac:dyDescent="0.25">
      <c r="A60" s="36"/>
      <c r="B60" s="37"/>
      <c r="C60" s="36"/>
      <c r="D60" s="38"/>
      <c r="E60" s="39"/>
      <c r="F60" s="39"/>
      <c r="G60" s="38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40"/>
      <c r="S60" s="40"/>
    </row>
    <row r="61" spans="1:19" x14ac:dyDescent="0.25">
      <c r="A61" s="36"/>
      <c r="B61" s="37"/>
      <c r="C61" s="36"/>
      <c r="D61" s="38"/>
      <c r="E61" s="39"/>
      <c r="F61" s="39"/>
      <c r="G61" s="38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40"/>
      <c r="S61" s="40"/>
    </row>
    <row r="62" spans="1:19" x14ac:dyDescent="0.25">
      <c r="A62" s="41"/>
      <c r="B62" s="42"/>
      <c r="C62" s="41"/>
      <c r="D62" s="43"/>
      <c r="E62" s="44"/>
      <c r="F62" s="44"/>
      <c r="G62" s="43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5"/>
      <c r="S62" s="45"/>
    </row>
    <row r="63" spans="1:19" x14ac:dyDescent="0.25">
      <c r="D63" s="3"/>
      <c r="E63" s="5"/>
      <c r="F63" s="5"/>
      <c r="G63" s="3"/>
      <c r="H63" s="5"/>
      <c r="I63" s="5"/>
      <c r="L63" s="5"/>
      <c r="M63" s="5"/>
      <c r="N63" s="5"/>
      <c r="O63" s="5"/>
      <c r="P63" s="5"/>
      <c r="Q63" s="5"/>
      <c r="R63" s="4"/>
      <c r="S63" s="4"/>
    </row>
    <row r="64" spans="1:19" x14ac:dyDescent="0.25">
      <c r="D64" s="3"/>
      <c r="E64" s="5"/>
      <c r="F64" s="5"/>
      <c r="G64" s="3"/>
      <c r="H64" s="5"/>
      <c r="I64" s="5"/>
      <c r="L64" s="5"/>
      <c r="M64" s="5"/>
      <c r="N64" s="5"/>
      <c r="O64" s="5"/>
      <c r="P64" s="5"/>
      <c r="Q64" s="5"/>
      <c r="R64" s="4"/>
      <c r="S64" s="4"/>
    </row>
    <row r="65" spans="1:19" x14ac:dyDescent="0.25">
      <c r="D65" s="3"/>
      <c r="E65" s="5"/>
      <c r="F65" s="5"/>
      <c r="G65" s="3"/>
      <c r="H65" s="5"/>
      <c r="I65" s="5"/>
      <c r="L65" s="5"/>
      <c r="M65" s="5"/>
      <c r="N65" s="5"/>
      <c r="O65" s="5"/>
      <c r="P65" s="5"/>
      <c r="Q65" s="5"/>
      <c r="R65" s="4"/>
      <c r="S65" s="4"/>
    </row>
    <row r="66" spans="1:19" x14ac:dyDescent="0.25">
      <c r="D66" s="3"/>
      <c r="E66" s="5"/>
      <c r="F66" s="5"/>
      <c r="G66" s="3"/>
      <c r="H66" s="5"/>
      <c r="I66" s="5"/>
      <c r="L66" s="5"/>
      <c r="M66" s="5"/>
      <c r="N66" s="5"/>
      <c r="O66" s="5"/>
      <c r="P66" s="5"/>
      <c r="Q66" s="5"/>
      <c r="R66" s="4"/>
      <c r="S66" s="4"/>
    </row>
    <row r="67" spans="1:19" x14ac:dyDescent="0.25">
      <c r="D67" s="3"/>
      <c r="E67" s="5"/>
      <c r="F67" s="5"/>
      <c r="G67" s="3"/>
      <c r="H67" s="5"/>
      <c r="I67" s="5"/>
      <c r="L67" s="5"/>
      <c r="M67" s="5"/>
      <c r="N67" s="5"/>
      <c r="O67" s="5"/>
      <c r="P67" s="5"/>
      <c r="Q67" s="5"/>
      <c r="R67" s="4"/>
      <c r="S67" s="4"/>
    </row>
    <row r="68" spans="1:19" x14ac:dyDescent="0.25">
      <c r="D68" s="3"/>
      <c r="E68" s="5"/>
      <c r="F68" s="5"/>
      <c r="G68" s="3"/>
      <c r="H68" s="5"/>
      <c r="I68" s="5"/>
      <c r="L68" s="5"/>
      <c r="M68" s="5"/>
      <c r="N68" s="5"/>
      <c r="O68" s="5"/>
      <c r="P68" s="5"/>
      <c r="Q68" s="5"/>
      <c r="R68" s="4"/>
      <c r="S68" s="4"/>
    </row>
    <row r="69" spans="1:19" x14ac:dyDescent="0.25">
      <c r="D69" s="3"/>
      <c r="E69" s="5"/>
      <c r="F69" s="5"/>
      <c r="G69" s="3"/>
      <c r="H69" s="5"/>
      <c r="I69" s="5"/>
      <c r="L69" s="5"/>
      <c r="M69" s="5"/>
      <c r="N69" s="5"/>
      <c r="O69" s="5"/>
      <c r="P69" s="5"/>
      <c r="Q69" s="5"/>
      <c r="R69" s="4"/>
      <c r="S69" s="4"/>
    </row>
    <row r="70" spans="1:19" x14ac:dyDescent="0.25">
      <c r="D70" s="3"/>
      <c r="E70" s="5"/>
      <c r="F70" s="5"/>
      <c r="G70" s="3"/>
      <c r="H70" s="5"/>
      <c r="I70" s="5"/>
      <c r="L70" s="5"/>
      <c r="M70" s="5"/>
      <c r="N70" s="5"/>
      <c r="O70" s="5"/>
      <c r="P70" s="5"/>
      <c r="Q70" s="5"/>
      <c r="R70" s="4"/>
      <c r="S70" s="4"/>
    </row>
    <row r="71" spans="1:19" x14ac:dyDescent="0.25">
      <c r="D71" s="3"/>
      <c r="E71" s="5"/>
      <c r="F71" s="5"/>
      <c r="G71" s="3"/>
      <c r="H71" s="5"/>
      <c r="I71" s="5"/>
      <c r="J71" s="5"/>
      <c r="K71" s="5"/>
      <c r="L71" s="5"/>
      <c r="M71" s="5"/>
      <c r="N71" s="5"/>
      <c r="O71" s="5"/>
      <c r="P71" s="5"/>
      <c r="Q71" s="5"/>
      <c r="R71" s="4"/>
      <c r="S71" s="4"/>
    </row>
    <row r="72" spans="1:19" x14ac:dyDescent="0.25">
      <c r="D72" s="3"/>
      <c r="E72" s="5"/>
      <c r="F72" s="5"/>
      <c r="G72" s="3"/>
      <c r="H72" s="5"/>
      <c r="I72" s="5"/>
      <c r="J72" s="5"/>
      <c r="K72" s="5"/>
      <c r="L72" s="5"/>
      <c r="M72" s="5"/>
      <c r="N72" s="5"/>
      <c r="O72" s="5"/>
      <c r="P72" s="5"/>
      <c r="Q72" s="5"/>
      <c r="R72" s="4"/>
      <c r="S72" s="4"/>
    </row>
    <row r="73" spans="1:19" x14ac:dyDescent="0.25">
      <c r="A73" s="36"/>
      <c r="B73" s="37"/>
      <c r="C73" s="36"/>
      <c r="D73" s="38"/>
      <c r="E73" s="39"/>
      <c r="F73" s="39"/>
      <c r="G73" s="38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40"/>
      <c r="S73" s="40"/>
    </row>
    <row r="74" spans="1:19" x14ac:dyDescent="0.25">
      <c r="A74" s="36"/>
      <c r="B74" s="37"/>
      <c r="C74" s="36"/>
      <c r="D74" s="38"/>
      <c r="E74" s="39"/>
      <c r="F74" s="39"/>
      <c r="G74" s="38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40"/>
      <c r="S74" s="40"/>
    </row>
    <row r="75" spans="1:19" x14ac:dyDescent="0.25">
      <c r="A75" s="41"/>
      <c r="B75" s="42"/>
      <c r="C75" s="41"/>
      <c r="D75" s="43"/>
      <c r="E75" s="44"/>
      <c r="F75" s="44"/>
      <c r="G75" s="43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5"/>
      <c r="S75" s="45"/>
    </row>
    <row r="76" spans="1:19" x14ac:dyDescent="0.25">
      <c r="D76" s="3"/>
      <c r="E76" s="5"/>
      <c r="F76" s="5"/>
      <c r="G76" s="3"/>
      <c r="H76" s="5"/>
      <c r="I76" s="5"/>
      <c r="L76" s="5"/>
      <c r="M76" s="5"/>
      <c r="N76" s="5"/>
      <c r="O76" s="5"/>
      <c r="P76" s="5"/>
      <c r="Q76" s="5"/>
      <c r="R76" s="4"/>
      <c r="S76" s="4"/>
    </row>
    <row r="77" spans="1:19" x14ac:dyDescent="0.25">
      <c r="D77" s="3"/>
      <c r="E77" s="5"/>
      <c r="F77" s="5"/>
      <c r="G77" s="3"/>
      <c r="H77" s="5"/>
      <c r="I77" s="5"/>
      <c r="L77" s="5"/>
      <c r="M77" s="5"/>
      <c r="N77" s="5"/>
      <c r="O77" s="5"/>
      <c r="P77" s="5"/>
      <c r="Q77" s="5"/>
      <c r="R77" s="4"/>
      <c r="S77" s="4"/>
    </row>
    <row r="78" spans="1:19" x14ac:dyDescent="0.25">
      <c r="D78" s="3"/>
      <c r="E78" s="5"/>
      <c r="F78" s="5"/>
      <c r="G78" s="3"/>
      <c r="H78" s="5"/>
      <c r="I78" s="5"/>
      <c r="L78" s="5"/>
      <c r="M78" s="5"/>
      <c r="N78" s="5"/>
      <c r="O78" s="5"/>
      <c r="P78" s="5"/>
      <c r="Q78" s="5"/>
      <c r="R78" s="4"/>
      <c r="S78" s="4"/>
    </row>
    <row r="79" spans="1:19" x14ac:dyDescent="0.25">
      <c r="D79" s="3"/>
      <c r="E79" s="5"/>
      <c r="F79" s="5"/>
      <c r="G79" s="3"/>
      <c r="H79" s="5"/>
      <c r="I79" s="5"/>
      <c r="L79" s="5"/>
      <c r="M79" s="5"/>
      <c r="N79" s="5"/>
      <c r="O79" s="5"/>
      <c r="P79" s="5"/>
      <c r="Q79" s="5"/>
      <c r="R79" s="4"/>
      <c r="S79" s="4"/>
    </row>
    <row r="80" spans="1:19" x14ac:dyDescent="0.25">
      <c r="D80" s="3"/>
      <c r="E80" s="5"/>
      <c r="F80" s="5"/>
      <c r="G80" s="3"/>
      <c r="H80" s="5"/>
      <c r="I80" s="5"/>
      <c r="L80" s="5"/>
      <c r="M80" s="5"/>
      <c r="N80" s="5"/>
      <c r="O80" s="5"/>
      <c r="P80" s="5"/>
      <c r="Q80" s="5"/>
      <c r="R80" s="4"/>
      <c r="S80" s="4"/>
    </row>
    <row r="81" spans="1:19" x14ac:dyDescent="0.25">
      <c r="D81" s="3"/>
      <c r="E81" s="5"/>
      <c r="F81" s="5"/>
      <c r="G81" s="3"/>
      <c r="H81" s="5"/>
      <c r="I81" s="5"/>
      <c r="L81" s="5"/>
      <c r="M81" s="5"/>
      <c r="N81" s="5"/>
      <c r="O81" s="5"/>
      <c r="P81" s="5"/>
      <c r="Q81" s="5"/>
      <c r="R81" s="4"/>
      <c r="S81" s="4"/>
    </row>
    <row r="82" spans="1:19" x14ac:dyDescent="0.25">
      <c r="D82" s="3"/>
      <c r="E82" s="5"/>
      <c r="F82" s="5"/>
      <c r="G82" s="3"/>
      <c r="H82" s="5"/>
      <c r="I82" s="5"/>
      <c r="L82" s="5"/>
      <c r="M82" s="5"/>
      <c r="N82" s="5"/>
      <c r="O82" s="5"/>
      <c r="P82" s="5"/>
      <c r="Q82" s="5"/>
      <c r="R82" s="4"/>
      <c r="S82" s="4"/>
    </row>
    <row r="83" spans="1:19" x14ac:dyDescent="0.25">
      <c r="D83" s="3"/>
      <c r="E83" s="5"/>
      <c r="F83" s="5"/>
      <c r="G83" s="3"/>
      <c r="H83" s="5"/>
      <c r="I83" s="5"/>
      <c r="L83" s="5"/>
      <c r="M83" s="5"/>
      <c r="N83" s="5"/>
      <c r="O83" s="5"/>
      <c r="P83" s="5"/>
      <c r="Q83" s="5"/>
      <c r="R83" s="4"/>
      <c r="S83" s="4"/>
    </row>
    <row r="84" spans="1:19" x14ac:dyDescent="0.25">
      <c r="D84" s="3"/>
      <c r="E84" s="5"/>
      <c r="F84" s="5"/>
      <c r="G84" s="3"/>
      <c r="H84" s="5"/>
      <c r="I84" s="5"/>
      <c r="J84" s="5"/>
      <c r="K84" s="5"/>
      <c r="L84" s="5"/>
      <c r="M84" s="5"/>
      <c r="N84" s="5"/>
      <c r="O84" s="5"/>
      <c r="P84" s="5"/>
      <c r="Q84" s="5"/>
      <c r="R84" s="4"/>
      <c r="S84" s="4"/>
    </row>
    <row r="85" spans="1:19" x14ac:dyDescent="0.25">
      <c r="D85" s="3"/>
      <c r="E85" s="5"/>
      <c r="F85" s="5"/>
      <c r="G85" s="3"/>
      <c r="H85" s="5"/>
      <c r="I85" s="5"/>
      <c r="J85" s="5"/>
      <c r="K85" s="5"/>
      <c r="L85" s="5"/>
      <c r="M85" s="5"/>
      <c r="N85" s="5"/>
      <c r="O85" s="5"/>
      <c r="P85" s="5"/>
      <c r="Q85" s="5"/>
      <c r="R85" s="4"/>
      <c r="S85" s="4"/>
    </row>
    <row r="86" spans="1:19" x14ac:dyDescent="0.25">
      <c r="A86" s="36"/>
      <c r="B86" s="37"/>
      <c r="C86" s="36"/>
      <c r="D86" s="38"/>
      <c r="E86" s="39"/>
      <c r="F86" s="39"/>
      <c r="G86" s="38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40"/>
      <c r="S86" s="40"/>
    </row>
    <row r="87" spans="1:19" x14ac:dyDescent="0.25">
      <c r="A87" s="36"/>
      <c r="B87" s="37"/>
      <c r="C87" s="36"/>
      <c r="D87" s="38"/>
      <c r="E87" s="39"/>
      <c r="F87" s="39"/>
      <c r="G87" s="38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40"/>
      <c r="S87" s="40"/>
    </row>
    <row r="88" spans="1:19" x14ac:dyDescent="0.25">
      <c r="A88" s="41"/>
      <c r="B88" s="42"/>
      <c r="C88" s="41"/>
      <c r="D88" s="43"/>
      <c r="E88" s="44"/>
      <c r="F88" s="44"/>
      <c r="G88" s="43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5"/>
      <c r="S88" s="45"/>
    </row>
    <row r="89" spans="1:19" x14ac:dyDescent="0.25">
      <c r="D89" s="3"/>
      <c r="E89" s="5"/>
      <c r="F89" s="5"/>
      <c r="G89" s="3"/>
      <c r="H89" s="5"/>
      <c r="I89" s="5"/>
      <c r="L89" s="5"/>
      <c r="M89" s="5"/>
      <c r="N89" s="5"/>
      <c r="O89" s="5"/>
      <c r="P89" s="5"/>
      <c r="Q89" s="5"/>
      <c r="R89" s="4"/>
      <c r="S89" s="4"/>
    </row>
    <row r="90" spans="1:19" x14ac:dyDescent="0.25">
      <c r="D90" s="3"/>
      <c r="E90" s="5"/>
      <c r="F90" s="5"/>
      <c r="G90" s="3"/>
      <c r="H90" s="5"/>
      <c r="I90" s="5"/>
      <c r="L90" s="5"/>
      <c r="M90" s="5"/>
      <c r="N90" s="5"/>
      <c r="O90" s="5"/>
      <c r="P90" s="5"/>
      <c r="Q90" s="5"/>
      <c r="R90" s="4"/>
      <c r="S90" s="4"/>
    </row>
    <row r="91" spans="1:19" x14ac:dyDescent="0.25">
      <c r="D91" s="3"/>
      <c r="E91" s="5"/>
      <c r="F91" s="5"/>
      <c r="G91" s="3"/>
      <c r="H91" s="5"/>
      <c r="I91" s="5"/>
      <c r="L91" s="5"/>
      <c r="M91" s="5"/>
      <c r="N91" s="5"/>
      <c r="O91" s="5"/>
      <c r="P91" s="5"/>
      <c r="Q91" s="5"/>
      <c r="R91" s="4"/>
      <c r="S91" s="4"/>
    </row>
    <row r="92" spans="1:19" x14ac:dyDescent="0.25">
      <c r="D92" s="3"/>
      <c r="E92" s="5"/>
      <c r="F92" s="5"/>
      <c r="G92" s="3"/>
      <c r="H92" s="5"/>
      <c r="I92" s="5"/>
      <c r="L92" s="5"/>
      <c r="M92" s="5"/>
      <c r="N92" s="5"/>
      <c r="O92" s="5"/>
      <c r="P92" s="5"/>
      <c r="Q92" s="5"/>
      <c r="R92" s="4"/>
      <c r="S92" s="4"/>
    </row>
    <row r="93" spans="1:19" x14ac:dyDescent="0.25">
      <c r="D93" s="3"/>
      <c r="E93" s="5"/>
      <c r="F93" s="5"/>
      <c r="G93" s="3"/>
      <c r="H93" s="5"/>
      <c r="I93" s="5"/>
      <c r="L93" s="5"/>
      <c r="M93" s="5"/>
      <c r="N93" s="5"/>
      <c r="O93" s="5"/>
      <c r="P93" s="5"/>
      <c r="Q93" s="5"/>
      <c r="R93" s="4"/>
      <c r="S93" s="4"/>
    </row>
    <row r="94" spans="1:19" x14ac:dyDescent="0.25">
      <c r="D94" s="3"/>
      <c r="E94" s="5"/>
      <c r="F94" s="5"/>
      <c r="G94" s="3"/>
      <c r="H94" s="5"/>
      <c r="I94" s="5"/>
      <c r="J94" s="5"/>
      <c r="K94" s="5"/>
      <c r="L94" s="5"/>
      <c r="M94" s="5"/>
      <c r="N94" s="5"/>
      <c r="O94" s="5"/>
      <c r="P94" s="5"/>
      <c r="Q94" s="5"/>
      <c r="R94" s="4"/>
      <c r="S94" s="4"/>
    </row>
    <row r="95" spans="1:19" x14ac:dyDescent="0.25">
      <c r="D95" s="3"/>
      <c r="E95" s="5"/>
      <c r="F95" s="5"/>
      <c r="G95" s="3"/>
      <c r="H95" s="5"/>
      <c r="I95" s="5"/>
      <c r="J95" s="5"/>
      <c r="K95" s="5"/>
      <c r="L95" s="5"/>
      <c r="M95" s="5"/>
      <c r="N95" s="5"/>
      <c r="O95" s="5"/>
      <c r="P95" s="5"/>
      <c r="Q95" s="5"/>
      <c r="R95" s="4"/>
      <c r="S95" s="4"/>
    </row>
    <row r="96" spans="1:19" x14ac:dyDescent="0.25">
      <c r="D96" s="3"/>
      <c r="E96" s="5"/>
      <c r="F96" s="5"/>
      <c r="G96" s="3"/>
      <c r="H96" s="5"/>
      <c r="I96" s="5"/>
      <c r="J96" s="5"/>
      <c r="K96" s="5"/>
      <c r="L96" s="5"/>
      <c r="M96" s="5"/>
      <c r="N96" s="5"/>
      <c r="O96" s="5"/>
      <c r="P96" s="5"/>
      <c r="Q96" s="5"/>
      <c r="R96" s="4"/>
      <c r="S96" s="4"/>
    </row>
    <row r="97" spans="1:19" x14ac:dyDescent="0.25">
      <c r="D97" s="3"/>
      <c r="E97" s="5"/>
      <c r="F97" s="5"/>
      <c r="G97" s="3"/>
      <c r="H97" s="5"/>
      <c r="I97" s="5"/>
      <c r="J97" s="5"/>
      <c r="K97" s="5"/>
      <c r="L97" s="5"/>
      <c r="M97" s="5"/>
      <c r="N97" s="5"/>
      <c r="O97" s="5"/>
      <c r="P97" s="5"/>
      <c r="Q97" s="5"/>
      <c r="R97" s="4"/>
      <c r="S97" s="4"/>
    </row>
    <row r="98" spans="1:19" x14ac:dyDescent="0.25">
      <c r="D98" s="3"/>
      <c r="E98" s="5"/>
      <c r="F98" s="5"/>
      <c r="G98" s="3"/>
      <c r="H98" s="5"/>
      <c r="I98" s="5"/>
      <c r="J98" s="5"/>
      <c r="K98" s="5"/>
      <c r="L98" s="5"/>
      <c r="M98" s="5"/>
      <c r="N98" s="5"/>
      <c r="O98" s="5"/>
      <c r="P98" s="5"/>
      <c r="Q98" s="5"/>
      <c r="R98" s="4"/>
      <c r="S98" s="4"/>
    </row>
    <row r="99" spans="1:19" x14ac:dyDescent="0.25">
      <c r="A99" s="36"/>
      <c r="B99" s="37"/>
      <c r="C99" s="36"/>
      <c r="D99" s="38"/>
      <c r="E99" s="39"/>
      <c r="F99" s="39"/>
      <c r="G99" s="38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40"/>
      <c r="S99" s="40"/>
    </row>
    <row r="100" spans="1:19" x14ac:dyDescent="0.25">
      <c r="A100" s="36"/>
      <c r="B100" s="37"/>
      <c r="C100" s="36"/>
      <c r="D100" s="38"/>
      <c r="E100" s="39"/>
      <c r="F100" s="39"/>
      <c r="G100" s="38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40"/>
      <c r="S100" s="40"/>
    </row>
    <row r="101" spans="1:19" x14ac:dyDescent="0.25">
      <c r="A101" s="41"/>
      <c r="B101" s="42"/>
      <c r="C101" s="41"/>
      <c r="D101" s="43"/>
      <c r="E101" s="44"/>
      <c r="F101" s="44"/>
      <c r="G101" s="43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5"/>
      <c r="S101" s="45"/>
    </row>
    <row r="103" spans="1:19" x14ac:dyDescent="0.25">
      <c r="C103" s="1" t="s">
        <v>62</v>
      </c>
      <c r="D103" s="1" t="s">
        <v>28</v>
      </c>
      <c r="E103" s="1" t="s">
        <v>61</v>
      </c>
      <c r="F103" s="1" t="s">
        <v>63</v>
      </c>
      <c r="R103" s="14"/>
      <c r="S103" s="4"/>
    </row>
    <row r="104" spans="1:19" x14ac:dyDescent="0.25">
      <c r="D104" s="1">
        <f>C10</f>
        <v>0.77200000000000002</v>
      </c>
      <c r="E104" s="3">
        <f>D10</f>
        <v>1.0179892388773E-7</v>
      </c>
      <c r="F104" s="3">
        <f>G10</f>
        <v>5.6657626368306101E-7</v>
      </c>
      <c r="G104" s="3"/>
      <c r="K104" s="1" t="s">
        <v>22</v>
      </c>
      <c r="L104" s="5">
        <f>AVERAGE(L8:L9,L21:L22,L34:L35,L47:L48,L60:L61,L73:L74,L86:L87,L99:L100)</f>
        <v>-0.42224680119008123</v>
      </c>
      <c r="M104" s="5">
        <f>AVERAGE(M8:M9,M21:M22,M34:M35,M47:M48,M60:M61,M73:M74,M86:M87,M99:M100)</f>
        <v>-21.062763146697179</v>
      </c>
    </row>
    <row r="105" spans="1:19" x14ac:dyDescent="0.25">
      <c r="D105" s="1">
        <f>C23</f>
        <v>0.84599999999999997</v>
      </c>
      <c r="E105" s="3">
        <f>D23</f>
        <v>1.02603708619642E-7</v>
      </c>
      <c r="F105" s="1">
        <f>G23</f>
        <v>5.69504033265389E-7</v>
      </c>
      <c r="K105" s="1" t="s">
        <v>38</v>
      </c>
      <c r="L105" s="5">
        <f>2*STDEV(L8:L9,L21:L22,L34:L35,L47:L48,L60:L61,L73:L74,L86:L87,L99:L100)</f>
        <v>0.10503330683503236</v>
      </c>
      <c r="M105" s="5">
        <f>2*STDEV(M8:M9,M21:M22,M34:M35,M47:M48,M60:M61,M73:M74,M86:M87,M99:M100)</f>
        <v>9.8460505196886927E-2</v>
      </c>
    </row>
    <row r="106" spans="1:19" x14ac:dyDescent="0.25">
      <c r="D106" s="1">
        <f>C36</f>
        <v>0.80300000000000005</v>
      </c>
      <c r="E106" s="3">
        <f>D36</f>
        <v>9.8692295884272902E-8</v>
      </c>
      <c r="F106" s="1">
        <f>G36</f>
        <v>5.4745748001572302E-7</v>
      </c>
    </row>
    <row r="107" spans="1:19" x14ac:dyDescent="0.25">
      <c r="D107" s="1">
        <f>C49</f>
        <v>0.76700000000000002</v>
      </c>
      <c r="E107" s="3">
        <f>D49</f>
        <v>9.1862986370538899E-8</v>
      </c>
      <c r="F107" s="1">
        <f>G49</f>
        <v>5.1231904585335997E-7</v>
      </c>
      <c r="K107" s="1" t="s">
        <v>39</v>
      </c>
      <c r="L107" s="5">
        <f>AVERAGE(L10,L23,L36,L49,L62,L75,L88,L101)</f>
        <v>7.7551517428404146</v>
      </c>
      <c r="M107" s="5">
        <f>AVERAGE(M10,M23,M36,M49,M62,M75,M88,M101)</f>
        <v>-29.793883719149971</v>
      </c>
    </row>
    <row r="108" spans="1:19" x14ac:dyDescent="0.25">
      <c r="D108" s="1">
        <f>C62</f>
        <v>0</v>
      </c>
      <c r="E108" s="3">
        <f>D62</f>
        <v>0</v>
      </c>
      <c r="F108" s="1">
        <f>G62</f>
        <v>0</v>
      </c>
      <c r="K108" s="1" t="s">
        <v>38</v>
      </c>
      <c r="L108" s="5">
        <f>2*STDEV(L10,L23,L36,L49,L62,L75,L88,L101)</f>
        <v>0.13579871691735618</v>
      </c>
      <c r="M108" s="5">
        <f>2*STDEV(M10,M23,M36,M49,M62,M75,M88,M101)</f>
        <v>8.7708431692727587E-2</v>
      </c>
    </row>
    <row r="109" spans="1:19" x14ac:dyDescent="0.25">
      <c r="D109" s="15">
        <f>C75</f>
        <v>0</v>
      </c>
      <c r="E109" s="3">
        <f>D75</f>
        <v>0</v>
      </c>
      <c r="F109" s="3">
        <f>G75</f>
        <v>0</v>
      </c>
    </row>
    <row r="110" spans="1:19" x14ac:dyDescent="0.25">
      <c r="D110" s="1">
        <f>C88</f>
        <v>0</v>
      </c>
      <c r="E110" s="3">
        <f>D88</f>
        <v>0</v>
      </c>
      <c r="F110" s="3">
        <f>G88</f>
        <v>0</v>
      </c>
      <c r="J110" s="2" t="str">
        <f t="shared" ref="J110:J141" si="13">B4</f>
        <v>Blank</v>
      </c>
      <c r="L110" s="14">
        <f t="shared" ref="L110:M129" si="14">(1000+L4)/1000</f>
        <v>1.0004189518617299</v>
      </c>
      <c r="M110" s="14">
        <f t="shared" si="14"/>
        <v>0.99958565366773999</v>
      </c>
      <c r="N110" s="27">
        <f t="shared" ref="N110:N141" si="15">L110*L$215</f>
        <v>0.99951381759141578</v>
      </c>
      <c r="O110" s="27">
        <f t="shared" ref="O110:O141" si="16">M110*M$215</f>
        <v>1.0292235632188305</v>
      </c>
      <c r="P110" s="27">
        <f t="shared" ref="P110:P141" si="17">N110+N$215</f>
        <v>0.9989904375840376</v>
      </c>
      <c r="Q110" s="27">
        <f t="shared" ref="Q110:Q141" si="18">O110+O$215</f>
        <v>1.0016406463994398</v>
      </c>
    </row>
    <row r="111" spans="1:19" x14ac:dyDescent="0.25">
      <c r="E111" s="3"/>
      <c r="F111" s="3"/>
      <c r="J111" s="2" t="str">
        <f t="shared" si="13"/>
        <v>Blank</v>
      </c>
      <c r="L111" s="14">
        <f t="shared" si="14"/>
        <v>1.0007589453833601</v>
      </c>
      <c r="M111" s="14">
        <f t="shared" si="14"/>
        <v>0.99924462514367995</v>
      </c>
      <c r="N111" s="27">
        <f t="shared" si="15"/>
        <v>0.99985350350213198</v>
      </c>
      <c r="O111" s="27">
        <f t="shared" si="16"/>
        <v>1.0288724231325312</v>
      </c>
      <c r="P111" s="27">
        <f t="shared" si="17"/>
        <v>0.99933012349475381</v>
      </c>
      <c r="Q111" s="27">
        <f t="shared" si="18"/>
        <v>1.0012895063131406</v>
      </c>
    </row>
    <row r="112" spans="1:19" x14ac:dyDescent="0.25">
      <c r="J112" s="2" t="str">
        <f t="shared" si="13"/>
        <v>Test</v>
      </c>
      <c r="L112" s="14">
        <f t="shared" si="14"/>
        <v>1.0010290885063902</v>
      </c>
      <c r="M112" s="14">
        <f t="shared" si="14"/>
        <v>0.99896767039281997</v>
      </c>
      <c r="N112" s="27">
        <f t="shared" si="15"/>
        <v>1.0001234022117609</v>
      </c>
      <c r="O112" s="27">
        <f t="shared" si="16"/>
        <v>1.0285872566193019</v>
      </c>
      <c r="P112" s="27">
        <f t="shared" si="17"/>
        <v>0.99960002220438271</v>
      </c>
      <c r="Q112" s="27">
        <f t="shared" si="18"/>
        <v>1.0010043397999113</v>
      </c>
    </row>
    <row r="113" spans="3:17" x14ac:dyDescent="0.25">
      <c r="J113" s="2" t="str">
        <f t="shared" si="13"/>
        <v>Test</v>
      </c>
      <c r="L113" s="14">
        <f t="shared" si="14"/>
        <v>1.00123785399552</v>
      </c>
      <c r="M113" s="14">
        <f t="shared" si="14"/>
        <v>0.99874629541376003</v>
      </c>
      <c r="N113" s="27">
        <f t="shared" si="15"/>
        <v>1.0003319788192244</v>
      </c>
      <c r="O113" s="27">
        <f t="shared" si="16"/>
        <v>1.0283593178289447</v>
      </c>
      <c r="P113" s="27">
        <f t="shared" si="17"/>
        <v>0.99980859881184625</v>
      </c>
      <c r="Q113" s="27">
        <f t="shared" si="18"/>
        <v>1.0007764010095541</v>
      </c>
    </row>
    <row r="114" spans="3:17" x14ac:dyDescent="0.25">
      <c r="J114" s="2" t="str">
        <f t="shared" si="13"/>
        <v>SIGMA ALANINE</v>
      </c>
      <c r="L114" s="14">
        <f t="shared" si="14"/>
        <v>0.99954310038240812</v>
      </c>
      <c r="M114" s="14">
        <f t="shared" si="14"/>
        <v>0.97895272584826665</v>
      </c>
      <c r="N114" s="27">
        <f t="shared" si="15"/>
        <v>0.99863875854329309</v>
      </c>
      <c r="O114" s="27">
        <f t="shared" si="16"/>
        <v>1.0079788650660757</v>
      </c>
      <c r="P114" s="27">
        <f t="shared" si="17"/>
        <v>0.99811537853591492</v>
      </c>
      <c r="Q114" s="27">
        <f t="shared" si="18"/>
        <v>0.98039594824668508</v>
      </c>
    </row>
    <row r="115" spans="3:17" x14ac:dyDescent="0.25">
      <c r="J115" s="2" t="str">
        <f t="shared" si="13"/>
        <v>ALANINE</v>
      </c>
      <c r="L115" s="14">
        <f t="shared" si="14"/>
        <v>0.99969157733975966</v>
      </c>
      <c r="M115" s="14">
        <f t="shared" si="14"/>
        <v>0.97886669065745013</v>
      </c>
      <c r="N115" s="27">
        <f t="shared" si="15"/>
        <v>0.99878710116534219</v>
      </c>
      <c r="O115" s="27">
        <f t="shared" si="16"/>
        <v>1.0078902789150745</v>
      </c>
      <c r="P115" s="27">
        <f t="shared" si="17"/>
        <v>0.99826372115796402</v>
      </c>
      <c r="Q115" s="27">
        <f t="shared" si="18"/>
        <v>0.98030736209568392</v>
      </c>
    </row>
    <row r="116" spans="3:17" x14ac:dyDescent="0.25">
      <c r="J116" s="2" t="str">
        <f t="shared" si="13"/>
        <v>BOVINE LIVER</v>
      </c>
      <c r="L116" s="14">
        <f t="shared" si="14"/>
        <v>1.0076690464664719</v>
      </c>
      <c r="M116" s="14">
        <f t="shared" si="14"/>
        <v>0.97025900792151598</v>
      </c>
      <c r="N116" s="27">
        <f t="shared" si="15"/>
        <v>1.0067573526352083</v>
      </c>
      <c r="O116" s="27">
        <f t="shared" si="16"/>
        <v>0.99902737670751629</v>
      </c>
      <c r="P116" s="27">
        <f t="shared" si="17"/>
        <v>1.0062339726278302</v>
      </c>
      <c r="Q116" s="27">
        <f t="shared" si="18"/>
        <v>0.97144445988812567</v>
      </c>
    </row>
    <row r="117" spans="3:17" x14ac:dyDescent="0.25">
      <c r="C117" s="5"/>
      <c r="J117" s="2" t="str">
        <f t="shared" si="13"/>
        <v>FS4</v>
      </c>
      <c r="L117" s="14">
        <f t="shared" si="14"/>
        <v>1.0132837221544404</v>
      </c>
      <c r="M117" s="14">
        <f t="shared" si="14"/>
        <v>0.98110191819065373</v>
      </c>
      <c r="N117" s="27">
        <f t="shared" si="15"/>
        <v>1.0123669484160314</v>
      </c>
      <c r="O117" s="27">
        <f t="shared" si="16"/>
        <v>1.0101917813805084</v>
      </c>
      <c r="P117" s="27">
        <f t="shared" si="17"/>
        <v>1.0118435684086533</v>
      </c>
      <c r="Q117" s="27">
        <f t="shared" si="18"/>
        <v>0.98260886456111773</v>
      </c>
    </row>
    <row r="118" spans="3:17" x14ac:dyDescent="0.25">
      <c r="C118" s="5"/>
      <c r="J118" s="2" t="str">
        <f t="shared" si="13"/>
        <v>FS16</v>
      </c>
      <c r="L118" s="14">
        <f t="shared" si="14"/>
        <v>1.0129869395740563</v>
      </c>
      <c r="M118" s="14">
        <f t="shared" si="14"/>
        <v>0.98009581772177834</v>
      </c>
      <c r="N118" s="27">
        <f t="shared" si="15"/>
        <v>1.0120704343512366</v>
      </c>
      <c r="O118" s="27">
        <f t="shared" si="16"/>
        <v>1.0091558498365405</v>
      </c>
      <c r="P118" s="27">
        <f t="shared" si="17"/>
        <v>1.0115470543438585</v>
      </c>
      <c r="Q118" s="27">
        <f t="shared" si="18"/>
        <v>0.98157293301714987</v>
      </c>
    </row>
    <row r="119" spans="3:17" x14ac:dyDescent="0.25">
      <c r="C119" s="5"/>
      <c r="J119" s="2" t="str">
        <f t="shared" si="13"/>
        <v>FS9</v>
      </c>
      <c r="L119" s="14">
        <f t="shared" si="14"/>
        <v>1.012272850114728</v>
      </c>
      <c r="M119" s="14">
        <f t="shared" si="14"/>
        <v>0.98055095059743336</v>
      </c>
      <c r="N119" s="27">
        <f t="shared" si="15"/>
        <v>1.0113569909680751</v>
      </c>
      <c r="O119" s="27">
        <f t="shared" si="16"/>
        <v>1.0096244774907099</v>
      </c>
      <c r="P119" s="27">
        <f t="shared" si="17"/>
        <v>1.010833610960697</v>
      </c>
      <c r="Q119" s="27">
        <f t="shared" si="18"/>
        <v>0.98204156067131931</v>
      </c>
    </row>
    <row r="120" spans="3:17" x14ac:dyDescent="0.25">
      <c r="J120" s="2" t="str">
        <f t="shared" si="13"/>
        <v>FS7</v>
      </c>
      <c r="L120" s="14">
        <f t="shared" si="14"/>
        <v>1.0105071199965825</v>
      </c>
      <c r="M120" s="14">
        <f t="shared" si="14"/>
        <v>0.98003846199128153</v>
      </c>
      <c r="N120" s="27">
        <f t="shared" si="15"/>
        <v>1.0095928584034737</v>
      </c>
      <c r="O120" s="27">
        <f t="shared" si="16"/>
        <v>1.0090967934974502</v>
      </c>
      <c r="P120" s="27">
        <f t="shared" si="17"/>
        <v>1.0090694783960954</v>
      </c>
      <c r="Q120" s="27">
        <f t="shared" si="18"/>
        <v>0.98151387667805956</v>
      </c>
    </row>
    <row r="121" spans="3:17" x14ac:dyDescent="0.25">
      <c r="J121" s="2" t="str">
        <f t="shared" si="13"/>
        <v>FS5</v>
      </c>
      <c r="L121" s="14">
        <f t="shared" si="14"/>
        <v>0.9571606790937629</v>
      </c>
      <c r="M121" s="14">
        <f t="shared" si="14"/>
        <v>1.0248569254412521</v>
      </c>
      <c r="N121" s="27">
        <f t="shared" si="15"/>
        <v>0.95629468297160558</v>
      </c>
      <c r="O121" s="27">
        <f t="shared" si="16"/>
        <v>1.0552441331283413</v>
      </c>
      <c r="P121" s="27">
        <f t="shared" si="17"/>
        <v>0.95577130296422741</v>
      </c>
      <c r="Q121" s="27">
        <f t="shared" si="18"/>
        <v>1.0276612163089507</v>
      </c>
    </row>
    <row r="122" spans="3:17" x14ac:dyDescent="0.25">
      <c r="J122" s="2" t="str">
        <f t="shared" si="13"/>
        <v>FS6</v>
      </c>
      <c r="L122" s="14">
        <f t="shared" si="14"/>
        <v>1.0133113324003136</v>
      </c>
      <c r="M122" s="14">
        <f t="shared" si="14"/>
        <v>0.98064874041478856</v>
      </c>
      <c r="N122" s="27">
        <f t="shared" si="15"/>
        <v>1.0123945336813904</v>
      </c>
      <c r="O122" s="27">
        <f t="shared" si="16"/>
        <v>1.009725166795219</v>
      </c>
      <c r="P122" s="27">
        <f t="shared" si="17"/>
        <v>1.0118711536740124</v>
      </c>
      <c r="Q122" s="27">
        <f t="shared" si="18"/>
        <v>0.98214224997582833</v>
      </c>
    </row>
    <row r="123" spans="3:17" x14ac:dyDescent="0.25">
      <c r="J123" s="2" t="str">
        <f t="shared" si="13"/>
        <v>FS8</v>
      </c>
      <c r="L123" s="14">
        <f t="shared" si="14"/>
        <v>1.0123664512804</v>
      </c>
      <c r="M123" s="14">
        <f t="shared" si="14"/>
        <v>0.97988120092856978</v>
      </c>
      <c r="N123" s="27">
        <f t="shared" si="15"/>
        <v>1.0114505074476039</v>
      </c>
      <c r="O123" s="27">
        <f t="shared" si="16"/>
        <v>1.0089348696135629</v>
      </c>
      <c r="P123" s="27">
        <f t="shared" si="17"/>
        <v>1.0109271274402256</v>
      </c>
      <c r="Q123" s="27">
        <f t="shared" si="18"/>
        <v>0.98135195279417231</v>
      </c>
    </row>
    <row r="124" spans="3:17" x14ac:dyDescent="0.25">
      <c r="J124" s="2" t="str">
        <f t="shared" si="13"/>
        <v>FS10</v>
      </c>
      <c r="L124" s="14">
        <f t="shared" si="14"/>
        <v>1.0124624303576033</v>
      </c>
      <c r="M124" s="14">
        <f t="shared" si="14"/>
        <v>0.98063639754532828</v>
      </c>
      <c r="N124" s="27">
        <f t="shared" si="15"/>
        <v>1.0115463996872358</v>
      </c>
      <c r="O124" s="27">
        <f t="shared" si="16"/>
        <v>1.0097124579572723</v>
      </c>
      <c r="P124" s="27">
        <f t="shared" si="17"/>
        <v>1.0110230196798575</v>
      </c>
      <c r="Q124" s="27">
        <f t="shared" si="18"/>
        <v>0.98212954113788165</v>
      </c>
    </row>
    <row r="125" spans="3:17" x14ac:dyDescent="0.25">
      <c r="J125" s="2" t="str">
        <f t="shared" si="13"/>
        <v>FS1</v>
      </c>
      <c r="L125" s="14">
        <f t="shared" si="14"/>
        <v>1.0114278551295819</v>
      </c>
      <c r="M125" s="14">
        <f t="shared" si="14"/>
        <v>0.98082335977726853</v>
      </c>
      <c r="N125" s="27">
        <f t="shared" si="15"/>
        <v>1.0105127604965538</v>
      </c>
      <c r="O125" s="27">
        <f t="shared" si="16"/>
        <v>1.0099049636558473</v>
      </c>
      <c r="P125" s="27">
        <f t="shared" si="17"/>
        <v>1.0099893804891757</v>
      </c>
      <c r="Q125" s="27">
        <f t="shared" si="18"/>
        <v>0.98232204683645663</v>
      </c>
    </row>
    <row r="126" spans="3:17" x14ac:dyDescent="0.25">
      <c r="J126" s="2" t="str">
        <f t="shared" si="13"/>
        <v>FS3</v>
      </c>
      <c r="L126" s="14">
        <f t="shared" si="14"/>
        <v>1.0126458654842529</v>
      </c>
      <c r="M126" s="14">
        <f t="shared" si="14"/>
        <v>0.98115319376458743</v>
      </c>
      <c r="N126" s="27">
        <f t="shared" si="15"/>
        <v>1.0117296688499968</v>
      </c>
      <c r="O126" s="27">
        <f t="shared" si="16"/>
        <v>1.010244577285208</v>
      </c>
      <c r="P126" s="27">
        <f t="shared" si="17"/>
        <v>1.0112062888426188</v>
      </c>
      <c r="Q126" s="27">
        <f t="shared" si="18"/>
        <v>0.98266166046581738</v>
      </c>
    </row>
    <row r="127" spans="3:17" x14ac:dyDescent="0.25">
      <c r="J127" s="2" t="str">
        <f t="shared" si="13"/>
        <v>ALANINE</v>
      </c>
      <c r="L127" s="14">
        <f t="shared" si="14"/>
        <v>0.9995983050774695</v>
      </c>
      <c r="M127" s="14">
        <f t="shared" si="14"/>
        <v>0.97894246470601454</v>
      </c>
      <c r="N127" s="27">
        <f t="shared" si="15"/>
        <v>0.99869391329161838</v>
      </c>
      <c r="O127" s="27">
        <f t="shared" si="16"/>
        <v>1.0079682996789547</v>
      </c>
      <c r="P127" s="27">
        <f t="shared" si="17"/>
        <v>0.99817053328424021</v>
      </c>
      <c r="Q127" s="27">
        <f t="shared" si="18"/>
        <v>0.98038538285956411</v>
      </c>
    </row>
    <row r="128" spans="3:17" x14ac:dyDescent="0.25">
      <c r="J128" s="2" t="str">
        <f t="shared" si="13"/>
        <v>ALANINE</v>
      </c>
      <c r="L128" s="14">
        <f t="shared" si="14"/>
        <v>0.99957888025732722</v>
      </c>
      <c r="M128" s="14">
        <f t="shared" si="14"/>
        <v>0.97898060734909953</v>
      </c>
      <c r="N128" s="27">
        <f t="shared" si="15"/>
        <v>0.99867450604618346</v>
      </c>
      <c r="O128" s="27">
        <f t="shared" si="16"/>
        <v>1.0080075732588452</v>
      </c>
      <c r="P128" s="27">
        <f t="shared" si="17"/>
        <v>0.99815112603880529</v>
      </c>
      <c r="Q128" s="27">
        <f t="shared" si="18"/>
        <v>0.98042465643945453</v>
      </c>
    </row>
    <row r="129" spans="10:17" x14ac:dyDescent="0.25">
      <c r="J129" s="2" t="str">
        <f t="shared" si="13"/>
        <v>BOVINE LIVER</v>
      </c>
      <c r="L129" s="14">
        <f t="shared" si="14"/>
        <v>1.0077486098854642</v>
      </c>
      <c r="M129" s="14">
        <f t="shared" si="14"/>
        <v>0.97015240485890275</v>
      </c>
      <c r="N129" s="27">
        <f t="shared" si="15"/>
        <v>1.0068368440687818</v>
      </c>
      <c r="O129" s="27">
        <f t="shared" si="16"/>
        <v>0.99891761284330893</v>
      </c>
      <c r="P129" s="27">
        <f t="shared" si="17"/>
        <v>1.0063134640614035</v>
      </c>
      <c r="Q129" s="27">
        <f t="shared" si="18"/>
        <v>0.97133469602391831</v>
      </c>
    </row>
    <row r="130" spans="10:17" x14ac:dyDescent="0.25">
      <c r="J130" s="2" t="str">
        <f t="shared" si="13"/>
        <v>FS12</v>
      </c>
      <c r="L130" s="14">
        <f t="shared" ref="L130:M149" si="19">(1000+L24)/1000</f>
        <v>1.011601334299582</v>
      </c>
      <c r="M130" s="14">
        <f t="shared" si="19"/>
        <v>0.98060507425450139</v>
      </c>
      <c r="N130" s="27">
        <f t="shared" si="15"/>
        <v>1.0106860827103692</v>
      </c>
      <c r="O130" s="27">
        <f t="shared" si="16"/>
        <v>1.0096802059247643</v>
      </c>
      <c r="P130" s="27">
        <f t="shared" si="17"/>
        <v>1.0101627027029911</v>
      </c>
      <c r="Q130" s="27">
        <f t="shared" si="18"/>
        <v>0.98209728910537364</v>
      </c>
    </row>
    <row r="131" spans="10:17" x14ac:dyDescent="0.25">
      <c r="J131" s="2" t="str">
        <f t="shared" si="13"/>
        <v>FS4LE</v>
      </c>
      <c r="L131" s="14">
        <f t="shared" si="19"/>
        <v>1.0127293679803746</v>
      </c>
      <c r="M131" s="14">
        <f t="shared" si="19"/>
        <v>0.98154901366988756</v>
      </c>
      <c r="N131" s="27">
        <f t="shared" si="15"/>
        <v>1.011813095796799</v>
      </c>
      <c r="O131" s="27">
        <f t="shared" si="16"/>
        <v>1.0106521333278855</v>
      </c>
      <c r="P131" s="27">
        <f t="shared" si="17"/>
        <v>1.0112897157894207</v>
      </c>
      <c r="Q131" s="27">
        <f t="shared" si="18"/>
        <v>0.98306921650849488</v>
      </c>
    </row>
    <row r="132" spans="10:17" x14ac:dyDescent="0.25">
      <c r="J132" s="2" t="str">
        <f t="shared" si="13"/>
        <v>FS29</v>
      </c>
      <c r="L132" s="14">
        <f t="shared" si="19"/>
        <v>1.0122027359798127</v>
      </c>
      <c r="M132" s="14">
        <f t="shared" si="19"/>
        <v>0.98068647176281443</v>
      </c>
      <c r="N132" s="27">
        <f t="shared" si="15"/>
        <v>1.0112869402692894</v>
      </c>
      <c r="O132" s="27">
        <f t="shared" si="16"/>
        <v>1.0097640168850712</v>
      </c>
      <c r="P132" s="27">
        <f t="shared" si="17"/>
        <v>1.0107635602619114</v>
      </c>
      <c r="Q132" s="27">
        <f t="shared" si="18"/>
        <v>0.9821811000656806</v>
      </c>
    </row>
    <row r="133" spans="10:17" x14ac:dyDescent="0.25">
      <c r="J133" s="2" t="str">
        <f t="shared" si="13"/>
        <v>FS22</v>
      </c>
      <c r="L133" s="14">
        <f t="shared" si="19"/>
        <v>1.0110974183150716</v>
      </c>
      <c r="M133" s="14">
        <f t="shared" si="19"/>
        <v>0.97904626896449931</v>
      </c>
      <c r="N133" s="27">
        <f t="shared" si="15"/>
        <v>1.010182622646477</v>
      </c>
      <c r="O133" s="27">
        <f t="shared" si="16"/>
        <v>1.0080751817539455</v>
      </c>
      <c r="P133" s="27">
        <f t="shared" si="17"/>
        <v>1.0096592426390987</v>
      </c>
      <c r="Q133" s="27">
        <f t="shared" si="18"/>
        <v>0.98049226493455488</v>
      </c>
    </row>
    <row r="134" spans="10:17" x14ac:dyDescent="0.25">
      <c r="J134" s="2" t="str">
        <f t="shared" si="13"/>
        <v>FS26</v>
      </c>
      <c r="L134" s="14">
        <f t="shared" si="19"/>
        <v>1.0130675376972891</v>
      </c>
      <c r="M134" s="14">
        <f t="shared" si="19"/>
        <v>0.98067374149673947</v>
      </c>
      <c r="N134" s="27">
        <f t="shared" si="15"/>
        <v>1.0121509595528966</v>
      </c>
      <c r="O134" s="27">
        <f t="shared" si="16"/>
        <v>1.0097509091641248</v>
      </c>
      <c r="P134" s="27">
        <f t="shared" si="17"/>
        <v>1.0116275795455185</v>
      </c>
      <c r="Q134" s="27">
        <f t="shared" si="18"/>
        <v>0.98216799234473418</v>
      </c>
    </row>
    <row r="135" spans="10:17" x14ac:dyDescent="0.25">
      <c r="J135" s="2" t="str">
        <f t="shared" si="13"/>
        <v>FS28</v>
      </c>
      <c r="L135" s="14">
        <f t="shared" si="19"/>
        <v>1.0128287288490303</v>
      </c>
      <c r="M135" s="14">
        <f t="shared" si="19"/>
        <v>0.98065710039660681</v>
      </c>
      <c r="N135" s="27">
        <f t="shared" si="15"/>
        <v>1.0119123667681902</v>
      </c>
      <c r="O135" s="27">
        <f t="shared" si="16"/>
        <v>1.0097337746521282</v>
      </c>
      <c r="P135" s="27">
        <f t="shared" si="17"/>
        <v>1.0113889867608119</v>
      </c>
      <c r="Q135" s="27">
        <f t="shared" si="18"/>
        <v>0.98215085783273759</v>
      </c>
    </row>
    <row r="136" spans="10:17" x14ac:dyDescent="0.25">
      <c r="J136" s="2" t="str">
        <f t="shared" si="13"/>
        <v>FS30</v>
      </c>
      <c r="L136" s="14">
        <f t="shared" si="19"/>
        <v>1.0100665332840666</v>
      </c>
      <c r="M136" s="14">
        <f t="shared" si="19"/>
        <v>0.97956277549848536</v>
      </c>
      <c r="N136" s="27">
        <f t="shared" si="15"/>
        <v>1.0091526703140863</v>
      </c>
      <c r="O136" s="27">
        <f t="shared" si="16"/>
        <v>1.0086070028073835</v>
      </c>
      <c r="P136" s="27">
        <f t="shared" si="17"/>
        <v>1.008629290306708</v>
      </c>
      <c r="Q136" s="27">
        <f t="shared" si="18"/>
        <v>0.98102408598799284</v>
      </c>
    </row>
    <row r="137" spans="10:17" x14ac:dyDescent="0.25">
      <c r="J137" s="2" t="str">
        <f t="shared" si="13"/>
        <v>FS14</v>
      </c>
      <c r="L137" s="14">
        <f t="shared" si="19"/>
        <v>1.0104706410320952</v>
      </c>
      <c r="M137" s="14">
        <f t="shared" si="19"/>
        <v>0.98040194626382127</v>
      </c>
      <c r="N137" s="27">
        <f t="shared" si="15"/>
        <v>1.0095564124435199</v>
      </c>
      <c r="O137" s="27">
        <f t="shared" si="16"/>
        <v>1.0094710551495503</v>
      </c>
      <c r="P137" s="27">
        <f t="shared" si="17"/>
        <v>1.0090330324361418</v>
      </c>
      <c r="Q137" s="27">
        <f t="shared" si="18"/>
        <v>0.98188813833015964</v>
      </c>
    </row>
    <row r="138" spans="10:17" x14ac:dyDescent="0.25">
      <c r="J138" s="2" t="str">
        <f t="shared" si="13"/>
        <v>FS13</v>
      </c>
      <c r="L138" s="14">
        <f t="shared" si="19"/>
        <v>1.0111682762508782</v>
      </c>
      <c r="M138" s="14">
        <f t="shared" si="19"/>
        <v>0.98028102332772971</v>
      </c>
      <c r="N138" s="27">
        <f t="shared" si="15"/>
        <v>1.0102534164731962</v>
      </c>
      <c r="O138" s="27">
        <f t="shared" si="16"/>
        <v>1.0093465468248237</v>
      </c>
      <c r="P138" s="27">
        <f t="shared" si="17"/>
        <v>1.0097300364658182</v>
      </c>
      <c r="Q138" s="27">
        <f t="shared" si="18"/>
        <v>0.9817636300054331</v>
      </c>
    </row>
    <row r="139" spans="10:17" x14ac:dyDescent="0.25">
      <c r="J139" s="2" t="str">
        <f t="shared" si="13"/>
        <v>FS15</v>
      </c>
      <c r="L139" s="14">
        <f t="shared" si="19"/>
        <v>1.0123150894668449</v>
      </c>
      <c r="M139" s="14">
        <f t="shared" si="19"/>
        <v>0.98009387741344312</v>
      </c>
      <c r="N139" s="27">
        <f t="shared" si="15"/>
        <v>1.0113991921039176</v>
      </c>
      <c r="O139" s="27">
        <f t="shared" si="16"/>
        <v>1.0091538519976848</v>
      </c>
      <c r="P139" s="27">
        <f t="shared" si="17"/>
        <v>1.0108758120965393</v>
      </c>
      <c r="Q139" s="27">
        <f t="shared" si="18"/>
        <v>0.98157093517829419</v>
      </c>
    </row>
    <row r="140" spans="10:17" x14ac:dyDescent="0.25">
      <c r="J140" s="2" t="str">
        <f t="shared" si="13"/>
        <v>ALANINE</v>
      </c>
      <c r="L140" s="14">
        <f t="shared" si="19"/>
        <v>0.99951260756157023</v>
      </c>
      <c r="M140" s="14">
        <f t="shared" si="19"/>
        <v>0.97893702853917353</v>
      </c>
      <c r="N140" s="27">
        <f t="shared" si="15"/>
        <v>0.9986082933109941</v>
      </c>
      <c r="O140" s="27">
        <f t="shared" si="16"/>
        <v>1.007962702328707</v>
      </c>
      <c r="P140" s="27">
        <f t="shared" si="17"/>
        <v>0.99808491330361593</v>
      </c>
      <c r="Q140" s="27">
        <f t="shared" si="18"/>
        <v>0.98037978550931637</v>
      </c>
    </row>
    <row r="141" spans="10:17" x14ac:dyDescent="0.25">
      <c r="J141" s="2" t="str">
        <f t="shared" si="13"/>
        <v>ALANINE</v>
      </c>
      <c r="L141" s="14">
        <f t="shared" si="19"/>
        <v>0.99956402666320832</v>
      </c>
      <c r="M141" s="14">
        <f t="shared" si="19"/>
        <v>0.97894215730175416</v>
      </c>
      <c r="N141" s="27">
        <f t="shared" si="15"/>
        <v>0.99865966589093147</v>
      </c>
      <c r="O141" s="27">
        <f t="shared" si="16"/>
        <v>1.0079679831600983</v>
      </c>
      <c r="P141" s="27">
        <f t="shared" si="17"/>
        <v>0.9981362858835533</v>
      </c>
      <c r="Q141" s="27">
        <f t="shared" si="18"/>
        <v>0.98038506634070766</v>
      </c>
    </row>
    <row r="142" spans="10:17" x14ac:dyDescent="0.25">
      <c r="J142" s="2" t="str">
        <f t="shared" ref="J142:J155" si="20">B36</f>
        <v>BOVINE LIVER</v>
      </c>
      <c r="L142" s="14">
        <f t="shared" si="19"/>
        <v>1.0078337422310513</v>
      </c>
      <c r="M142" s="14">
        <f t="shared" si="19"/>
        <v>0.97021311397165066</v>
      </c>
      <c r="N142" s="27">
        <f t="shared" ref="N142:N155" si="21">L142*L$215</f>
        <v>1.0069218993904347</v>
      </c>
      <c r="O142" s="27">
        <f t="shared" ref="O142:O155" si="22">M142*M$215</f>
        <v>0.99898012199308805</v>
      </c>
      <c r="P142" s="27">
        <f t="shared" ref="P142:P155" si="23">N142+N$215</f>
        <v>1.0063985193830565</v>
      </c>
      <c r="Q142" s="27">
        <f t="shared" ref="Q142:Q155" si="24">O142+O$215</f>
        <v>0.97139720517369743</v>
      </c>
    </row>
    <row r="143" spans="10:17" x14ac:dyDescent="0.25">
      <c r="J143" s="2" t="str">
        <f t="shared" si="20"/>
        <v>FS11</v>
      </c>
      <c r="L143" s="14">
        <f t="shared" si="19"/>
        <v>1.0121536066213073</v>
      </c>
      <c r="M143" s="14">
        <f t="shared" si="19"/>
        <v>0.98088558365018474</v>
      </c>
      <c r="N143" s="27">
        <f t="shared" si="21"/>
        <v>1.0112378553608277</v>
      </c>
      <c r="O143" s="27">
        <f t="shared" si="22"/>
        <v>1.0099690324787292</v>
      </c>
      <c r="P143" s="27">
        <f t="shared" si="23"/>
        <v>1.0107144753534496</v>
      </c>
      <c r="Q143" s="27">
        <f t="shared" si="24"/>
        <v>0.98238611565933853</v>
      </c>
    </row>
    <row r="144" spans="10:17" x14ac:dyDescent="0.25">
      <c r="J144" s="2" t="str">
        <f t="shared" si="20"/>
        <v>FS2</v>
      </c>
      <c r="L144" s="14">
        <f t="shared" si="19"/>
        <v>1.0128897281092788</v>
      </c>
      <c r="M144" s="14">
        <f t="shared" si="19"/>
        <v>0.98012324882832491</v>
      </c>
      <c r="N144" s="27">
        <f t="shared" si="21"/>
        <v>1.0119733108390394</v>
      </c>
      <c r="O144" s="27">
        <f t="shared" si="22"/>
        <v>1.0091840942807453</v>
      </c>
      <c r="P144" s="27">
        <f t="shared" si="23"/>
        <v>1.0114499308316613</v>
      </c>
      <c r="Q144" s="27">
        <f t="shared" si="24"/>
        <v>0.98160117746135467</v>
      </c>
    </row>
    <row r="145" spans="10:17" x14ac:dyDescent="0.25">
      <c r="J145" s="2" t="str">
        <f t="shared" si="20"/>
        <v>empty</v>
      </c>
      <c r="L145" s="14">
        <f t="shared" si="19"/>
        <v>0.95267527441746414</v>
      </c>
      <c r="M145" s="14">
        <f t="shared" si="19"/>
        <v>0.96488997930650211</v>
      </c>
      <c r="N145" s="27">
        <f t="shared" si="21"/>
        <v>0.95181333648860789</v>
      </c>
      <c r="O145" s="27">
        <f t="shared" si="22"/>
        <v>0.9934991553471032</v>
      </c>
      <c r="P145" s="27">
        <f t="shared" si="23"/>
        <v>0.95128995648122971</v>
      </c>
      <c r="Q145" s="27">
        <f t="shared" si="24"/>
        <v>0.96591623852771258</v>
      </c>
    </row>
    <row r="146" spans="10:17" x14ac:dyDescent="0.25">
      <c r="J146" s="2" t="str">
        <f t="shared" si="20"/>
        <v>empty</v>
      </c>
      <c r="L146" s="14">
        <f t="shared" si="19"/>
        <v>0.98984112473044927</v>
      </c>
      <c r="M146" s="14">
        <f t="shared" si="19"/>
        <v>1.0003639945559879</v>
      </c>
      <c r="N146" s="27">
        <f t="shared" si="21"/>
        <v>0.9889455608044635</v>
      </c>
      <c r="O146" s="27">
        <f t="shared" si="22"/>
        <v>1.030024982066192</v>
      </c>
      <c r="P146" s="27">
        <f t="shared" si="23"/>
        <v>0.98842218079708533</v>
      </c>
      <c r="Q146" s="27">
        <f t="shared" si="24"/>
        <v>1.0024420652468014</v>
      </c>
    </row>
    <row r="147" spans="10:17" x14ac:dyDescent="0.25">
      <c r="J147" s="2" t="str">
        <f t="shared" si="20"/>
        <v>empty</v>
      </c>
      <c r="L147" s="14">
        <f t="shared" si="19"/>
        <v>0.97789180563199463</v>
      </c>
      <c r="M147" s="14">
        <f t="shared" si="19"/>
        <v>0.96477597122441494</v>
      </c>
      <c r="N147" s="27">
        <f t="shared" si="21"/>
        <v>0.97700705291485568</v>
      </c>
      <c r="O147" s="27">
        <f t="shared" si="22"/>
        <v>0.9933817669031505</v>
      </c>
      <c r="P147" s="27">
        <f t="shared" si="23"/>
        <v>0.97648367290747751</v>
      </c>
      <c r="Q147" s="27">
        <f t="shared" si="24"/>
        <v>0.96579885008375987</v>
      </c>
    </row>
    <row r="148" spans="10:17" x14ac:dyDescent="0.25">
      <c r="J148" s="2" t="str">
        <f t="shared" si="20"/>
        <v>empty</v>
      </c>
      <c r="L148" s="14">
        <f t="shared" si="19"/>
        <v>0.98435546699868148</v>
      </c>
      <c r="M148" s="14">
        <f t="shared" si="19"/>
        <v>0.91143839371916624</v>
      </c>
      <c r="N148" s="27">
        <f t="shared" si="21"/>
        <v>0.98346486625017149</v>
      </c>
      <c r="O148" s="27">
        <f t="shared" si="22"/>
        <v>0.93846271982400942</v>
      </c>
      <c r="P148" s="27">
        <f t="shared" si="23"/>
        <v>0.98294148624279332</v>
      </c>
      <c r="Q148" s="27">
        <f t="shared" si="24"/>
        <v>0.91087980300461879</v>
      </c>
    </row>
    <row r="149" spans="10:17" x14ac:dyDescent="0.25">
      <c r="J149" s="2" t="str">
        <f t="shared" si="20"/>
        <v>empty</v>
      </c>
      <c r="L149" s="14">
        <f t="shared" si="19"/>
        <v>0.98121458914414239</v>
      </c>
      <c r="M149" s="14">
        <f t="shared" si="19"/>
        <v>0.97978227508305471</v>
      </c>
      <c r="N149" s="27">
        <f t="shared" si="21"/>
        <v>0.9803268301212712</v>
      </c>
      <c r="O149" s="27">
        <f t="shared" si="22"/>
        <v>1.0088330105974379</v>
      </c>
      <c r="P149" s="27">
        <f t="shared" si="23"/>
        <v>0.97980345011389303</v>
      </c>
      <c r="Q149" s="27">
        <f t="shared" si="24"/>
        <v>0.98125009377804728</v>
      </c>
    </row>
    <row r="150" spans="10:17" x14ac:dyDescent="0.25">
      <c r="J150" s="2" t="str">
        <f t="shared" si="20"/>
        <v>empty</v>
      </c>
      <c r="L150" s="14">
        <f t="shared" ref="L150:M155" si="25">(1000+L44)/1000</f>
        <v>0.97943902242313696</v>
      </c>
      <c r="M150" s="14">
        <f t="shared" si="25"/>
        <v>0.98046130624064798</v>
      </c>
      <c r="N150" s="27">
        <f t="shared" si="21"/>
        <v>0.97855286985352763</v>
      </c>
      <c r="O150" s="27">
        <f t="shared" si="22"/>
        <v>1.0095321751612651</v>
      </c>
      <c r="P150" s="27">
        <f t="shared" si="23"/>
        <v>0.97802948984614946</v>
      </c>
      <c r="Q150" s="27">
        <f t="shared" si="24"/>
        <v>0.98194925834187452</v>
      </c>
    </row>
    <row r="151" spans="10:17" x14ac:dyDescent="0.25">
      <c r="J151" s="2" t="str">
        <f t="shared" si="20"/>
        <v>empty</v>
      </c>
      <c r="L151" s="14">
        <f t="shared" si="25"/>
        <v>0.98177033164623861</v>
      </c>
      <c r="M151" s="14">
        <f t="shared" si="25"/>
        <v>0.94494498493434032</v>
      </c>
      <c r="N151" s="27">
        <f t="shared" si="21"/>
        <v>0.98088206981243686</v>
      </c>
      <c r="O151" s="27">
        <f t="shared" si="22"/>
        <v>0.97296278800252012</v>
      </c>
      <c r="P151" s="27">
        <f t="shared" si="23"/>
        <v>0.98035868980505869</v>
      </c>
      <c r="Q151" s="27">
        <f t="shared" si="24"/>
        <v>0.94537987118312949</v>
      </c>
    </row>
    <row r="152" spans="10:17" x14ac:dyDescent="0.25">
      <c r="J152" s="2" t="str">
        <f t="shared" si="20"/>
        <v>empty</v>
      </c>
      <c r="L152" s="14">
        <f t="shared" si="25"/>
        <v>0.99333855063963894</v>
      </c>
      <c r="M152" s="14">
        <f t="shared" si="25"/>
        <v>1.0597129938250847</v>
      </c>
      <c r="N152" s="27">
        <f t="shared" si="21"/>
        <v>0.99243982239930029</v>
      </c>
      <c r="O152" s="27">
        <f t="shared" si="22"/>
        <v>1.0911336907367102</v>
      </c>
      <c r="P152" s="27">
        <f t="shared" si="23"/>
        <v>0.99191644239192212</v>
      </c>
      <c r="Q152" s="27">
        <f t="shared" si="24"/>
        <v>1.0635507739173196</v>
      </c>
    </row>
    <row r="153" spans="10:17" x14ac:dyDescent="0.25">
      <c r="J153" s="2" t="str">
        <f t="shared" si="20"/>
        <v>ALANINE</v>
      </c>
      <c r="L153" s="14">
        <f t="shared" si="25"/>
        <v>0.99957184841694402</v>
      </c>
      <c r="M153" s="14">
        <f t="shared" si="25"/>
        <v>0.97886805830438972</v>
      </c>
      <c r="N153" s="27">
        <f t="shared" si="21"/>
        <v>0.99866748056789456</v>
      </c>
      <c r="O153" s="27">
        <f t="shared" si="22"/>
        <v>1.0078916871130126</v>
      </c>
      <c r="P153" s="27">
        <f t="shared" si="23"/>
        <v>0.99814410056051639</v>
      </c>
      <c r="Q153" s="27">
        <f t="shared" si="24"/>
        <v>0.98030877029362196</v>
      </c>
    </row>
    <row r="154" spans="10:17" x14ac:dyDescent="0.25">
      <c r="J154" s="2" t="str">
        <f t="shared" si="20"/>
        <v>ALANINE</v>
      </c>
      <c r="L154" s="14">
        <f t="shared" si="25"/>
        <v>0.99956167989179212</v>
      </c>
      <c r="M154" s="14">
        <f t="shared" si="25"/>
        <v>0.97900816212027431</v>
      </c>
      <c r="N154" s="27">
        <f t="shared" si="21"/>
        <v>0.99865732124276896</v>
      </c>
      <c r="O154" s="27">
        <f t="shared" si="22"/>
        <v>1.0080359450343583</v>
      </c>
      <c r="P154" s="27">
        <f t="shared" si="23"/>
        <v>0.99813394123539079</v>
      </c>
      <c r="Q154" s="27">
        <f t="shared" si="24"/>
        <v>0.98045302821496771</v>
      </c>
    </row>
    <row r="155" spans="10:17" x14ac:dyDescent="0.25">
      <c r="J155" s="2" t="str">
        <f t="shared" si="20"/>
        <v>BOVINE LIVER</v>
      </c>
      <c r="L155" s="14">
        <f t="shared" si="25"/>
        <v>1.0077692083883742</v>
      </c>
      <c r="M155" s="14">
        <f t="shared" si="25"/>
        <v>0.97019993837133101</v>
      </c>
      <c r="N155" s="27">
        <f t="shared" si="21"/>
        <v>1.0068574239350887</v>
      </c>
      <c r="O155" s="27">
        <f t="shared" si="22"/>
        <v>0.99896655573364967</v>
      </c>
      <c r="P155" s="27">
        <f t="shared" si="23"/>
        <v>1.0063340439277106</v>
      </c>
      <c r="Q155" s="27">
        <f t="shared" si="24"/>
        <v>0.97138363891425905</v>
      </c>
    </row>
    <row r="156" spans="10:17" x14ac:dyDescent="0.25">
      <c r="J156" s="2"/>
      <c r="L156" s="14"/>
      <c r="M156" s="14"/>
      <c r="N156" s="27"/>
      <c r="O156" s="27"/>
      <c r="P156" s="27"/>
      <c r="Q156" s="27"/>
    </row>
    <row r="157" spans="10:17" x14ac:dyDescent="0.25">
      <c r="J157" s="2"/>
      <c r="L157" s="14"/>
      <c r="M157" s="14"/>
      <c r="N157" s="27"/>
      <c r="O157" s="27"/>
      <c r="P157" s="27"/>
      <c r="Q157" s="27"/>
    </row>
    <row r="158" spans="10:17" x14ac:dyDescent="0.25">
      <c r="J158" s="2"/>
      <c r="L158" s="14"/>
      <c r="M158" s="14"/>
      <c r="N158" s="27"/>
      <c r="O158" s="27"/>
      <c r="P158" s="27"/>
      <c r="Q158" s="27"/>
    </row>
    <row r="159" spans="10:17" x14ac:dyDescent="0.25">
      <c r="J159" s="2"/>
      <c r="L159" s="14"/>
      <c r="M159" s="14"/>
      <c r="N159" s="27"/>
      <c r="O159" s="27"/>
      <c r="P159" s="27"/>
      <c r="Q159" s="27"/>
    </row>
    <row r="160" spans="10:17" x14ac:dyDescent="0.25">
      <c r="J160" s="2"/>
      <c r="L160" s="14"/>
      <c r="M160" s="14"/>
      <c r="N160" s="27"/>
      <c r="O160" s="27"/>
      <c r="P160" s="27"/>
      <c r="Q160" s="27"/>
    </row>
    <row r="161" spans="10:17" x14ac:dyDescent="0.25">
      <c r="J161" s="2"/>
      <c r="L161" s="14"/>
      <c r="M161" s="14"/>
      <c r="N161" s="27"/>
      <c r="O161" s="27"/>
      <c r="P161" s="27"/>
      <c r="Q161" s="27"/>
    </row>
    <row r="162" spans="10:17" x14ac:dyDescent="0.25">
      <c r="J162" s="2"/>
      <c r="L162" s="14"/>
      <c r="M162" s="14"/>
      <c r="N162" s="27"/>
      <c r="O162" s="27"/>
      <c r="P162" s="27"/>
      <c r="Q162" s="27"/>
    </row>
    <row r="163" spans="10:17" x14ac:dyDescent="0.25">
      <c r="J163" s="2"/>
      <c r="L163" s="14"/>
      <c r="M163" s="14"/>
      <c r="N163" s="27"/>
      <c r="O163" s="27"/>
      <c r="P163" s="27"/>
      <c r="Q163" s="27"/>
    </row>
    <row r="164" spans="10:17" x14ac:dyDescent="0.25">
      <c r="J164" s="2"/>
      <c r="L164" s="14"/>
      <c r="M164" s="14"/>
      <c r="N164" s="27"/>
      <c r="O164" s="27"/>
      <c r="P164" s="27"/>
      <c r="Q164" s="27"/>
    </row>
    <row r="165" spans="10:17" x14ac:dyDescent="0.25">
      <c r="J165" s="2"/>
      <c r="L165" s="14"/>
      <c r="M165" s="14"/>
      <c r="N165" s="27"/>
      <c r="O165" s="27"/>
      <c r="P165" s="27"/>
      <c r="Q165" s="27"/>
    </row>
    <row r="166" spans="10:17" x14ac:dyDescent="0.25">
      <c r="J166" s="2"/>
      <c r="L166" s="14"/>
      <c r="M166" s="14"/>
      <c r="N166" s="27"/>
      <c r="O166" s="27"/>
      <c r="P166" s="27"/>
      <c r="Q166" s="27"/>
    </row>
    <row r="167" spans="10:17" x14ac:dyDescent="0.25">
      <c r="J167" s="2"/>
      <c r="L167" s="14"/>
      <c r="M167" s="14"/>
      <c r="N167" s="27"/>
      <c r="O167" s="27"/>
      <c r="P167" s="27"/>
      <c r="Q167" s="27"/>
    </row>
    <row r="168" spans="10:17" x14ac:dyDescent="0.25">
      <c r="J168" s="2"/>
      <c r="L168" s="14"/>
      <c r="M168" s="14"/>
      <c r="N168" s="27"/>
      <c r="O168" s="27"/>
      <c r="P168" s="27"/>
      <c r="Q168" s="27"/>
    </row>
    <row r="169" spans="10:17" x14ac:dyDescent="0.25">
      <c r="J169" s="2"/>
      <c r="L169" s="14"/>
      <c r="M169" s="14"/>
      <c r="N169" s="27"/>
      <c r="O169" s="27"/>
      <c r="P169" s="27"/>
      <c r="Q169" s="27"/>
    </row>
    <row r="170" spans="10:17" x14ac:dyDescent="0.25">
      <c r="J170" s="2"/>
      <c r="L170" s="14"/>
      <c r="M170" s="14"/>
      <c r="N170" s="27"/>
      <c r="O170" s="27"/>
      <c r="P170" s="27"/>
      <c r="Q170" s="27"/>
    </row>
    <row r="171" spans="10:17" x14ac:dyDescent="0.25">
      <c r="J171" s="2"/>
      <c r="L171" s="14"/>
      <c r="M171" s="14"/>
      <c r="N171" s="27"/>
      <c r="O171" s="27"/>
      <c r="P171" s="27"/>
      <c r="Q171" s="27"/>
    </row>
    <row r="172" spans="10:17" x14ac:dyDescent="0.25">
      <c r="J172" s="2"/>
      <c r="L172" s="14"/>
      <c r="M172" s="14"/>
      <c r="N172" s="27"/>
      <c r="O172" s="27"/>
      <c r="P172" s="27"/>
      <c r="Q172" s="27"/>
    </row>
    <row r="173" spans="10:17" x14ac:dyDescent="0.25">
      <c r="J173" s="2"/>
      <c r="L173" s="14"/>
      <c r="M173" s="14"/>
      <c r="N173" s="27"/>
      <c r="O173" s="27"/>
      <c r="P173" s="27"/>
      <c r="Q173" s="27"/>
    </row>
    <row r="174" spans="10:17" x14ac:dyDescent="0.25">
      <c r="J174" s="2"/>
      <c r="L174" s="14"/>
      <c r="M174" s="14"/>
      <c r="N174" s="27"/>
      <c r="O174" s="27"/>
      <c r="P174" s="27"/>
      <c r="Q174" s="27"/>
    </row>
    <row r="175" spans="10:17" x14ac:dyDescent="0.25">
      <c r="J175" s="2"/>
      <c r="L175" s="14"/>
      <c r="M175" s="14"/>
      <c r="N175" s="27"/>
      <c r="O175" s="27"/>
      <c r="P175" s="27"/>
      <c r="Q175" s="27"/>
    </row>
    <row r="176" spans="10:17" x14ac:dyDescent="0.25">
      <c r="J176" s="2"/>
      <c r="L176" s="14"/>
      <c r="M176" s="14"/>
      <c r="N176" s="27"/>
      <c r="O176" s="27"/>
      <c r="P176" s="27"/>
      <c r="Q176" s="27"/>
    </row>
    <row r="177" spans="10:17" x14ac:dyDescent="0.25">
      <c r="J177" s="2"/>
      <c r="L177" s="14"/>
      <c r="M177" s="14"/>
      <c r="N177" s="27"/>
      <c r="O177" s="27"/>
      <c r="P177" s="27"/>
      <c r="Q177" s="27"/>
    </row>
    <row r="178" spans="10:17" x14ac:dyDescent="0.25">
      <c r="J178" s="2"/>
      <c r="L178" s="14"/>
      <c r="M178" s="14"/>
      <c r="N178" s="27"/>
      <c r="O178" s="27"/>
      <c r="P178" s="27"/>
      <c r="Q178" s="27"/>
    </row>
    <row r="179" spans="10:17" x14ac:dyDescent="0.25">
      <c r="J179" s="2"/>
      <c r="L179" s="14"/>
      <c r="M179" s="14"/>
      <c r="N179" s="27"/>
      <c r="O179" s="27"/>
      <c r="P179" s="27"/>
      <c r="Q179" s="27"/>
    </row>
    <row r="180" spans="10:17" x14ac:dyDescent="0.25">
      <c r="J180" s="2"/>
      <c r="L180" s="14"/>
      <c r="M180" s="14"/>
      <c r="N180" s="27"/>
      <c r="O180" s="27"/>
      <c r="P180" s="27"/>
      <c r="Q180" s="27"/>
    </row>
    <row r="181" spans="10:17" x14ac:dyDescent="0.25">
      <c r="J181" s="2"/>
      <c r="L181" s="14"/>
      <c r="M181" s="14"/>
      <c r="N181" s="27"/>
      <c r="O181" s="27"/>
      <c r="P181" s="27"/>
      <c r="Q181" s="27"/>
    </row>
    <row r="182" spans="10:17" x14ac:dyDescent="0.25">
      <c r="J182" s="2"/>
      <c r="L182" s="14"/>
      <c r="M182" s="14"/>
      <c r="N182" s="27"/>
      <c r="O182" s="27"/>
      <c r="P182" s="27"/>
      <c r="Q182" s="27"/>
    </row>
    <row r="183" spans="10:17" x14ac:dyDescent="0.25">
      <c r="J183" s="2"/>
      <c r="L183" s="14"/>
      <c r="M183" s="14"/>
      <c r="N183" s="27"/>
      <c r="O183" s="27"/>
      <c r="P183" s="27"/>
      <c r="Q183" s="27"/>
    </row>
    <row r="184" spans="10:17" x14ac:dyDescent="0.25">
      <c r="J184" s="2"/>
      <c r="L184" s="14"/>
      <c r="M184" s="14"/>
      <c r="N184" s="27"/>
      <c r="O184" s="27"/>
      <c r="P184" s="27"/>
      <c r="Q184" s="27"/>
    </row>
    <row r="185" spans="10:17" x14ac:dyDescent="0.25">
      <c r="J185" s="2"/>
      <c r="L185" s="14"/>
      <c r="M185" s="14"/>
      <c r="N185" s="27"/>
      <c r="O185" s="27"/>
      <c r="P185" s="27"/>
      <c r="Q185" s="27"/>
    </row>
    <row r="186" spans="10:17" x14ac:dyDescent="0.25">
      <c r="J186" s="2"/>
      <c r="L186" s="14"/>
      <c r="M186" s="14"/>
      <c r="N186" s="27"/>
      <c r="O186" s="27"/>
      <c r="P186" s="27"/>
      <c r="Q186" s="27"/>
    </row>
    <row r="187" spans="10:17" x14ac:dyDescent="0.25">
      <c r="J187" s="2"/>
      <c r="L187" s="14"/>
      <c r="M187" s="14"/>
      <c r="N187" s="27"/>
      <c r="O187" s="27"/>
      <c r="P187" s="27"/>
      <c r="Q187" s="27"/>
    </row>
    <row r="188" spans="10:17" x14ac:dyDescent="0.25">
      <c r="J188" s="2"/>
      <c r="L188" s="14"/>
      <c r="M188" s="14"/>
      <c r="N188" s="27"/>
      <c r="O188" s="27"/>
      <c r="P188" s="27"/>
      <c r="Q188" s="27"/>
    </row>
    <row r="189" spans="10:17" x14ac:dyDescent="0.25">
      <c r="J189" s="2"/>
      <c r="L189" s="14"/>
      <c r="M189" s="14"/>
      <c r="N189" s="27"/>
      <c r="O189" s="27"/>
      <c r="P189" s="27"/>
      <c r="Q189" s="27"/>
    </row>
    <row r="190" spans="10:17" x14ac:dyDescent="0.25">
      <c r="J190" s="2"/>
      <c r="L190" s="14"/>
      <c r="M190" s="14"/>
      <c r="N190" s="27"/>
      <c r="O190" s="27"/>
      <c r="P190" s="27"/>
      <c r="Q190" s="27"/>
    </row>
    <row r="191" spans="10:17" x14ac:dyDescent="0.25">
      <c r="J191" s="2"/>
      <c r="L191" s="14"/>
      <c r="M191" s="14"/>
      <c r="N191" s="27"/>
      <c r="O191" s="27"/>
      <c r="P191" s="27"/>
      <c r="Q191" s="27"/>
    </row>
    <row r="192" spans="10:17" x14ac:dyDescent="0.25">
      <c r="J192" s="2"/>
      <c r="L192" s="14"/>
      <c r="M192" s="14"/>
      <c r="N192" s="27"/>
      <c r="O192" s="27"/>
      <c r="P192" s="27"/>
      <c r="Q192" s="27"/>
    </row>
    <row r="193" spans="10:17" x14ac:dyDescent="0.25">
      <c r="J193" s="2"/>
      <c r="L193" s="14"/>
      <c r="M193" s="14"/>
      <c r="N193" s="27"/>
      <c r="O193" s="27"/>
      <c r="P193" s="27"/>
      <c r="Q193" s="27"/>
    </row>
    <row r="194" spans="10:17" x14ac:dyDescent="0.25">
      <c r="J194" s="2"/>
      <c r="L194" s="14"/>
      <c r="M194" s="14"/>
      <c r="N194" s="27"/>
      <c r="O194" s="27"/>
      <c r="P194" s="27"/>
      <c r="Q194" s="27"/>
    </row>
    <row r="195" spans="10:17" x14ac:dyDescent="0.25">
      <c r="J195" s="2"/>
      <c r="L195" s="14"/>
      <c r="M195" s="14"/>
      <c r="N195" s="27"/>
      <c r="O195" s="27"/>
      <c r="P195" s="27"/>
      <c r="Q195" s="27"/>
    </row>
    <row r="196" spans="10:17" x14ac:dyDescent="0.25">
      <c r="J196" s="2"/>
      <c r="L196" s="14"/>
      <c r="M196" s="14"/>
      <c r="N196" s="27"/>
      <c r="O196" s="27"/>
      <c r="P196" s="27"/>
      <c r="Q196" s="27"/>
    </row>
    <row r="197" spans="10:17" x14ac:dyDescent="0.25">
      <c r="J197" s="2"/>
      <c r="L197" s="14"/>
      <c r="M197" s="14"/>
      <c r="N197" s="27"/>
      <c r="O197" s="27"/>
      <c r="P197" s="27"/>
      <c r="Q197" s="27"/>
    </row>
    <row r="198" spans="10:17" x14ac:dyDescent="0.25">
      <c r="J198" s="2"/>
      <c r="L198" s="14"/>
      <c r="M198" s="14"/>
      <c r="N198" s="27"/>
      <c r="O198" s="27"/>
      <c r="P198" s="27"/>
      <c r="Q198" s="27"/>
    </row>
    <row r="199" spans="10:17" x14ac:dyDescent="0.25">
      <c r="J199" s="2"/>
      <c r="L199" s="14"/>
      <c r="M199" s="14"/>
      <c r="N199" s="27"/>
      <c r="O199" s="27"/>
      <c r="P199" s="27"/>
      <c r="Q199" s="27"/>
    </row>
    <row r="200" spans="10:17" x14ac:dyDescent="0.25">
      <c r="J200" s="2"/>
      <c r="L200" s="14"/>
      <c r="M200" s="14"/>
      <c r="N200" s="27"/>
      <c r="O200" s="27"/>
      <c r="P200" s="27"/>
      <c r="Q200" s="27"/>
    </row>
    <row r="201" spans="10:17" x14ac:dyDescent="0.25">
      <c r="J201" s="2"/>
      <c r="L201" s="14"/>
      <c r="M201" s="14"/>
      <c r="N201" s="27"/>
      <c r="O201" s="27"/>
      <c r="P201" s="27"/>
      <c r="Q201" s="27"/>
    </row>
    <row r="202" spans="10:17" x14ac:dyDescent="0.25">
      <c r="J202" s="2"/>
      <c r="L202" s="14"/>
      <c r="M202" s="14"/>
      <c r="N202" s="27"/>
      <c r="O202" s="27"/>
      <c r="P202" s="27"/>
      <c r="Q202" s="27"/>
    </row>
    <row r="203" spans="10:17" x14ac:dyDescent="0.25">
      <c r="J203" s="2"/>
      <c r="L203" s="14"/>
      <c r="M203" s="14"/>
      <c r="N203" s="27"/>
      <c r="O203" s="27"/>
      <c r="P203" s="27"/>
      <c r="Q203" s="27"/>
    </row>
    <row r="204" spans="10:17" x14ac:dyDescent="0.25">
      <c r="J204" s="2"/>
      <c r="L204" s="14"/>
      <c r="M204" s="14"/>
      <c r="N204" s="27"/>
      <c r="O204" s="27"/>
      <c r="P204" s="27"/>
      <c r="Q204" s="27"/>
    </row>
    <row r="205" spans="10:17" x14ac:dyDescent="0.25">
      <c r="J205" s="2"/>
      <c r="L205" s="14"/>
      <c r="M205" s="14"/>
      <c r="N205" s="27"/>
      <c r="O205" s="27"/>
      <c r="P205" s="27"/>
      <c r="Q205" s="27"/>
    </row>
    <row r="206" spans="10:17" x14ac:dyDescent="0.25">
      <c r="J206" s="2"/>
      <c r="L206" s="14"/>
      <c r="M206" s="14"/>
      <c r="N206" s="27"/>
      <c r="O206" s="27"/>
      <c r="P206" s="27"/>
      <c r="Q206" s="27"/>
    </row>
    <row r="207" spans="10:17" x14ac:dyDescent="0.25">
      <c r="J207" s="2"/>
      <c r="L207" s="14"/>
      <c r="M207" s="14"/>
      <c r="N207" s="27"/>
      <c r="O207" s="27"/>
      <c r="P207" s="27"/>
      <c r="Q207" s="27"/>
    </row>
    <row r="208" spans="10:17" x14ac:dyDescent="0.25">
      <c r="L208" s="14"/>
      <c r="M208" s="14"/>
      <c r="N208" s="27"/>
    </row>
    <row r="209" spans="10:16" x14ac:dyDescent="0.25">
      <c r="J209" s="2" t="s">
        <v>52</v>
      </c>
      <c r="L209" s="14">
        <f>AVERAGE(L114:L115,L127:L128,L140:L141,L153:L154,L166:L167,L179:L180,L192:L193,L205:L206)</f>
        <v>0.99957775319880993</v>
      </c>
      <c r="M209" s="14">
        <f>AVERAGE(M114:M115,M127:M128,M140:M141,M153:M154,M166:M167,M179:M180,M192:M193,M205:M206)</f>
        <v>0.97893723685330281</v>
      </c>
      <c r="N209" s="14">
        <f>AVERAGE(N114:N115,N127:N128,N140:N141,N153:N154,N166:N167,N179:N180,N192:N193,N205:N206)</f>
        <v>0.99867338000737815</v>
      </c>
      <c r="O209" s="14">
        <f>AVERAGE(O114:O115,O127:O128,O140:O141,O153:O154,O166:O167,O179:O180,O192:O193,O205:O206)</f>
        <v>1.0079629168193907</v>
      </c>
    </row>
    <row r="210" spans="10:16" x14ac:dyDescent="0.25">
      <c r="J210" s="2" t="s">
        <v>53</v>
      </c>
      <c r="L210" s="14">
        <f>AVERAGE(L116,L129,L142,L155,L168,L181,L194,L207)</f>
        <v>1.0077551517428405</v>
      </c>
      <c r="M210" s="14">
        <f>AVERAGE(M116,M129,M142,M155,M168,M181,M194,M207)</f>
        <v>0.97020611628085007</v>
      </c>
      <c r="N210" s="14">
        <f>AVERAGE(N116,N129,N142,N155,N168,N181,N194,N207)</f>
        <v>1.0068433800073784</v>
      </c>
      <c r="O210" s="14">
        <f>AVERAGE(O116,O129,O142,O155,O168,O181,O194,O207)</f>
        <v>0.99897291681939071</v>
      </c>
    </row>
    <row r="211" spans="10:16" x14ac:dyDescent="0.25">
      <c r="L211" s="14"/>
      <c r="M211" s="14"/>
      <c r="N211" s="27"/>
    </row>
    <row r="212" spans="10:16" ht="13.8" x14ac:dyDescent="0.3">
      <c r="J212" s="1" t="s">
        <v>54</v>
      </c>
      <c r="L212" s="14">
        <f>(L210-L209)</f>
        <v>8.1773985440305452E-3</v>
      </c>
      <c r="M212" s="14">
        <f>(M210-M209)</f>
        <v>-8.731120572452733E-3</v>
      </c>
      <c r="N212" s="14">
        <v>0.99814999999999998</v>
      </c>
      <c r="O212" s="1">
        <v>0.98038000000000003</v>
      </c>
      <c r="P212" s="1" t="s">
        <v>56</v>
      </c>
    </row>
    <row r="213" spans="10:16" ht="13.8" x14ac:dyDescent="0.3">
      <c r="J213" s="1" t="s">
        <v>55</v>
      </c>
      <c r="L213" s="14">
        <f>(1.00632-0.99815)</f>
        <v>8.1700000000001216E-3</v>
      </c>
      <c r="M213" s="14">
        <f>(0.97139-0.98038)</f>
        <v>-8.9900000000000535E-3</v>
      </c>
      <c r="N213" s="14">
        <v>1.0063200000000001</v>
      </c>
      <c r="O213" s="1">
        <v>0.97138999999999998</v>
      </c>
      <c r="P213" s="1" t="s">
        <v>57</v>
      </c>
    </row>
    <row r="214" spans="10:16" x14ac:dyDescent="0.25">
      <c r="L214" s="14"/>
      <c r="M214" s="14"/>
      <c r="N214" s="27"/>
      <c r="P214" s="27"/>
    </row>
    <row r="215" spans="10:16" x14ac:dyDescent="0.25">
      <c r="J215" s="1" t="s">
        <v>47</v>
      </c>
      <c r="L215" s="14">
        <f>(L213/L212)</f>
        <v>0.99909524477857026</v>
      </c>
      <c r="M215" s="14">
        <f>(M213/M212)</f>
        <v>1.0296501950006398</v>
      </c>
      <c r="N215" s="27">
        <f>N212-N209</f>
        <v>-5.2338000737817136E-4</v>
      </c>
      <c r="O215" s="27">
        <f>O212-O209</f>
        <v>-2.7582916819390624E-2</v>
      </c>
      <c r="P215" s="27" t="s">
        <v>49</v>
      </c>
    </row>
    <row r="216" spans="10:16" x14ac:dyDescent="0.25">
      <c r="L216" s="14"/>
      <c r="M216" s="14"/>
      <c r="N216" s="27"/>
      <c r="O216" s="27"/>
    </row>
    <row r="217" spans="10:16" x14ac:dyDescent="0.25">
      <c r="L217" s="14"/>
      <c r="M217" s="14"/>
      <c r="N217" s="27"/>
    </row>
    <row r="218" spans="10:16" x14ac:dyDescent="0.25">
      <c r="L218" s="14"/>
      <c r="M218" s="14"/>
      <c r="N218" s="27"/>
    </row>
    <row r="219" spans="10:16" x14ac:dyDescent="0.25">
      <c r="L219" s="14"/>
      <c r="M219" s="14"/>
      <c r="N219" s="27"/>
    </row>
    <row r="220" spans="10:16" x14ac:dyDescent="0.25">
      <c r="L220" s="14"/>
      <c r="M220" s="14"/>
      <c r="N220" s="27"/>
    </row>
    <row r="221" spans="10:16" x14ac:dyDescent="0.25">
      <c r="L221" s="14"/>
      <c r="M221" s="14"/>
      <c r="N221" s="27"/>
    </row>
    <row r="222" spans="10:16" x14ac:dyDescent="0.25">
      <c r="L222" s="14"/>
      <c r="M222" s="14"/>
      <c r="N222" s="27"/>
    </row>
  </sheetData>
  <mergeCells count="8">
    <mergeCell ref="U14:W14"/>
    <mergeCell ref="P1:Q1"/>
    <mergeCell ref="G1:I1"/>
    <mergeCell ref="J1:K1"/>
    <mergeCell ref="L1:M1"/>
    <mergeCell ref="U1:W1"/>
    <mergeCell ref="U8:W8"/>
    <mergeCell ref="N1:O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80"/>
  <sheetViews>
    <sheetView tabSelected="1" workbookViewId="0">
      <selection activeCell="A25" sqref="A25:F32"/>
    </sheetView>
  </sheetViews>
  <sheetFormatPr defaultColWidth="9.109375" defaultRowHeight="13.2" x14ac:dyDescent="0.25"/>
  <cols>
    <col min="1" max="1" width="34.6640625" style="46" customWidth="1"/>
    <col min="2" max="8" width="9.109375" style="1"/>
    <col min="9" max="9" width="14.33203125" style="1" bestFit="1" customWidth="1"/>
    <col min="10" max="16" width="9.109375" style="1"/>
    <col min="17" max="17" width="12.6640625" style="1" bestFit="1" customWidth="1"/>
    <col min="18" max="16384" width="9.109375" style="1"/>
  </cols>
  <sheetData>
    <row r="1" spans="1:22" ht="14.4" x14ac:dyDescent="0.25">
      <c r="A1" s="48" t="s">
        <v>23</v>
      </c>
      <c r="B1" s="7" t="s">
        <v>33</v>
      </c>
      <c r="C1" s="7" t="s">
        <v>34</v>
      </c>
      <c r="D1" s="7" t="s">
        <v>59</v>
      </c>
      <c r="E1" s="7" t="s">
        <v>60</v>
      </c>
      <c r="F1" s="7" t="s">
        <v>70</v>
      </c>
      <c r="H1" s="7" t="s">
        <v>24</v>
      </c>
      <c r="I1" s="7" t="s">
        <v>23</v>
      </c>
      <c r="J1" s="7" t="s">
        <v>33</v>
      </c>
      <c r="K1" s="7" t="s">
        <v>34</v>
      </c>
      <c r="L1" s="7" t="s">
        <v>59</v>
      </c>
      <c r="M1" s="7" t="s">
        <v>60</v>
      </c>
      <c r="N1" s="7" t="s">
        <v>70</v>
      </c>
      <c r="P1" s="7" t="s">
        <v>24</v>
      </c>
      <c r="Q1" s="7" t="s">
        <v>23</v>
      </c>
      <c r="R1" s="7" t="s">
        <v>33</v>
      </c>
      <c r="S1" s="7" t="s">
        <v>34</v>
      </c>
      <c r="T1" s="7" t="s">
        <v>59</v>
      </c>
      <c r="U1" s="7" t="s">
        <v>60</v>
      </c>
      <c r="V1" s="7" t="s">
        <v>70</v>
      </c>
    </row>
    <row r="2" spans="1:22" ht="13.8" thickBot="1" x14ac:dyDescent="0.3">
      <c r="A2" s="49"/>
      <c r="B2" s="10" t="s">
        <v>30</v>
      </c>
      <c r="C2" s="10" t="s">
        <v>32</v>
      </c>
      <c r="D2" s="10"/>
      <c r="E2" s="10"/>
      <c r="F2" s="10" t="s">
        <v>71</v>
      </c>
      <c r="H2" s="10" t="s">
        <v>25</v>
      </c>
      <c r="I2" s="10"/>
      <c r="J2" s="10" t="s">
        <v>30</v>
      </c>
      <c r="K2" s="10" t="s">
        <v>32</v>
      </c>
      <c r="L2" s="10"/>
      <c r="M2" s="10"/>
      <c r="N2" s="10" t="s">
        <v>71</v>
      </c>
      <c r="P2" s="10" t="s">
        <v>25</v>
      </c>
      <c r="Q2" s="10"/>
      <c r="R2" s="10" t="s">
        <v>30</v>
      </c>
      <c r="S2" s="10" t="s">
        <v>32</v>
      </c>
      <c r="T2" s="10"/>
      <c r="U2" s="10"/>
      <c r="V2" s="10" t="s">
        <v>71</v>
      </c>
    </row>
    <row r="3" spans="1:22" x14ac:dyDescent="0.25">
      <c r="A3" s="46" t="str">
        <f>repro!B11</f>
        <v>FS4</v>
      </c>
      <c r="B3" s="5">
        <f>repro!P11</f>
        <v>11.843568408653304</v>
      </c>
      <c r="C3" s="5">
        <f>repro!Q11</f>
        <v>-17.391135438882266</v>
      </c>
      <c r="D3" s="5">
        <f>repro!R11</f>
        <v>12.970818419112463</v>
      </c>
      <c r="E3" s="5">
        <f>repro!S11</f>
        <v>42.978525316266712</v>
      </c>
      <c r="F3" s="4">
        <f>E3/D3</f>
        <v>3.313478296245207</v>
      </c>
    </row>
    <row r="4" spans="1:22" x14ac:dyDescent="0.25">
      <c r="A4" s="46" t="str">
        <f>repro!B12</f>
        <v>FS16</v>
      </c>
      <c r="B4" s="5">
        <f>repro!P12</f>
        <v>11.547054343858498</v>
      </c>
      <c r="C4" s="5">
        <f>repro!Q12</f>
        <v>-18.427066982850128</v>
      </c>
      <c r="D4" s="5">
        <f>repro!R12</f>
        <v>11.21476315041917</v>
      </c>
      <c r="E4" s="5">
        <f>repro!S12</f>
        <v>37.744867805738622</v>
      </c>
      <c r="F4" s="4">
        <f t="shared" ref="F4:F24" si="0">E4/D4</f>
        <v>3.3656411017764425</v>
      </c>
      <c r="I4" s="6" t="s">
        <v>66</v>
      </c>
      <c r="J4" s="35">
        <f>AVERAGE(J8:J23)</f>
        <v>-1.8499999999998935</v>
      </c>
      <c r="K4" s="35">
        <f>AVERAGE(K8:K23)</f>
        <v>-19.619999999999834</v>
      </c>
      <c r="L4" s="35">
        <f>AVERAGE(L8:L23)</f>
        <v>15.137888647516183</v>
      </c>
      <c r="M4" s="35">
        <f>AVERAGE(M8:M23)</f>
        <v>38.85403438928806</v>
      </c>
      <c r="N4" s="35">
        <f>AVERAGE(N8:N23)</f>
        <v>2.5670248213972933</v>
      </c>
      <c r="Q4" s="6" t="s">
        <v>66</v>
      </c>
      <c r="R4" s="35">
        <f>AVERAGE(R8:R23)</f>
        <v>6.3200000000002143</v>
      </c>
      <c r="S4" s="35">
        <f>AVERAGE(S8:S23)</f>
        <v>-28.609999999999886</v>
      </c>
      <c r="T4" s="35">
        <f>AVERAGE(T8:T23)</f>
        <v>9.6104389254878839</v>
      </c>
      <c r="U4" s="35">
        <f>AVERAGE(U8:U23)</f>
        <v>47.296903618330049</v>
      </c>
      <c r="V4" s="35">
        <f>AVERAGE(V8:V23)</f>
        <v>4.9213872164281396</v>
      </c>
    </row>
    <row r="5" spans="1:22" x14ac:dyDescent="0.25">
      <c r="A5" s="46" t="str">
        <f>repro!B13</f>
        <v>FS9</v>
      </c>
      <c r="B5" s="5">
        <f>repro!P13</f>
        <v>10.833610960697015</v>
      </c>
      <c r="C5" s="5">
        <f>repro!Q13</f>
        <v>-17.958439328680686</v>
      </c>
      <c r="D5" s="5">
        <f>repro!R13</f>
        <v>13.094377859292424</v>
      </c>
      <c r="E5" s="5">
        <f>repro!S13</f>
        <v>41.935094432320057</v>
      </c>
      <c r="F5" s="4">
        <f t="shared" si="0"/>
        <v>3.2025266784676463</v>
      </c>
      <c r="I5" s="6" t="s">
        <v>38</v>
      </c>
      <c r="J5" s="35">
        <f>2*STDEV(J8:J23)</f>
        <v>0.10493827740221978</v>
      </c>
      <c r="K5" s="35">
        <f>2*STDEV(K8:K23)</f>
        <v>0.10137987837575907</v>
      </c>
      <c r="L5" s="35">
        <f>2*STDEV(L8:L23)</f>
        <v>1.4904932271048896</v>
      </c>
      <c r="M5" s="35">
        <f>2*STDEV(M8:M23)</f>
        <v>3.5964215867033293</v>
      </c>
      <c r="N5" s="35">
        <f>2*STDEV(N8:N23)</f>
        <v>2.0151079470006196E-2</v>
      </c>
      <c r="Q5" s="6" t="s">
        <v>38</v>
      </c>
      <c r="R5" s="35">
        <f>2*STDEV(R8:R23)</f>
        <v>0.13567585231910345</v>
      </c>
      <c r="S5" s="35">
        <f>2*STDEV(S8:S23)</f>
        <v>9.0309003795622747E-2</v>
      </c>
      <c r="T5" s="35">
        <f>2*STDEV(T8:T23)</f>
        <v>0.84138059266538079</v>
      </c>
      <c r="U5" s="35">
        <f>2*STDEV(U8:U23)</f>
        <v>4.1648323051829301</v>
      </c>
      <c r="V5" s="35">
        <f>2*STDEV(V8:V23)</f>
        <v>2.4537579200703298E-2</v>
      </c>
    </row>
    <row r="6" spans="1:22" x14ac:dyDescent="0.25">
      <c r="A6" s="46" t="str">
        <f>repro!B14</f>
        <v>FS7</v>
      </c>
      <c r="B6" s="5">
        <f>repro!P14</f>
        <v>9.0694783960953984</v>
      </c>
      <c r="C6" s="5">
        <f>repro!Q14</f>
        <v>-18.48612332194044</v>
      </c>
      <c r="D6" s="5">
        <f>repro!R14</f>
        <v>12.10766107692722</v>
      </c>
      <c r="E6" s="5">
        <f>repro!S14</f>
        <v>43.511489707032979</v>
      </c>
      <c r="F6" s="4">
        <f t="shared" si="0"/>
        <v>3.5937155351953143</v>
      </c>
    </row>
    <row r="7" spans="1:22" x14ac:dyDescent="0.25">
      <c r="A7" s="51" t="str">
        <f>repro!B15</f>
        <v>FS5</v>
      </c>
      <c r="B7" s="52">
        <f>repro!P15</f>
        <v>-44.228697035772591</v>
      </c>
      <c r="C7" s="52">
        <f>repro!Q15</f>
        <v>27.661216308950685</v>
      </c>
      <c r="D7" s="52">
        <f>repro!R15</f>
        <v>1.0959563576939037E-2</v>
      </c>
      <c r="E7" s="52">
        <f>repro!S15</f>
        <v>1.3145521755540875E-2</v>
      </c>
      <c r="F7" s="50">
        <f t="shared" si="0"/>
        <v>1.1994566812132466</v>
      </c>
    </row>
    <row r="8" spans="1:22" x14ac:dyDescent="0.25">
      <c r="A8" s="46" t="str">
        <f>repro!B16</f>
        <v>FS6</v>
      </c>
      <c r="B8" s="5">
        <f>repro!P16</f>
        <v>11.871153674012369</v>
      </c>
      <c r="C8" s="5">
        <f>repro!Q16</f>
        <v>-17.857750024171672</v>
      </c>
      <c r="D8" s="5">
        <f>repro!R16</f>
        <v>12.769466760581865</v>
      </c>
      <c r="E8" s="5">
        <f>repro!S16</f>
        <v>43.240759686261477</v>
      </c>
      <c r="F8" s="4">
        <f t="shared" si="0"/>
        <v>3.3862619713879991</v>
      </c>
      <c r="H8" s="1">
        <f>repro!A8</f>
        <v>5</v>
      </c>
      <c r="I8" s="1" t="str">
        <f>repro!B8</f>
        <v>SIGMA ALANINE</v>
      </c>
      <c r="J8" s="5">
        <f>repro!P8</f>
        <v>-1.8846214640850789</v>
      </c>
      <c r="K8" s="5">
        <f>repro!Q8</f>
        <v>-19.60405175331492</v>
      </c>
      <c r="L8" s="5">
        <f>repro!R8</f>
        <v>15.649349135383426</v>
      </c>
      <c r="M8" s="5">
        <f>repro!S8</f>
        <v>39.879459767104557</v>
      </c>
      <c r="N8" s="5">
        <f>M8/L8</f>
        <v>2.5483142731435691</v>
      </c>
      <c r="P8" s="1">
        <f>repro!A10</f>
        <v>7</v>
      </c>
      <c r="Q8" s="1" t="str">
        <f>repro!B10</f>
        <v>BOVINE LIVER</v>
      </c>
      <c r="R8" s="5">
        <f>repro!P10</f>
        <v>6.2339726278302088</v>
      </c>
      <c r="S8" s="5">
        <f>repro!Q10</f>
        <v>-28.555540111874333</v>
      </c>
      <c r="T8" s="5">
        <f>repro!R10</f>
        <v>10.223658165436204</v>
      </c>
      <c r="U8" s="5">
        <f>repro!S10</f>
        <v>50.365022200427909</v>
      </c>
      <c r="V8" s="5">
        <f>U8/T8</f>
        <v>4.9263210277022234</v>
      </c>
    </row>
    <row r="9" spans="1:22" x14ac:dyDescent="0.25">
      <c r="A9" s="46" t="str">
        <f>repro!B17</f>
        <v>FS8</v>
      </c>
      <c r="B9" s="5">
        <f>repro!P17</f>
        <v>10.927127440225615</v>
      </c>
      <c r="C9" s="5">
        <f>repro!Q17</f>
        <v>-18.648047205827687</v>
      </c>
      <c r="D9" s="5">
        <f>repro!R17</f>
        <v>9.1579805358894628</v>
      </c>
      <c r="E9" s="5">
        <f>repro!S17</f>
        <v>37.655195165633863</v>
      </c>
      <c r="F9" s="4">
        <f t="shared" si="0"/>
        <v>4.1117356624712054</v>
      </c>
      <c r="H9" s="1">
        <f>repro!A9</f>
        <v>6</v>
      </c>
      <c r="I9" s="1" t="str">
        <f>repro!B9</f>
        <v>ALANINE</v>
      </c>
      <c r="J9" s="5">
        <f>repro!P9</f>
        <v>-1.7362788420359765</v>
      </c>
      <c r="K9" s="5">
        <f>repro!Q9</f>
        <v>-19.692637904316079</v>
      </c>
      <c r="L9" s="5">
        <f>repro!R9</f>
        <v>15.118645627673038</v>
      </c>
      <c r="M9" s="5">
        <f>repro!S9</f>
        <v>38.817396262450266</v>
      </c>
      <c r="N9" s="5">
        <f t="shared" ref="N9:N15" si="1">M9/L9</f>
        <v>2.5675180977454253</v>
      </c>
      <c r="P9" s="1">
        <f>repro!A23</f>
        <v>20</v>
      </c>
      <c r="Q9" s="1" t="str">
        <f>repro!B23</f>
        <v>BOVINE LIVER</v>
      </c>
      <c r="R9" s="5">
        <f>repro!P23</f>
        <v>6.3134640614035398</v>
      </c>
      <c r="S9" s="5">
        <f>repro!Q23</f>
        <v>-28.665303976081692</v>
      </c>
      <c r="T9" s="5">
        <f>repro!R23</f>
        <v>9.4031449101605507</v>
      </c>
      <c r="U9" s="5">
        <f>repro!S23</f>
        <v>46.19706609391023</v>
      </c>
      <c r="V9" s="5">
        <f t="shared" ref="V9:V11" si="2">U9/T9</f>
        <v>4.9129378027549144</v>
      </c>
    </row>
    <row r="10" spans="1:22" x14ac:dyDescent="0.25">
      <c r="A10" s="46" t="str">
        <f>repro!B18</f>
        <v>FS10</v>
      </c>
      <c r="B10" s="5">
        <f>repro!P18</f>
        <v>11.023019679857526</v>
      </c>
      <c r="C10" s="5">
        <f>repro!Q18</f>
        <v>-17.870458862118355</v>
      </c>
      <c r="D10" s="5">
        <f>repro!R18</f>
        <v>12.80104889447842</v>
      </c>
      <c r="E10" s="5">
        <f>repro!S18</f>
        <v>42.956138156937868</v>
      </c>
      <c r="F10" s="4">
        <f t="shared" si="0"/>
        <v>3.3556733132600165</v>
      </c>
      <c r="H10" s="1">
        <f>repro!A21</f>
        <v>18</v>
      </c>
      <c r="I10" s="1" t="str">
        <f>repro!B21</f>
        <v>ALANINE</v>
      </c>
      <c r="J10" s="5">
        <f>repro!P21</f>
        <v>-1.8294667157597866</v>
      </c>
      <c r="K10" s="5">
        <f>repro!Q21</f>
        <v>-19.614617140435886</v>
      </c>
      <c r="L10" s="5">
        <f>repro!R21</f>
        <v>15.718200430183037</v>
      </c>
      <c r="M10" s="5">
        <f>repro!S21</f>
        <v>40.277201587988827</v>
      </c>
      <c r="N10" s="5">
        <f t="shared" si="1"/>
        <v>2.5624562917931821</v>
      </c>
      <c r="P10" s="1">
        <f>repro!A36</f>
        <v>33</v>
      </c>
      <c r="Q10" s="1" t="str">
        <f>repro!B36</f>
        <v>BOVINE LIVER</v>
      </c>
      <c r="R10" s="5">
        <f>repro!P36</f>
        <v>6.3985193830564668</v>
      </c>
      <c r="S10" s="5">
        <f>repro!Q36</f>
        <v>-28.602794826302571</v>
      </c>
      <c r="T10" s="5">
        <f>repro!R36</f>
        <v>9.5290178436522428</v>
      </c>
      <c r="U10" s="5">
        <f>repro!S36</f>
        <v>46.786741845754591</v>
      </c>
      <c r="V10" s="5">
        <f t="shared" si="2"/>
        <v>4.9099227867352129</v>
      </c>
    </row>
    <row r="11" spans="1:22" x14ac:dyDescent="0.25">
      <c r="A11" s="46" t="str">
        <f>repro!B19</f>
        <v>FS1</v>
      </c>
      <c r="B11" s="5">
        <f>repro!P19</f>
        <v>9.9893804891757476</v>
      </c>
      <c r="C11" s="5">
        <f>repro!Q19</f>
        <v>-17.677953163543371</v>
      </c>
      <c r="D11" s="5">
        <f>repro!R19</f>
        <v>12.015569413962453</v>
      </c>
      <c r="E11" s="5">
        <f>repro!S19</f>
        <v>43.021119603001416</v>
      </c>
      <c r="F11" s="4">
        <f t="shared" si="0"/>
        <v>3.5804478440288965</v>
      </c>
      <c r="H11" s="1">
        <f>repro!A22</f>
        <v>19</v>
      </c>
      <c r="I11" s="1" t="str">
        <f>repro!B22</f>
        <v>ALANINE</v>
      </c>
      <c r="J11" s="5">
        <f>repro!P22</f>
        <v>-1.848873961194708</v>
      </c>
      <c r="K11" s="5">
        <f>repro!Q22</f>
        <v>-19.575343560545466</v>
      </c>
      <c r="L11" s="5">
        <f>repro!R22</f>
        <v>15.546775945980745</v>
      </c>
      <c r="M11" s="5">
        <f>repro!S22</f>
        <v>39.836398453493672</v>
      </c>
      <c r="N11" s="5">
        <f t="shared" si="1"/>
        <v>2.562357532642801</v>
      </c>
      <c r="P11" s="1">
        <f>repro!A49</f>
        <v>46</v>
      </c>
      <c r="Q11" s="1" t="str">
        <f>repro!B49</f>
        <v>BOVINE LIVER</v>
      </c>
      <c r="R11" s="5">
        <f>repro!P49</f>
        <v>6.334043927710642</v>
      </c>
      <c r="S11" s="5">
        <f>repro!Q49</f>
        <v>-28.616361085740948</v>
      </c>
      <c r="T11" s="5">
        <f>repro!R49</f>
        <v>9.2859347827025402</v>
      </c>
      <c r="U11" s="5">
        <f>repro!S49</f>
        <v>45.838784333227458</v>
      </c>
      <c r="V11" s="5">
        <f t="shared" si="2"/>
        <v>4.9363672485202104</v>
      </c>
    </row>
    <row r="12" spans="1:22" x14ac:dyDescent="0.25">
      <c r="A12" s="46" t="str">
        <f>repro!B20</f>
        <v>FS3</v>
      </c>
      <c r="B12" s="5">
        <f>repro!P20</f>
        <v>11.206288842618761</v>
      </c>
      <c r="C12" s="5">
        <f>repro!Q20</f>
        <v>-17.338339534182623</v>
      </c>
      <c r="D12" s="5">
        <f>repro!R20</f>
        <v>13.060234055028284</v>
      </c>
      <c r="E12" s="5">
        <f>repro!S20</f>
        <v>42.279893680395652</v>
      </c>
      <c r="F12" s="4">
        <f t="shared" si="0"/>
        <v>3.2372998448766386</v>
      </c>
      <c r="H12" s="1">
        <f>repro!A34</f>
        <v>31</v>
      </c>
      <c r="I12" s="1" t="str">
        <f>repro!B34</f>
        <v>ALANINE</v>
      </c>
      <c r="J12" s="5">
        <f>repro!P34</f>
        <v>-1.9150866963840718</v>
      </c>
      <c r="K12" s="5">
        <f>repro!Q34</f>
        <v>-19.62021449068363</v>
      </c>
      <c r="L12" s="5">
        <f>repro!R34</f>
        <v>15.540068994720754</v>
      </c>
      <c r="M12" s="5">
        <f>repro!S34</f>
        <v>39.926278716191504</v>
      </c>
      <c r="N12" s="5">
        <f t="shared" si="1"/>
        <v>2.5692471976639997</v>
      </c>
      <c r="R12" s="5"/>
      <c r="S12" s="5"/>
      <c r="T12" s="5"/>
      <c r="U12" s="5"/>
      <c r="V12" s="5"/>
    </row>
    <row r="13" spans="1:22" x14ac:dyDescent="0.25">
      <c r="A13" s="46" t="str">
        <f>repro!B24</f>
        <v>FS12</v>
      </c>
      <c r="B13" s="5">
        <f>repro!P24</f>
        <v>10.162702702991133</v>
      </c>
      <c r="C13" s="5">
        <f>repro!Q24</f>
        <v>-17.90271089462636</v>
      </c>
      <c r="D13" s="5">
        <f>repro!R24</f>
        <v>11.938579614226459</v>
      </c>
      <c r="E13" s="5">
        <f>repro!S24</f>
        <v>43.328299715357019</v>
      </c>
      <c r="F13" s="4">
        <f t="shared" si="0"/>
        <v>3.629267560751146</v>
      </c>
      <c r="H13" s="1">
        <f>repro!A35</f>
        <v>32</v>
      </c>
      <c r="I13" s="1" t="str">
        <f>repro!B35</f>
        <v>ALANINE</v>
      </c>
      <c r="J13" s="5">
        <f>repro!P35</f>
        <v>-1.8637141164467019</v>
      </c>
      <c r="K13" s="5">
        <f>repro!Q35</f>
        <v>-19.614933659292344</v>
      </c>
      <c r="L13" s="5">
        <f>repro!R35</f>
        <v>13.735051990930057</v>
      </c>
      <c r="M13" s="5">
        <f>repro!S35</f>
        <v>35.459604061762008</v>
      </c>
      <c r="N13" s="5">
        <f t="shared" si="1"/>
        <v>2.5816869193635203</v>
      </c>
      <c r="R13" s="5"/>
      <c r="S13" s="5"/>
      <c r="T13" s="5"/>
      <c r="U13" s="5"/>
      <c r="V13" s="5"/>
    </row>
    <row r="14" spans="1:22" x14ac:dyDescent="0.25">
      <c r="A14" s="46" t="str">
        <f>repro!B25</f>
        <v>FS4LE</v>
      </c>
      <c r="B14" s="5">
        <f>repro!P25</f>
        <v>11.289715789420729</v>
      </c>
      <c r="C14" s="5">
        <f>repro!Q25</f>
        <v>-16.930783491505117</v>
      </c>
      <c r="D14" s="5">
        <f>repro!R25</f>
        <v>12.763086432173573</v>
      </c>
      <c r="E14" s="5">
        <f>repro!S25</f>
        <v>40.563449644061336</v>
      </c>
      <c r="F14" s="4">
        <f t="shared" si="0"/>
        <v>3.1781849836735234</v>
      </c>
      <c r="H14" s="1">
        <f>repro!A47</f>
        <v>44</v>
      </c>
      <c r="I14" s="1" t="str">
        <f>repro!B47</f>
        <v>ALANINE</v>
      </c>
      <c r="J14" s="5">
        <f>repro!P47</f>
        <v>-1.8558994394836104</v>
      </c>
      <c r="K14" s="5">
        <f>repro!Q47</f>
        <v>-19.691229706378046</v>
      </c>
      <c r="L14" s="5">
        <f>repro!R47</f>
        <v>14.235477572213631</v>
      </c>
      <c r="M14" s="5">
        <f>repro!S47</f>
        <v>36.683181968448523</v>
      </c>
      <c r="N14" s="5">
        <f t="shared" si="1"/>
        <v>2.576884532490205</v>
      </c>
      <c r="R14" s="5"/>
      <c r="S14" s="5"/>
      <c r="T14" s="5"/>
      <c r="U14" s="5"/>
      <c r="V14" s="5"/>
    </row>
    <row r="15" spans="1:22" x14ac:dyDescent="0.25">
      <c r="A15" s="46" t="str">
        <f>repro!B26</f>
        <v>FS29</v>
      </c>
      <c r="B15" s="5">
        <f>repro!P26</f>
        <v>10.763560261911387</v>
      </c>
      <c r="C15" s="5">
        <f>repro!Q26</f>
        <v>-17.818899934319397</v>
      </c>
      <c r="D15" s="5">
        <f>repro!R26</f>
        <v>12.744059427046396</v>
      </c>
      <c r="E15" s="5">
        <f>repro!S26</f>
        <v>40.376516155729355</v>
      </c>
      <c r="F15" s="4">
        <f t="shared" si="0"/>
        <v>3.1682617604590959</v>
      </c>
      <c r="H15" s="1">
        <f>repro!A48</f>
        <v>45</v>
      </c>
      <c r="I15" s="1" t="str">
        <f>repro!B48</f>
        <v>ALANINE</v>
      </c>
      <c r="J15" s="5">
        <f>repro!P48</f>
        <v>-1.866058764609213</v>
      </c>
      <c r="K15" s="5">
        <f>repro!Q48</f>
        <v>-19.546971785032284</v>
      </c>
      <c r="L15" s="5">
        <f>repro!R48</f>
        <v>15.559539483044773</v>
      </c>
      <c r="M15" s="5">
        <f>repro!S48</f>
        <v>39.952754296865145</v>
      </c>
      <c r="N15" s="5">
        <f t="shared" si="1"/>
        <v>2.5677337263356446</v>
      </c>
      <c r="R15" s="5"/>
      <c r="S15" s="5"/>
      <c r="T15" s="5"/>
      <c r="U15" s="5"/>
      <c r="V15" s="5"/>
    </row>
    <row r="16" spans="1:22" x14ac:dyDescent="0.25">
      <c r="A16" s="46" t="str">
        <f>repro!B27</f>
        <v>FS22</v>
      </c>
      <c r="B16" s="5">
        <f>repro!P27</f>
        <v>9.6592426390986752</v>
      </c>
      <c r="C16" s="5">
        <f>repro!Q27</f>
        <v>-19.507735065445118</v>
      </c>
      <c r="D16" s="5">
        <f>repro!R27</f>
        <v>11.996902875650184</v>
      </c>
      <c r="E16" s="5">
        <f>repro!S27</f>
        <v>40.899582653525954</v>
      </c>
      <c r="F16" s="4">
        <f t="shared" si="0"/>
        <v>3.4091784419242757</v>
      </c>
      <c r="J16" s="5"/>
      <c r="K16" s="5"/>
      <c r="L16" s="5"/>
      <c r="M16" s="5"/>
      <c r="N16" s="5"/>
      <c r="V16" s="5"/>
    </row>
    <row r="17" spans="1:22" x14ac:dyDescent="0.25">
      <c r="A17" s="46" t="str">
        <f>repro!B28</f>
        <v>FS26</v>
      </c>
      <c r="B17" s="5">
        <f>repro!P28</f>
        <v>11.627579545518518</v>
      </c>
      <c r="C17" s="5">
        <f>repro!Q28</f>
        <v>-17.832007655265826</v>
      </c>
      <c r="D17" s="5">
        <f>repro!R28</f>
        <v>12.997840850213464</v>
      </c>
      <c r="E17" s="5">
        <f>repro!S28</f>
        <v>41.818583827608371</v>
      </c>
      <c r="F17" s="4">
        <f t="shared" si="0"/>
        <v>3.2173485049958574</v>
      </c>
      <c r="J17" s="5"/>
      <c r="K17" s="5"/>
      <c r="L17" s="5"/>
      <c r="M17" s="5"/>
      <c r="N17" s="5"/>
      <c r="V17" s="5"/>
    </row>
    <row r="18" spans="1:22" x14ac:dyDescent="0.25">
      <c r="A18" s="46" t="str">
        <f>repro!B29</f>
        <v>FS28</v>
      </c>
      <c r="B18" s="5">
        <f>repro!P29</f>
        <v>11.388986760811903</v>
      </c>
      <c r="C18" s="5">
        <f>repro!Q29</f>
        <v>-17.849142167262411</v>
      </c>
      <c r="D18" s="5">
        <f>repro!R29</f>
        <v>13.231022002436474</v>
      </c>
      <c r="E18" s="5">
        <f>repro!S29</f>
        <v>41.509396759768627</v>
      </c>
      <c r="F18" s="4">
        <f t="shared" si="0"/>
        <v>3.1372781900086579</v>
      </c>
      <c r="J18" s="5"/>
      <c r="K18" s="5"/>
      <c r="L18" s="5"/>
      <c r="M18" s="5"/>
      <c r="N18" s="5"/>
      <c r="V18" s="5"/>
    </row>
    <row r="19" spans="1:22" x14ac:dyDescent="0.25">
      <c r="A19" s="46" t="str">
        <f>repro!B30</f>
        <v>FS30</v>
      </c>
      <c r="B19" s="5">
        <f>repro!P30</f>
        <v>8.629290306708004</v>
      </c>
      <c r="C19" s="5">
        <f>repro!Q30</f>
        <v>-18.975914012007156</v>
      </c>
      <c r="D19" s="5">
        <f>repro!R30</f>
        <v>13.10126209465102</v>
      </c>
      <c r="E19" s="5">
        <f>repro!S30</f>
        <v>41.155511304369078</v>
      </c>
      <c r="F19" s="4">
        <f t="shared" si="0"/>
        <v>3.1413394379135458</v>
      </c>
      <c r="J19" s="5"/>
      <c r="K19" s="5"/>
      <c r="L19" s="5"/>
      <c r="M19" s="5"/>
      <c r="N19" s="5"/>
      <c r="V19" s="5"/>
    </row>
    <row r="20" spans="1:22" x14ac:dyDescent="0.25">
      <c r="A20" s="46" t="str">
        <f>repro!B31</f>
        <v>FS14</v>
      </c>
      <c r="B20" s="5">
        <f>repro!P31</f>
        <v>9.0330324361418413</v>
      </c>
      <c r="C20" s="5">
        <f>repro!Q31</f>
        <v>-18.111861669840359</v>
      </c>
      <c r="D20" s="5">
        <f>repro!R31</f>
        <v>11.104624681715695</v>
      </c>
      <c r="E20" s="5">
        <f>repro!S31</f>
        <v>44.82492223127764</v>
      </c>
      <c r="F20" s="4">
        <f t="shared" si="0"/>
        <v>4.0365994813930142</v>
      </c>
      <c r="J20" s="5"/>
      <c r="K20" s="5"/>
      <c r="L20" s="5"/>
      <c r="M20" s="5"/>
      <c r="N20" s="5"/>
      <c r="V20" s="5"/>
    </row>
    <row r="21" spans="1:22" x14ac:dyDescent="0.25">
      <c r="A21" s="46" t="str">
        <f>repro!B32</f>
        <v>FS13</v>
      </c>
      <c r="B21" s="5">
        <f>repro!P32</f>
        <v>9.7300364658181593</v>
      </c>
      <c r="C21" s="5">
        <f>repro!Q32</f>
        <v>-18.236369994566903</v>
      </c>
      <c r="D21" s="5">
        <f>repro!R32</f>
        <v>11.206987440063006</v>
      </c>
      <c r="E21" s="5">
        <f>repro!S32</f>
        <v>44.975995733128705</v>
      </c>
      <c r="F21" s="4">
        <f t="shared" si="0"/>
        <v>4.0132101489065155</v>
      </c>
      <c r="J21" s="5"/>
      <c r="K21" s="5"/>
      <c r="L21" s="5"/>
      <c r="M21" s="5"/>
      <c r="N21" s="5"/>
      <c r="V21" s="5"/>
    </row>
    <row r="22" spans="1:22" x14ac:dyDescent="0.25">
      <c r="A22" s="46" t="str">
        <f>repro!B33</f>
        <v>FS15</v>
      </c>
      <c r="B22" s="5">
        <f>repro!P33</f>
        <v>10.875812096539317</v>
      </c>
      <c r="C22" s="5">
        <f>repro!Q33</f>
        <v>-18.429064821705808</v>
      </c>
      <c r="D22" s="5">
        <f>repro!R33</f>
        <v>10.590599519707045</v>
      </c>
      <c r="E22" s="5">
        <f>repro!S33</f>
        <v>37.450180035965552</v>
      </c>
      <c r="F22" s="4">
        <f t="shared" si="0"/>
        <v>3.5361718631960404</v>
      </c>
      <c r="J22" s="5"/>
      <c r="K22" s="5"/>
      <c r="L22" s="5"/>
      <c r="M22" s="5"/>
      <c r="N22" s="5"/>
      <c r="V22" s="5"/>
    </row>
    <row r="23" spans="1:22" x14ac:dyDescent="0.25">
      <c r="A23" s="46" t="str">
        <f>repro!B37</f>
        <v>FS11</v>
      </c>
      <c r="B23" s="5">
        <f>repro!P37</f>
        <v>10.714475353449604</v>
      </c>
      <c r="C23" s="5">
        <f>repro!Q37</f>
        <v>-17.613884340661468</v>
      </c>
      <c r="D23" s="5">
        <f>repro!R37</f>
        <v>12.852165148408272</v>
      </c>
      <c r="E23" s="5">
        <f>repro!S37</f>
        <v>42.250396758848531</v>
      </c>
      <c r="F23" s="4">
        <f t="shared" si="0"/>
        <v>3.2874147095815371</v>
      </c>
      <c r="J23" s="5"/>
      <c r="K23" s="5"/>
      <c r="L23" s="5"/>
      <c r="M23" s="5"/>
      <c r="N23" s="5"/>
      <c r="V23" s="5"/>
    </row>
    <row r="24" spans="1:22" x14ac:dyDescent="0.25">
      <c r="A24" s="46" t="str">
        <f>repro!B38</f>
        <v>FS2</v>
      </c>
      <c r="B24" s="5">
        <f>repro!P38</f>
        <v>11.449930831661348</v>
      </c>
      <c r="C24" s="5">
        <f>repro!Q38</f>
        <v>-18.398822538645334</v>
      </c>
      <c r="D24" s="5">
        <f>repro!R38</f>
        <v>11.293921356523056</v>
      </c>
      <c r="E24" s="5">
        <f>repro!S38</f>
        <v>38.601665925974132</v>
      </c>
      <c r="F24" s="4">
        <f t="shared" si="0"/>
        <v>3.4179152401905899</v>
      </c>
    </row>
    <row r="25" spans="1:22" x14ac:dyDescent="0.25">
      <c r="B25" s="5"/>
      <c r="C25" s="5"/>
      <c r="D25" s="5"/>
      <c r="E25" s="5"/>
      <c r="F25" s="4"/>
      <c r="N25" s="14"/>
    </row>
    <row r="26" spans="1:22" x14ac:dyDescent="0.25">
      <c r="B26" s="5"/>
      <c r="C26" s="5"/>
      <c r="D26" s="5"/>
      <c r="E26" s="5"/>
      <c r="F26" s="4"/>
    </row>
    <row r="27" spans="1:22" x14ac:dyDescent="0.25">
      <c r="B27" s="5"/>
      <c r="C27" s="5"/>
      <c r="D27" s="5"/>
      <c r="E27" s="5"/>
      <c r="F27" s="4"/>
    </row>
    <row r="28" spans="1:22" x14ac:dyDescent="0.25">
      <c r="B28" s="5"/>
      <c r="C28" s="5"/>
      <c r="D28" s="5"/>
      <c r="E28" s="5"/>
      <c r="F28" s="4"/>
    </row>
    <row r="29" spans="1:22" x14ac:dyDescent="0.25">
      <c r="B29" s="5"/>
      <c r="C29" s="5"/>
      <c r="D29" s="5"/>
      <c r="E29" s="5"/>
      <c r="F29" s="4"/>
    </row>
    <row r="30" spans="1:22" x14ac:dyDescent="0.25">
      <c r="B30" s="5"/>
      <c r="C30" s="5"/>
      <c r="D30" s="5"/>
      <c r="E30" s="5"/>
      <c r="F30" s="4"/>
    </row>
    <row r="31" spans="1:22" x14ac:dyDescent="0.25">
      <c r="B31" s="5"/>
      <c r="C31" s="5"/>
      <c r="D31" s="5"/>
      <c r="E31" s="5"/>
      <c r="F31" s="4"/>
    </row>
    <row r="32" spans="1:22" x14ac:dyDescent="0.25">
      <c r="B32" s="5"/>
      <c r="C32" s="5"/>
      <c r="D32" s="5"/>
      <c r="E32" s="5"/>
      <c r="F32" s="4"/>
    </row>
    <row r="33" spans="2:6" x14ac:dyDescent="0.25">
      <c r="B33" s="5"/>
      <c r="C33" s="5"/>
      <c r="D33" s="5"/>
      <c r="E33" s="5"/>
      <c r="F33" s="4"/>
    </row>
    <row r="34" spans="2:6" x14ac:dyDescent="0.25">
      <c r="B34" s="5"/>
      <c r="C34" s="5"/>
      <c r="D34" s="5"/>
      <c r="E34" s="5"/>
      <c r="F34" s="4"/>
    </row>
    <row r="35" spans="2:6" x14ac:dyDescent="0.25">
      <c r="B35" s="5"/>
      <c r="C35" s="5"/>
      <c r="D35" s="5"/>
      <c r="E35" s="5"/>
      <c r="F35" s="4"/>
    </row>
    <row r="36" spans="2:6" x14ac:dyDescent="0.25">
      <c r="B36" s="5"/>
      <c r="C36" s="5"/>
      <c r="D36" s="5"/>
      <c r="E36" s="5"/>
      <c r="F36" s="4"/>
    </row>
    <row r="37" spans="2:6" x14ac:dyDescent="0.25">
      <c r="B37" s="5"/>
      <c r="C37" s="5"/>
      <c r="D37" s="5"/>
      <c r="E37" s="5"/>
      <c r="F37" s="4"/>
    </row>
    <row r="38" spans="2:6" x14ac:dyDescent="0.25">
      <c r="B38" s="5"/>
      <c r="C38" s="5"/>
      <c r="D38" s="5"/>
      <c r="E38" s="5"/>
      <c r="F38" s="4"/>
    </row>
    <row r="39" spans="2:6" x14ac:dyDescent="0.25">
      <c r="B39" s="5"/>
      <c r="C39" s="5"/>
      <c r="D39" s="5"/>
      <c r="E39" s="5"/>
      <c r="F39" s="4"/>
    </row>
    <row r="40" spans="2:6" x14ac:dyDescent="0.25">
      <c r="B40" s="5"/>
      <c r="C40" s="5"/>
      <c r="D40" s="5"/>
      <c r="E40" s="5"/>
      <c r="F40" s="4"/>
    </row>
    <row r="41" spans="2:6" x14ac:dyDescent="0.25">
      <c r="B41" s="5"/>
      <c r="C41" s="5"/>
      <c r="D41" s="5"/>
      <c r="E41" s="5"/>
      <c r="F41" s="4"/>
    </row>
    <row r="42" spans="2:6" x14ac:dyDescent="0.25">
      <c r="B42" s="5"/>
      <c r="C42" s="5"/>
      <c r="D42" s="5"/>
      <c r="E42" s="5"/>
      <c r="F42" s="4"/>
    </row>
    <row r="43" spans="2:6" x14ac:dyDescent="0.25">
      <c r="B43" s="5"/>
      <c r="C43" s="5"/>
      <c r="D43" s="5"/>
      <c r="E43" s="5"/>
      <c r="F43" s="4"/>
    </row>
    <row r="44" spans="2:6" x14ac:dyDescent="0.25">
      <c r="B44" s="5"/>
      <c r="C44" s="5"/>
      <c r="D44" s="5"/>
      <c r="E44" s="5"/>
      <c r="F44" s="4"/>
    </row>
    <row r="45" spans="2:6" x14ac:dyDescent="0.25">
      <c r="B45" s="5"/>
      <c r="C45" s="5"/>
      <c r="D45" s="5"/>
      <c r="E45" s="5"/>
      <c r="F45" s="4"/>
    </row>
    <row r="46" spans="2:6" x14ac:dyDescent="0.25">
      <c r="B46" s="5"/>
      <c r="C46" s="5"/>
      <c r="D46" s="5"/>
      <c r="E46" s="5"/>
      <c r="F46" s="4"/>
    </row>
    <row r="47" spans="2:6" x14ac:dyDescent="0.25">
      <c r="B47" s="5"/>
      <c r="C47" s="5"/>
      <c r="D47" s="5"/>
      <c r="E47" s="5"/>
      <c r="F47" s="4"/>
    </row>
    <row r="48" spans="2:6" x14ac:dyDescent="0.25">
      <c r="B48" s="5"/>
      <c r="C48" s="5"/>
      <c r="D48" s="5"/>
      <c r="E48" s="5"/>
      <c r="F48" s="4"/>
    </row>
    <row r="49" spans="1:6" x14ac:dyDescent="0.25">
      <c r="B49" s="5"/>
      <c r="C49" s="5"/>
      <c r="D49" s="5"/>
      <c r="E49" s="5"/>
      <c r="F49" s="4"/>
    </row>
    <row r="50" spans="1:6" x14ac:dyDescent="0.25">
      <c r="B50" s="5"/>
      <c r="C50" s="5"/>
      <c r="D50" s="5"/>
      <c r="E50" s="5"/>
      <c r="F50" s="4"/>
    </row>
    <row r="51" spans="1:6" x14ac:dyDescent="0.25">
      <c r="B51" s="5"/>
      <c r="C51" s="5"/>
      <c r="D51" s="5"/>
      <c r="E51" s="5"/>
      <c r="F51" s="4"/>
    </row>
    <row r="52" spans="1:6" x14ac:dyDescent="0.25">
      <c r="B52" s="5"/>
      <c r="C52" s="5"/>
      <c r="D52" s="5"/>
      <c r="E52" s="5"/>
      <c r="F52" s="4"/>
    </row>
    <row r="53" spans="1:6" x14ac:dyDescent="0.25">
      <c r="B53" s="5"/>
      <c r="C53" s="5"/>
      <c r="D53" s="5"/>
      <c r="E53" s="5"/>
      <c r="F53" s="4"/>
    </row>
    <row r="54" spans="1:6" x14ac:dyDescent="0.25">
      <c r="B54" s="5"/>
      <c r="C54" s="5"/>
      <c r="D54" s="5"/>
      <c r="E54" s="5"/>
      <c r="F54" s="4"/>
    </row>
    <row r="55" spans="1:6" x14ac:dyDescent="0.25">
      <c r="B55" s="5"/>
      <c r="C55" s="5"/>
      <c r="D55" s="5"/>
      <c r="E55" s="5"/>
      <c r="F55" s="4"/>
    </row>
    <row r="56" spans="1:6" x14ac:dyDescent="0.25">
      <c r="B56" s="5"/>
      <c r="C56" s="5"/>
      <c r="D56" s="5"/>
      <c r="E56" s="5"/>
      <c r="F56" s="4"/>
    </row>
    <row r="57" spans="1:6" x14ac:dyDescent="0.25">
      <c r="A57" s="1"/>
    </row>
    <row r="58" spans="1:6" x14ac:dyDescent="0.25">
      <c r="B58" s="5"/>
      <c r="C58" s="5"/>
      <c r="D58" s="5"/>
      <c r="E58" s="5"/>
      <c r="F58" s="4"/>
    </row>
    <row r="59" spans="1:6" x14ac:dyDescent="0.25">
      <c r="B59" s="5"/>
      <c r="C59" s="5"/>
      <c r="D59" s="5"/>
      <c r="E59" s="5"/>
      <c r="F59" s="4"/>
    </row>
    <row r="60" spans="1:6" x14ac:dyDescent="0.25">
      <c r="B60" s="5"/>
      <c r="C60" s="5"/>
      <c r="D60" s="5"/>
      <c r="E60" s="5"/>
      <c r="F60" s="4"/>
    </row>
    <row r="61" spans="1:6" x14ac:dyDescent="0.25">
      <c r="B61" s="5"/>
      <c r="C61" s="5"/>
      <c r="D61" s="5"/>
      <c r="E61" s="5"/>
      <c r="F61" s="4"/>
    </row>
    <row r="62" spans="1:6" x14ac:dyDescent="0.25">
      <c r="B62" s="5"/>
      <c r="C62" s="5"/>
      <c r="D62" s="5"/>
      <c r="E62" s="5"/>
      <c r="F62" s="4"/>
    </row>
    <row r="63" spans="1:6" x14ac:dyDescent="0.25">
      <c r="B63" s="5"/>
      <c r="C63" s="5"/>
      <c r="D63" s="5"/>
      <c r="E63" s="5"/>
      <c r="F63" s="4"/>
    </row>
    <row r="64" spans="1:6" x14ac:dyDescent="0.25">
      <c r="B64" s="5"/>
      <c r="C64" s="5"/>
      <c r="D64" s="5"/>
      <c r="E64" s="5"/>
      <c r="F64" s="4"/>
    </row>
    <row r="65" spans="2:6" x14ac:dyDescent="0.25">
      <c r="B65" s="5"/>
      <c r="C65" s="5"/>
      <c r="D65" s="5"/>
      <c r="E65" s="5"/>
      <c r="F65" s="4"/>
    </row>
    <row r="66" spans="2:6" x14ac:dyDescent="0.25">
      <c r="B66" s="5"/>
      <c r="C66" s="5"/>
      <c r="D66" s="5"/>
      <c r="E66" s="5"/>
      <c r="F66" s="4"/>
    </row>
    <row r="67" spans="2:6" x14ac:dyDescent="0.25">
      <c r="B67" s="5"/>
      <c r="C67" s="5"/>
      <c r="D67" s="5"/>
      <c r="E67" s="5"/>
      <c r="F67" s="4"/>
    </row>
    <row r="68" spans="2:6" x14ac:dyDescent="0.25">
      <c r="B68" s="5"/>
      <c r="C68" s="5"/>
      <c r="D68" s="5"/>
      <c r="E68" s="5"/>
      <c r="F68" s="4"/>
    </row>
    <row r="69" spans="2:6" x14ac:dyDescent="0.25">
      <c r="B69" s="5"/>
      <c r="C69" s="5"/>
      <c r="D69" s="5"/>
      <c r="E69" s="5"/>
      <c r="F69" s="4"/>
    </row>
    <row r="70" spans="2:6" x14ac:dyDescent="0.25">
      <c r="B70" s="5"/>
      <c r="C70" s="5"/>
      <c r="D70" s="5"/>
      <c r="E70" s="5"/>
      <c r="F70" s="4"/>
    </row>
    <row r="71" spans="2:6" x14ac:dyDescent="0.25">
      <c r="B71" s="5"/>
      <c r="C71" s="5"/>
      <c r="D71" s="5"/>
      <c r="E71" s="5"/>
      <c r="F71" s="4"/>
    </row>
    <row r="72" spans="2:6" x14ac:dyDescent="0.25">
      <c r="B72" s="5"/>
      <c r="C72" s="5"/>
      <c r="D72" s="5"/>
      <c r="E72" s="5"/>
      <c r="F72" s="4"/>
    </row>
    <row r="73" spans="2:6" x14ac:dyDescent="0.25">
      <c r="B73" s="5"/>
      <c r="C73" s="5"/>
      <c r="D73" s="5"/>
      <c r="E73" s="5"/>
      <c r="F73" s="4"/>
    </row>
    <row r="74" spans="2:6" x14ac:dyDescent="0.25">
      <c r="B74" s="5"/>
      <c r="C74" s="5"/>
      <c r="D74" s="5"/>
      <c r="E74" s="5"/>
      <c r="F74" s="5"/>
    </row>
    <row r="75" spans="2:6" x14ac:dyDescent="0.25">
      <c r="B75" s="5"/>
      <c r="C75" s="5"/>
      <c r="D75" s="5"/>
      <c r="E75" s="5"/>
      <c r="F75" s="5"/>
    </row>
    <row r="76" spans="2:6" x14ac:dyDescent="0.25">
      <c r="B76" s="5"/>
      <c r="C76" s="5"/>
      <c r="D76" s="5"/>
      <c r="E76" s="5"/>
      <c r="F76" s="5"/>
    </row>
    <row r="77" spans="2:6" x14ac:dyDescent="0.25">
      <c r="B77" s="5"/>
      <c r="C77" s="5"/>
      <c r="D77" s="5"/>
      <c r="E77" s="5"/>
      <c r="F77" s="5"/>
    </row>
    <row r="78" spans="2:6" x14ac:dyDescent="0.25">
      <c r="B78" s="5"/>
      <c r="C78" s="5"/>
      <c r="D78" s="5"/>
      <c r="E78" s="5"/>
      <c r="F78" s="5"/>
    </row>
    <row r="79" spans="2:6" x14ac:dyDescent="0.25">
      <c r="B79" s="5"/>
      <c r="C79" s="5"/>
      <c r="D79" s="5"/>
      <c r="E79" s="5"/>
      <c r="F79" s="5"/>
    </row>
    <row r="80" spans="2:6" x14ac:dyDescent="0.25">
      <c r="B80" s="5"/>
      <c r="C80" s="5"/>
      <c r="D80" s="5"/>
      <c r="E80" s="5"/>
      <c r="F80" s="5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ReprocessedData</vt:lpstr>
      <vt:lpstr>repro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sercon_1</dc:creator>
  <cp:lastModifiedBy>Mitchell, Christopher</cp:lastModifiedBy>
  <dcterms:created xsi:type="dcterms:W3CDTF">2018-12-06T09:57:31Z</dcterms:created>
  <dcterms:modified xsi:type="dcterms:W3CDTF">2023-07-12T09:25:25Z</dcterms:modified>
</cp:coreProperties>
</file>