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70" windowHeight="1170" activeTab="2"/>
  </bookViews>
  <sheets>
    <sheet name="ReprocessedData" sheetId="1" r:id="rId1"/>
    <sheet name="repro" sheetId="2" r:id="rId2"/>
    <sheet name="results" sheetId="3" r:id="rId3"/>
  </sheets>
  <calcPr calcId="145621"/>
</workbook>
</file>

<file path=xl/calcChain.xml><?xml version="1.0" encoding="utf-8"?>
<calcChain xmlns="http://schemas.openxmlformats.org/spreadsheetml/2006/main">
  <c r="A50" i="2" l="1"/>
  <c r="B50" i="2"/>
  <c r="J156" i="2" s="1"/>
  <c r="C50" i="2"/>
  <c r="D50" i="2"/>
  <c r="E50" i="2"/>
  <c r="F50" i="2"/>
  <c r="G50" i="2"/>
  <c r="S50" i="2" s="1"/>
  <c r="E33" i="3" s="1"/>
  <c r="H50" i="2"/>
  <c r="I50" i="2"/>
  <c r="L50" i="2"/>
  <c r="L156" i="2" s="1"/>
  <c r="M50" i="2"/>
  <c r="M156" i="2" s="1"/>
  <c r="A51" i="2"/>
  <c r="L51" i="2" s="1"/>
  <c r="L157" i="2" s="1"/>
  <c r="B51" i="2"/>
  <c r="J157" i="2" s="1"/>
  <c r="C51" i="2"/>
  <c r="D51" i="2"/>
  <c r="R51" i="2" s="1"/>
  <c r="D34" i="3" s="1"/>
  <c r="E51" i="2"/>
  <c r="F51" i="2"/>
  <c r="G51" i="2"/>
  <c r="H51" i="2"/>
  <c r="I51" i="2"/>
  <c r="M51" i="2" s="1"/>
  <c r="M157" i="2" s="1"/>
  <c r="S51" i="2"/>
  <c r="E34" i="3" s="1"/>
  <c r="A52" i="2"/>
  <c r="B52" i="2"/>
  <c r="A35" i="3" s="1"/>
  <c r="C52" i="2"/>
  <c r="D52" i="2"/>
  <c r="E52" i="2"/>
  <c r="F52" i="2"/>
  <c r="G52" i="2"/>
  <c r="H52" i="2"/>
  <c r="I52" i="2"/>
  <c r="M52" i="2" s="1"/>
  <c r="M158" i="2" s="1"/>
  <c r="R52" i="2"/>
  <c r="D35" i="3" s="1"/>
  <c r="S52" i="2"/>
  <c r="A53" i="2"/>
  <c r="B53" i="2"/>
  <c r="J159" i="2" s="1"/>
  <c r="C53" i="2"/>
  <c r="D53" i="2"/>
  <c r="E53" i="2"/>
  <c r="F53" i="2"/>
  <c r="G53" i="2"/>
  <c r="S53" i="2" s="1"/>
  <c r="E36" i="3" s="1"/>
  <c r="H53" i="2"/>
  <c r="I53" i="2"/>
  <c r="M53" i="2"/>
  <c r="M159" i="2" s="1"/>
  <c r="R53" i="2"/>
  <c r="D36" i="3" s="1"/>
  <c r="A54" i="2"/>
  <c r="B54" i="2"/>
  <c r="A37" i="3" s="1"/>
  <c r="C54" i="2"/>
  <c r="D54" i="2"/>
  <c r="E54" i="2"/>
  <c r="F54" i="2"/>
  <c r="G54" i="2"/>
  <c r="S54" i="2" s="1"/>
  <c r="H54" i="2"/>
  <c r="I54" i="2"/>
  <c r="L54" i="2"/>
  <c r="M54" i="2"/>
  <c r="M160" i="2" s="1"/>
  <c r="A55" i="2"/>
  <c r="L55" i="2" s="1"/>
  <c r="L161" i="2" s="1"/>
  <c r="B55" i="2"/>
  <c r="J161" i="2" s="1"/>
  <c r="C55" i="2"/>
  <c r="D55" i="2"/>
  <c r="R55" i="2" s="1"/>
  <c r="D38" i="3" s="1"/>
  <c r="E55" i="2"/>
  <c r="F55" i="2"/>
  <c r="G55" i="2"/>
  <c r="H55" i="2"/>
  <c r="I55" i="2"/>
  <c r="M55" i="2" s="1"/>
  <c r="M161" i="2" s="1"/>
  <c r="S55" i="2"/>
  <c r="A56" i="2"/>
  <c r="B56" i="2"/>
  <c r="J162" i="2" s="1"/>
  <c r="C56" i="2"/>
  <c r="D56" i="2"/>
  <c r="E56" i="2"/>
  <c r="F56" i="2"/>
  <c r="G56" i="2"/>
  <c r="H56" i="2"/>
  <c r="I56" i="2"/>
  <c r="M56" i="2" s="1"/>
  <c r="M162" i="2" s="1"/>
  <c r="R56" i="2"/>
  <c r="D39" i="3" s="1"/>
  <c r="S56" i="2"/>
  <c r="E39" i="3" s="1"/>
  <c r="A57" i="2"/>
  <c r="B57" i="2"/>
  <c r="A40" i="3" s="1"/>
  <c r="C57" i="2"/>
  <c r="D57" i="2"/>
  <c r="E57" i="2"/>
  <c r="F57" i="2"/>
  <c r="G57" i="2"/>
  <c r="S57" i="2" s="1"/>
  <c r="E40" i="3" s="1"/>
  <c r="H57" i="2"/>
  <c r="I57" i="2"/>
  <c r="L57" i="2"/>
  <c r="M57" i="2"/>
  <c r="M163" i="2" s="1"/>
  <c r="A58" i="2"/>
  <c r="B58" i="2"/>
  <c r="J164" i="2" s="1"/>
  <c r="C58" i="2"/>
  <c r="D58" i="2"/>
  <c r="E58" i="2"/>
  <c r="F58" i="2"/>
  <c r="G58" i="2"/>
  <c r="S58" i="2" s="1"/>
  <c r="E41" i="3" s="1"/>
  <c r="H58" i="2"/>
  <c r="I58" i="2"/>
  <c r="L58" i="2"/>
  <c r="L164" i="2" s="1"/>
  <c r="M58" i="2"/>
  <c r="M164" i="2" s="1"/>
  <c r="A59" i="2"/>
  <c r="L59" i="2" s="1"/>
  <c r="L165" i="2" s="1"/>
  <c r="B59" i="2"/>
  <c r="C59" i="2"/>
  <c r="D59" i="2"/>
  <c r="R59" i="2" s="1"/>
  <c r="D42" i="3" s="1"/>
  <c r="E59" i="2"/>
  <c r="F59" i="2"/>
  <c r="G59" i="2"/>
  <c r="H59" i="2"/>
  <c r="I59" i="2"/>
  <c r="M59" i="2" s="1"/>
  <c r="M165" i="2" s="1"/>
  <c r="S59" i="2"/>
  <c r="E42" i="3" s="1"/>
  <c r="A60" i="2"/>
  <c r="L60" i="2" s="1"/>
  <c r="L166" i="2" s="1"/>
  <c r="B60" i="2"/>
  <c r="C60" i="2"/>
  <c r="D60" i="2"/>
  <c r="R60" i="2" s="1"/>
  <c r="L16" i="3" s="1"/>
  <c r="N16" i="3" s="1"/>
  <c r="E60" i="2"/>
  <c r="F60" i="2"/>
  <c r="G60" i="2"/>
  <c r="H60" i="2"/>
  <c r="I60" i="2"/>
  <c r="K60" i="2" s="1"/>
  <c r="J60" i="2"/>
  <c r="S60" i="2"/>
  <c r="M16" i="3" s="1"/>
  <c r="A61" i="2"/>
  <c r="H17" i="3" s="1"/>
  <c r="B61" i="2"/>
  <c r="C61" i="2"/>
  <c r="D61" i="2"/>
  <c r="R61" i="2" s="1"/>
  <c r="L17" i="3" s="1"/>
  <c r="E61" i="2"/>
  <c r="F61" i="2"/>
  <c r="G61" i="2"/>
  <c r="H61" i="2"/>
  <c r="I61" i="2"/>
  <c r="J61" i="2"/>
  <c r="S61" i="2"/>
  <c r="M17" i="3" s="1"/>
  <c r="A62" i="2"/>
  <c r="B62" i="2"/>
  <c r="Q12" i="3" s="1"/>
  <c r="C62" i="2"/>
  <c r="D62" i="2"/>
  <c r="R62" i="2" s="1"/>
  <c r="T12" i="3" s="1"/>
  <c r="E62" i="2"/>
  <c r="F62" i="2"/>
  <c r="L62" i="2" s="1"/>
  <c r="L168" i="2" s="1"/>
  <c r="G62" i="2"/>
  <c r="S62" i="2" s="1"/>
  <c r="U12" i="3" s="1"/>
  <c r="H62" i="2"/>
  <c r="I62" i="2"/>
  <c r="M62" i="2"/>
  <c r="M168" i="2" s="1"/>
  <c r="J158" i="2"/>
  <c r="J160" i="2"/>
  <c r="L160" i="2"/>
  <c r="J163" i="2"/>
  <c r="L163" i="2"/>
  <c r="J166" i="2"/>
  <c r="J167" i="2"/>
  <c r="A33" i="3"/>
  <c r="A34" i="3"/>
  <c r="E35" i="3"/>
  <c r="E37" i="3"/>
  <c r="A38" i="3"/>
  <c r="E38" i="3"/>
  <c r="A39" i="3"/>
  <c r="A41" i="3"/>
  <c r="I16" i="3"/>
  <c r="I17" i="3"/>
  <c r="P12" i="3"/>
  <c r="F35" i="3" l="1"/>
  <c r="N17" i="3"/>
  <c r="F34" i="3"/>
  <c r="H16" i="3"/>
  <c r="V12" i="3"/>
  <c r="M60" i="2"/>
  <c r="M166" i="2" s="1"/>
  <c r="F42" i="3"/>
  <c r="R58" i="2"/>
  <c r="D41" i="3" s="1"/>
  <c r="F41" i="3" s="1"/>
  <c r="L56" i="2"/>
  <c r="L162" i="2" s="1"/>
  <c r="R54" i="2"/>
  <c r="D37" i="3" s="1"/>
  <c r="F37" i="3" s="1"/>
  <c r="L52" i="2"/>
  <c r="L158" i="2" s="1"/>
  <c r="R50" i="2"/>
  <c r="D33" i="3" s="1"/>
  <c r="F33" i="3" s="1"/>
  <c r="A36" i="3"/>
  <c r="L53" i="2"/>
  <c r="L159" i="2" s="1"/>
  <c r="J168" i="2"/>
  <c r="R57" i="2"/>
  <c r="D40" i="3" s="1"/>
  <c r="F39" i="3"/>
  <c r="F38" i="3"/>
  <c r="F40" i="3"/>
  <c r="K61" i="2"/>
  <c r="M61" i="2"/>
  <c r="M167" i="2" s="1"/>
  <c r="J165" i="2"/>
  <c r="A42" i="3"/>
  <c r="F36" i="3"/>
  <c r="L61" i="2"/>
  <c r="L167" i="2" s="1"/>
  <c r="I36" i="2"/>
  <c r="I8" i="2"/>
  <c r="K62" i="2" s="1"/>
  <c r="I9" i="2"/>
  <c r="I21" i="2"/>
  <c r="K21" i="2" s="1"/>
  <c r="I22" i="2"/>
  <c r="I34" i="2"/>
  <c r="I35" i="2"/>
  <c r="K35" i="2" s="1"/>
  <c r="I47" i="2"/>
  <c r="I48" i="2"/>
  <c r="K48" i="2" s="1"/>
  <c r="I10" i="2"/>
  <c r="I23" i="2"/>
  <c r="I49" i="2"/>
  <c r="F10" i="2"/>
  <c r="A10" i="2"/>
  <c r="F23" i="2"/>
  <c r="A23" i="2"/>
  <c r="P9" i="3" s="1"/>
  <c r="F36" i="2"/>
  <c r="A36" i="2"/>
  <c r="P10" i="3" s="1"/>
  <c r="F49" i="2"/>
  <c r="A49" i="2"/>
  <c r="P11" i="3" s="1"/>
  <c r="F8" i="2"/>
  <c r="J62" i="2" s="1"/>
  <c r="A8" i="2"/>
  <c r="F9" i="2"/>
  <c r="A9" i="2"/>
  <c r="H9" i="3" s="1"/>
  <c r="F21" i="2"/>
  <c r="J21" i="2" s="1"/>
  <c r="A21" i="2"/>
  <c r="F22" i="2"/>
  <c r="J22" i="2" s="1"/>
  <c r="A22" i="2"/>
  <c r="F34" i="2"/>
  <c r="J34" i="2" s="1"/>
  <c r="A34" i="2"/>
  <c r="F35" i="2"/>
  <c r="J35" i="2" s="1"/>
  <c r="A35" i="2"/>
  <c r="F47" i="2"/>
  <c r="A47" i="2"/>
  <c r="H14" i="3"/>
  <c r="F48" i="2"/>
  <c r="J48" i="2" s="1"/>
  <c r="A48" i="2"/>
  <c r="V11" i="2"/>
  <c r="C11" i="2"/>
  <c r="L213" i="2"/>
  <c r="B8" i="2"/>
  <c r="M213" i="2"/>
  <c r="W11" i="2"/>
  <c r="G5" i="2"/>
  <c r="H5" i="2"/>
  <c r="I5" i="2"/>
  <c r="G6" i="2"/>
  <c r="C6" i="2"/>
  <c r="H6" i="2"/>
  <c r="I6" i="2"/>
  <c r="G7" i="2"/>
  <c r="H7" i="2"/>
  <c r="I7" i="2"/>
  <c r="G8" i="2"/>
  <c r="H8" i="2"/>
  <c r="G9" i="2"/>
  <c r="C9" i="2"/>
  <c r="H9" i="2"/>
  <c r="G10" i="2"/>
  <c r="H10" i="2"/>
  <c r="G11" i="2"/>
  <c r="H11" i="2"/>
  <c r="I11" i="2"/>
  <c r="G12" i="2"/>
  <c r="H12" i="2"/>
  <c r="I12" i="2"/>
  <c r="G13" i="2"/>
  <c r="H13" i="2"/>
  <c r="I13" i="2"/>
  <c r="G14" i="2"/>
  <c r="H14" i="2"/>
  <c r="I14" i="2"/>
  <c r="A14" i="2"/>
  <c r="G15" i="2"/>
  <c r="H15" i="2"/>
  <c r="I15" i="2"/>
  <c r="G16" i="2"/>
  <c r="H16" i="2"/>
  <c r="I16" i="2"/>
  <c r="G17" i="2"/>
  <c r="H17" i="2"/>
  <c r="I17" i="2"/>
  <c r="G18" i="2"/>
  <c r="H18" i="2"/>
  <c r="I18" i="2"/>
  <c r="M18" i="2" s="1"/>
  <c r="M124" i="2" s="1"/>
  <c r="A18" i="2"/>
  <c r="G19" i="2"/>
  <c r="H19" i="2"/>
  <c r="I19" i="2"/>
  <c r="G20" i="2"/>
  <c r="C20" i="2"/>
  <c r="H20" i="2"/>
  <c r="I20" i="2"/>
  <c r="G21" i="2"/>
  <c r="H21" i="2"/>
  <c r="G22" i="2"/>
  <c r="H22" i="2"/>
  <c r="G23" i="2"/>
  <c r="F105" i="2" s="1"/>
  <c r="H23" i="2"/>
  <c r="G24" i="2"/>
  <c r="H24" i="2"/>
  <c r="I24" i="2"/>
  <c r="A24" i="2"/>
  <c r="G25" i="2"/>
  <c r="H25" i="2"/>
  <c r="I25" i="2"/>
  <c r="G26" i="2"/>
  <c r="C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A32" i="2"/>
  <c r="G33" i="2"/>
  <c r="H33" i="2"/>
  <c r="I33" i="2"/>
  <c r="G34" i="2"/>
  <c r="S34" i="2" s="1"/>
  <c r="M12" i="3" s="1"/>
  <c r="C34" i="2"/>
  <c r="H34" i="2"/>
  <c r="G35" i="2"/>
  <c r="C35" i="2"/>
  <c r="H35" i="2"/>
  <c r="G36" i="2"/>
  <c r="H36" i="2"/>
  <c r="G37" i="2"/>
  <c r="H37" i="2"/>
  <c r="I37" i="2"/>
  <c r="G38" i="2"/>
  <c r="H38" i="2"/>
  <c r="I38" i="2"/>
  <c r="A38" i="2"/>
  <c r="G39" i="2"/>
  <c r="H39" i="2"/>
  <c r="I39" i="2"/>
  <c r="G40" i="2"/>
  <c r="C40" i="2"/>
  <c r="H40" i="2"/>
  <c r="I40" i="2"/>
  <c r="G41" i="2"/>
  <c r="H41" i="2"/>
  <c r="I41" i="2"/>
  <c r="G42" i="2"/>
  <c r="C42" i="2"/>
  <c r="S42" i="2" s="1"/>
  <c r="E28" i="3" s="1"/>
  <c r="H42" i="2"/>
  <c r="I42" i="2"/>
  <c r="G43" i="2"/>
  <c r="H43" i="2"/>
  <c r="I43" i="2"/>
  <c r="G44" i="2"/>
  <c r="C44" i="2"/>
  <c r="H44" i="2"/>
  <c r="I44" i="2"/>
  <c r="G45" i="2"/>
  <c r="H45" i="2"/>
  <c r="I45" i="2"/>
  <c r="G46" i="2"/>
  <c r="H46" i="2"/>
  <c r="I46" i="2"/>
  <c r="G47" i="2"/>
  <c r="H47" i="2"/>
  <c r="G48" i="2"/>
  <c r="H48" i="2"/>
  <c r="G49" i="2"/>
  <c r="H49" i="2"/>
  <c r="D109" i="2"/>
  <c r="I4" i="2"/>
  <c r="H4" i="2"/>
  <c r="G4" i="2"/>
  <c r="C4" i="2"/>
  <c r="F5" i="2"/>
  <c r="F6" i="2"/>
  <c r="F7" i="2"/>
  <c r="F11" i="2"/>
  <c r="F12" i="2"/>
  <c r="F13" i="2"/>
  <c r="F14" i="2"/>
  <c r="F15" i="2"/>
  <c r="F16" i="2"/>
  <c r="F17" i="2"/>
  <c r="F18" i="2"/>
  <c r="L18" i="2" s="1"/>
  <c r="L124" i="2" s="1"/>
  <c r="F19" i="2"/>
  <c r="F20" i="2"/>
  <c r="F24" i="2"/>
  <c r="F25" i="2"/>
  <c r="A25" i="2"/>
  <c r="M25" i="2" s="1"/>
  <c r="M131" i="2" s="1"/>
  <c r="F26" i="2"/>
  <c r="F27" i="2"/>
  <c r="F28" i="2"/>
  <c r="F29" i="2"/>
  <c r="A29" i="2"/>
  <c r="F30" i="2"/>
  <c r="F31" i="2"/>
  <c r="F32" i="2"/>
  <c r="L32" i="2" s="1"/>
  <c r="L138" i="2" s="1"/>
  <c r="F33" i="2"/>
  <c r="A33" i="2"/>
  <c r="F37" i="2"/>
  <c r="F38" i="2"/>
  <c r="F39" i="2"/>
  <c r="F40" i="2"/>
  <c r="A40" i="2"/>
  <c r="M40" i="2" s="1"/>
  <c r="M146" i="2" s="1"/>
  <c r="F41" i="2"/>
  <c r="F42" i="2"/>
  <c r="F43" i="2"/>
  <c r="F44" i="2"/>
  <c r="A44" i="2"/>
  <c r="F45" i="2"/>
  <c r="F46" i="2"/>
  <c r="F4" i="2"/>
  <c r="L4" i="2" s="1"/>
  <c r="L110" i="2" s="1"/>
  <c r="C5" i="2"/>
  <c r="D5" i="2"/>
  <c r="E5" i="2"/>
  <c r="D6" i="2"/>
  <c r="E6" i="2"/>
  <c r="C7" i="2"/>
  <c r="D7" i="2"/>
  <c r="E7" i="2"/>
  <c r="C8" i="2"/>
  <c r="D8" i="2"/>
  <c r="E8" i="2"/>
  <c r="D9" i="2"/>
  <c r="R9" i="2" s="1"/>
  <c r="L9" i="3" s="1"/>
  <c r="E9" i="2"/>
  <c r="C10" i="2"/>
  <c r="D104" i="2" s="1"/>
  <c r="D10" i="2"/>
  <c r="E10" i="2"/>
  <c r="D11" i="2"/>
  <c r="E11" i="2"/>
  <c r="C12" i="2"/>
  <c r="D12" i="2"/>
  <c r="E12" i="2"/>
  <c r="C13" i="2"/>
  <c r="D13" i="2"/>
  <c r="E13" i="2"/>
  <c r="C14" i="2"/>
  <c r="S14" i="2" s="1"/>
  <c r="E6" i="3" s="1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D20" i="2"/>
  <c r="E20" i="2"/>
  <c r="C21" i="2"/>
  <c r="D21" i="2"/>
  <c r="E21" i="2"/>
  <c r="C22" i="2"/>
  <c r="D22" i="2"/>
  <c r="E22" i="2"/>
  <c r="C23" i="2"/>
  <c r="D105" i="2" s="1"/>
  <c r="D23" i="2"/>
  <c r="E105" i="2" s="1"/>
  <c r="E23" i="2"/>
  <c r="C24" i="2"/>
  <c r="D24" i="2"/>
  <c r="E24" i="2"/>
  <c r="C25" i="2"/>
  <c r="D25" i="2"/>
  <c r="E25" i="2"/>
  <c r="D26" i="2"/>
  <c r="E26" i="2"/>
  <c r="C27" i="2"/>
  <c r="D27" i="2"/>
  <c r="E27" i="2"/>
  <c r="C28" i="2"/>
  <c r="S28" i="2" s="1"/>
  <c r="E17" i="3" s="1"/>
  <c r="D28" i="2"/>
  <c r="E28" i="2"/>
  <c r="C29" i="2"/>
  <c r="D29" i="2"/>
  <c r="E29" i="2"/>
  <c r="C30" i="2"/>
  <c r="D30" i="2"/>
  <c r="E30" i="2"/>
  <c r="C31" i="2"/>
  <c r="D31" i="2"/>
  <c r="E31" i="2"/>
  <c r="C32" i="2"/>
  <c r="S32" i="2" s="1"/>
  <c r="E21" i="3" s="1"/>
  <c r="D32" i="2"/>
  <c r="E32" i="2"/>
  <c r="C33" i="2"/>
  <c r="D33" i="2"/>
  <c r="E33" i="2"/>
  <c r="D34" i="2"/>
  <c r="R34" i="2" s="1"/>
  <c r="L12" i="3" s="1"/>
  <c r="E34" i="2"/>
  <c r="D35" i="2"/>
  <c r="E35" i="2"/>
  <c r="C36" i="2"/>
  <c r="D106" i="2" s="1"/>
  <c r="D36" i="2"/>
  <c r="E36" i="2"/>
  <c r="C37" i="2"/>
  <c r="D37" i="2"/>
  <c r="E37" i="2"/>
  <c r="C38" i="2"/>
  <c r="D38" i="2"/>
  <c r="E38" i="2"/>
  <c r="C39" i="2"/>
  <c r="D39" i="2"/>
  <c r="E39" i="2"/>
  <c r="D40" i="2"/>
  <c r="E40" i="2"/>
  <c r="C41" i="2"/>
  <c r="D41" i="2"/>
  <c r="E41" i="2"/>
  <c r="D42" i="2"/>
  <c r="E42" i="2"/>
  <c r="C43" i="2"/>
  <c r="S43" i="2" s="1"/>
  <c r="E29" i="3" s="1"/>
  <c r="D43" i="2"/>
  <c r="E43" i="2"/>
  <c r="D44" i="2"/>
  <c r="R44" i="2" s="1"/>
  <c r="D30" i="3" s="1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107" i="2" s="1"/>
  <c r="D49" i="2"/>
  <c r="E49" i="2"/>
  <c r="D108" i="2"/>
  <c r="E108" i="2"/>
  <c r="E109" i="2"/>
  <c r="D110" i="2"/>
  <c r="E110" i="2"/>
  <c r="D4" i="2"/>
  <c r="E4" i="2"/>
  <c r="A5" i="2"/>
  <c r="B5" i="2"/>
  <c r="J111" i="2" s="1"/>
  <c r="A6" i="2"/>
  <c r="B6" i="2"/>
  <c r="J112" i="2" s="1"/>
  <c r="A7" i="2"/>
  <c r="B7" i="2"/>
  <c r="J113" i="2" s="1"/>
  <c r="B9" i="2"/>
  <c r="B10" i="2"/>
  <c r="J116" i="2" s="1"/>
  <c r="A11" i="2"/>
  <c r="B11" i="2"/>
  <c r="A12" i="2"/>
  <c r="M12" i="2" s="1"/>
  <c r="M118" i="2" s="1"/>
  <c r="B12" i="2"/>
  <c r="A13" i="2"/>
  <c r="B13" i="2"/>
  <c r="A5" i="3" s="1"/>
  <c r="B14" i="2"/>
  <c r="A15" i="2"/>
  <c r="B15" i="2"/>
  <c r="J121" i="2" s="1"/>
  <c r="A16" i="2"/>
  <c r="B16" i="2"/>
  <c r="A17" i="2"/>
  <c r="B17" i="2"/>
  <c r="B18" i="2"/>
  <c r="A19" i="2"/>
  <c r="B19" i="2"/>
  <c r="A11" i="3" s="1"/>
  <c r="A20" i="2"/>
  <c r="M20" i="2" s="1"/>
  <c r="M126" i="2" s="1"/>
  <c r="B20" i="2"/>
  <c r="B21" i="2"/>
  <c r="I10" i="3" s="1"/>
  <c r="B22" i="2"/>
  <c r="B23" i="2"/>
  <c r="J129" i="2" s="1"/>
  <c r="B24" i="2"/>
  <c r="A13" i="3" s="1"/>
  <c r="B25" i="2"/>
  <c r="J131" i="2" s="1"/>
  <c r="A26" i="2"/>
  <c r="M26" i="2" s="1"/>
  <c r="M132" i="2" s="1"/>
  <c r="B26" i="2"/>
  <c r="A15" i="3" s="1"/>
  <c r="A27" i="2"/>
  <c r="B27" i="2"/>
  <c r="A16" i="3" s="1"/>
  <c r="A28" i="2"/>
  <c r="B28" i="2"/>
  <c r="J134" i="2" s="1"/>
  <c r="B29" i="2"/>
  <c r="A30" i="2"/>
  <c r="M30" i="2" s="1"/>
  <c r="M136" i="2" s="1"/>
  <c r="B30" i="2"/>
  <c r="A31" i="2"/>
  <c r="B31" i="2"/>
  <c r="B32" i="2"/>
  <c r="A21" i="3" s="1"/>
  <c r="B33" i="2"/>
  <c r="A22" i="3" s="1"/>
  <c r="B34" i="2"/>
  <c r="B35" i="2"/>
  <c r="B36" i="2"/>
  <c r="A37" i="2"/>
  <c r="B37" i="2"/>
  <c r="A23" i="3" s="1"/>
  <c r="B38" i="2"/>
  <c r="A39" i="2"/>
  <c r="M39" i="2" s="1"/>
  <c r="M145" i="2" s="1"/>
  <c r="B39" i="2"/>
  <c r="B40" i="2"/>
  <c r="A41" i="2"/>
  <c r="B41" i="2"/>
  <c r="A27" i="3" s="1"/>
  <c r="A42" i="2"/>
  <c r="B42" i="2"/>
  <c r="A43" i="2"/>
  <c r="B43" i="2"/>
  <c r="B44" i="2"/>
  <c r="J150" i="2" s="1"/>
  <c r="A45" i="2"/>
  <c r="B45" i="2"/>
  <c r="A46" i="2"/>
  <c r="M46" i="2" s="1"/>
  <c r="M152" i="2" s="1"/>
  <c r="B46" i="2"/>
  <c r="B47" i="2"/>
  <c r="J153" i="2" s="1"/>
  <c r="B48" i="2"/>
  <c r="B49" i="2"/>
  <c r="B4" i="2"/>
  <c r="J110" i="2" s="1"/>
  <c r="A4" i="2"/>
  <c r="Q9" i="3"/>
  <c r="L46" i="2"/>
  <c r="L152" i="2" s="1"/>
  <c r="J138" i="2"/>
  <c r="S44" i="2"/>
  <c r="E30" i="3" s="1"/>
  <c r="S21" i="2"/>
  <c r="M10" i="3" s="1"/>
  <c r="A14" i="3"/>
  <c r="S33" i="2"/>
  <c r="E22" i="3" s="1"/>
  <c r="H12" i="3"/>
  <c r="J127" i="2"/>
  <c r="S37" i="2"/>
  <c r="E23" i="3" s="1"/>
  <c r="A7" i="3"/>
  <c r="R47" i="2" l="1"/>
  <c r="L14" i="3" s="1"/>
  <c r="R18" i="2"/>
  <c r="D10" i="3" s="1"/>
  <c r="L13" i="2"/>
  <c r="L119" i="2" s="1"/>
  <c r="M32" i="2"/>
  <c r="M138" i="2" s="1"/>
  <c r="S29" i="2"/>
  <c r="E18" i="3" s="1"/>
  <c r="J143" i="2"/>
  <c r="J147" i="2"/>
  <c r="L43" i="2"/>
  <c r="L149" i="2" s="1"/>
  <c r="M27" i="2"/>
  <c r="M133" i="2" s="1"/>
  <c r="R46" i="2"/>
  <c r="D32" i="3" s="1"/>
  <c r="R43" i="2"/>
  <c r="D29" i="3" s="1"/>
  <c r="R37" i="2"/>
  <c r="D23" i="3" s="1"/>
  <c r="R30" i="2"/>
  <c r="D19" i="3" s="1"/>
  <c r="R17" i="2"/>
  <c r="D9" i="3" s="1"/>
  <c r="S16" i="2"/>
  <c r="E8" i="3" s="1"/>
  <c r="L25" i="2"/>
  <c r="L131" i="2" s="1"/>
  <c r="L14" i="2"/>
  <c r="L120" i="2" s="1"/>
  <c r="L7" i="2"/>
  <c r="L113" i="2" s="1"/>
  <c r="L30" i="2"/>
  <c r="L136" i="2" s="1"/>
  <c r="A17" i="3"/>
  <c r="J133" i="2"/>
  <c r="M16" i="2"/>
  <c r="M122" i="2" s="1"/>
  <c r="S13" i="2"/>
  <c r="E5" i="3" s="1"/>
  <c r="S6" i="2"/>
  <c r="L37" i="2"/>
  <c r="L143" i="2" s="1"/>
  <c r="L17" i="2"/>
  <c r="L123" i="2" s="1"/>
  <c r="R41" i="2"/>
  <c r="D27" i="3" s="1"/>
  <c r="R33" i="2"/>
  <c r="D22" i="3" s="1"/>
  <c r="L40" i="2"/>
  <c r="L146" i="2" s="1"/>
  <c r="M11" i="2"/>
  <c r="M117" i="2" s="1"/>
  <c r="J132" i="2"/>
  <c r="R6" i="2"/>
  <c r="L44" i="2"/>
  <c r="L150" i="2" s="1"/>
  <c r="L11" i="2"/>
  <c r="L117" i="2" s="1"/>
  <c r="L48" i="2"/>
  <c r="L154" i="2" s="1"/>
  <c r="J154" i="2"/>
  <c r="I15" i="3"/>
  <c r="L22" i="2"/>
  <c r="L128" i="2" s="1"/>
  <c r="H11" i="3"/>
  <c r="M37" i="2"/>
  <c r="M143" i="2" s="1"/>
  <c r="Q8" i="3"/>
  <c r="L27" i="2"/>
  <c r="L133" i="2" s="1"/>
  <c r="S47" i="2"/>
  <c r="M14" i="3" s="1"/>
  <c r="S41" i="2"/>
  <c r="E27" i="3" s="1"/>
  <c r="L24" i="2"/>
  <c r="L130" i="2" s="1"/>
  <c r="S18" i="2"/>
  <c r="E10" i="3" s="1"/>
  <c r="F10" i="3" s="1"/>
  <c r="S7" i="2"/>
  <c r="A4" i="3"/>
  <c r="J118" i="2"/>
  <c r="F110" i="2"/>
  <c r="M22" i="2"/>
  <c r="M128" i="2" s="1"/>
  <c r="M36" i="2"/>
  <c r="M142" i="2" s="1"/>
  <c r="L36" i="2"/>
  <c r="L142" i="2" s="1"/>
  <c r="J122" i="2"/>
  <c r="A8" i="3"/>
  <c r="E106" i="2"/>
  <c r="R36" i="2"/>
  <c r="T10" i="3" s="1"/>
  <c r="R4" i="2"/>
  <c r="I8" i="3"/>
  <c r="J114" i="2"/>
  <c r="R38" i="2"/>
  <c r="D24" i="3" s="1"/>
  <c r="R21" i="2"/>
  <c r="L10" i="3" s="1"/>
  <c r="N10" i="3" s="1"/>
  <c r="R14" i="2"/>
  <c r="D6" i="3" s="1"/>
  <c r="F6" i="3" s="1"/>
  <c r="R7" i="2"/>
  <c r="L34" i="2"/>
  <c r="L140" i="2" s="1"/>
  <c r="R48" i="2"/>
  <c r="L15" i="3" s="1"/>
  <c r="R45" i="2"/>
  <c r="D31" i="3" s="1"/>
  <c r="R39" i="2"/>
  <c r="D25" i="3" s="1"/>
  <c r="R32" i="2"/>
  <c r="D21" i="3" s="1"/>
  <c r="F21" i="3" s="1"/>
  <c r="R31" i="2"/>
  <c r="D20" i="3" s="1"/>
  <c r="R28" i="2"/>
  <c r="D17" i="3" s="1"/>
  <c r="F17" i="3" s="1"/>
  <c r="R27" i="2"/>
  <c r="D16" i="3" s="1"/>
  <c r="R25" i="2"/>
  <c r="D14" i="3" s="1"/>
  <c r="R19" i="2"/>
  <c r="D11" i="3" s="1"/>
  <c r="R16" i="2"/>
  <c r="D8" i="3" s="1"/>
  <c r="F8" i="3" s="1"/>
  <c r="R15" i="2"/>
  <c r="D7" i="3" s="1"/>
  <c r="R12" i="2"/>
  <c r="D4" i="3" s="1"/>
  <c r="L33" i="2"/>
  <c r="L139" i="2" s="1"/>
  <c r="L29" i="2"/>
  <c r="L135" i="2" s="1"/>
  <c r="L20" i="2"/>
  <c r="L126" i="2" s="1"/>
  <c r="L5" i="2"/>
  <c r="L111" i="2" s="1"/>
  <c r="M44" i="2"/>
  <c r="M150" i="2" s="1"/>
  <c r="M43" i="2"/>
  <c r="M149" i="2" s="1"/>
  <c r="S38" i="2"/>
  <c r="E24" i="3" s="1"/>
  <c r="S35" i="2"/>
  <c r="M13" i="3" s="1"/>
  <c r="M33" i="2"/>
  <c r="M139" i="2" s="1"/>
  <c r="S30" i="2"/>
  <c r="E19" i="3" s="1"/>
  <c r="M28" i="2"/>
  <c r="M134" i="2" s="1"/>
  <c r="S26" i="2"/>
  <c r="E15" i="3" s="1"/>
  <c r="S25" i="2"/>
  <c r="E14" i="3" s="1"/>
  <c r="M15" i="2"/>
  <c r="M121" i="2" s="1"/>
  <c r="S12" i="2"/>
  <c r="E4" i="3" s="1"/>
  <c r="S9" i="2"/>
  <c r="M9" i="3" s="1"/>
  <c r="N9" i="3" s="1"/>
  <c r="F22" i="3"/>
  <c r="I9" i="3"/>
  <c r="J115" i="2"/>
  <c r="F109" i="2"/>
  <c r="J117" i="2"/>
  <c r="A3" i="3"/>
  <c r="R10" i="2"/>
  <c r="T8" i="3" s="1"/>
  <c r="E104" i="2"/>
  <c r="S40" i="2"/>
  <c r="E26" i="3" s="1"/>
  <c r="R20" i="2"/>
  <c r="D12" i="3" s="1"/>
  <c r="S19" i="2"/>
  <c r="E11" i="3" s="1"/>
  <c r="F104" i="2"/>
  <c r="S10" i="2"/>
  <c r="U8" i="3" s="1"/>
  <c r="A30" i="3"/>
  <c r="S4" i="2"/>
  <c r="L15" i="2"/>
  <c r="L121" i="2" s="1"/>
  <c r="E107" i="2"/>
  <c r="R49" i="2"/>
  <c r="T11" i="3" s="1"/>
  <c r="S39" i="2"/>
  <c r="E25" i="3" s="1"/>
  <c r="Q11" i="3"/>
  <c r="J155" i="2"/>
  <c r="J145" i="2"/>
  <c r="A25" i="3"/>
  <c r="M6" i="2"/>
  <c r="M112" i="2" s="1"/>
  <c r="L6" i="2"/>
  <c r="L112" i="2" s="1"/>
  <c r="R23" i="2"/>
  <c r="T9" i="3" s="1"/>
  <c r="S23" i="2"/>
  <c r="U9" i="3" s="1"/>
  <c r="L38" i="2"/>
  <c r="L144" i="2" s="1"/>
  <c r="S31" i="2"/>
  <c r="E20" i="3" s="1"/>
  <c r="L23" i="2"/>
  <c r="L129" i="2" s="1"/>
  <c r="I14" i="3"/>
  <c r="J125" i="2"/>
  <c r="S15" i="2"/>
  <c r="E7" i="3" s="1"/>
  <c r="M4" i="2"/>
  <c r="M110" i="2" s="1"/>
  <c r="A18" i="3"/>
  <c r="J135" i="2"/>
  <c r="R29" i="2"/>
  <c r="D18" i="3" s="1"/>
  <c r="F18" i="3" s="1"/>
  <c r="R26" i="2"/>
  <c r="D15" i="3" s="1"/>
  <c r="S17" i="2"/>
  <c r="E9" i="3" s="1"/>
  <c r="R13" i="2"/>
  <c r="D5" i="3" s="1"/>
  <c r="L31" i="2"/>
  <c r="L137" i="2" s="1"/>
  <c r="L28" i="2"/>
  <c r="L134" i="2" s="1"/>
  <c r="L26" i="2"/>
  <c r="L132" i="2" s="1"/>
  <c r="S48" i="2"/>
  <c r="M15" i="3" s="1"/>
  <c r="S45" i="2"/>
  <c r="E31" i="3" s="1"/>
  <c r="R35" i="2"/>
  <c r="L13" i="3" s="1"/>
  <c r="M31" i="2"/>
  <c r="M137" i="2" s="1"/>
  <c r="M14" i="2"/>
  <c r="M120" i="2" s="1"/>
  <c r="M13" i="2"/>
  <c r="M119" i="2" s="1"/>
  <c r="M7" i="2"/>
  <c r="M113" i="2" s="1"/>
  <c r="J49" i="2"/>
  <c r="M49" i="2"/>
  <c r="M155" i="2" s="1"/>
  <c r="F30" i="3"/>
  <c r="J126" i="2"/>
  <c r="A12" i="3"/>
  <c r="M19" i="2"/>
  <c r="M125" i="2" s="1"/>
  <c r="L19" i="2"/>
  <c r="L125" i="2" s="1"/>
  <c r="F107" i="2"/>
  <c r="S49" i="2"/>
  <c r="U11" i="3" s="1"/>
  <c r="F106" i="2"/>
  <c r="S36" i="2"/>
  <c r="U10" i="3" s="1"/>
  <c r="J139" i="2"/>
  <c r="L49" i="2"/>
  <c r="L155" i="2" s="1"/>
  <c r="M24" i="2"/>
  <c r="M130" i="2" s="1"/>
  <c r="Q10" i="3"/>
  <c r="J142" i="2"/>
  <c r="J47" i="2"/>
  <c r="L47" i="2"/>
  <c r="L153" i="2" s="1"/>
  <c r="J9" i="2"/>
  <c r="L9" i="2"/>
  <c r="L115" i="2" s="1"/>
  <c r="K47" i="2"/>
  <c r="M47" i="2"/>
  <c r="M153" i="2" s="1"/>
  <c r="A31" i="3"/>
  <c r="J151" i="2"/>
  <c r="A24" i="3"/>
  <c r="J144" i="2"/>
  <c r="I13" i="3"/>
  <c r="J141" i="2"/>
  <c r="J137" i="2"/>
  <c r="A20" i="3"/>
  <c r="J123" i="2"/>
  <c r="A9" i="3"/>
  <c r="K9" i="2"/>
  <c r="M9" i="2"/>
  <c r="M115" i="2" s="1"/>
  <c r="J119" i="2"/>
  <c r="K22" i="2"/>
  <c r="J130" i="2"/>
  <c r="A28" i="3"/>
  <c r="J148" i="2"/>
  <c r="A26" i="3"/>
  <c r="J146" i="2"/>
  <c r="J140" i="2"/>
  <c r="I12" i="3"/>
  <c r="R42" i="2"/>
  <c r="D28" i="3" s="1"/>
  <c r="F28" i="3" s="1"/>
  <c r="R22" i="2"/>
  <c r="L11" i="3" s="1"/>
  <c r="S22" i="2"/>
  <c r="M11" i="3" s="1"/>
  <c r="S8" i="2"/>
  <c r="M8" i="3" s="1"/>
  <c r="R8" i="2"/>
  <c r="L8" i="3" s="1"/>
  <c r="R5" i="2"/>
  <c r="S5" i="2"/>
  <c r="L39" i="2"/>
  <c r="L145" i="2" s="1"/>
  <c r="L12" i="2"/>
  <c r="L118" i="2" s="1"/>
  <c r="M42" i="2"/>
  <c r="M148" i="2" s="1"/>
  <c r="M38" i="2"/>
  <c r="M144" i="2" s="1"/>
  <c r="S20" i="2"/>
  <c r="E12" i="3" s="1"/>
  <c r="M17" i="2"/>
  <c r="M123" i="2" s="1"/>
  <c r="M45" i="2"/>
  <c r="M151" i="2" s="1"/>
  <c r="R40" i="2"/>
  <c r="D26" i="3" s="1"/>
  <c r="N12" i="3"/>
  <c r="F29" i="3"/>
  <c r="F23" i="3"/>
  <c r="A32" i="3"/>
  <c r="J152" i="2"/>
  <c r="L41" i="2"/>
  <c r="L147" i="2" s="1"/>
  <c r="M41" i="2"/>
  <c r="M147" i="2" s="1"/>
  <c r="H13" i="3"/>
  <c r="L35" i="2"/>
  <c r="L141" i="2" s="1"/>
  <c r="M35" i="2"/>
  <c r="M141" i="2" s="1"/>
  <c r="H10" i="3"/>
  <c r="M21" i="2"/>
  <c r="M127" i="2" s="1"/>
  <c r="L21" i="2"/>
  <c r="L127" i="2" s="1"/>
  <c r="K23" i="2"/>
  <c r="M23" i="2"/>
  <c r="M129" i="2" s="1"/>
  <c r="M34" i="2"/>
  <c r="M140" i="2" s="1"/>
  <c r="K34" i="2"/>
  <c r="J149" i="2"/>
  <c r="A29" i="3"/>
  <c r="S11" i="2"/>
  <c r="E3" i="3" s="1"/>
  <c r="R11" i="2"/>
  <c r="D3" i="3" s="1"/>
  <c r="J23" i="2"/>
  <c r="L8" i="2"/>
  <c r="H8" i="3"/>
  <c r="P8" i="3"/>
  <c r="M10" i="2"/>
  <c r="L10" i="2"/>
  <c r="K8" i="2"/>
  <c r="K36" i="2"/>
  <c r="K10" i="2"/>
  <c r="M8" i="2"/>
  <c r="J10" i="2"/>
  <c r="K49" i="2"/>
  <c r="J136" i="2"/>
  <c r="A19" i="3"/>
  <c r="I11" i="3"/>
  <c r="J128" i="2"/>
  <c r="M29" i="2"/>
  <c r="M135" i="2" s="1"/>
  <c r="S27" i="2"/>
  <c r="E16" i="3" s="1"/>
  <c r="F16" i="3" s="1"/>
  <c r="S24" i="2"/>
  <c r="E13" i="3" s="1"/>
  <c r="R24" i="2"/>
  <c r="D13" i="3" s="1"/>
  <c r="L45" i="2"/>
  <c r="L151" i="2" s="1"/>
  <c r="L42" i="2"/>
  <c r="L148" i="2" s="1"/>
  <c r="L16" i="2"/>
  <c r="L122" i="2" s="1"/>
  <c r="F108" i="2"/>
  <c r="M5" i="2"/>
  <c r="M111" i="2" s="1"/>
  <c r="J124" i="2"/>
  <c r="A10" i="3"/>
  <c r="A6" i="3"/>
  <c r="J120" i="2"/>
  <c r="S46" i="2"/>
  <c r="E32" i="3" s="1"/>
  <c r="H15" i="3"/>
  <c r="M48" i="2"/>
  <c r="M154" i="2" s="1"/>
  <c r="J8" i="2"/>
  <c r="J36" i="2"/>
  <c r="N14" i="3" l="1"/>
  <c r="F32" i="3"/>
  <c r="F5" i="3"/>
  <c r="F4" i="3"/>
  <c r="F19" i="3"/>
  <c r="F14" i="3"/>
  <c r="F9" i="3"/>
  <c r="F27" i="3"/>
  <c r="F31" i="3"/>
  <c r="V9" i="3"/>
  <c r="N13" i="3"/>
  <c r="F11" i="3"/>
  <c r="F24" i="3"/>
  <c r="V8" i="3"/>
  <c r="M5" i="3"/>
  <c r="F7" i="3"/>
  <c r="L4" i="3"/>
  <c r="V10" i="3"/>
  <c r="N15" i="3"/>
  <c r="V11" i="3"/>
  <c r="F15" i="3"/>
  <c r="F20" i="3"/>
  <c r="F25" i="3"/>
  <c r="T5" i="3"/>
  <c r="F12" i="3"/>
  <c r="F26" i="3"/>
  <c r="L5" i="3"/>
  <c r="T4" i="3"/>
  <c r="M4" i="3"/>
  <c r="N11" i="3"/>
  <c r="N8" i="3"/>
  <c r="F3" i="3"/>
  <c r="F13" i="3"/>
  <c r="U5" i="3"/>
  <c r="L107" i="2"/>
  <c r="L116" i="2"/>
  <c r="L108" i="2"/>
  <c r="M114" i="2"/>
  <c r="M104" i="2"/>
  <c r="M105" i="2"/>
  <c r="M107" i="2"/>
  <c r="M108" i="2"/>
  <c r="M116" i="2"/>
  <c r="L114" i="2"/>
  <c r="L105" i="2"/>
  <c r="L104" i="2"/>
  <c r="U4" i="3"/>
  <c r="V5" i="3" l="1"/>
  <c r="V4" i="3"/>
  <c r="N5" i="3"/>
  <c r="N4" i="3"/>
  <c r="W10" i="2"/>
  <c r="W12" i="2" s="1"/>
  <c r="L210" i="2"/>
  <c r="L209" i="2"/>
  <c r="V10" i="2"/>
  <c r="V12" i="2" s="1"/>
  <c r="M210" i="2"/>
  <c r="M209" i="2"/>
  <c r="M212" i="2" l="1"/>
  <c r="M215" i="2" s="1"/>
  <c r="L212" i="2"/>
  <c r="L215" i="2" s="1"/>
  <c r="N156" i="2" l="1"/>
  <c r="N50" i="2" s="1"/>
  <c r="N160" i="2"/>
  <c r="N54" i="2" s="1"/>
  <c r="N164" i="2"/>
  <c r="N58" i="2" s="1"/>
  <c r="N168" i="2"/>
  <c r="N62" i="2" s="1"/>
  <c r="N157" i="2"/>
  <c r="N51" i="2" s="1"/>
  <c r="N161" i="2"/>
  <c r="N55" i="2" s="1"/>
  <c r="N165" i="2"/>
  <c r="N59" i="2" s="1"/>
  <c r="N162" i="2"/>
  <c r="N56" i="2" s="1"/>
  <c r="N167" i="2"/>
  <c r="N61" i="2" s="1"/>
  <c r="N159" i="2"/>
  <c r="N53" i="2" s="1"/>
  <c r="N166" i="2"/>
  <c r="N60" i="2" s="1"/>
  <c r="N158" i="2"/>
  <c r="N52" i="2" s="1"/>
  <c r="N163" i="2"/>
  <c r="N57" i="2" s="1"/>
  <c r="O157" i="2"/>
  <c r="O51" i="2" s="1"/>
  <c r="O161" i="2"/>
  <c r="O55" i="2" s="1"/>
  <c r="O158" i="2"/>
  <c r="O52" i="2" s="1"/>
  <c r="O162" i="2"/>
  <c r="O56" i="2" s="1"/>
  <c r="O166" i="2"/>
  <c r="O60" i="2" s="1"/>
  <c r="O165" i="2"/>
  <c r="O59" i="2" s="1"/>
  <c r="O167" i="2"/>
  <c r="O61" i="2" s="1"/>
  <c r="O159" i="2"/>
  <c r="O53" i="2" s="1"/>
  <c r="O164" i="2"/>
  <c r="O58" i="2" s="1"/>
  <c r="O156" i="2"/>
  <c r="O50" i="2" s="1"/>
  <c r="O163" i="2"/>
  <c r="O57" i="2" s="1"/>
  <c r="O168" i="2"/>
  <c r="O62" i="2" s="1"/>
  <c r="O160" i="2"/>
  <c r="O54" i="2" s="1"/>
  <c r="N139" i="2"/>
  <c r="N145" i="2"/>
  <c r="N136" i="2"/>
  <c r="N113" i="2"/>
  <c r="N134" i="2"/>
  <c r="N152" i="2"/>
  <c r="N146" i="2"/>
  <c r="N155" i="2"/>
  <c r="N130" i="2"/>
  <c r="N125" i="2"/>
  <c r="N144" i="2"/>
  <c r="N132" i="2"/>
  <c r="N111" i="2"/>
  <c r="N124" i="2"/>
  <c r="N142" i="2"/>
  <c r="N153" i="2"/>
  <c r="N135" i="2"/>
  <c r="N119" i="2"/>
  <c r="N137" i="2"/>
  <c r="N123" i="2"/>
  <c r="N117" i="2"/>
  <c r="N121" i="2"/>
  <c r="N140" i="2"/>
  <c r="N129" i="2"/>
  <c r="N112" i="2"/>
  <c r="N154" i="2"/>
  <c r="N133" i="2"/>
  <c r="N126" i="2"/>
  <c r="N115" i="2"/>
  <c r="N150" i="2"/>
  <c r="N143" i="2"/>
  <c r="N138" i="2"/>
  <c r="N120" i="2"/>
  <c r="N128" i="2"/>
  <c r="N110" i="2"/>
  <c r="N118" i="2"/>
  <c r="N131" i="2"/>
  <c r="N149" i="2"/>
  <c r="N148" i="2"/>
  <c r="N127" i="2"/>
  <c r="N151" i="2"/>
  <c r="N141" i="2"/>
  <c r="N122" i="2"/>
  <c r="N147" i="2"/>
  <c r="N116" i="2"/>
  <c r="N114" i="2"/>
  <c r="O146" i="2"/>
  <c r="O136" i="2"/>
  <c r="O131" i="2"/>
  <c r="O152" i="2"/>
  <c r="O128" i="2"/>
  <c r="O115" i="2"/>
  <c r="O153" i="2"/>
  <c r="O118" i="2"/>
  <c r="O133" i="2"/>
  <c r="O145" i="2"/>
  <c r="O126" i="2"/>
  <c r="O150" i="2"/>
  <c r="O144" i="2"/>
  <c r="O142" i="2"/>
  <c r="O138" i="2"/>
  <c r="O137" i="2"/>
  <c r="O112" i="2"/>
  <c r="O113" i="2"/>
  <c r="O134" i="2"/>
  <c r="O121" i="2"/>
  <c r="O110" i="2"/>
  <c r="O151" i="2"/>
  <c r="O143" i="2"/>
  <c r="O117" i="2"/>
  <c r="O125" i="2"/>
  <c r="O119" i="2"/>
  <c r="O124" i="2"/>
  <c r="O123" i="2"/>
  <c r="O148" i="2"/>
  <c r="O132" i="2"/>
  <c r="O149" i="2"/>
  <c r="O120" i="2"/>
  <c r="O122" i="2"/>
  <c r="O139" i="2"/>
  <c r="O155" i="2"/>
  <c r="O130" i="2"/>
  <c r="O127" i="2"/>
  <c r="O111" i="2"/>
  <c r="O147" i="2"/>
  <c r="O129" i="2"/>
  <c r="O141" i="2"/>
  <c r="O135" i="2"/>
  <c r="O140" i="2"/>
  <c r="O154" i="2"/>
  <c r="O114" i="2"/>
  <c r="O116" i="2"/>
  <c r="O35" i="2" l="1"/>
  <c r="O21" i="2"/>
  <c r="O18" i="2"/>
  <c r="O45" i="2"/>
  <c r="O44" i="2"/>
  <c r="O20" i="2"/>
  <c r="N209" i="2"/>
  <c r="N215" i="2" s="1"/>
  <c r="P114" i="2" s="1"/>
  <c r="P8" i="2" s="1"/>
  <c r="J8" i="3" s="1"/>
  <c r="N8" i="2"/>
  <c r="N16" i="2"/>
  <c r="N25" i="2"/>
  <c r="N4" i="2"/>
  <c r="N22" i="2"/>
  <c r="N44" i="2"/>
  <c r="N27" i="2"/>
  <c r="N23" i="2"/>
  <c r="N29" i="2"/>
  <c r="N36" i="2"/>
  <c r="N38" i="2"/>
  <c r="N7" i="2"/>
  <c r="O209" i="2"/>
  <c r="O215" i="2" s="1"/>
  <c r="Q155" i="2" s="1"/>
  <c r="Q49" i="2" s="1"/>
  <c r="S11" i="3" s="1"/>
  <c r="O8" i="2"/>
  <c r="O34" i="2"/>
  <c r="O23" i="2"/>
  <c r="O49" i="2"/>
  <c r="O14" i="2"/>
  <c r="O42" i="2"/>
  <c r="O4" i="2"/>
  <c r="O7" i="2"/>
  <c r="O6" i="2"/>
  <c r="O27" i="2"/>
  <c r="O9" i="2"/>
  <c r="N210" i="2"/>
  <c r="N10" i="2"/>
  <c r="N42" i="2"/>
  <c r="N12" i="2"/>
  <c r="N37" i="2"/>
  <c r="N9" i="2"/>
  <c r="N20" i="2"/>
  <c r="N48" i="2"/>
  <c r="N34" i="2"/>
  <c r="N11" i="2"/>
  <c r="N31" i="2"/>
  <c r="N18" i="2"/>
  <c r="N19" i="2"/>
  <c r="N40" i="2"/>
  <c r="N46" i="2"/>
  <c r="N30" i="2"/>
  <c r="O210" i="2"/>
  <c r="O10" i="2"/>
  <c r="O48" i="2"/>
  <c r="O41" i="2"/>
  <c r="O33" i="2"/>
  <c r="O17" i="2"/>
  <c r="O19" i="2"/>
  <c r="O37" i="2"/>
  <c r="O15" i="2"/>
  <c r="O32" i="2"/>
  <c r="O38" i="2"/>
  <c r="O39" i="2"/>
  <c r="O12" i="2"/>
  <c r="O46" i="2"/>
  <c r="O30" i="2"/>
  <c r="N41" i="2"/>
  <c r="N35" i="2"/>
  <c r="N21" i="2"/>
  <c r="N14" i="2"/>
  <c r="N32" i="2"/>
  <c r="N15" i="2"/>
  <c r="N5" i="2"/>
  <c r="N24" i="2"/>
  <c r="N28" i="2"/>
  <c r="O29" i="2"/>
  <c r="O5" i="2"/>
  <c r="O24" i="2"/>
  <c r="O16" i="2"/>
  <c r="O43" i="2"/>
  <c r="O26" i="2"/>
  <c r="O13" i="2"/>
  <c r="O11" i="2"/>
  <c r="O28" i="2"/>
  <c r="O31" i="2"/>
  <c r="O36" i="2"/>
  <c r="O47" i="2"/>
  <c r="O22" i="2"/>
  <c r="O25" i="2"/>
  <c r="O40" i="2"/>
  <c r="N45" i="2"/>
  <c r="N43" i="2"/>
  <c r="N6" i="2"/>
  <c r="N17" i="2"/>
  <c r="N13" i="2"/>
  <c r="N47" i="2"/>
  <c r="N26" i="2"/>
  <c r="N49" i="2"/>
  <c r="N39" i="2"/>
  <c r="N33" i="2"/>
  <c r="P166" i="2" l="1"/>
  <c r="P60" i="2" s="1"/>
  <c r="J16" i="3" s="1"/>
  <c r="P158" i="2"/>
  <c r="P52" i="2" s="1"/>
  <c r="B35" i="3" s="1"/>
  <c r="P157" i="2"/>
  <c r="P51" i="2" s="1"/>
  <c r="B34" i="3" s="1"/>
  <c r="P161" i="2"/>
  <c r="P55" i="2" s="1"/>
  <c r="B38" i="3" s="1"/>
  <c r="Q164" i="2"/>
  <c r="Q58" i="2" s="1"/>
  <c r="C41" i="3" s="1"/>
  <c r="Q167" i="2"/>
  <c r="Q61" i="2" s="1"/>
  <c r="K17" i="3" s="1"/>
  <c r="Q166" i="2"/>
  <c r="Q60" i="2" s="1"/>
  <c r="K16" i="3" s="1"/>
  <c r="P167" i="2"/>
  <c r="P61" i="2" s="1"/>
  <c r="J17" i="3" s="1"/>
  <c r="Q168" i="2"/>
  <c r="Q62" i="2" s="1"/>
  <c r="S12" i="3" s="1"/>
  <c r="P159" i="2"/>
  <c r="P53" i="2" s="1"/>
  <c r="B36" i="3" s="1"/>
  <c r="Q160" i="2"/>
  <c r="Q54" i="2" s="1"/>
  <c r="C37" i="3" s="1"/>
  <c r="P156" i="2"/>
  <c r="P50" i="2" s="1"/>
  <c r="B33" i="3" s="1"/>
  <c r="Q158" i="2"/>
  <c r="Q52" i="2" s="1"/>
  <c r="C35" i="3" s="1"/>
  <c r="Q162" i="2"/>
  <c r="Q56" i="2" s="1"/>
  <c r="C39" i="3" s="1"/>
  <c r="P162" i="2"/>
  <c r="P56" i="2" s="1"/>
  <c r="B39" i="3" s="1"/>
  <c r="Q165" i="2"/>
  <c r="Q59" i="2" s="1"/>
  <c r="C42" i="3" s="1"/>
  <c r="Q163" i="2"/>
  <c r="Q57" i="2" s="1"/>
  <c r="C40" i="3" s="1"/>
  <c r="Q157" i="2"/>
  <c r="Q51" i="2" s="1"/>
  <c r="C34" i="3" s="1"/>
  <c r="P165" i="2"/>
  <c r="P59" i="2" s="1"/>
  <c r="B42" i="3" s="1"/>
  <c r="Q159" i="2"/>
  <c r="Q53" i="2" s="1"/>
  <c r="C36" i="3" s="1"/>
  <c r="P160" i="2"/>
  <c r="P54" i="2" s="1"/>
  <c r="B37" i="3" s="1"/>
  <c r="Q156" i="2"/>
  <c r="Q50" i="2" s="1"/>
  <c r="C33" i="3" s="1"/>
  <c r="P164" i="2"/>
  <c r="P58" i="2" s="1"/>
  <c r="B41" i="3" s="1"/>
  <c r="P168" i="2"/>
  <c r="P62" i="2" s="1"/>
  <c r="R12" i="3" s="1"/>
  <c r="P163" i="2"/>
  <c r="P57" i="2" s="1"/>
  <c r="B40" i="3" s="1"/>
  <c r="Q161" i="2"/>
  <c r="Q55" i="2" s="1"/>
  <c r="C38" i="3" s="1"/>
  <c r="P138" i="2"/>
  <c r="P32" i="2" s="1"/>
  <c r="B21" i="3" s="1"/>
  <c r="Q130" i="2"/>
  <c r="Q24" i="2" s="1"/>
  <c r="C13" i="3" s="1"/>
  <c r="Q122" i="2"/>
  <c r="Q16" i="2" s="1"/>
  <c r="C8" i="3" s="1"/>
  <c r="Q111" i="2"/>
  <c r="Q5" i="2" s="1"/>
  <c r="P145" i="2"/>
  <c r="P39" i="2" s="1"/>
  <c r="B25" i="3" s="1"/>
  <c r="Q128" i="2"/>
  <c r="Q22" i="2" s="1"/>
  <c r="K11" i="3" s="1"/>
  <c r="Q119" i="2"/>
  <c r="Q13" i="2" s="1"/>
  <c r="C5" i="3" s="1"/>
  <c r="Q147" i="2"/>
  <c r="Q41" i="2" s="1"/>
  <c r="C27" i="3" s="1"/>
  <c r="Q154" i="2"/>
  <c r="Q48" i="2" s="1"/>
  <c r="K15" i="3" s="1"/>
  <c r="P110" i="2"/>
  <c r="P4" i="2" s="1"/>
  <c r="Q153" i="2"/>
  <c r="Q47" i="2" s="1"/>
  <c r="K14" i="3" s="1"/>
  <c r="Q142" i="2"/>
  <c r="Q36" i="2" s="1"/>
  <c r="S10" i="3" s="1"/>
  <c r="Q134" i="2"/>
  <c r="Q28" i="2" s="1"/>
  <c r="C17" i="3" s="1"/>
  <c r="Q117" i="2"/>
  <c r="Q11" i="2" s="1"/>
  <c r="C3" i="3" s="1"/>
  <c r="Q116" i="2"/>
  <c r="Q10" i="2" s="1"/>
  <c r="S8" i="3" s="1"/>
  <c r="P115" i="2"/>
  <c r="P9" i="2" s="1"/>
  <c r="J9" i="3" s="1"/>
  <c r="P135" i="2"/>
  <c r="P29" i="2" s="1"/>
  <c r="B18" i="3" s="1"/>
  <c r="P150" i="2"/>
  <c r="P44" i="2" s="1"/>
  <c r="B30" i="3" s="1"/>
  <c r="P122" i="2"/>
  <c r="P16" i="2" s="1"/>
  <c r="B8" i="3" s="1"/>
  <c r="P136" i="2"/>
  <c r="P30" i="2" s="1"/>
  <c r="B19" i="3" s="1"/>
  <c r="P125" i="2"/>
  <c r="P19" i="2" s="1"/>
  <c r="B11" i="3" s="1"/>
  <c r="P137" i="2"/>
  <c r="P31" i="2" s="1"/>
  <c r="B20" i="3" s="1"/>
  <c r="P116" i="2"/>
  <c r="P10" i="2" s="1"/>
  <c r="R8" i="3" s="1"/>
  <c r="P119" i="2"/>
  <c r="P13" i="2" s="1"/>
  <c r="B5" i="3" s="1"/>
  <c r="P151" i="2"/>
  <c r="P45" i="2" s="1"/>
  <c r="B31" i="3" s="1"/>
  <c r="P126" i="2"/>
  <c r="P20" i="2" s="1"/>
  <c r="B12" i="3" s="1"/>
  <c r="Q148" i="2"/>
  <c r="Q42" i="2" s="1"/>
  <c r="C28" i="3" s="1"/>
  <c r="Q140" i="2"/>
  <c r="Q34" i="2" s="1"/>
  <c r="K12" i="3" s="1"/>
  <c r="Q114" i="2"/>
  <c r="Q8" i="2" s="1"/>
  <c r="K8" i="3" s="1"/>
  <c r="P139" i="2"/>
  <c r="P33" i="2" s="1"/>
  <c r="B22" i="3" s="1"/>
  <c r="P155" i="2"/>
  <c r="P49" i="2" s="1"/>
  <c r="R11" i="3" s="1"/>
  <c r="P153" i="2"/>
  <c r="P47" i="2" s="1"/>
  <c r="J14" i="3" s="1"/>
  <c r="P123" i="2"/>
  <c r="P17" i="2" s="1"/>
  <c r="B9" i="3" s="1"/>
  <c r="P112" i="2"/>
  <c r="P6" i="2" s="1"/>
  <c r="Q146" i="2"/>
  <c r="Q40" i="2" s="1"/>
  <c r="C26" i="3" s="1"/>
  <c r="Q135" i="2"/>
  <c r="Q29" i="2" s="1"/>
  <c r="C18" i="3" s="1"/>
  <c r="P111" i="2"/>
  <c r="P5" i="2" s="1"/>
  <c r="P121" i="2"/>
  <c r="P15" i="2" s="1"/>
  <c r="B7" i="3" s="1"/>
  <c r="P120" i="2"/>
  <c r="P14" i="2" s="1"/>
  <c r="B6" i="3" s="1"/>
  <c r="P127" i="2"/>
  <c r="P21" i="2" s="1"/>
  <c r="J10" i="3" s="1"/>
  <c r="P147" i="2"/>
  <c r="P41" i="2" s="1"/>
  <c r="B27" i="3" s="1"/>
  <c r="Q145" i="2"/>
  <c r="Q39" i="2" s="1"/>
  <c r="C25" i="3" s="1"/>
  <c r="Q144" i="2"/>
  <c r="Q38" i="2" s="1"/>
  <c r="C24" i="3" s="1"/>
  <c r="Q139" i="2"/>
  <c r="Q33" i="2" s="1"/>
  <c r="C22" i="3" s="1"/>
  <c r="P152" i="2"/>
  <c r="P46" i="2" s="1"/>
  <c r="B32" i="3" s="1"/>
  <c r="P117" i="2"/>
  <c r="P11" i="2" s="1"/>
  <c r="B3" i="3" s="1"/>
  <c r="P154" i="2"/>
  <c r="P48" i="2" s="1"/>
  <c r="J15" i="3" s="1"/>
  <c r="P118" i="2"/>
  <c r="P12" i="2" s="1"/>
  <c r="B4" i="3" s="1"/>
  <c r="P148" i="2"/>
  <c r="P42" i="2" s="1"/>
  <c r="B28" i="3" s="1"/>
  <c r="Q115" i="2"/>
  <c r="Q9" i="2" s="1"/>
  <c r="K9" i="3" s="1"/>
  <c r="Q112" i="2"/>
  <c r="Q6" i="2" s="1"/>
  <c r="P113" i="2"/>
  <c r="P7" i="2" s="1"/>
  <c r="P142" i="2"/>
  <c r="P36" i="2" s="1"/>
  <c r="R10" i="3" s="1"/>
  <c r="P129" i="2"/>
  <c r="P23" i="2" s="1"/>
  <c r="R9" i="3" s="1"/>
  <c r="P128" i="2"/>
  <c r="P22" i="2" s="1"/>
  <c r="J11" i="3" s="1"/>
  <c r="Q129" i="2"/>
  <c r="Q23" i="2" s="1"/>
  <c r="S9" i="3" s="1"/>
  <c r="P132" i="2"/>
  <c r="P26" i="2" s="1"/>
  <c r="B15" i="3" s="1"/>
  <c r="P149" i="2"/>
  <c r="P43" i="2" s="1"/>
  <c r="B29" i="3" s="1"/>
  <c r="Q132" i="2"/>
  <c r="Q26" i="2" s="1"/>
  <c r="C15" i="3" s="1"/>
  <c r="P134" i="2"/>
  <c r="P28" i="2" s="1"/>
  <c r="B17" i="3" s="1"/>
  <c r="P130" i="2"/>
  <c r="P24" i="2" s="1"/>
  <c r="B13" i="3" s="1"/>
  <c r="P141" i="2"/>
  <c r="P35" i="2" s="1"/>
  <c r="J13" i="3" s="1"/>
  <c r="Q136" i="2"/>
  <c r="Q30" i="2" s="1"/>
  <c r="C19" i="3" s="1"/>
  <c r="Q118" i="2"/>
  <c r="Q12" i="2" s="1"/>
  <c r="C4" i="3" s="1"/>
  <c r="Q138" i="2"/>
  <c r="Q32" i="2" s="1"/>
  <c r="C21" i="3" s="1"/>
  <c r="Q125" i="2"/>
  <c r="Q19" i="2" s="1"/>
  <c r="C11" i="3" s="1"/>
  <c r="Q123" i="2"/>
  <c r="Q17" i="2" s="1"/>
  <c r="C9" i="3" s="1"/>
  <c r="P146" i="2"/>
  <c r="P40" i="2" s="1"/>
  <c r="B26" i="3" s="1"/>
  <c r="P124" i="2"/>
  <c r="P18" i="2" s="1"/>
  <c r="B10" i="3" s="1"/>
  <c r="P140" i="2"/>
  <c r="P34" i="2" s="1"/>
  <c r="J12" i="3" s="1"/>
  <c r="P143" i="2"/>
  <c r="P37" i="2" s="1"/>
  <c r="B23" i="3" s="1"/>
  <c r="Q133" i="2"/>
  <c r="Q27" i="2" s="1"/>
  <c r="C16" i="3" s="1"/>
  <c r="Q113" i="2"/>
  <c r="Q7" i="2" s="1"/>
  <c r="Q120" i="2"/>
  <c r="Q14" i="2" s="1"/>
  <c r="C6" i="3" s="1"/>
  <c r="P144" i="2"/>
  <c r="P38" i="2" s="1"/>
  <c r="B24" i="3" s="1"/>
  <c r="P133" i="2"/>
  <c r="P27" i="2" s="1"/>
  <c r="B16" i="3" s="1"/>
  <c r="P131" i="2"/>
  <c r="P25" i="2" s="1"/>
  <c r="B14" i="3" s="1"/>
  <c r="Q124" i="2"/>
  <c r="Q18" i="2" s="1"/>
  <c r="C10" i="3" s="1"/>
  <c r="Q137" i="2"/>
  <c r="Q31" i="2" s="1"/>
  <c r="C20" i="3" s="1"/>
  <c r="Q149" i="2"/>
  <c r="Q43" i="2" s="1"/>
  <c r="C29" i="3" s="1"/>
  <c r="Q121" i="2"/>
  <c r="Q15" i="2" s="1"/>
  <c r="C7" i="3" s="1"/>
  <c r="W16" i="2"/>
  <c r="W18" i="2" s="1"/>
  <c r="V16" i="2"/>
  <c r="V18" i="2" s="1"/>
  <c r="Q110" i="2"/>
  <c r="Q4" i="2" s="1"/>
  <c r="Q150" i="2"/>
  <c r="Q44" i="2" s="1"/>
  <c r="C30" i="3" s="1"/>
  <c r="Q126" i="2"/>
  <c r="Q20" i="2" s="1"/>
  <c r="C12" i="3" s="1"/>
  <c r="Q151" i="2"/>
  <c r="Q45" i="2" s="1"/>
  <c r="C31" i="3" s="1"/>
  <c r="Q127" i="2"/>
  <c r="Q21" i="2" s="1"/>
  <c r="K10" i="3" s="1"/>
  <c r="Q141" i="2"/>
  <c r="Q35" i="2" s="1"/>
  <c r="K13" i="3" s="1"/>
  <c r="Q131" i="2"/>
  <c r="Q25" i="2" s="1"/>
  <c r="C14" i="3" s="1"/>
  <c r="Q152" i="2"/>
  <c r="Q46" i="2" s="1"/>
  <c r="C32" i="3" s="1"/>
  <c r="Q143" i="2"/>
  <c r="Q37" i="2" s="1"/>
  <c r="C23" i="3" s="1"/>
  <c r="K4" i="3" l="1"/>
  <c r="S4" i="3"/>
  <c r="R4" i="3"/>
  <c r="R5" i="3"/>
  <c r="J4" i="3"/>
  <c r="J5" i="3"/>
  <c r="S5" i="3"/>
  <c r="K5" i="3"/>
</calcChain>
</file>

<file path=xl/sharedStrings.xml><?xml version="1.0" encoding="utf-8"?>
<sst xmlns="http://schemas.openxmlformats.org/spreadsheetml/2006/main" count="634" uniqueCount="248">
  <si>
    <t>SerCon 'Callisto CF-IRMS' system</t>
  </si>
  <si>
    <t>Un-Drift Corrected</t>
  </si>
  <si>
    <t>N</t>
  </si>
  <si>
    <t>Name</t>
  </si>
  <si>
    <t>Beam Area</t>
  </si>
  <si>
    <t>N (Sam)</t>
  </si>
  <si>
    <t>-------</t>
  </si>
  <si>
    <t>15N (Sam)</t>
  </si>
  <si>
    <t>None (Sam)</t>
  </si>
  <si>
    <t>Ratio 1</t>
  </si>
  <si>
    <t>Ratio 2</t>
  </si>
  <si>
    <t>C (Sam)</t>
  </si>
  <si>
    <t>13C (Sam)</t>
  </si>
  <si>
    <t>18O (Sam)</t>
  </si>
  <si>
    <t>Status</t>
  </si>
  <si>
    <t xml:space="preserve"> </t>
  </si>
  <si>
    <t xml:space="preserve"> %</t>
  </si>
  <si>
    <t>*DeltaAir</t>
  </si>
  <si>
    <t>DeltaPDB</t>
  </si>
  <si>
    <t>END</t>
  </si>
  <si>
    <t>Drift Corrected</t>
  </si>
  <si>
    <t>%</t>
  </si>
  <si>
    <t>alanine</t>
  </si>
  <si>
    <t>name</t>
  </si>
  <si>
    <t>sequence</t>
  </si>
  <si>
    <t>no</t>
  </si>
  <si>
    <t>beam area</t>
  </si>
  <si>
    <t>Nitrogen</t>
  </si>
  <si>
    <t>weight</t>
  </si>
  <si>
    <t>mg</t>
  </si>
  <si>
    <t>‰air</t>
  </si>
  <si>
    <t>Carbon</t>
  </si>
  <si>
    <t>‰ V-PDB</t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</si>
  <si>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</si>
  <si>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</si>
  <si>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As</t>
  </si>
  <si>
    <t>raw</t>
  </si>
  <si>
    <t>drift corrected</t>
  </si>
  <si>
    <t>2sd</t>
  </si>
  <si>
    <t>bovine liver</t>
  </si>
  <si>
    <t>drift parameters</t>
  </si>
  <si>
    <t>stretch</t>
  </si>
  <si>
    <t>measured</t>
  </si>
  <si>
    <t>accepted</t>
  </si>
  <si>
    <t>BO-AL</t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</si>
  <si>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</si>
  <si>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</si>
  <si>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stretch factor</t>
  </si>
  <si>
    <t>stretch corrected</t>
  </si>
  <si>
    <t>shift</t>
  </si>
  <si>
    <t>BO</t>
  </si>
  <si>
    <t>acc.</t>
  </si>
  <si>
    <t>average alanine</t>
  </si>
  <si>
    <t>average bovine liver</t>
  </si>
  <si>
    <r>
      <t xml:space="preserve">measured </t>
    </r>
    <r>
      <rPr>
        <sz val="10"/>
        <color theme="1"/>
        <rFont val="Calibri"/>
        <family val="2"/>
      </rPr>
      <t>Δ</t>
    </r>
  </si>
  <si>
    <r>
      <t xml:space="preserve">accepted </t>
    </r>
    <r>
      <rPr>
        <sz val="10"/>
        <color theme="1"/>
        <rFont val="Calibri"/>
        <family val="2"/>
      </rPr>
      <t>Δ</t>
    </r>
  </si>
  <si>
    <t>acc AL</t>
  </si>
  <si>
    <t>acc BO</t>
  </si>
  <si>
    <t>shift corrected</t>
  </si>
  <si>
    <t>%N</t>
  </si>
  <si>
    <t>%C</t>
  </si>
  <si>
    <t>N peak</t>
  </si>
  <si>
    <t>Bovine</t>
  </si>
  <si>
    <t>C peak</t>
  </si>
  <si>
    <t>sensitivity</t>
  </si>
  <si>
    <t>C</t>
  </si>
  <si>
    <t>average</t>
  </si>
  <si>
    <t>Weight/Vol</t>
  </si>
  <si>
    <t>BOVINE LIVER</t>
  </si>
  <si>
    <t>ALANINE</t>
  </si>
  <si>
    <t>C/N</t>
  </si>
  <si>
    <t>ratio</t>
  </si>
  <si>
    <t>Bovine liver</t>
  </si>
  <si>
    <t>?</t>
  </si>
  <si>
    <t>blank</t>
  </si>
  <si>
    <t>charlie334_A_1</t>
  </si>
  <si>
    <t>charlie334_A_2</t>
  </si>
  <si>
    <t>frosty115_A_1</t>
  </si>
  <si>
    <t>frosty115_A_2</t>
  </si>
  <si>
    <t>frosty115_A_3</t>
  </si>
  <si>
    <t>flash115_A_1</t>
  </si>
  <si>
    <t>flash115_A_2</t>
  </si>
  <si>
    <t>flash115_A_3</t>
  </si>
  <si>
    <t>mixi115_A</t>
  </si>
  <si>
    <t>PLSD-01</t>
  </si>
  <si>
    <t>PLSD-02</t>
  </si>
  <si>
    <t>PLSD-03</t>
  </si>
  <si>
    <t>PLSD-04</t>
  </si>
  <si>
    <t>PLSD-05</t>
  </si>
  <si>
    <t>Blank</t>
  </si>
  <si>
    <t>Test</t>
  </si>
  <si>
    <t>SIGMA ALANINE</t>
  </si>
  <si>
    <t>AJT5796</t>
  </si>
  <si>
    <t>ATH7884</t>
  </si>
  <si>
    <t>ATH7818</t>
  </si>
  <si>
    <t>ATH7807</t>
  </si>
  <si>
    <t>LJ99586</t>
  </si>
  <si>
    <t>ATH7811</t>
  </si>
  <si>
    <t>AJT5751_R</t>
  </si>
  <si>
    <t>ATH7919</t>
  </si>
  <si>
    <t>LJ99591</t>
  </si>
  <si>
    <t>LJ99563</t>
  </si>
  <si>
    <t>AZK2771</t>
  </si>
  <si>
    <t>AZK2769</t>
  </si>
  <si>
    <t>AJT5688</t>
  </si>
  <si>
    <t>ATH7816</t>
  </si>
  <si>
    <t>AFY0030</t>
  </si>
  <si>
    <t>AZK2556</t>
  </si>
  <si>
    <t>ATH7808_R</t>
  </si>
  <si>
    <t>LXB836</t>
  </si>
  <si>
    <t>ABR9586</t>
  </si>
  <si>
    <t>ATX7003</t>
  </si>
  <si>
    <t>06-27-2023</t>
  </si>
  <si>
    <t>Data from file : C:\Sercon\Callisto_1046\SERCON_INTEGRA\Results\20230627 ZAAZ SEAL RBC PLATE 2_2_.prn</t>
  </si>
  <si>
    <t>? #230627164033QV</t>
  </si>
  <si>
    <t>? #230627164725MF</t>
  </si>
  <si>
    <t>? #230627165416WJ</t>
  </si>
  <si>
    <t>? #230627170106IT</t>
  </si>
  <si>
    <t>? #230627170758FL</t>
  </si>
  <si>
    <t>? #230627171451GW</t>
  </si>
  <si>
    <t>? #230627172141PJ</t>
  </si>
  <si>
    <t>? #230627172830KW</t>
  </si>
  <si>
    <t>FS1LE</t>
  </si>
  <si>
    <t>? #230627173520PX</t>
  </si>
  <si>
    <t>FS7LE</t>
  </si>
  <si>
    <t>? #230627174211NI</t>
  </si>
  <si>
    <t>FS3LE</t>
  </si>
  <si>
    <t>? #230627174901WG</t>
  </si>
  <si>
    <t>FS10LE</t>
  </si>
  <si>
    <t>? #230627175552GE</t>
  </si>
  <si>
    <t>FS11LE</t>
  </si>
  <si>
    <t>? #230627180243JA</t>
  </si>
  <si>
    <t>FS15LE</t>
  </si>
  <si>
    <t>? #230627180934TV</t>
  </si>
  <si>
    <t>FS14LE</t>
  </si>
  <si>
    <t>? #230627181623HS</t>
  </si>
  <si>
    <t>FS8LE</t>
  </si>
  <si>
    <t>? #230627182314KU</t>
  </si>
  <si>
    <t>FS5LE</t>
  </si>
  <si>
    <t>? #230627183005TL</t>
  </si>
  <si>
    <t>? #230627183655CK</t>
  </si>
  <si>
    <t>? #230627184345IS</t>
  </si>
  <si>
    <t>? #230627185036IU</t>
  </si>
  <si>
    <t>D007P</t>
  </si>
  <si>
    <t>? #230627185727EP</t>
  </si>
  <si>
    <t>D008P</t>
  </si>
  <si>
    <t>? #230627190417YG</t>
  </si>
  <si>
    <t>D010P</t>
  </si>
  <si>
    <t>? #230627191108XD</t>
  </si>
  <si>
    <t>012_DP</t>
  </si>
  <si>
    <t>? #230627191758ZQ</t>
  </si>
  <si>
    <t>022_DP</t>
  </si>
  <si>
    <t>? #230627192449PX</t>
  </si>
  <si>
    <t>011_DP</t>
  </si>
  <si>
    <t>? #230627193140OG</t>
  </si>
  <si>
    <t>014_DP</t>
  </si>
  <si>
    <t>? #230627193830WC</t>
  </si>
  <si>
    <t>FS17LE</t>
  </si>
  <si>
    <t>? #230627194520LT</t>
  </si>
  <si>
    <t>FS18LE</t>
  </si>
  <si>
    <t>? #230627195211GJ</t>
  </si>
  <si>
    <t>FS19LE</t>
  </si>
  <si>
    <t>? #230627195904KN</t>
  </si>
  <si>
    <t>? #230627200555HP</t>
  </si>
  <si>
    <t>? #230627201245FC</t>
  </si>
  <si>
    <t>? #230627201936WD</t>
  </si>
  <si>
    <t>FS20LE</t>
  </si>
  <si>
    <t>? #230627202627QX</t>
  </si>
  <si>
    <t>FS21LE</t>
  </si>
  <si>
    <t>? #230627203317GY</t>
  </si>
  <si>
    <t>FS22LE</t>
  </si>
  <si>
    <t>? #230627204010VL</t>
  </si>
  <si>
    <t>FS23LE</t>
  </si>
  <si>
    <t>? #230627204702MT</t>
  </si>
  <si>
    <t>FS24LE</t>
  </si>
  <si>
    <t>? #230627205355VK</t>
  </si>
  <si>
    <t>FS25LE</t>
  </si>
  <si>
    <t>? #230627210045FI</t>
  </si>
  <si>
    <t>FS26LE</t>
  </si>
  <si>
    <t>? #230627210736KE</t>
  </si>
  <si>
    <t>FS27LE</t>
  </si>
  <si>
    <t>? #230627211427PC</t>
  </si>
  <si>
    <t>FS28LE</t>
  </si>
  <si>
    <t>? #230627212119FR</t>
  </si>
  <si>
    <t>FS29LE</t>
  </si>
  <si>
    <t>? #230627212811NF</t>
  </si>
  <si>
    <t>? #230627213501ZM</t>
  </si>
  <si>
    <t>? #230627214152AL</t>
  </si>
  <si>
    <t>? #230627214842HT</t>
  </si>
  <si>
    <t>FS30LE</t>
  </si>
  <si>
    <t>? #230627215533WV</t>
  </si>
  <si>
    <t>FS31LE</t>
  </si>
  <si>
    <t>? #230627220223ED</t>
  </si>
  <si>
    <t>FS32LE</t>
  </si>
  <si>
    <t>FS33LE</t>
  </si>
  <si>
    <t>FS34LE</t>
  </si>
  <si>
    <t>FS35LE</t>
  </si>
  <si>
    <t>? #230627222947PS</t>
  </si>
  <si>
    <t>FS36LE</t>
  </si>
  <si>
    <t>FS37LE</t>
  </si>
  <si>
    <t>FS38LE</t>
  </si>
  <si>
    <t>FS39LE</t>
  </si>
  <si>
    <t>FS40LE</t>
  </si>
  <si>
    <t>FS41LE</t>
  </si>
  <si>
    <t>? #230627233129NL</t>
  </si>
  <si>
    <t>FS42LE</t>
  </si>
  <si>
    <t>? #230627233822OB</t>
  </si>
  <si>
    <t>FS43LE</t>
  </si>
  <si>
    <t>? #230627234514OF</t>
  </si>
  <si>
    <t>FS44LE</t>
  </si>
  <si>
    <t>? #230627235204YX</t>
  </si>
  <si>
    <t>FS45LE</t>
  </si>
  <si>
    <t>? #230627235856ZV</t>
  </si>
  <si>
    <t>FS46LE</t>
  </si>
  <si>
    <t>? #230628000548KU</t>
  </si>
  <si>
    <t>FS47LE</t>
  </si>
  <si>
    <t>? #230628001239ZG</t>
  </si>
  <si>
    <t>FS48LE</t>
  </si>
  <si>
    <t>? #230628001931ER</t>
  </si>
  <si>
    <t>FS49LE</t>
  </si>
  <si>
    <t>? #230628002623AI</t>
  </si>
  <si>
    <t>? #230628003314RD</t>
  </si>
  <si>
    <t>? #230628004004DH</t>
  </si>
  <si>
    <t>? #230628004656KO</t>
  </si>
  <si>
    <t>FS50LE</t>
  </si>
  <si>
    <t>? #230628005346IH</t>
  </si>
  <si>
    <t>FS51LE</t>
  </si>
  <si>
    <t>? #230628010039UI</t>
  </si>
  <si>
    <t>FS52LE</t>
  </si>
  <si>
    <t>? #230628010729JK</t>
  </si>
  <si>
    <t>FS53LE</t>
  </si>
  <si>
    <t>? #230628011421VK</t>
  </si>
  <si>
    <t>FS54LE</t>
  </si>
  <si>
    <t>? #230628012113SQ</t>
  </si>
  <si>
    <t>FS55LE</t>
  </si>
  <si>
    <t>? #230628012804KY</t>
  </si>
  <si>
    <t>FS56LE</t>
  </si>
  <si>
    <t>? #230628013454QN</t>
  </si>
  <si>
    <t>FS57LE</t>
  </si>
  <si>
    <t>? #230628014144GP</t>
  </si>
  <si>
    <t>FS58LE</t>
  </si>
  <si>
    <t>? #230628014835TL</t>
  </si>
  <si>
    <t>FS59LE</t>
  </si>
  <si>
    <t>? #230628015526XH</t>
  </si>
  <si>
    <t>? #230628020218RW</t>
  </si>
  <si>
    <t>? #230628020910HJ</t>
  </si>
  <si>
    <t>? #230628021603AH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</si>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</sst>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E+00"/>
    <numFmt numFmtId="166" formatCode="0.0"/>
    <numFmt numFmtId="167" formatCode="0.0000"/>
    <numFmt numFmtId="168" formatCode="0.000"/>
    <numFmt numFmtId="169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vertAlign val="superscript"/>
      <sz val="10"/>
      <color theme="1"/>
      <name val="Cambria"/>
      <family val="1"/>
      <scheme val="maj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mbria"/>
      <family val="1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left"/>
    </xf>
    <xf numFmtId="0" fontId="19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/>
    </xf>
    <xf numFmtId="0" fontId="18" fillId="33" borderId="0" xfId="0" applyFont="1" applyFill="1" applyAlignment="1">
      <alignment horizontal="center"/>
    </xf>
    <xf numFmtId="1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1" fontId="18" fillId="0" borderId="0" xfId="0" applyNumberFormat="1" applyFont="1" applyBorder="1" applyAlignment="1">
      <alignment horizontal="center"/>
    </xf>
    <xf numFmtId="11" fontId="18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1" fontId="18" fillId="0" borderId="17" xfId="0" applyNumberFormat="1" applyFont="1" applyBorder="1" applyAlignment="1">
      <alignment horizontal="center"/>
    </xf>
    <xf numFmtId="11" fontId="18" fillId="0" borderId="18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69" fontId="18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167" fontId="18" fillId="0" borderId="17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5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6" fontId="18" fillId="34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5" borderId="0" xfId="0" applyFont="1" applyFill="1" applyAlignment="1">
      <alignment horizontal="left"/>
    </xf>
    <xf numFmtId="165" fontId="18" fillId="35" borderId="0" xfId="0" applyNumberFormat="1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166" fontId="18" fillId="35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0" fillId="0" borderId="0" xfId="0"/>
    <xf numFmtId="1" fontId="18" fillId="0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0" fontId="0" fillId="0" borderId="0" xfId="0"/>
    <xf numFmtId="11" fontId="0" fillId="0" borderId="0" xfId="0" applyNumberFormat="1"/>
    <xf numFmtId="1" fontId="19" fillId="33" borderId="10" xfId="0" applyNumberFormat="1" applyFont="1" applyFill="1" applyBorder="1" applyAlignment="1">
      <alignment horizontal="center"/>
    </xf>
    <xf numFmtId="1" fontId="19" fillId="33" borderId="11" xfId="0" applyNumberFormat="1" applyFont="1" applyFill="1" applyBorder="1" applyAlignment="1">
      <alignment horizontal="center"/>
    </xf>
    <xf numFmtId="0" fontId="0" fillId="0" borderId="0" xfId="0"/>
    <xf numFmtId="11" fontId="0" fillId="0" borderId="0" xfId="0" applyNumberFormat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/>
    <xf numFmtId="11" fontId="0" fillId="0" borderId="0" xfId="0" applyNumberFormat="1"/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15N stretch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ReprocessedData!$AJ$110:$AJ$111</c:f>
              <c:numCache>
                <c:formatCode>General</c:formatCode>
                <c:ptCount val="2"/>
              </c:numCache>
            </c:numRef>
          </c:xVal>
          <c:yVal>
            <c:numRef>
              <c:f>ReprocessedData!$AK$110:$AK$111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D-47AC-8946-CF09C144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104"/>
        <c:axId val="73969024"/>
      </c:scatterChart>
      <c:valAx>
        <c:axId val="7396710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73969024"/>
        <c:crosses val="autoZero"/>
        <c:crossBetween val="midCat"/>
      </c:valAx>
      <c:valAx>
        <c:axId val="7396902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7396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d15N drift</a:t>
            </a:r>
          </a:p>
        </c:rich>
      </c:tx>
      <c:layout>
        <c:manualLayout>
          <c:xMode val="edge"/>
          <c:yMode val="edge"/>
          <c:x val="0.41328918826350036"/>
          <c:y val="2.24805220437449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7293471456047"/>
          <c:y val="0.26260996500768086"/>
          <c:w val="0.81189541516062802"/>
          <c:h val="0.6204978108042806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1684475664382046"/>
                  <c:y val="-0.4403500589007378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repro!$J$4:$J$101</c:f>
              <c:numCache>
                <c:formatCode>General</c:formatCode>
                <c:ptCount val="98"/>
                <c:pt idx="4" formatCode="0.00">
                  <c:v>-1.8500000238418599</c:v>
                </c:pt>
                <c:pt idx="5" formatCode="0.00">
                  <c:v>-1.79637719711059</c:v>
                </c:pt>
                <c:pt idx="6" formatCode="0.00">
                  <c:v>-1.7567627409448656</c:v>
                </c:pt>
                <c:pt idx="17" formatCode="0.00">
                  <c:v>-1.43761640888588</c:v>
                </c:pt>
                <c:pt idx="18" formatCode="0.00">
                  <c:v>-1.48769422146769</c:v>
                </c:pt>
                <c:pt idx="19" formatCode="0.00">
                  <c:v>-1.4345440373303555</c:v>
                </c:pt>
                <c:pt idx="30" formatCode="0.00">
                  <c:v>-1.29309710967406</c:v>
                </c:pt>
                <c:pt idx="31" formatCode="0.00">
                  <c:v>-1.2498989920810299</c:v>
                </c:pt>
                <c:pt idx="32" formatCode="0.00">
                  <c:v>-1.3178446861839053</c:v>
                </c:pt>
                <c:pt idx="43" formatCode="0.00">
                  <c:v>-1.2411536336615601</c:v>
                </c:pt>
                <c:pt idx="44" formatCode="0.00">
                  <c:v>-1.12475043486884</c:v>
                </c:pt>
                <c:pt idx="45" formatCode="0.00">
                  <c:v>-1.1975814714406257</c:v>
                </c:pt>
                <c:pt idx="56" formatCode="0.00">
                  <c:v>-1.4600083430998001</c:v>
                </c:pt>
                <c:pt idx="57" formatCode="0.00">
                  <c:v>-1.4947749883582599</c:v>
                </c:pt>
                <c:pt idx="58" formatCode="0.00">
                  <c:v>-1.5109527406250249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74-40F6-80A1-A321C70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4800"/>
        <c:axId val="73886720"/>
      </c:scatterChart>
      <c:valAx>
        <c:axId val="73884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6720"/>
        <c:crossesAt val="-50"/>
        <c:crossBetween val="midCat"/>
      </c:valAx>
      <c:valAx>
        <c:axId val="738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d13C drift</a:t>
            </a:r>
          </a:p>
        </c:rich>
      </c:tx>
      <c:layout>
        <c:manualLayout>
          <c:xMode val="edge"/>
          <c:yMode val="edge"/>
          <c:x val="0.42100370231435419"/>
          <c:y val="2.29286092775411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52758753215425"/>
          <c:y val="0.25255863119211619"/>
          <c:w val="0.80509717477407861"/>
          <c:h val="0.609112045975171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4605594580477557"/>
                  <c:y val="-0.259335810545896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repro!$K$4:$K$101</c:f>
              <c:numCache>
                <c:formatCode>General</c:formatCode>
                <c:ptCount val="98"/>
                <c:pt idx="4" formatCode="0.00">
                  <c:v>-19.620000839233398</c:v>
                </c:pt>
                <c:pt idx="5" formatCode="0.00">
                  <c:v>-19.5316129641622</c:v>
                </c:pt>
                <c:pt idx="6" formatCode="0.00">
                  <c:v>-19.531479083309051</c:v>
                </c:pt>
                <c:pt idx="17" formatCode="0.00">
                  <c:v>-19.307972126764</c:v>
                </c:pt>
                <c:pt idx="18" formatCode="0.00">
                  <c:v>-19.309263567763601</c:v>
                </c:pt>
                <c:pt idx="19" formatCode="0.00">
                  <c:v>-19.344706614327048</c:v>
                </c:pt>
                <c:pt idx="30" formatCode="0.00">
                  <c:v>-19.3033205306754</c:v>
                </c:pt>
                <c:pt idx="31" formatCode="0.00">
                  <c:v>-19.263997737973401</c:v>
                </c:pt>
                <c:pt idx="32" formatCode="0.00">
                  <c:v>-19.292292959119749</c:v>
                </c:pt>
                <c:pt idx="43" formatCode="0.00">
                  <c:v>-19.291150262896799</c:v>
                </c:pt>
                <c:pt idx="44" formatCode="0.00">
                  <c:v>-19.2890991482743</c:v>
                </c:pt>
                <c:pt idx="45" formatCode="0.00">
                  <c:v>-19.293121159167249</c:v>
                </c:pt>
                <c:pt idx="56" formatCode="0.00">
                  <c:v>-19.430607837671801</c:v>
                </c:pt>
                <c:pt idx="57" formatCode="0.00">
                  <c:v>-19.4609769340958</c:v>
                </c:pt>
                <c:pt idx="58" formatCode="0.00">
                  <c:v>-19.442401158832251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F5-4BB0-AACA-65CC4E96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0528"/>
        <c:axId val="91623808"/>
      </c:scatterChart>
      <c:valAx>
        <c:axId val="73910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3808"/>
        <c:crossesAt val="-50"/>
        <c:crossBetween val="midCat"/>
      </c:valAx>
      <c:valAx>
        <c:axId val="916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7815266841644795"/>
                  <c:y val="-0.15319444444444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0.83899999999999997</c:v>
                </c:pt>
                <c:pt idx="1">
                  <c:v>0.78700000000000003</c:v>
                </c:pt>
                <c:pt idx="2">
                  <c:v>0.81899999999999995</c:v>
                </c:pt>
                <c:pt idx="3">
                  <c:v>0.872</c:v>
                </c:pt>
                <c:pt idx="4">
                  <c:v>0.80700000000000005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repro!$E$104:$E$111</c:f>
              <c:numCache>
                <c:formatCode>0.000E+00</c:formatCode>
                <c:ptCount val="8"/>
                <c:pt idx="0">
                  <c:v>1.04194770096655E-7</c:v>
                </c:pt>
                <c:pt idx="1">
                  <c:v>9.8417429528902005E-8</c:v>
                </c:pt>
                <c:pt idx="2">
                  <c:v>1.03810530154708E-7</c:v>
                </c:pt>
                <c:pt idx="3">
                  <c:v>1.0850396781753E-7</c:v>
                </c:pt>
                <c:pt idx="4">
                  <c:v>1.0144378067775101E-7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8-4D86-AD04-1B7ACECF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5920"/>
        <c:axId val="91667840"/>
      </c:scatterChart>
      <c:valAx>
        <c:axId val="916659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weight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7840"/>
        <c:crosses val="autoZero"/>
        <c:crossBetween val="midCat"/>
      </c:valAx>
      <c:valAx>
        <c:axId val="91667840"/>
        <c:scaling>
          <c:orientation val="minMax"/>
          <c:max val="1.5000000000000007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1095089775064837"/>
                  <c:y val="-0.147216023872885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0.83899999999999997</c:v>
                </c:pt>
                <c:pt idx="1">
                  <c:v>0.78700000000000003</c:v>
                </c:pt>
                <c:pt idx="2">
                  <c:v>0.81899999999999995</c:v>
                </c:pt>
                <c:pt idx="3">
                  <c:v>0.872</c:v>
                </c:pt>
                <c:pt idx="4">
                  <c:v>0.80700000000000005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repro!$F$104:$F$111</c:f>
              <c:numCache>
                <c:formatCode>General</c:formatCode>
                <c:ptCount val="8"/>
                <c:pt idx="0" formatCode="0.000E+00">
                  <c:v>5.8393695834269E-7</c:v>
                </c:pt>
                <c:pt idx="1">
                  <c:v>5.5227028572524304E-7</c:v>
                </c:pt>
                <c:pt idx="2">
                  <c:v>5.7745897863448203E-7</c:v>
                </c:pt>
                <c:pt idx="3">
                  <c:v>6.0665545187354997E-7</c:v>
                </c:pt>
                <c:pt idx="4">
                  <c:v>5.6945213700032603E-7</c:v>
                </c:pt>
                <c:pt idx="5" formatCode="0.000E+00">
                  <c:v>0</c:v>
                </c:pt>
                <c:pt idx="6" formatCode="0.000E+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E9-46FC-AB58-DCCB42C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0208"/>
        <c:axId val="91712128"/>
      </c:scatterChart>
      <c:valAx>
        <c:axId val="917102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2128"/>
        <c:crosses val="autoZero"/>
        <c:crossBetween val="midCat"/>
      </c:valAx>
      <c:valAx>
        <c:axId val="91712128"/>
        <c:scaling>
          <c:orientation val="minMax"/>
          <c:max val="1.0000000000000004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385762</xdr:colOff>
      <xdr:row>96</xdr:row>
      <xdr:rowOff>90487</xdr:rowOff>
    </xdr:from>
    <xdr:to>
      <xdr:col>47</xdr:col>
      <xdr:colOff>80962</xdr:colOff>
      <xdr:row>110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41132</xdr:colOff>
      <xdr:row>1</xdr:row>
      <xdr:rowOff>190933</xdr:rowOff>
    </xdr:from>
    <xdr:to>
      <xdr:col>30</xdr:col>
      <xdr:colOff>580591</xdr:colOff>
      <xdr:row>22</xdr:row>
      <xdr:rowOff>62778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74902</xdr:colOff>
      <xdr:row>23</xdr:row>
      <xdr:rowOff>10824</xdr:rowOff>
    </xdr:from>
    <xdr:to>
      <xdr:col>31</xdr:col>
      <xdr:colOff>8225</xdr:colOff>
      <xdr:row>43</xdr:row>
      <xdr:rowOff>87024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599641</xdr:colOff>
      <xdr:row>2</xdr:row>
      <xdr:rowOff>19050</xdr:rowOff>
    </xdr:from>
    <xdr:to>
      <xdr:col>38</xdr:col>
      <xdr:colOff>298305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3030</xdr:colOff>
      <xdr:row>23</xdr:row>
      <xdr:rowOff>19049</xdr:rowOff>
    </xdr:from>
    <xdr:to>
      <xdr:col>38</xdr:col>
      <xdr:colOff>307830</xdr:colOff>
      <xdr:row>43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selection sqref="A1:R67"/>
    </sheetView>
  </sheetViews>
  <sheetFormatPr defaultRowHeight="15" x14ac:dyDescent="0.25"/>
  <cols>
    <col min="1" max="16384" width="9.140625" style="54"/>
  </cols>
  <sheetData>
    <row r="1" spans="1:18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x14ac:dyDescent="0.25">
      <c r="A2" s="71">
        <v>0.69482638888888892</v>
      </c>
      <c r="B2" s="70" t="s">
        <v>112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4" spans="1:18" x14ac:dyDescent="0.25">
      <c r="A4" s="70" t="s">
        <v>113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x14ac:dyDescent="0.25">
      <c r="A5" s="70" t="s">
        <v>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x14ac:dyDescent="0.25">
      <c r="A6" s="70" t="s">
        <v>2</v>
      </c>
      <c r="B6" s="70" t="s">
        <v>3</v>
      </c>
      <c r="C6" s="70" t="s">
        <v>67</v>
      </c>
      <c r="D6" s="70" t="s">
        <v>4</v>
      </c>
      <c r="E6" s="70" t="s">
        <v>5</v>
      </c>
      <c r="F6" s="70" t="s">
        <v>6</v>
      </c>
      <c r="G6" s="70" t="s">
        <v>7</v>
      </c>
      <c r="H6" s="70" t="s">
        <v>8</v>
      </c>
      <c r="I6" s="70" t="s">
        <v>9</v>
      </c>
      <c r="J6" s="70" t="s">
        <v>10</v>
      </c>
      <c r="K6" s="70" t="s">
        <v>4</v>
      </c>
      <c r="L6" s="70" t="s">
        <v>11</v>
      </c>
      <c r="M6" s="70" t="s">
        <v>6</v>
      </c>
      <c r="N6" s="70" t="s">
        <v>12</v>
      </c>
      <c r="O6" s="70" t="s">
        <v>13</v>
      </c>
      <c r="P6" s="70" t="s">
        <v>9</v>
      </c>
      <c r="Q6" s="70" t="s">
        <v>10</v>
      </c>
      <c r="R6" s="70" t="s">
        <v>14</v>
      </c>
    </row>
    <row r="7" spans="1:18" x14ac:dyDescent="0.25">
      <c r="A7" s="70" t="s">
        <v>15</v>
      </c>
      <c r="B7" s="70" t="s">
        <v>15</v>
      </c>
      <c r="C7" s="70" t="s">
        <v>15</v>
      </c>
      <c r="D7" s="70" t="s">
        <v>15</v>
      </c>
      <c r="E7" s="70" t="s">
        <v>16</v>
      </c>
      <c r="F7" s="70" t="s">
        <v>15</v>
      </c>
      <c r="G7" s="70" t="s">
        <v>17</v>
      </c>
      <c r="H7" s="70" t="s">
        <v>15</v>
      </c>
      <c r="I7" s="70" t="s">
        <v>15</v>
      </c>
      <c r="J7" s="70" t="s">
        <v>15</v>
      </c>
      <c r="K7" s="70" t="s">
        <v>15</v>
      </c>
      <c r="L7" s="70" t="s">
        <v>16</v>
      </c>
      <c r="M7" s="70" t="s">
        <v>15</v>
      </c>
      <c r="N7" s="70" t="s">
        <v>18</v>
      </c>
      <c r="O7" s="70" t="s">
        <v>18</v>
      </c>
      <c r="P7" s="70" t="s">
        <v>15</v>
      </c>
      <c r="Q7" s="70" t="s">
        <v>15</v>
      </c>
      <c r="R7" s="70" t="s">
        <v>15</v>
      </c>
    </row>
    <row r="8" spans="1:18" x14ac:dyDescent="0.25">
      <c r="A8" s="70">
        <v>1</v>
      </c>
      <c r="B8" s="70" t="s">
        <v>89</v>
      </c>
      <c r="C8" s="70">
        <v>100</v>
      </c>
      <c r="D8" s="72">
        <v>1.34765619602922E-10</v>
      </c>
      <c r="E8" s="70">
        <v>0</v>
      </c>
      <c r="F8" s="70">
        <v>0</v>
      </c>
      <c r="G8" s="70">
        <v>0</v>
      </c>
      <c r="H8" s="70">
        <v>0</v>
      </c>
      <c r="I8" s="72">
        <v>3.59706976646175E-3</v>
      </c>
      <c r="J8" s="72">
        <v>1.6585812189830799E-5</v>
      </c>
      <c r="K8" s="72">
        <v>1.3477447708201699E-9</v>
      </c>
      <c r="L8" s="70">
        <v>0</v>
      </c>
      <c r="M8" s="70">
        <v>0</v>
      </c>
      <c r="N8" s="70">
        <v>0</v>
      </c>
      <c r="O8" s="70">
        <v>0</v>
      </c>
      <c r="P8" s="72">
        <v>1.23390430266502E-2</v>
      </c>
      <c r="Q8" s="72">
        <v>8.3959040355808309E-3</v>
      </c>
      <c r="R8" s="70" t="s">
        <v>114</v>
      </c>
    </row>
    <row r="9" spans="1:18" x14ac:dyDescent="0.25">
      <c r="A9" s="70">
        <v>2</v>
      </c>
      <c r="B9" s="70" t="s">
        <v>89</v>
      </c>
      <c r="C9" s="70">
        <v>100</v>
      </c>
      <c r="D9" s="72">
        <v>1.2766892177704E-10</v>
      </c>
      <c r="E9" s="70">
        <v>0</v>
      </c>
      <c r="F9" s="70">
        <v>0</v>
      </c>
      <c r="G9" s="70">
        <v>0</v>
      </c>
      <c r="H9" s="70">
        <v>0</v>
      </c>
      <c r="I9" s="72">
        <v>3.59706976646175E-3</v>
      </c>
      <c r="J9" s="72">
        <v>1.6585812189830799E-5</v>
      </c>
      <c r="K9" s="72">
        <v>1.3209552739840099E-9</v>
      </c>
      <c r="L9" s="70">
        <v>0</v>
      </c>
      <c r="M9" s="70">
        <v>0</v>
      </c>
      <c r="N9" s="70">
        <v>0</v>
      </c>
      <c r="O9" s="70">
        <v>0</v>
      </c>
      <c r="P9" s="72">
        <v>1.23390430266502E-2</v>
      </c>
      <c r="Q9" s="72">
        <v>8.3959040355808309E-3</v>
      </c>
      <c r="R9" s="70" t="s">
        <v>115</v>
      </c>
    </row>
    <row r="10" spans="1:18" x14ac:dyDescent="0.25">
      <c r="A10" s="70">
        <v>3</v>
      </c>
      <c r="B10" s="70" t="s">
        <v>90</v>
      </c>
      <c r="C10" s="70">
        <v>0.8</v>
      </c>
      <c r="D10" s="72">
        <v>1.66079381282158E-7</v>
      </c>
      <c r="E10" s="70">
        <v>0</v>
      </c>
      <c r="F10" s="70">
        <v>0</v>
      </c>
      <c r="G10" s="70">
        <v>0</v>
      </c>
      <c r="H10" s="70">
        <v>0</v>
      </c>
      <c r="I10" s="72">
        <v>3.59706976646175E-3</v>
      </c>
      <c r="J10" s="72">
        <v>1.6585812189830799E-5</v>
      </c>
      <c r="K10" s="72">
        <v>4.8368390603847899E-7</v>
      </c>
      <c r="L10" s="70">
        <v>0</v>
      </c>
      <c r="M10" s="70">
        <v>0</v>
      </c>
      <c r="N10" s="70">
        <v>0</v>
      </c>
      <c r="O10" s="70">
        <v>0</v>
      </c>
      <c r="P10" s="72">
        <v>1.23390430266502E-2</v>
      </c>
      <c r="Q10" s="72">
        <v>8.3959040355808309E-3</v>
      </c>
      <c r="R10" s="70" t="s">
        <v>116</v>
      </c>
    </row>
    <row r="11" spans="1:18" x14ac:dyDescent="0.25">
      <c r="A11" s="70">
        <v>4</v>
      </c>
      <c r="B11" s="70" t="s">
        <v>90</v>
      </c>
      <c r="C11" s="70">
        <v>0.8</v>
      </c>
      <c r="D11" s="72">
        <v>1.6337801342358701E-7</v>
      </c>
      <c r="E11" s="70">
        <v>0</v>
      </c>
      <c r="F11" s="70">
        <v>0</v>
      </c>
      <c r="G11" s="70">
        <v>0</v>
      </c>
      <c r="H11" s="70">
        <v>0</v>
      </c>
      <c r="I11" s="72">
        <v>3.59706976646175E-3</v>
      </c>
      <c r="J11" s="72">
        <v>1.6585812189830799E-5</v>
      </c>
      <c r="K11" s="72">
        <v>4.74176232723167E-7</v>
      </c>
      <c r="L11" s="70">
        <v>0</v>
      </c>
      <c r="M11" s="70">
        <v>0</v>
      </c>
      <c r="N11" s="70">
        <v>0</v>
      </c>
      <c r="O11" s="70">
        <v>0</v>
      </c>
      <c r="P11" s="72">
        <v>1.23390430266502E-2</v>
      </c>
      <c r="Q11" s="72">
        <v>8.3959040355808309E-3</v>
      </c>
      <c r="R11" s="70" t="s">
        <v>117</v>
      </c>
    </row>
    <row r="12" spans="1:18" x14ac:dyDescent="0.25">
      <c r="A12" s="70">
        <v>5</v>
      </c>
      <c r="B12" s="70" t="s">
        <v>91</v>
      </c>
      <c r="C12" s="70">
        <v>0.8</v>
      </c>
      <c r="D12" s="72">
        <v>1.6140832383160201E-7</v>
      </c>
      <c r="E12" s="70">
        <v>15.7200002670288</v>
      </c>
      <c r="F12" s="70">
        <v>1.0000000000000001E-15</v>
      </c>
      <c r="G12" s="70">
        <v>-1.8500000238418599</v>
      </c>
      <c r="H12" s="70">
        <v>0</v>
      </c>
      <c r="I12" s="72">
        <v>3.59706976646175E-3</v>
      </c>
      <c r="J12" s="72">
        <v>1.6585812189830799E-5</v>
      </c>
      <c r="K12" s="72">
        <v>4.70411802622195E-7</v>
      </c>
      <c r="L12" s="70">
        <v>40.439998626708999</v>
      </c>
      <c r="M12" s="70">
        <v>1.0000000000000001E-15</v>
      </c>
      <c r="N12" s="70">
        <v>-19.620000839233398</v>
      </c>
      <c r="O12" s="70">
        <v>-18</v>
      </c>
      <c r="P12" s="72">
        <v>1.23390430266502E-2</v>
      </c>
      <c r="Q12" s="72">
        <v>8.3959040355808309E-3</v>
      </c>
      <c r="R12" s="70" t="s">
        <v>118</v>
      </c>
    </row>
    <row r="13" spans="1:18" x14ac:dyDescent="0.25">
      <c r="A13" s="70">
        <v>6</v>
      </c>
      <c r="B13" s="70" t="s">
        <v>69</v>
      </c>
      <c r="C13" s="70">
        <v>0.8</v>
      </c>
      <c r="D13" s="72">
        <v>1.6553074802527799E-7</v>
      </c>
      <c r="E13" s="70">
        <v>16.121506082629502</v>
      </c>
      <c r="F13" s="70">
        <v>0</v>
      </c>
      <c r="G13" s="70">
        <v>-1.79637719711059</v>
      </c>
      <c r="H13" s="70">
        <v>0</v>
      </c>
      <c r="I13" s="72">
        <v>3.6698956192348199E-3</v>
      </c>
      <c r="J13" s="72">
        <v>1.3625094343176901E-5</v>
      </c>
      <c r="K13" s="72">
        <v>4.8098760818682304E-7</v>
      </c>
      <c r="L13" s="70">
        <v>41.349174402014</v>
      </c>
      <c r="M13" s="70">
        <v>0</v>
      </c>
      <c r="N13" s="70">
        <v>-19.5316129641622</v>
      </c>
      <c r="O13" s="70">
        <v>-47.9704507669612</v>
      </c>
      <c r="P13" s="72">
        <v>1.10177193587991E-2</v>
      </c>
      <c r="Q13" s="72">
        <v>3.9358806078525601E-3</v>
      </c>
      <c r="R13" s="70" t="s">
        <v>119</v>
      </c>
    </row>
    <row r="14" spans="1:18" x14ac:dyDescent="0.25">
      <c r="A14" s="70">
        <v>7</v>
      </c>
      <c r="B14" s="70" t="s">
        <v>68</v>
      </c>
      <c r="C14" s="70">
        <v>0.83899999999999997</v>
      </c>
      <c r="D14" s="72">
        <v>1.04194770096655E-7</v>
      </c>
      <c r="E14" s="70">
        <v>9.6761203911456608</v>
      </c>
      <c r="F14" s="70">
        <v>0</v>
      </c>
      <c r="G14" s="70">
        <v>6.5025982614384796</v>
      </c>
      <c r="H14" s="70">
        <v>0</v>
      </c>
      <c r="I14" s="72">
        <v>3.70040680250818E-3</v>
      </c>
      <c r="J14" s="72">
        <v>1.37322629224956E-5</v>
      </c>
      <c r="K14" s="72">
        <v>5.8393695834269E-7</v>
      </c>
      <c r="L14" s="70">
        <v>47.865666614820803</v>
      </c>
      <c r="M14" s="70">
        <v>0</v>
      </c>
      <c r="N14" s="70">
        <v>-28.304795670180901</v>
      </c>
      <c r="O14" s="70">
        <v>-48.123957532162798</v>
      </c>
      <c r="P14" s="70">
        <v>1.0919133350094999E-2</v>
      </c>
      <c r="Q14" s="72">
        <v>3.9352459801765402E-3</v>
      </c>
      <c r="R14" s="70" t="s">
        <v>120</v>
      </c>
    </row>
    <row r="15" spans="1:18" x14ac:dyDescent="0.25">
      <c r="A15" s="70">
        <v>8</v>
      </c>
      <c r="B15" s="70" t="s">
        <v>74</v>
      </c>
      <c r="C15" s="70">
        <v>100</v>
      </c>
      <c r="D15" s="72">
        <v>1.24986224041073E-10</v>
      </c>
      <c r="E15" s="72">
        <v>5.4889162754606299E-3</v>
      </c>
      <c r="F15" s="70">
        <v>0</v>
      </c>
      <c r="G15" s="70">
        <v>-63.1176839754119</v>
      </c>
      <c r="H15" s="70">
        <v>0</v>
      </c>
      <c r="I15" s="72">
        <v>3.4444478348644001E-3</v>
      </c>
      <c r="J15" s="70">
        <v>55.721738885749801</v>
      </c>
      <c r="K15" s="72">
        <v>1.6673476518729E-9</v>
      </c>
      <c r="L15" s="72">
        <v>1.1466953194243499E-3</v>
      </c>
      <c r="M15" s="70">
        <v>0</v>
      </c>
      <c r="N15" s="70">
        <v>-22.529998408053601</v>
      </c>
      <c r="O15" s="70">
        <v>-44.331524253263602</v>
      </c>
      <c r="P15" s="70">
        <v>1.0984025901889001E-2</v>
      </c>
      <c r="Q15" s="72">
        <v>3.9509246580190704E-3</v>
      </c>
      <c r="R15" s="70" t="s">
        <v>121</v>
      </c>
    </row>
    <row r="16" spans="1:18" x14ac:dyDescent="0.25">
      <c r="A16" s="70">
        <v>9</v>
      </c>
      <c r="B16" s="70" t="s">
        <v>122</v>
      </c>
      <c r="C16" s="70">
        <v>0.83499999999999996</v>
      </c>
      <c r="D16" s="72">
        <v>1.4069403284078199E-7</v>
      </c>
      <c r="E16" s="70">
        <v>13.1282859975313</v>
      </c>
      <c r="F16" s="70">
        <v>0</v>
      </c>
      <c r="G16" s="70">
        <v>10.2433196738245</v>
      </c>
      <c r="H16" s="70">
        <v>0</v>
      </c>
      <c r="I16" s="72">
        <v>3.7141595647808201E-3</v>
      </c>
      <c r="J16" s="72">
        <v>1.36084185535858E-5</v>
      </c>
      <c r="K16" s="72">
        <v>5.2547702567018504E-7</v>
      </c>
      <c r="L16" s="70">
        <v>43.280373117099899</v>
      </c>
      <c r="M16" s="70">
        <v>0</v>
      </c>
      <c r="N16" s="70">
        <v>-16.9821855342629</v>
      </c>
      <c r="O16" s="70">
        <v>-47.210530057604899</v>
      </c>
      <c r="P16" s="72">
        <v>1.1046367784714401E-2</v>
      </c>
      <c r="Q16" s="72">
        <v>3.9390222720854301E-3</v>
      </c>
      <c r="R16" s="70" t="s">
        <v>123</v>
      </c>
    </row>
    <row r="17" spans="1:18" x14ac:dyDescent="0.25">
      <c r="A17" s="70">
        <v>10</v>
      </c>
      <c r="B17" s="70" t="s">
        <v>124</v>
      </c>
      <c r="C17" s="70">
        <v>0.75800000000000001</v>
      </c>
      <c r="D17" s="72">
        <v>1.15391030772183E-7</v>
      </c>
      <c r="E17" s="70">
        <v>11.8609374795478</v>
      </c>
      <c r="F17" s="70">
        <v>0</v>
      </c>
      <c r="G17" s="70">
        <v>10.375292835281799</v>
      </c>
      <c r="H17" s="70">
        <v>0</v>
      </c>
      <c r="I17" s="72">
        <v>3.7146447641089098E-3</v>
      </c>
      <c r="J17" s="72">
        <v>1.3756444130996899E-5</v>
      </c>
      <c r="K17" s="72">
        <v>4.4103242657911302E-7</v>
      </c>
      <c r="L17" s="70">
        <v>40.015172779193897</v>
      </c>
      <c r="M17" s="70">
        <v>0</v>
      </c>
      <c r="N17" s="70">
        <v>-18.155775416856699</v>
      </c>
      <c r="O17" s="70">
        <v>-47.380781427832801</v>
      </c>
      <c r="P17" s="72">
        <v>1.10331799204857E-2</v>
      </c>
      <c r="Q17" s="72">
        <v>3.9383184188625103E-3</v>
      </c>
      <c r="R17" s="70" t="s">
        <v>125</v>
      </c>
    </row>
    <row r="18" spans="1:18" x14ac:dyDescent="0.25">
      <c r="A18" s="70">
        <v>11</v>
      </c>
      <c r="B18" s="70" t="s">
        <v>126</v>
      </c>
      <c r="C18" s="70">
        <v>0.76</v>
      </c>
      <c r="D18" s="72">
        <v>1.26189630696161E-7</v>
      </c>
      <c r="E18" s="70">
        <v>12.9367003714168</v>
      </c>
      <c r="F18" s="70">
        <v>0</v>
      </c>
      <c r="G18" s="70">
        <v>11.431357907037</v>
      </c>
      <c r="H18" s="70">
        <v>0</v>
      </c>
      <c r="I18" s="72">
        <v>3.7185273873452198E-3</v>
      </c>
      <c r="J18" s="72">
        <v>1.37655991816387E-5</v>
      </c>
      <c r="K18" s="72">
        <v>4.7704205541343501E-7</v>
      </c>
      <c r="L18" s="70">
        <v>43.168478674581998</v>
      </c>
      <c r="M18" s="70">
        <v>0</v>
      </c>
      <c r="N18" s="70">
        <v>-17.253069131927099</v>
      </c>
      <c r="O18" s="70">
        <v>-47.8651445241197</v>
      </c>
      <c r="P18" s="72">
        <v>1.1043323811550701E-2</v>
      </c>
      <c r="Q18" s="72">
        <v>3.9363159649267402E-3</v>
      </c>
      <c r="R18" s="70" t="s">
        <v>127</v>
      </c>
    </row>
    <row r="19" spans="1:18" x14ac:dyDescent="0.25">
      <c r="A19" s="70">
        <v>12</v>
      </c>
      <c r="B19" s="70" t="s">
        <v>128</v>
      </c>
      <c r="C19" s="70">
        <v>0.79600000000000004</v>
      </c>
      <c r="D19" s="72">
        <v>1.3419577440942901E-7</v>
      </c>
      <c r="E19" s="70">
        <v>13.1352698272167</v>
      </c>
      <c r="F19" s="70">
        <v>0</v>
      </c>
      <c r="G19" s="70">
        <v>10.9976842399162</v>
      </c>
      <c r="H19" s="70">
        <v>0</v>
      </c>
      <c r="I19" s="72">
        <v>3.7169329861080499E-3</v>
      </c>
      <c r="J19" s="72">
        <v>1.3810715694059501E-5</v>
      </c>
      <c r="K19" s="72">
        <v>5.0966658116102803E-7</v>
      </c>
      <c r="L19" s="70">
        <v>44.034867108431897</v>
      </c>
      <c r="M19" s="70">
        <v>0</v>
      </c>
      <c r="N19" s="70">
        <v>-17.556990436124099</v>
      </c>
      <c r="O19" s="70">
        <v>-48.483279061240999</v>
      </c>
      <c r="P19" s="72">
        <v>1.10399085870712E-2</v>
      </c>
      <c r="Q19" s="72">
        <v>3.9337604730938797E-3</v>
      </c>
      <c r="R19" s="70" t="s">
        <v>129</v>
      </c>
    </row>
    <row r="20" spans="1:18" x14ac:dyDescent="0.25">
      <c r="A20" s="70">
        <v>13</v>
      </c>
      <c r="B20" s="70" t="s">
        <v>130</v>
      </c>
      <c r="C20" s="70">
        <v>0.77200000000000002</v>
      </c>
      <c r="D20" s="72">
        <v>1.2526083102010199E-7</v>
      </c>
      <c r="E20" s="70">
        <v>12.6418685540113</v>
      </c>
      <c r="F20" s="70">
        <v>0</v>
      </c>
      <c r="G20" s="70">
        <v>11.0542159171028</v>
      </c>
      <c r="H20" s="70">
        <v>0</v>
      </c>
      <c r="I20" s="72">
        <v>3.7171408248192301E-3</v>
      </c>
      <c r="J20" s="72">
        <v>1.38493034034977E-5</v>
      </c>
      <c r="K20" s="72">
        <v>5.0755740788055395E-7</v>
      </c>
      <c r="L20" s="70">
        <v>45.2159128070073</v>
      </c>
      <c r="M20" s="70">
        <v>0</v>
      </c>
      <c r="N20" s="70">
        <v>-18.0620322394102</v>
      </c>
      <c r="O20" s="70">
        <v>-48.581193856964802</v>
      </c>
      <c r="P20" s="72">
        <v>1.1034233331319299E-2</v>
      </c>
      <c r="Q20" s="72">
        <v>3.9333556737407302E-3</v>
      </c>
      <c r="R20" s="70" t="s">
        <v>131</v>
      </c>
    </row>
    <row r="21" spans="1:18" x14ac:dyDescent="0.25">
      <c r="A21" s="70">
        <v>14</v>
      </c>
      <c r="B21" s="70" t="s">
        <v>132</v>
      </c>
      <c r="C21" s="70">
        <v>0.79700000000000004</v>
      </c>
      <c r="D21" s="72">
        <v>1.1952590227987101E-7</v>
      </c>
      <c r="E21" s="70">
        <v>11.6846763663901</v>
      </c>
      <c r="F21" s="70">
        <v>0</v>
      </c>
      <c r="G21" s="70">
        <v>11.2515071408223</v>
      </c>
      <c r="H21" s="70">
        <v>0</v>
      </c>
      <c r="I21" s="72">
        <v>3.7178661660032301E-3</v>
      </c>
      <c r="J21" s="72">
        <v>1.3906054813444099E-5</v>
      </c>
      <c r="K21" s="72">
        <v>4.5045204777327499E-7</v>
      </c>
      <c r="L21" s="70">
        <v>38.869930228372702</v>
      </c>
      <c r="M21" s="70">
        <v>0</v>
      </c>
      <c r="N21" s="70">
        <v>-17.836907840483299</v>
      </c>
      <c r="O21" s="70">
        <v>-48.471540649512399</v>
      </c>
      <c r="P21" s="72">
        <v>1.10367630992149E-2</v>
      </c>
      <c r="Q21" s="72">
        <v>3.9338090020362097E-3</v>
      </c>
      <c r="R21" s="70" t="s">
        <v>133</v>
      </c>
    </row>
    <row r="22" spans="1:18" x14ac:dyDescent="0.25">
      <c r="A22" s="70">
        <v>15</v>
      </c>
      <c r="B22" s="70" t="s">
        <v>134</v>
      </c>
      <c r="C22" s="70">
        <v>0.76</v>
      </c>
      <c r="D22" s="72">
        <v>1.13111043732739E-7</v>
      </c>
      <c r="E22" s="70">
        <v>11.595826496362401</v>
      </c>
      <c r="F22" s="70">
        <v>0</v>
      </c>
      <c r="G22" s="70">
        <v>9.6187095115177303</v>
      </c>
      <c r="H22" s="70">
        <v>0</v>
      </c>
      <c r="I22" s="72">
        <v>3.7118631855190998E-3</v>
      </c>
      <c r="J22" s="72">
        <v>1.39680503724572E-5</v>
      </c>
      <c r="K22" s="72">
        <v>4.9574739868774E-7</v>
      </c>
      <c r="L22" s="70">
        <v>44.861146937288702</v>
      </c>
      <c r="M22" s="70">
        <v>0</v>
      </c>
      <c r="N22" s="70">
        <v>-17.761514079922801</v>
      </c>
      <c r="O22" s="70">
        <v>-48.945595012118901</v>
      </c>
      <c r="P22" s="72">
        <v>1.10376103139811E-2</v>
      </c>
      <c r="Q22" s="72">
        <v>3.9318491664677097E-3</v>
      </c>
      <c r="R22" s="70" t="s">
        <v>135</v>
      </c>
    </row>
    <row r="23" spans="1:18" x14ac:dyDescent="0.25">
      <c r="A23" s="70">
        <v>16</v>
      </c>
      <c r="B23" s="70" t="s">
        <v>136</v>
      </c>
      <c r="C23" s="70">
        <v>0.76600000000000001</v>
      </c>
      <c r="D23" s="72">
        <v>1.2178242928678801E-7</v>
      </c>
      <c r="E23" s="70">
        <v>12.387021079949299</v>
      </c>
      <c r="F23" s="70">
        <v>0</v>
      </c>
      <c r="G23" s="70">
        <v>10.953119720558901</v>
      </c>
      <c r="H23" s="70">
        <v>0</v>
      </c>
      <c r="I23" s="72">
        <v>3.7167691446526301E-3</v>
      </c>
      <c r="J23" s="72">
        <v>1.39430287354444E-5</v>
      </c>
      <c r="K23" s="72">
        <v>5.09988563823782E-7</v>
      </c>
      <c r="L23" s="70">
        <v>45.7883805126054</v>
      </c>
      <c r="M23" s="70">
        <v>0</v>
      </c>
      <c r="N23" s="70">
        <v>-17.508774472363498</v>
      </c>
      <c r="O23" s="70">
        <v>-49.420901521106799</v>
      </c>
      <c r="P23" s="72">
        <v>1.10404503994992E-2</v>
      </c>
      <c r="Q23" s="72">
        <v>3.92988415427558E-3</v>
      </c>
      <c r="R23" s="70" t="s">
        <v>137</v>
      </c>
    </row>
    <row r="24" spans="1:18" x14ac:dyDescent="0.25">
      <c r="A24" s="70">
        <v>17</v>
      </c>
      <c r="B24" s="70" t="s">
        <v>138</v>
      </c>
      <c r="C24" s="70">
        <v>0.77900000000000003</v>
      </c>
      <c r="D24" s="72">
        <v>1.2356366006771599E-7</v>
      </c>
      <c r="E24" s="70">
        <v>12.358510150512799</v>
      </c>
      <c r="F24" s="70">
        <v>0</v>
      </c>
      <c r="G24" s="70">
        <v>11.244879312825599</v>
      </c>
      <c r="H24" s="70">
        <v>0</v>
      </c>
      <c r="I24" s="72">
        <v>3.7178417987936002E-3</v>
      </c>
      <c r="J24" s="72">
        <v>1.404194276753E-5</v>
      </c>
      <c r="K24" s="72">
        <v>4.48458502888549E-7</v>
      </c>
      <c r="L24" s="70">
        <v>39.592091603862499</v>
      </c>
      <c r="M24" s="70">
        <v>0</v>
      </c>
      <c r="N24" s="70">
        <v>-17.446781563469401</v>
      </c>
      <c r="O24" s="70">
        <v>-49.1831254762185</v>
      </c>
      <c r="P24" s="70">
        <v>1.1041147026215E-2</v>
      </c>
      <c r="Q24" s="72">
        <v>3.9308671680117003E-3</v>
      </c>
      <c r="R24" s="70" t="s">
        <v>139</v>
      </c>
    </row>
    <row r="25" spans="1:18" x14ac:dyDescent="0.25">
      <c r="A25" s="70">
        <v>18</v>
      </c>
      <c r="B25" s="70" t="s">
        <v>69</v>
      </c>
      <c r="C25" s="70">
        <v>0.8</v>
      </c>
      <c r="D25" s="72">
        <v>1.5698401650832099E-7</v>
      </c>
      <c r="E25" s="70">
        <v>15.288890043353</v>
      </c>
      <c r="F25" s="70">
        <v>0</v>
      </c>
      <c r="G25" s="70">
        <v>-1.43761640888588</v>
      </c>
      <c r="H25" s="70">
        <v>0</v>
      </c>
      <c r="I25" s="72">
        <v>3.6712146032727298E-3</v>
      </c>
      <c r="J25" s="72">
        <v>1.40546529729685E-5</v>
      </c>
      <c r="K25" s="72">
        <v>4.58958182347757E-7</v>
      </c>
      <c r="L25" s="70">
        <v>39.455376186090902</v>
      </c>
      <c r="M25" s="70">
        <v>0</v>
      </c>
      <c r="N25" s="70">
        <v>-19.307972126764</v>
      </c>
      <c r="O25" s="70">
        <v>-49.426369063443502</v>
      </c>
      <c r="P25" s="72">
        <v>1.1020232455617099E-2</v>
      </c>
      <c r="Q25" s="72">
        <v>3.9298615503617898E-3</v>
      </c>
      <c r="R25" s="70" t="s">
        <v>140</v>
      </c>
    </row>
    <row r="26" spans="1:18" x14ac:dyDescent="0.25">
      <c r="A26" s="70">
        <v>19</v>
      </c>
      <c r="B26" s="70" t="s">
        <v>69</v>
      </c>
      <c r="C26" s="70">
        <v>0.8</v>
      </c>
      <c r="D26" s="72">
        <v>1.5545419180390501E-7</v>
      </c>
      <c r="E26" s="70">
        <v>15.139811445946499</v>
      </c>
      <c r="F26" s="70">
        <v>0</v>
      </c>
      <c r="G26" s="70">
        <v>-1.48769422146769</v>
      </c>
      <c r="H26" s="70">
        <v>0</v>
      </c>
      <c r="I26" s="72">
        <v>3.6710304921947698E-3</v>
      </c>
      <c r="J26" s="72">
        <v>1.3992008036574701E-5</v>
      </c>
      <c r="K26" s="72">
        <v>4.5339484044948401E-7</v>
      </c>
      <c r="L26" s="70">
        <v>38.977111688477102</v>
      </c>
      <c r="M26" s="70">
        <v>0</v>
      </c>
      <c r="N26" s="70">
        <v>-19.309263567763601</v>
      </c>
      <c r="O26" s="70">
        <v>-49.830108120028498</v>
      </c>
      <c r="P26" s="72">
        <v>1.10202179434363E-2</v>
      </c>
      <c r="Q26" s="72">
        <v>3.9281924123347996E-3</v>
      </c>
      <c r="R26" s="70" t="s">
        <v>141</v>
      </c>
    </row>
    <row r="27" spans="1:18" x14ac:dyDescent="0.25">
      <c r="A27" s="70">
        <v>20</v>
      </c>
      <c r="B27" s="70" t="s">
        <v>68</v>
      </c>
      <c r="C27" s="70">
        <v>0.78700000000000003</v>
      </c>
      <c r="D27" s="72">
        <v>9.8417429528902005E-8</v>
      </c>
      <c r="E27" s="70">
        <v>9.7434039377733495</v>
      </c>
      <c r="F27" s="70">
        <v>0</v>
      </c>
      <c r="G27" s="70">
        <v>6.8248169650529897</v>
      </c>
      <c r="H27" s="70">
        <v>0</v>
      </c>
      <c r="I27" s="72">
        <v>3.70159143957202E-3</v>
      </c>
      <c r="J27" s="72">
        <v>1.4089611519071001E-5</v>
      </c>
      <c r="K27" s="72">
        <v>5.5227028572524304E-7</v>
      </c>
      <c r="L27" s="70">
        <v>48.261093316803297</v>
      </c>
      <c r="M27" s="70">
        <v>0</v>
      </c>
      <c r="N27" s="70">
        <v>-28.118023201198898</v>
      </c>
      <c r="O27" s="70">
        <v>-50.419715341300801</v>
      </c>
      <c r="P27" s="72">
        <v>1.0921232149683499E-2</v>
      </c>
      <c r="Q27" s="72">
        <v>3.9257548581324896E-3</v>
      </c>
      <c r="R27" s="70" t="s">
        <v>142</v>
      </c>
    </row>
    <row r="28" spans="1:18" x14ac:dyDescent="0.25">
      <c r="A28" s="70">
        <v>21</v>
      </c>
      <c r="B28" s="70" t="s">
        <v>143</v>
      </c>
      <c r="C28" s="70">
        <v>0.78800000000000003</v>
      </c>
      <c r="D28" s="72">
        <v>1.1785456448254499E-7</v>
      </c>
      <c r="E28" s="70">
        <v>11.6527833778634</v>
      </c>
      <c r="F28" s="70">
        <v>0</v>
      </c>
      <c r="G28" s="70">
        <v>15.091799610449</v>
      </c>
      <c r="H28" s="70">
        <v>0</v>
      </c>
      <c r="I28" s="72">
        <v>3.7319850012678202E-3</v>
      </c>
      <c r="J28" s="72">
        <v>1.4093185540018999E-5</v>
      </c>
      <c r="K28" s="72">
        <v>5.0737266921174804E-7</v>
      </c>
      <c r="L28" s="70">
        <v>44.281706806205499</v>
      </c>
      <c r="M28" s="70">
        <v>0</v>
      </c>
      <c r="N28" s="70">
        <v>-17.989446592341999</v>
      </c>
      <c r="O28" s="70">
        <v>-50.493433930975002</v>
      </c>
      <c r="P28" s="72">
        <v>1.10350489907525E-2</v>
      </c>
      <c r="Q28" s="72">
        <v>3.9254500907355402E-3</v>
      </c>
      <c r="R28" s="70" t="s">
        <v>144</v>
      </c>
    </row>
    <row r="29" spans="1:18" x14ac:dyDescent="0.25">
      <c r="A29" s="70">
        <v>22</v>
      </c>
      <c r="B29" s="70" t="s">
        <v>145</v>
      </c>
      <c r="C29" s="70">
        <v>0.751</v>
      </c>
      <c r="D29" s="72">
        <v>1.13000856408196E-7</v>
      </c>
      <c r="E29" s="70">
        <v>11.723391846077501</v>
      </c>
      <c r="F29" s="70">
        <v>0</v>
      </c>
      <c r="G29" s="70">
        <v>14.406157099715999</v>
      </c>
      <c r="H29" s="70">
        <v>0</v>
      </c>
      <c r="I29" s="72">
        <v>3.7294642365771099E-3</v>
      </c>
      <c r="J29" s="72">
        <v>1.4114864134065599E-5</v>
      </c>
      <c r="K29" s="72">
        <v>4.8291991205928795E-7</v>
      </c>
      <c r="L29" s="70">
        <v>44.2240550508388</v>
      </c>
      <c r="M29" s="70">
        <v>0</v>
      </c>
      <c r="N29" s="70">
        <v>-18.302253345322399</v>
      </c>
      <c r="O29" s="70">
        <v>-50.524401884578403</v>
      </c>
      <c r="P29" s="72">
        <v>1.1031533918707899E-2</v>
      </c>
      <c r="Q29" s="72">
        <v>3.9253220630202802E-3</v>
      </c>
      <c r="R29" s="70" t="s">
        <v>146</v>
      </c>
    </row>
    <row r="30" spans="1:18" x14ac:dyDescent="0.25">
      <c r="A30" s="70">
        <v>23</v>
      </c>
      <c r="B30" s="70" t="s">
        <v>147</v>
      </c>
      <c r="C30" s="70">
        <v>0.85</v>
      </c>
      <c r="D30" s="72">
        <v>1.2534591119217601E-7</v>
      </c>
      <c r="E30" s="70">
        <v>11.4895263937021</v>
      </c>
      <c r="F30" s="70">
        <v>0</v>
      </c>
      <c r="G30" s="70">
        <v>14.337598981998299</v>
      </c>
      <c r="H30" s="70">
        <v>0</v>
      </c>
      <c r="I30" s="72">
        <v>3.7292121826573198E-3</v>
      </c>
      <c r="J30" s="72">
        <v>1.4152115837150801E-5</v>
      </c>
      <c r="K30" s="72">
        <v>5.4805372107225004E-7</v>
      </c>
      <c r="L30" s="70">
        <v>44.343254776246297</v>
      </c>
      <c r="M30" s="70">
        <v>0</v>
      </c>
      <c r="N30" s="70">
        <v>-18.416245464185302</v>
      </c>
      <c r="O30" s="70">
        <v>-50.616455017979803</v>
      </c>
      <c r="P30" s="72">
        <v>1.10302529664699E-2</v>
      </c>
      <c r="Q30" s="72">
        <v>3.9249414969517796E-3</v>
      </c>
      <c r="R30" s="70" t="s">
        <v>148</v>
      </c>
    </row>
    <row r="31" spans="1:18" x14ac:dyDescent="0.25">
      <c r="A31" s="70">
        <v>24</v>
      </c>
      <c r="B31" s="70" t="s">
        <v>149</v>
      </c>
      <c r="C31" s="70">
        <v>0.78400000000000003</v>
      </c>
      <c r="D31" s="72">
        <v>1.14174035538428E-7</v>
      </c>
      <c r="E31" s="70">
        <v>11.3464610622433</v>
      </c>
      <c r="F31" s="70">
        <v>0</v>
      </c>
      <c r="G31" s="70">
        <v>13.5539242256792</v>
      </c>
      <c r="H31" s="70">
        <v>0</v>
      </c>
      <c r="I31" s="72">
        <v>3.7263310024157098E-3</v>
      </c>
      <c r="J31" s="72">
        <v>1.4153974863653E-5</v>
      </c>
      <c r="K31" s="72">
        <v>4.9061608109468601E-7</v>
      </c>
      <c r="L31" s="70">
        <v>43.037701709276</v>
      </c>
      <c r="M31" s="70">
        <v>0</v>
      </c>
      <c r="N31" s="70">
        <v>-18.417251913066799</v>
      </c>
      <c r="O31" s="70">
        <v>-50.260496978128998</v>
      </c>
      <c r="P31" s="72">
        <v>1.1030241656802499E-2</v>
      </c>
      <c r="Q31" s="72">
        <v>3.9264130986971096E-3</v>
      </c>
      <c r="R31" s="70" t="s">
        <v>150</v>
      </c>
    </row>
    <row r="32" spans="1:18" x14ac:dyDescent="0.25">
      <c r="A32" s="70">
        <v>25</v>
      </c>
      <c r="B32" s="70" t="s">
        <v>151</v>
      </c>
      <c r="C32" s="70">
        <v>0.754</v>
      </c>
      <c r="D32" s="72">
        <v>1.15981589873804E-7</v>
      </c>
      <c r="E32" s="70">
        <v>11.984624418963801</v>
      </c>
      <c r="F32" s="70">
        <v>0</v>
      </c>
      <c r="G32" s="70">
        <v>14.3679866687506</v>
      </c>
      <c r="H32" s="70">
        <v>0</v>
      </c>
      <c r="I32" s="72">
        <v>3.72932390298766E-3</v>
      </c>
      <c r="J32" s="72">
        <v>1.4185614074880899E-5</v>
      </c>
      <c r="K32" s="72">
        <v>4.8418863340948803E-7</v>
      </c>
      <c r="L32" s="70">
        <v>44.163844712552098</v>
      </c>
      <c r="M32" s="70">
        <v>0</v>
      </c>
      <c r="N32" s="70">
        <v>-17.547262269849</v>
      </c>
      <c r="O32" s="70">
        <v>-50.000720158547999</v>
      </c>
      <c r="P32" s="72">
        <v>1.1040017904421299E-2</v>
      </c>
      <c r="Q32" s="72">
        <v>3.9274870680370104E-3</v>
      </c>
      <c r="R32" s="70" t="s">
        <v>152</v>
      </c>
    </row>
    <row r="33" spans="1:18" x14ac:dyDescent="0.25">
      <c r="A33" s="70">
        <v>26</v>
      </c>
      <c r="B33" s="70" t="s">
        <v>153</v>
      </c>
      <c r="C33" s="70">
        <v>0.76100000000000001</v>
      </c>
      <c r="D33" s="72">
        <v>1.0742600280166901E-7</v>
      </c>
      <c r="E33" s="70">
        <v>10.998496920327501</v>
      </c>
      <c r="F33" s="70">
        <v>0</v>
      </c>
      <c r="G33" s="70">
        <v>13.881330250228</v>
      </c>
      <c r="H33" s="70">
        <v>0</v>
      </c>
      <c r="I33" s="72">
        <v>3.7275347106649598E-3</v>
      </c>
      <c r="J33" s="72">
        <v>1.4232629415251999E-5</v>
      </c>
      <c r="K33" s="72">
        <v>4.6203216363949201E-7</v>
      </c>
      <c r="L33" s="70">
        <v>41.755218043037701</v>
      </c>
      <c r="M33" s="70">
        <v>0</v>
      </c>
      <c r="N33" s="70">
        <v>-18.836651632090099</v>
      </c>
      <c r="O33" s="70">
        <v>-49.773343048565998</v>
      </c>
      <c r="P33" s="72">
        <v>1.10255287782799E-2</v>
      </c>
      <c r="Q33" s="72">
        <v>3.9284270904959501E-3</v>
      </c>
      <c r="R33" s="70" t="s">
        <v>154</v>
      </c>
    </row>
    <row r="34" spans="1:18" x14ac:dyDescent="0.25">
      <c r="A34" s="70">
        <v>27</v>
      </c>
      <c r="B34" s="70" t="s">
        <v>155</v>
      </c>
      <c r="C34" s="70">
        <v>0.80200000000000005</v>
      </c>
      <c r="D34" s="72">
        <v>1.1967495453651899E-7</v>
      </c>
      <c r="E34" s="70">
        <v>11.6262310486301</v>
      </c>
      <c r="F34" s="70">
        <v>0</v>
      </c>
      <c r="G34" s="70">
        <v>13.930203138815401</v>
      </c>
      <c r="H34" s="70">
        <v>0</v>
      </c>
      <c r="I34" s="72">
        <v>3.7277143918398501E-3</v>
      </c>
      <c r="J34" s="72">
        <v>1.41931229841683E-5</v>
      </c>
      <c r="K34" s="72">
        <v>5.0045743260618302E-7</v>
      </c>
      <c r="L34" s="70">
        <v>42.9156897590968</v>
      </c>
      <c r="M34" s="70">
        <v>0</v>
      </c>
      <c r="N34" s="70">
        <v>-18.522926062995001</v>
      </c>
      <c r="O34" s="70">
        <v>-49.951816489333197</v>
      </c>
      <c r="P34" s="72">
        <v>1.10290541752449E-2</v>
      </c>
      <c r="Q34" s="72">
        <v>3.92768924558861E-3</v>
      </c>
      <c r="R34" s="70" t="s">
        <v>156</v>
      </c>
    </row>
    <row r="35" spans="1:18" x14ac:dyDescent="0.25">
      <c r="A35" s="70">
        <v>28</v>
      </c>
      <c r="B35" s="70" t="s">
        <v>157</v>
      </c>
      <c r="C35" s="70">
        <v>0.752</v>
      </c>
      <c r="D35" s="72">
        <v>1.2180116986532099E-7</v>
      </c>
      <c r="E35" s="70">
        <v>12.619453112838499</v>
      </c>
      <c r="F35" s="70">
        <v>0</v>
      </c>
      <c r="G35" s="70">
        <v>11.7136837322186</v>
      </c>
      <c r="H35" s="70">
        <v>0</v>
      </c>
      <c r="I35" s="72">
        <v>3.7195653582415E-3</v>
      </c>
      <c r="J35" s="72">
        <v>1.41924169874338E-5</v>
      </c>
      <c r="K35" s="72">
        <v>4.53002341638253E-7</v>
      </c>
      <c r="L35" s="70">
        <v>41.429183758063402</v>
      </c>
      <c r="M35" s="70">
        <v>0</v>
      </c>
      <c r="N35" s="70">
        <v>-17.142321044101301</v>
      </c>
      <c r="O35" s="70">
        <v>-49.895443331528497</v>
      </c>
      <c r="P35" s="72">
        <v>1.10445683099632E-2</v>
      </c>
      <c r="Q35" s="72">
        <v>3.9279223035002999E-3</v>
      </c>
      <c r="R35" s="70" t="s">
        <v>158</v>
      </c>
    </row>
    <row r="36" spans="1:18" x14ac:dyDescent="0.25">
      <c r="A36" s="70">
        <v>29</v>
      </c>
      <c r="B36" s="70" t="s">
        <v>159</v>
      </c>
      <c r="C36" s="70">
        <v>0.84099999999999997</v>
      </c>
      <c r="D36" s="72">
        <v>1.3988626786087799E-7</v>
      </c>
      <c r="E36" s="70">
        <v>12.9594237417885</v>
      </c>
      <c r="F36" s="70">
        <v>0</v>
      </c>
      <c r="G36" s="70">
        <v>12.058332337706799</v>
      </c>
      <c r="H36" s="70">
        <v>0</v>
      </c>
      <c r="I36" s="72">
        <v>3.7208324588395799E-3</v>
      </c>
      <c r="J36" s="72">
        <v>1.4228674364932701E-5</v>
      </c>
      <c r="K36" s="72">
        <v>5.1184214533428495E-7</v>
      </c>
      <c r="L36" s="70">
        <v>41.856601702256</v>
      </c>
      <c r="M36" s="70">
        <v>0</v>
      </c>
      <c r="N36" s="70">
        <v>-16.6977046048784</v>
      </c>
      <c r="O36" s="70">
        <v>-50.293630134184902</v>
      </c>
      <c r="P36" s="72">
        <v>1.10495645538141E-2</v>
      </c>
      <c r="Q36" s="72">
        <v>3.9262761196017602E-3</v>
      </c>
      <c r="R36" s="70" t="s">
        <v>160</v>
      </c>
    </row>
    <row r="37" spans="1:18" x14ac:dyDescent="0.25">
      <c r="A37" s="70">
        <v>30</v>
      </c>
      <c r="B37" s="70" t="s">
        <v>161</v>
      </c>
      <c r="C37" s="70">
        <v>0.79300000000000004</v>
      </c>
      <c r="D37" s="72">
        <v>1.3368391998252999E-7</v>
      </c>
      <c r="E37" s="70">
        <v>13.134534615416101</v>
      </c>
      <c r="F37" s="70">
        <v>0</v>
      </c>
      <c r="G37" s="70">
        <v>10.245272085637801</v>
      </c>
      <c r="H37" s="70">
        <v>0</v>
      </c>
      <c r="I37" s="72">
        <v>3.7141667428228502E-3</v>
      </c>
      <c r="J37" s="72">
        <v>1.4293353062664899E-5</v>
      </c>
      <c r="K37" s="72">
        <v>4.8585976530901597E-7</v>
      </c>
      <c r="L37" s="70">
        <v>42.136802929266501</v>
      </c>
      <c r="M37" s="70">
        <v>0</v>
      </c>
      <c r="N37" s="70">
        <v>-16.968560438307598</v>
      </c>
      <c r="O37" s="70">
        <v>-50.173015829868604</v>
      </c>
      <c r="P37" s="72">
        <v>1.1046520892642599E-2</v>
      </c>
      <c r="Q37" s="72">
        <v>3.9267747632644196E-3</v>
      </c>
      <c r="R37" s="70" t="s">
        <v>162</v>
      </c>
    </row>
    <row r="38" spans="1:18" x14ac:dyDescent="0.25">
      <c r="A38" s="70">
        <v>31</v>
      </c>
      <c r="B38" s="70" t="s">
        <v>69</v>
      </c>
      <c r="C38" s="70">
        <v>0.8</v>
      </c>
      <c r="D38" s="72">
        <v>1.4991449830137301E-7</v>
      </c>
      <c r="E38" s="70">
        <v>14.600219884080101</v>
      </c>
      <c r="F38" s="70">
        <v>0</v>
      </c>
      <c r="G38" s="70">
        <v>-1.29309710967406</v>
      </c>
      <c r="H38" s="70">
        <v>0</v>
      </c>
      <c r="I38" s="72">
        <v>3.6717459284762799E-3</v>
      </c>
      <c r="J38" s="72">
        <v>1.4287818592235499E-5</v>
      </c>
      <c r="K38" s="72">
        <v>4.3934132809564401E-7</v>
      </c>
      <c r="L38" s="70">
        <v>37.768969847237997</v>
      </c>
      <c r="M38" s="70">
        <v>0</v>
      </c>
      <c r="N38" s="70">
        <v>-19.3033205306754</v>
      </c>
      <c r="O38" s="70">
        <v>-49.905475479994998</v>
      </c>
      <c r="P38" s="72">
        <v>1.10202847265327E-2</v>
      </c>
      <c r="Q38" s="72">
        <v>3.9278808285916301E-3</v>
      </c>
      <c r="R38" s="70" t="s">
        <v>163</v>
      </c>
    </row>
    <row r="39" spans="1:18" x14ac:dyDescent="0.25">
      <c r="A39" s="70">
        <v>32</v>
      </c>
      <c r="B39" s="70" t="s">
        <v>69</v>
      </c>
      <c r="C39" s="70">
        <v>0.8</v>
      </c>
      <c r="D39" s="72">
        <v>1.52703418965228E-7</v>
      </c>
      <c r="E39" s="70">
        <v>14.871864595742</v>
      </c>
      <c r="F39" s="70">
        <v>0</v>
      </c>
      <c r="G39" s="70">
        <v>-1.2498989920810299</v>
      </c>
      <c r="H39" s="70">
        <v>0</v>
      </c>
      <c r="I39" s="72">
        <v>3.6719047463556098E-3</v>
      </c>
      <c r="J39" s="72">
        <v>1.4277610827081001E-5</v>
      </c>
      <c r="K39" s="72">
        <v>4.4691445155731202E-7</v>
      </c>
      <c r="L39" s="70">
        <v>38.420010135627599</v>
      </c>
      <c r="M39" s="70">
        <v>0</v>
      </c>
      <c r="N39" s="70">
        <v>-19.263997737973401</v>
      </c>
      <c r="O39" s="70">
        <v>-49.837309333864702</v>
      </c>
      <c r="P39" s="72">
        <v>1.1020726604618799E-2</v>
      </c>
      <c r="Q39" s="72">
        <v>3.9281626410762101E-3</v>
      </c>
      <c r="R39" s="70" t="s">
        <v>164</v>
      </c>
    </row>
    <row r="40" spans="1:18" x14ac:dyDescent="0.25">
      <c r="A40" s="70">
        <v>33</v>
      </c>
      <c r="B40" s="70" t="s">
        <v>68</v>
      </c>
      <c r="C40" s="70">
        <v>0.81899999999999995</v>
      </c>
      <c r="D40" s="72">
        <v>1.03810530154708E-7</v>
      </c>
      <c r="E40" s="70">
        <v>9.8756916380679503</v>
      </c>
      <c r="F40" s="70">
        <v>0</v>
      </c>
      <c r="G40" s="70">
        <v>6.94151631619944</v>
      </c>
      <c r="H40" s="70">
        <v>0</v>
      </c>
      <c r="I40" s="72">
        <v>3.7020204847365099E-3</v>
      </c>
      <c r="J40" s="72">
        <v>1.42470855965891E-5</v>
      </c>
      <c r="K40" s="72">
        <v>5.7745897863448203E-7</v>
      </c>
      <c r="L40" s="70">
        <v>48.490592293258601</v>
      </c>
      <c r="M40" s="70">
        <v>0</v>
      </c>
      <c r="N40" s="70">
        <v>-28.065609545991599</v>
      </c>
      <c r="O40" s="70">
        <v>-50.912846406206299</v>
      </c>
      <c r="P40" s="72">
        <v>1.09218211324098E-2</v>
      </c>
      <c r="Q40" s="72">
        <v>3.9237161556604297E-3</v>
      </c>
      <c r="R40" s="70" t="s">
        <v>165</v>
      </c>
    </row>
    <row r="41" spans="1:18" x14ac:dyDescent="0.25">
      <c r="A41" s="70">
        <v>34</v>
      </c>
      <c r="B41" s="70" t="s">
        <v>166</v>
      </c>
      <c r="C41" s="70">
        <v>0.76900000000000002</v>
      </c>
      <c r="D41" s="72">
        <v>1.3022462468093E-7</v>
      </c>
      <c r="E41" s="70">
        <v>13.1939222107282</v>
      </c>
      <c r="F41" s="70">
        <v>0</v>
      </c>
      <c r="G41" s="70">
        <v>10.3763337390636</v>
      </c>
      <c r="H41" s="70">
        <v>0</v>
      </c>
      <c r="I41" s="72">
        <v>3.7146485909916702E-3</v>
      </c>
      <c r="J41" s="72">
        <v>1.42876976830579E-5</v>
      </c>
      <c r="K41" s="72">
        <v>4.7497810817809201E-7</v>
      </c>
      <c r="L41" s="70">
        <v>42.4786622052398</v>
      </c>
      <c r="M41" s="70">
        <v>0</v>
      </c>
      <c r="N41" s="70">
        <v>-17.738927751844798</v>
      </c>
      <c r="O41" s="70">
        <v>-50.101796425535198</v>
      </c>
      <c r="P41" s="70">
        <v>1.1037864121067E-2</v>
      </c>
      <c r="Q41" s="72">
        <v>3.9270691985292096E-3</v>
      </c>
      <c r="R41" s="70" t="s">
        <v>167</v>
      </c>
    </row>
    <row r="42" spans="1:18" x14ac:dyDescent="0.25">
      <c r="A42" s="70">
        <v>35</v>
      </c>
      <c r="B42" s="70" t="s">
        <v>168</v>
      </c>
      <c r="C42" s="70">
        <v>0.84599999999999997</v>
      </c>
      <c r="D42" s="72">
        <v>1.46420753063814E-7</v>
      </c>
      <c r="E42" s="70">
        <v>13.4846265490833</v>
      </c>
      <c r="F42" s="70">
        <v>0</v>
      </c>
      <c r="G42" s="70">
        <v>9.5392062135311093</v>
      </c>
      <c r="H42" s="70">
        <v>0</v>
      </c>
      <c r="I42" s="72">
        <v>3.7115708916440498E-3</v>
      </c>
      <c r="J42" s="72">
        <v>1.42755205439242E-5</v>
      </c>
      <c r="K42" s="72">
        <v>5.2200362454790703E-7</v>
      </c>
      <c r="L42" s="70">
        <v>42.435252389229902</v>
      </c>
      <c r="M42" s="70">
        <v>0</v>
      </c>
      <c r="N42" s="70">
        <v>-17.525265766189602</v>
      </c>
      <c r="O42" s="70">
        <v>-50.273577050967504</v>
      </c>
      <c r="P42" s="72">
        <v>1.1040265083532201E-2</v>
      </c>
      <c r="Q42" s="72">
        <v>3.9263590230593599E-3</v>
      </c>
      <c r="R42" s="70" t="s">
        <v>169</v>
      </c>
    </row>
    <row r="43" spans="1:18" x14ac:dyDescent="0.25">
      <c r="A43" s="70">
        <v>36</v>
      </c>
      <c r="B43" s="70" t="s">
        <v>170</v>
      </c>
      <c r="C43" s="70">
        <v>0.75700000000000001</v>
      </c>
      <c r="D43" s="72">
        <v>1.2791377033971601E-7</v>
      </c>
      <c r="E43" s="70">
        <v>13.1652136625972</v>
      </c>
      <c r="F43" s="70">
        <v>0</v>
      </c>
      <c r="G43" s="70">
        <v>11.590961869560299</v>
      </c>
      <c r="H43" s="70">
        <v>0</v>
      </c>
      <c r="I43" s="72">
        <v>3.7191141713134399E-3</v>
      </c>
      <c r="J43" s="72">
        <v>1.42720284249234E-5</v>
      </c>
      <c r="K43" s="72">
        <v>4.65968312712839E-7</v>
      </c>
      <c r="L43" s="70">
        <v>42.333492939928199</v>
      </c>
      <c r="M43" s="70">
        <v>0</v>
      </c>
      <c r="N43" s="70">
        <v>-17.6087366532036</v>
      </c>
      <c r="O43" s="70">
        <v>-49.934296129822101</v>
      </c>
      <c r="P43" s="72">
        <v>1.1039327104480599E-2</v>
      </c>
      <c r="Q43" s="72">
        <v>3.9277616782597401E-3</v>
      </c>
      <c r="R43" s="70" t="s">
        <v>171</v>
      </c>
    </row>
    <row r="44" spans="1:18" x14ac:dyDescent="0.25">
      <c r="A44" s="70">
        <v>37</v>
      </c>
      <c r="B44" s="70" t="s">
        <v>172</v>
      </c>
      <c r="C44" s="70">
        <v>0.76700000000000002</v>
      </c>
      <c r="D44" s="72">
        <v>1.18151881348116E-7</v>
      </c>
      <c r="E44" s="70">
        <v>12.0019958588053</v>
      </c>
      <c r="F44" s="70">
        <v>0</v>
      </c>
      <c r="G44" s="70">
        <v>12.235561760782799</v>
      </c>
      <c r="H44" s="70">
        <v>0</v>
      </c>
      <c r="I44" s="72">
        <v>3.7214840428135198E-3</v>
      </c>
      <c r="J44" s="72">
        <v>1.43387196630573E-5</v>
      </c>
      <c r="K44" s="72">
        <v>4.9868827667331996E-7</v>
      </c>
      <c r="L44" s="70">
        <v>44.715367939340098</v>
      </c>
      <c r="M44" s="70">
        <v>0</v>
      </c>
      <c r="N44" s="70">
        <v>-19.445650500743699</v>
      </c>
      <c r="O44" s="70">
        <v>-50.115424668492103</v>
      </c>
      <c r="P44" s="70">
        <v>1.1018685336193001E-2</v>
      </c>
      <c r="Q44" s="72">
        <v>3.9270128566465303E-3</v>
      </c>
      <c r="R44" s="70" t="s">
        <v>173</v>
      </c>
    </row>
    <row r="45" spans="1:18" x14ac:dyDescent="0.25">
      <c r="A45" s="70">
        <v>38</v>
      </c>
      <c r="B45" s="70" t="s">
        <v>174</v>
      </c>
      <c r="C45" s="70">
        <v>0.82699999999999996</v>
      </c>
      <c r="D45" s="72">
        <v>1.3821218847187601E-7</v>
      </c>
      <c r="E45" s="70">
        <v>13.021131000269801</v>
      </c>
      <c r="F45" s="70">
        <v>0</v>
      </c>
      <c r="G45" s="70">
        <v>12.226288816654099</v>
      </c>
      <c r="H45" s="70">
        <v>0</v>
      </c>
      <c r="I45" s="72">
        <v>3.7214499508344298E-3</v>
      </c>
      <c r="J45" s="72">
        <v>1.43413435489642E-5</v>
      </c>
      <c r="K45" s="72">
        <v>5.15212663865228E-7</v>
      </c>
      <c r="L45" s="70">
        <v>42.845445420737697</v>
      </c>
      <c r="M45" s="70">
        <v>0</v>
      </c>
      <c r="N45" s="70">
        <v>-17.5750871271789</v>
      </c>
      <c r="O45" s="70">
        <v>-50.497906392768002</v>
      </c>
      <c r="P45" s="72">
        <v>1.1039705230934499E-2</v>
      </c>
      <c r="Q45" s="72">
        <v>3.9254316006837797E-3</v>
      </c>
      <c r="R45" s="70" t="s">
        <v>175</v>
      </c>
    </row>
    <row r="46" spans="1:18" x14ac:dyDescent="0.25">
      <c r="A46" s="70">
        <v>39</v>
      </c>
      <c r="B46" s="70" t="s">
        <v>176</v>
      </c>
      <c r="C46" s="70">
        <v>0.79100000000000004</v>
      </c>
      <c r="D46" s="72">
        <v>1.30899685389652E-7</v>
      </c>
      <c r="E46" s="70">
        <v>12.893363636069701</v>
      </c>
      <c r="F46" s="70">
        <v>0</v>
      </c>
      <c r="G46" s="70">
        <v>9.8467707370425703</v>
      </c>
      <c r="H46" s="70">
        <v>0</v>
      </c>
      <c r="I46" s="72">
        <v>3.7127016526147401E-3</v>
      </c>
      <c r="J46" s="72">
        <v>1.43173754276485E-5</v>
      </c>
      <c r="K46" s="72">
        <v>4.8005361308334205E-7</v>
      </c>
      <c r="L46" s="70">
        <v>41.738462310762898</v>
      </c>
      <c r="M46" s="70">
        <v>0</v>
      </c>
      <c r="N46" s="70">
        <v>-18.959790254719699</v>
      </c>
      <c r="O46" s="70">
        <v>-50.166357825397903</v>
      </c>
      <c r="P46" s="72">
        <v>1.1024145044949699E-2</v>
      </c>
      <c r="Q46" s="72">
        <v>3.92680228878682E-3</v>
      </c>
      <c r="R46" s="70" t="s">
        <v>177</v>
      </c>
    </row>
    <row r="47" spans="1:18" x14ac:dyDescent="0.25">
      <c r="A47" s="70">
        <v>40</v>
      </c>
      <c r="B47" s="70" t="s">
        <v>178</v>
      </c>
      <c r="C47" s="70">
        <v>0.752</v>
      </c>
      <c r="D47" s="72">
        <v>1.21224219502836E-7</v>
      </c>
      <c r="E47" s="70">
        <v>12.559634221182099</v>
      </c>
      <c r="F47" s="70">
        <v>0</v>
      </c>
      <c r="G47" s="70">
        <v>12.297800941956099</v>
      </c>
      <c r="H47" s="70">
        <v>0</v>
      </c>
      <c r="I47" s="72">
        <v>3.7217128651630999E-3</v>
      </c>
      <c r="J47" s="72">
        <v>1.4294840917847301E-5</v>
      </c>
      <c r="K47" s="72">
        <v>4.7703590810854703E-7</v>
      </c>
      <c r="L47" s="70">
        <v>43.627143788460998</v>
      </c>
      <c r="M47" s="70">
        <v>0</v>
      </c>
      <c r="N47" s="70">
        <v>-17.830532366345199</v>
      </c>
      <c r="O47" s="70">
        <v>-50.157441355789402</v>
      </c>
      <c r="P47" s="72">
        <v>1.10368347416929E-2</v>
      </c>
      <c r="Q47" s="72">
        <v>3.9268391512558998E-3</v>
      </c>
      <c r="R47" s="70" t="s">
        <v>179</v>
      </c>
    </row>
    <row r="48" spans="1:18" x14ac:dyDescent="0.25">
      <c r="A48" s="70">
        <v>41</v>
      </c>
      <c r="B48" s="70" t="s">
        <v>180</v>
      </c>
      <c r="C48" s="70">
        <v>0.83099999999999996</v>
      </c>
      <c r="D48" s="72">
        <v>1.3558444673933401E-7</v>
      </c>
      <c r="E48" s="70">
        <v>12.7119823847492</v>
      </c>
      <c r="F48" s="70">
        <v>0</v>
      </c>
      <c r="G48" s="70">
        <v>10.6792229635286</v>
      </c>
      <c r="H48" s="70">
        <v>0</v>
      </c>
      <c r="I48" s="72">
        <v>3.7157621632254098E-3</v>
      </c>
      <c r="J48" s="72">
        <v>1.4364510430136201E-5</v>
      </c>
      <c r="K48" s="72">
        <v>5.1462295003190704E-7</v>
      </c>
      <c r="L48" s="70">
        <v>42.5904297954838</v>
      </c>
      <c r="M48" s="70">
        <v>0</v>
      </c>
      <c r="N48" s="70">
        <v>-16.789652163461799</v>
      </c>
      <c r="O48" s="70">
        <v>-50.586156872810903</v>
      </c>
      <c r="P48" s="72">
        <v>1.10485313207087E-2</v>
      </c>
      <c r="Q48" s="72">
        <v>3.9250667555449804E-3</v>
      </c>
      <c r="R48" s="70" t="s">
        <v>181</v>
      </c>
    </row>
    <row r="49" spans="1:18" x14ac:dyDescent="0.25">
      <c r="A49" s="70">
        <v>42</v>
      </c>
      <c r="B49" s="70" t="s">
        <v>182</v>
      </c>
      <c r="C49" s="70">
        <v>0.77300000000000002</v>
      </c>
      <c r="D49" s="72">
        <v>1.2705088336950599E-7</v>
      </c>
      <c r="E49" s="70">
        <v>12.8057252504034</v>
      </c>
      <c r="F49" s="70">
        <v>0</v>
      </c>
      <c r="G49" s="70">
        <v>12.218968320823899</v>
      </c>
      <c r="H49" s="70">
        <v>0</v>
      </c>
      <c r="I49" s="72">
        <v>3.72142303703151E-3</v>
      </c>
      <c r="J49" s="72">
        <v>1.4420076289194701E-5</v>
      </c>
      <c r="K49" s="72">
        <v>4.7794111868171296E-7</v>
      </c>
      <c r="L49" s="70">
        <v>42.522465184714697</v>
      </c>
      <c r="M49" s="70">
        <v>0</v>
      </c>
      <c r="N49" s="70">
        <v>-17.906931552183501</v>
      </c>
      <c r="O49" s="70">
        <v>-50.673606893062903</v>
      </c>
      <c r="P49" s="72">
        <v>1.1035976228761801E-2</v>
      </c>
      <c r="Q49" s="72">
        <v>3.9247052196670802E-3</v>
      </c>
      <c r="R49" s="70" t="s">
        <v>183</v>
      </c>
    </row>
    <row r="50" spans="1:18" x14ac:dyDescent="0.25">
      <c r="A50" s="70">
        <v>43</v>
      </c>
      <c r="B50" s="70" t="s">
        <v>184</v>
      </c>
      <c r="C50" s="70">
        <v>0.81200000000000006</v>
      </c>
      <c r="D50" s="72">
        <v>1.35304480015919E-7</v>
      </c>
      <c r="E50" s="70">
        <v>12.9826368071469</v>
      </c>
      <c r="F50" s="70">
        <v>0</v>
      </c>
      <c r="G50" s="70">
        <v>10.140142049931301</v>
      </c>
      <c r="H50" s="70">
        <v>0</v>
      </c>
      <c r="I50" s="72">
        <v>3.7137802322465699E-3</v>
      </c>
      <c r="J50" s="72">
        <v>1.4360299941326801E-5</v>
      </c>
      <c r="K50" s="72">
        <v>4.8729429313887404E-7</v>
      </c>
      <c r="L50" s="70">
        <v>41.2722879898852</v>
      </c>
      <c r="M50" s="70">
        <v>0</v>
      </c>
      <c r="N50" s="70">
        <v>-18.750563215236401</v>
      </c>
      <c r="O50" s="70">
        <v>-50.648532494359301</v>
      </c>
      <c r="P50" s="72">
        <v>1.10264961710377E-2</v>
      </c>
      <c r="Q50" s="72">
        <v>3.9248088822474003E-3</v>
      </c>
      <c r="R50" s="70" t="s">
        <v>185</v>
      </c>
    </row>
    <row r="51" spans="1:18" x14ac:dyDescent="0.25">
      <c r="A51" s="70">
        <v>44</v>
      </c>
      <c r="B51" s="70" t="s">
        <v>69</v>
      </c>
      <c r="C51" s="70">
        <v>0.8</v>
      </c>
      <c r="D51" s="72">
        <v>1.53211089815031E-7</v>
      </c>
      <c r="E51" s="70">
        <v>14.9212640526519</v>
      </c>
      <c r="F51" s="70">
        <v>0</v>
      </c>
      <c r="G51" s="70">
        <v>-1.2411536336615601</v>
      </c>
      <c r="H51" s="70">
        <v>0</v>
      </c>
      <c r="I51" s="72">
        <v>3.6719368986658399E-3</v>
      </c>
      <c r="J51" s="72">
        <v>1.43534904590617E-5</v>
      </c>
      <c r="K51" s="72">
        <v>4.4848783975481902E-7</v>
      </c>
      <c r="L51" s="70">
        <v>38.5552716959523</v>
      </c>
      <c r="M51" s="70">
        <v>0</v>
      </c>
      <c r="N51" s="70">
        <v>-19.291150262896799</v>
      </c>
      <c r="O51" s="70">
        <v>-50.6730952171051</v>
      </c>
      <c r="P51" s="72">
        <v>1.1020421486265799E-2</v>
      </c>
      <c r="Q51" s="72">
        <v>3.9247073350378503E-3</v>
      </c>
      <c r="R51" s="70" t="s">
        <v>186</v>
      </c>
    </row>
    <row r="52" spans="1:18" x14ac:dyDescent="0.25">
      <c r="A52" s="70">
        <v>45</v>
      </c>
      <c r="B52" s="70" t="s">
        <v>69</v>
      </c>
      <c r="C52" s="70">
        <v>0.8</v>
      </c>
      <c r="D52" s="72">
        <v>1.6347113109688201E-7</v>
      </c>
      <c r="E52" s="70">
        <v>15.9204623379136</v>
      </c>
      <c r="F52" s="70">
        <v>0</v>
      </c>
      <c r="G52" s="70">
        <v>-1.12475043486884</v>
      </c>
      <c r="H52" s="70">
        <v>0</v>
      </c>
      <c r="I52" s="72">
        <v>3.6723648550262E-3</v>
      </c>
      <c r="J52" s="72">
        <v>1.44050686003776E-5</v>
      </c>
      <c r="K52" s="72">
        <v>4.77928248754367E-7</v>
      </c>
      <c r="L52" s="70">
        <v>41.086183080468203</v>
      </c>
      <c r="M52" s="70">
        <v>0</v>
      </c>
      <c r="N52" s="70">
        <v>-19.2890991482743</v>
      </c>
      <c r="O52" s="70">
        <v>-50.693917746993499</v>
      </c>
      <c r="P52" s="70">
        <v>1.1020444535051001E-2</v>
      </c>
      <c r="Q52" s="72">
        <v>3.9246212505338E-3</v>
      </c>
      <c r="R52" s="70" t="s">
        <v>187</v>
      </c>
    </row>
    <row r="53" spans="1:18" x14ac:dyDescent="0.25">
      <c r="A53" s="70">
        <v>46</v>
      </c>
      <c r="B53" s="70" t="s">
        <v>68</v>
      </c>
      <c r="C53" s="70">
        <v>0.872</v>
      </c>
      <c r="D53" s="72">
        <v>1.0850396781753E-7</v>
      </c>
      <c r="E53" s="70">
        <v>9.6947426132198107</v>
      </c>
      <c r="F53" s="70">
        <v>0</v>
      </c>
      <c r="G53" s="70">
        <v>7.0617795309427196</v>
      </c>
      <c r="H53" s="70">
        <v>0</v>
      </c>
      <c r="I53" s="72">
        <v>3.7024626324455101E-3</v>
      </c>
      <c r="J53" s="72">
        <v>1.4463030558165301E-5</v>
      </c>
      <c r="K53" s="72">
        <v>6.0665545187354997E-7</v>
      </c>
      <c r="L53" s="70">
        <v>47.846027808389501</v>
      </c>
      <c r="M53" s="70">
        <v>0</v>
      </c>
      <c r="N53" s="70">
        <v>-28.066437746039099</v>
      </c>
      <c r="O53" s="70">
        <v>-51.6952144141665</v>
      </c>
      <c r="P53" s="72">
        <v>1.09218118257602E-2</v>
      </c>
      <c r="Q53" s="72">
        <v>3.9204816898046101E-3</v>
      </c>
      <c r="R53" s="70" t="s">
        <v>188</v>
      </c>
    </row>
    <row r="54" spans="1:18" x14ac:dyDescent="0.25">
      <c r="A54" s="70">
        <v>47</v>
      </c>
      <c r="B54" s="70" t="s">
        <v>189</v>
      </c>
      <c r="C54" s="70">
        <v>0.77500000000000002</v>
      </c>
      <c r="D54" s="72">
        <v>1.3068671401994501E-7</v>
      </c>
      <c r="E54" s="70">
        <v>13.138175523091601</v>
      </c>
      <c r="F54" s="70">
        <v>0</v>
      </c>
      <c r="G54" s="70">
        <v>9.4275133914321696</v>
      </c>
      <c r="H54" s="70">
        <v>0</v>
      </c>
      <c r="I54" s="72">
        <v>3.7111602529836E-3</v>
      </c>
      <c r="J54" s="72">
        <v>1.4458668931142199E-5</v>
      </c>
      <c r="K54" s="72">
        <v>4.7646990419814001E-7</v>
      </c>
      <c r="L54" s="70">
        <v>42.2821442193463</v>
      </c>
      <c r="M54" s="70">
        <v>0</v>
      </c>
      <c r="N54" s="70">
        <v>-18.8049136559023</v>
      </c>
      <c r="O54" s="70">
        <v>-51.280849415344399</v>
      </c>
      <c r="P54" s="72">
        <v>1.1025885424265899E-2</v>
      </c>
      <c r="Q54" s="72">
        <v>3.9221947576025002E-3</v>
      </c>
      <c r="R54" s="70" t="s">
        <v>190</v>
      </c>
    </row>
    <row r="55" spans="1:18" x14ac:dyDescent="0.25">
      <c r="A55" s="70">
        <v>48</v>
      </c>
      <c r="B55" s="70" t="s">
        <v>191</v>
      </c>
      <c r="C55" s="70">
        <v>0.79100000000000004</v>
      </c>
      <c r="D55" s="72">
        <v>1.25944404683054E-7</v>
      </c>
      <c r="E55" s="70">
        <v>12.4053264761565</v>
      </c>
      <c r="F55" s="70">
        <v>0</v>
      </c>
      <c r="G55" s="70">
        <v>11.0863272246101</v>
      </c>
      <c r="H55" s="70">
        <v>0</v>
      </c>
      <c r="I55" s="72">
        <v>3.7172588820412801E-3</v>
      </c>
      <c r="J55" s="72">
        <v>1.43985016679839E-5</v>
      </c>
      <c r="K55" s="72">
        <v>4.6863622249482299E-7</v>
      </c>
      <c r="L55" s="70">
        <v>40.745760063701901</v>
      </c>
      <c r="M55" s="70">
        <v>0</v>
      </c>
      <c r="N55" s="70">
        <v>-19.329123121463098</v>
      </c>
      <c r="O55" s="70">
        <v>-50.7813760855528</v>
      </c>
      <c r="P55" s="72">
        <v>1.1019994777659499E-2</v>
      </c>
      <c r="Q55" s="72">
        <v>3.9242596802663496E-3</v>
      </c>
      <c r="R55" s="70" t="s">
        <v>192</v>
      </c>
    </row>
    <row r="56" spans="1:18" x14ac:dyDescent="0.25">
      <c r="A56" s="70">
        <v>49</v>
      </c>
      <c r="B56" s="70" t="s">
        <v>193</v>
      </c>
      <c r="C56" s="70">
        <v>0.78600000000000003</v>
      </c>
      <c r="D56" s="72">
        <v>1.1969928720434501E-7</v>
      </c>
      <c r="E56" s="70">
        <v>12.2070557323926</v>
      </c>
      <c r="F56" s="70">
        <v>0</v>
      </c>
      <c r="G56" s="70">
        <v>10.309909595075901</v>
      </c>
      <c r="H56" s="70">
        <v>0</v>
      </c>
      <c r="I56" s="72">
        <v>3.7144043826263001E-3</v>
      </c>
      <c r="J56" s="72">
        <v>1.3872884538810101E-5</v>
      </c>
      <c r="K56" s="72">
        <v>4.9797580858879098E-7</v>
      </c>
      <c r="L56" s="70">
        <v>44.8268434750103</v>
      </c>
      <c r="M56" s="70">
        <v>0</v>
      </c>
      <c r="N56" s="70">
        <v>-18.555795985045101</v>
      </c>
      <c r="O56" s="70">
        <v>-49.0728895875964</v>
      </c>
      <c r="P56" s="72">
        <v>1.10286848093569E-2</v>
      </c>
      <c r="Q56" s="72">
        <v>3.9313229052277002E-3</v>
      </c>
      <c r="R56" s="70" t="s">
        <v>197</v>
      </c>
    </row>
    <row r="57" spans="1:18" x14ac:dyDescent="0.25">
      <c r="A57" s="70">
        <v>50</v>
      </c>
      <c r="B57" s="70" t="s">
        <v>194</v>
      </c>
      <c r="C57" s="70">
        <v>0.76100000000000001</v>
      </c>
      <c r="D57" s="72">
        <v>1.1792879787975201E-7</v>
      </c>
      <c r="E57" s="70">
        <v>11.3717938903942</v>
      </c>
      <c r="F57" s="70">
        <v>0</v>
      </c>
      <c r="G57" s="70">
        <v>11.9269568423622</v>
      </c>
      <c r="H57" s="70">
        <v>0</v>
      </c>
      <c r="I57" s="72">
        <v>3.7203494568309398E-3</v>
      </c>
      <c r="J57" s="72">
        <v>1.33779487874861E-5</v>
      </c>
      <c r="K57" s="72">
        <v>4.2519429666043601E-7</v>
      </c>
      <c r="L57" s="70">
        <v>36.190931464164997</v>
      </c>
      <c r="M57" s="70">
        <v>0</v>
      </c>
      <c r="N57" s="70">
        <v>-17.179622190175799</v>
      </c>
      <c r="O57" s="70">
        <v>-47.556110661464501</v>
      </c>
      <c r="P57" s="72">
        <v>1.1044149149524601E-2</v>
      </c>
      <c r="Q57" s="72">
        <v>3.9375935727364699E-3</v>
      </c>
      <c r="R57" s="70" t="s">
        <v>206</v>
      </c>
    </row>
    <row r="58" spans="1:18" x14ac:dyDescent="0.25">
      <c r="A58" s="70">
        <v>51</v>
      </c>
      <c r="B58" s="70" t="s">
        <v>195</v>
      </c>
      <c r="C58" s="70">
        <v>0.753</v>
      </c>
      <c r="D58" s="72">
        <v>1.3338509136789901E-7</v>
      </c>
      <c r="E58" s="70">
        <v>12.8621787186301</v>
      </c>
      <c r="F58" s="70">
        <v>0</v>
      </c>
      <c r="G58" s="70">
        <v>9.8103878796409294</v>
      </c>
      <c r="H58" s="70">
        <v>0</v>
      </c>
      <c r="I58" s="72">
        <v>3.7125678910394999E-3</v>
      </c>
      <c r="J58" s="72">
        <v>1.3368533755987E-5</v>
      </c>
      <c r="K58" s="72">
        <v>4.87878151433918E-7</v>
      </c>
      <c r="L58" s="70">
        <v>41.526317783131297</v>
      </c>
      <c r="M58" s="70">
        <v>0</v>
      </c>
      <c r="N58" s="70">
        <v>-18.209508890550101</v>
      </c>
      <c r="O58" s="70">
        <v>-50.550140540357702</v>
      </c>
      <c r="P58" s="72">
        <v>1.1032576106695099E-2</v>
      </c>
      <c r="Q58" s="72">
        <v>3.9252156542683297E-3</v>
      </c>
      <c r="R58" s="70" t="s">
        <v>212</v>
      </c>
    </row>
    <row r="59" spans="1:18" x14ac:dyDescent="0.25">
      <c r="A59" s="70">
        <v>52</v>
      </c>
      <c r="B59" s="70" t="s">
        <v>196</v>
      </c>
      <c r="C59" s="70">
        <v>0.76400000000000001</v>
      </c>
      <c r="D59" s="72">
        <v>1.23435299252683E-7</v>
      </c>
      <c r="E59" s="70">
        <v>12.555339031563401</v>
      </c>
      <c r="F59" s="70">
        <v>0</v>
      </c>
      <c r="G59" s="70">
        <v>11.219998808985499</v>
      </c>
      <c r="H59" s="70">
        <v>0</v>
      </c>
      <c r="I59" s="72">
        <v>3.7177503256212402E-3</v>
      </c>
      <c r="J59" s="72">
        <v>1.3630449724507E-5</v>
      </c>
      <c r="K59" s="72">
        <v>4.5170331752775199E-7</v>
      </c>
      <c r="L59" s="70">
        <v>40.555334504577203</v>
      </c>
      <c r="M59" s="70">
        <v>0</v>
      </c>
      <c r="N59" s="70">
        <v>-18.132716141617699</v>
      </c>
      <c r="O59" s="70">
        <v>-52.227082920178503</v>
      </c>
      <c r="P59" s="72">
        <v>1.1033439042173399E-2</v>
      </c>
      <c r="Q59" s="72">
        <v>3.9182828390016801E-3</v>
      </c>
      <c r="R59" s="70" t="s">
        <v>214</v>
      </c>
    </row>
    <row r="60" spans="1:18" x14ac:dyDescent="0.25">
      <c r="A60" s="70">
        <v>53</v>
      </c>
      <c r="B60" s="70" t="s">
        <v>198</v>
      </c>
      <c r="C60" s="70">
        <v>0.75800000000000001</v>
      </c>
      <c r="D60" s="72">
        <v>9.8582363102644997E-8</v>
      </c>
      <c r="E60" s="70">
        <v>9.3215344630893107</v>
      </c>
      <c r="F60" s="70">
        <v>0</v>
      </c>
      <c r="G60" s="70">
        <v>11.587645671396</v>
      </c>
      <c r="H60" s="70">
        <v>0</v>
      </c>
      <c r="I60" s="72">
        <v>3.71910197931089E-3</v>
      </c>
      <c r="J60" s="72">
        <v>1.3722196562905901E-5</v>
      </c>
      <c r="K60" s="72">
        <v>3.78509196874433E-7</v>
      </c>
      <c r="L60" s="70">
        <v>31.5916928903506</v>
      </c>
      <c r="M60" s="70">
        <v>0</v>
      </c>
      <c r="N60" s="70">
        <v>-17.577362549505999</v>
      </c>
      <c r="O60" s="70">
        <v>-52.062390353314399</v>
      </c>
      <c r="P60" s="72">
        <v>1.10396796615587E-2</v>
      </c>
      <c r="Q60" s="72">
        <v>3.91896371101947E-3</v>
      </c>
      <c r="R60" s="70" t="s">
        <v>216</v>
      </c>
    </row>
    <row r="61" spans="1:18" x14ac:dyDescent="0.25">
      <c r="A61" s="70">
        <v>54</v>
      </c>
      <c r="B61" s="70" t="s">
        <v>199</v>
      </c>
      <c r="C61" s="70">
        <v>0.83399999999999996</v>
      </c>
      <c r="D61" s="72">
        <v>1.3778111589840499E-7</v>
      </c>
      <c r="E61" s="70">
        <v>14.1998398425003</v>
      </c>
      <c r="F61" s="70">
        <v>0</v>
      </c>
      <c r="G61" s="70">
        <v>10.243609608330599</v>
      </c>
      <c r="H61" s="70">
        <v>0</v>
      </c>
      <c r="I61" s="72">
        <v>3.7141606307250301E-3</v>
      </c>
      <c r="J61" s="72">
        <v>1.3795769222698001E-5</v>
      </c>
      <c r="K61" s="72">
        <v>5.1943495504858095E-7</v>
      </c>
      <c r="L61" s="70">
        <v>47.2533921765448</v>
      </c>
      <c r="M61" s="70">
        <v>0</v>
      </c>
      <c r="N61" s="70">
        <v>-17.837622571906898</v>
      </c>
      <c r="O61" s="70">
        <v>-53.252288762570501</v>
      </c>
      <c r="P61" s="70">
        <v>1.1036755067635001E-2</v>
      </c>
      <c r="Q61" s="72">
        <v>3.91404443295916E-3</v>
      </c>
      <c r="R61" s="70" t="s">
        <v>218</v>
      </c>
    </row>
    <row r="62" spans="1:18" x14ac:dyDescent="0.25">
      <c r="A62" s="70">
        <v>55</v>
      </c>
      <c r="B62" s="70" t="s">
        <v>200</v>
      </c>
      <c r="C62" s="70">
        <v>0.79900000000000004</v>
      </c>
      <c r="D62" s="72">
        <v>1.20670591054195E-7</v>
      </c>
      <c r="E62" s="70">
        <v>11.8710152875062</v>
      </c>
      <c r="F62" s="70">
        <v>0</v>
      </c>
      <c r="G62" s="70">
        <v>11.2508252150021</v>
      </c>
      <c r="H62" s="70">
        <v>0</v>
      </c>
      <c r="I62" s="72">
        <v>3.71786365890296E-3</v>
      </c>
      <c r="J62" s="72">
        <v>1.37750707488898E-5</v>
      </c>
      <c r="K62" s="72">
        <v>5.2393874905298798E-7</v>
      </c>
      <c r="L62" s="70">
        <v>45.496581365162903</v>
      </c>
      <c r="M62" s="70">
        <v>0</v>
      </c>
      <c r="N62" s="70">
        <v>-18.412301103761401</v>
      </c>
      <c r="O62" s="70">
        <v>-53.850708518857601</v>
      </c>
      <c r="P62" s="72">
        <v>1.10302972900368E-2</v>
      </c>
      <c r="Q62" s="72">
        <v>3.9115704459741704E-3</v>
      </c>
      <c r="R62" s="70" t="s">
        <v>220</v>
      </c>
    </row>
    <row r="63" spans="1:18" x14ac:dyDescent="0.25">
      <c r="A63" s="70">
        <v>56</v>
      </c>
      <c r="B63" s="70" t="s">
        <v>201</v>
      </c>
      <c r="C63" s="70">
        <v>0.83799999999999997</v>
      </c>
      <c r="D63" s="72">
        <v>1.2898326808702401E-7</v>
      </c>
      <c r="E63" s="70">
        <v>12.093506615100299</v>
      </c>
      <c r="F63" s="70">
        <v>0</v>
      </c>
      <c r="G63" s="70">
        <v>10.9436368232608</v>
      </c>
      <c r="H63" s="70">
        <v>0</v>
      </c>
      <c r="I63" s="72">
        <v>3.71673428078072E-3</v>
      </c>
      <c r="J63" s="72">
        <v>1.35710720251006E-5</v>
      </c>
      <c r="K63" s="72">
        <v>5.3427832868990798E-7</v>
      </c>
      <c r="L63" s="70">
        <v>44.217080362350799</v>
      </c>
      <c r="M63" s="70">
        <v>0</v>
      </c>
      <c r="N63" s="70">
        <v>-17.939839862885702</v>
      </c>
      <c r="O63" s="70">
        <v>-52.0271410410895</v>
      </c>
      <c r="P63" s="72">
        <v>1.10356064314928E-2</v>
      </c>
      <c r="Q63" s="72">
        <v>3.9191094387277499E-3</v>
      </c>
      <c r="R63" s="70" t="s">
        <v>225</v>
      </c>
    </row>
    <row r="64" spans="1:18" x14ac:dyDescent="0.25">
      <c r="A64" s="70">
        <v>57</v>
      </c>
      <c r="B64" s="70" t="s">
        <v>69</v>
      </c>
      <c r="C64" s="70">
        <v>0.8</v>
      </c>
      <c r="D64" s="72">
        <v>1.6103915436577201E-7</v>
      </c>
      <c r="E64" s="70">
        <v>15.1170215293947</v>
      </c>
      <c r="F64" s="70">
        <v>0</v>
      </c>
      <c r="G64" s="70">
        <v>-1.4600083430998001</v>
      </c>
      <c r="H64" s="70">
        <v>0</v>
      </c>
      <c r="I64" s="72">
        <v>3.6711322793265902E-3</v>
      </c>
      <c r="J64" s="72">
        <v>1.3799073767011699E-5</v>
      </c>
      <c r="K64" s="72">
        <v>4.7090476207323201E-7</v>
      </c>
      <c r="L64" s="70">
        <v>39.019173090472499</v>
      </c>
      <c r="M64" s="70">
        <v>0</v>
      </c>
      <c r="N64" s="70">
        <v>-19.430607837671801</v>
      </c>
      <c r="O64" s="70">
        <v>-52.9961676021667</v>
      </c>
      <c r="P64" s="72">
        <v>1.10188543736065E-2</v>
      </c>
      <c r="Q64" s="72">
        <v>3.9151032890727203E-3</v>
      </c>
      <c r="R64" s="70" t="s">
        <v>227</v>
      </c>
    </row>
    <row r="65" spans="1:18" x14ac:dyDescent="0.25">
      <c r="A65" s="70">
        <v>58</v>
      </c>
      <c r="B65" s="70" t="s">
        <v>69</v>
      </c>
      <c r="C65" s="70">
        <v>0.8</v>
      </c>
      <c r="D65" s="72">
        <v>1.4650438637936501E-7</v>
      </c>
      <c r="E65" s="70">
        <v>13.937282761758</v>
      </c>
      <c r="F65" s="70">
        <v>0</v>
      </c>
      <c r="G65" s="70">
        <v>-1.4947749883582599</v>
      </c>
      <c r="H65" s="70">
        <v>0</v>
      </c>
      <c r="I65" s="72">
        <v>3.6710044597553001E-3</v>
      </c>
      <c r="J65" s="72">
        <v>1.3872153238581901E-5</v>
      </c>
      <c r="K65" s="72">
        <v>4.3007200001277102E-7</v>
      </c>
      <c r="L65" s="70">
        <v>36.114395415257398</v>
      </c>
      <c r="M65" s="70">
        <v>0</v>
      </c>
      <c r="N65" s="70">
        <v>-19.4609769340958</v>
      </c>
      <c r="O65" s="70">
        <v>-53.4013115731412</v>
      </c>
      <c r="P65" s="72">
        <v>1.10185131099962E-2</v>
      </c>
      <c r="Q65" s="72">
        <v>3.9134283428485898E-3</v>
      </c>
      <c r="R65" s="70" t="s">
        <v>229</v>
      </c>
    </row>
    <row r="66" spans="1:18" x14ac:dyDescent="0.25">
      <c r="A66" s="70">
        <v>59</v>
      </c>
      <c r="B66" s="70" t="s">
        <v>68</v>
      </c>
      <c r="C66" s="70">
        <v>0.80700000000000005</v>
      </c>
      <c r="D66" s="72">
        <v>1.0144378067775101E-7</v>
      </c>
      <c r="E66" s="70">
        <v>9.7820236832115892</v>
      </c>
      <c r="F66" s="70">
        <v>0</v>
      </c>
      <c r="G66" s="70">
        <v>6.7484082617583203</v>
      </c>
      <c r="H66" s="70">
        <v>0</v>
      </c>
      <c r="I66" s="72">
        <v>3.7013105229743502E-3</v>
      </c>
      <c r="J66" s="72">
        <v>1.39597449395639E-5</v>
      </c>
      <c r="K66" s="72">
        <v>5.6945213700032603E-7</v>
      </c>
      <c r="L66" s="70">
        <v>48.469230601193402</v>
      </c>
      <c r="M66" s="70">
        <v>0</v>
      </c>
      <c r="N66" s="70">
        <v>-28.215717745704101</v>
      </c>
      <c r="O66" s="70">
        <v>-54.076776184685698</v>
      </c>
      <c r="P66" s="70">
        <v>1.0920134336547999E-2</v>
      </c>
      <c r="Q66" s="72">
        <v>3.9106358370193202E-3</v>
      </c>
      <c r="R66" s="70" t="s">
        <v>231</v>
      </c>
    </row>
    <row r="67" spans="1:18" x14ac:dyDescent="0.25">
      <c r="A67" s="70"/>
      <c r="B67" s="70" t="s">
        <v>247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</row>
    <row r="68" spans="1:18" x14ac:dyDescent="0.25">
      <c r="A68" s="68">
        <v>61</v>
      </c>
      <c r="B68" s="68" t="s">
        <v>203</v>
      </c>
      <c r="C68" s="68">
        <v>0.77600000000000002</v>
      </c>
      <c r="D68" s="69">
        <v>4.2661601451477399E-11</v>
      </c>
      <c r="E68" s="69">
        <v>4.2983403074102096E-3</v>
      </c>
      <c r="F68" s="68">
        <v>0</v>
      </c>
      <c r="G68" s="68">
        <v>20.1623580760496</v>
      </c>
      <c r="H68" s="68">
        <v>0</v>
      </c>
      <c r="I68" s="69">
        <v>3.7506269094666001E-3</v>
      </c>
      <c r="J68" s="69">
        <v>1.91967367055977E-5</v>
      </c>
      <c r="K68" s="69">
        <v>1.002654651471E-13</v>
      </c>
      <c r="L68" s="69">
        <v>7.8445858149062903E-6</v>
      </c>
      <c r="M68" s="68">
        <v>0</v>
      </c>
      <c r="N68" s="68">
        <v>47273.1467521718</v>
      </c>
      <c r="O68" s="68">
        <v>-105963.97506988401</v>
      </c>
      <c r="P68" s="68">
        <v>0.54245500468350505</v>
      </c>
      <c r="Q68" s="68">
        <v>-0.43394207074086499</v>
      </c>
      <c r="R68" s="68" t="s">
        <v>204</v>
      </c>
    </row>
    <row r="69" spans="1:18" x14ac:dyDescent="0.25">
      <c r="A69" s="68">
        <v>62</v>
      </c>
      <c r="B69" s="68" t="s">
        <v>205</v>
      </c>
      <c r="C69" s="68">
        <v>0.80800000000000005</v>
      </c>
      <c r="D69" s="69">
        <v>1.1792879787975201E-7</v>
      </c>
      <c r="E69" s="68">
        <v>11.3717938903942</v>
      </c>
      <c r="F69" s="68">
        <v>0</v>
      </c>
      <c r="G69" s="68">
        <v>11.9269568423622</v>
      </c>
      <c r="H69" s="68">
        <v>0</v>
      </c>
      <c r="I69" s="69">
        <v>3.7203494568309398E-3</v>
      </c>
      <c r="J69" s="69">
        <v>1.33779487874861E-5</v>
      </c>
      <c r="K69" s="69">
        <v>4.2519429666043601E-7</v>
      </c>
      <c r="L69" s="68">
        <v>36.190931464164997</v>
      </c>
      <c r="M69" s="68">
        <v>0</v>
      </c>
      <c r="N69" s="68">
        <v>-17.179622190175799</v>
      </c>
      <c r="O69" s="68">
        <v>-47.556110661464501</v>
      </c>
      <c r="P69" s="69">
        <v>1.1044149149524601E-2</v>
      </c>
      <c r="Q69" s="69">
        <v>3.9375935727364699E-3</v>
      </c>
      <c r="R69" s="68" t="s">
        <v>206</v>
      </c>
    </row>
    <row r="70" spans="1:18" x14ac:dyDescent="0.25">
      <c r="A70" s="68">
        <v>63</v>
      </c>
      <c r="B70" s="68" t="s">
        <v>207</v>
      </c>
      <c r="C70" s="68">
        <v>0.82399999999999995</v>
      </c>
      <c r="D70" s="69">
        <v>4.1311823184347497E-11</v>
      </c>
      <c r="E70" s="68">
        <v>0.21228539512984701</v>
      </c>
      <c r="F70" s="68">
        <v>0</v>
      </c>
      <c r="G70" s="68">
        <v>-58.2336455934649</v>
      </c>
      <c r="H70" s="68">
        <v>0</v>
      </c>
      <c r="I70" s="69">
        <v>3.4624040019756298E-3</v>
      </c>
      <c r="J70" s="68">
        <v>53.425572493396203</v>
      </c>
      <c r="K70" s="69">
        <v>2.6477931844886702E-12</v>
      </c>
      <c r="L70" s="69">
        <v>2.20762252225648E-4</v>
      </c>
      <c r="M70" s="68">
        <v>0</v>
      </c>
      <c r="N70" s="68">
        <v>-1051.11624098584</v>
      </c>
      <c r="O70" s="68">
        <v>3318.0178310338201</v>
      </c>
      <c r="P70" s="69">
        <v>-5.7440342320602895E-4</v>
      </c>
      <c r="Q70" s="69">
        <v>1.78515495230364E-2</v>
      </c>
      <c r="R70" s="68" t="s">
        <v>208</v>
      </c>
    </row>
    <row r="71" spans="1:18" x14ac:dyDescent="0.25">
      <c r="A71" s="68">
        <v>64</v>
      </c>
      <c r="B71" s="68" t="s">
        <v>209</v>
      </c>
      <c r="C71" s="68">
        <v>0.84</v>
      </c>
      <c r="D71" s="69">
        <v>5.8114907498926403E-11</v>
      </c>
      <c r="E71" s="69">
        <v>5.3606786874230697E-3</v>
      </c>
      <c r="F71" s="68">
        <v>0</v>
      </c>
      <c r="G71" s="68">
        <v>8.9164912465503594</v>
      </c>
      <c r="H71" s="68">
        <v>0</v>
      </c>
      <c r="I71" s="69">
        <v>3.7092814800679399E-3</v>
      </c>
      <c r="J71" s="69">
        <v>2.1805567490044301E-5</v>
      </c>
      <c r="K71" s="69">
        <v>5.2098301597824402E-12</v>
      </c>
      <c r="L71" s="69">
        <v>4.2716009253355601E-4</v>
      </c>
      <c r="M71" s="68">
        <v>0</v>
      </c>
      <c r="N71" s="68">
        <v>1917.3111498575399</v>
      </c>
      <c r="O71" s="68">
        <v>639.17697287122803</v>
      </c>
      <c r="P71" s="69">
        <v>3.2782408853179103E-2</v>
      </c>
      <c r="Q71" s="69">
        <v>6.7766855194355902E-3</v>
      </c>
      <c r="R71" s="68" t="s">
        <v>210</v>
      </c>
    </row>
    <row r="72" spans="1:18" x14ac:dyDescent="0.25">
      <c r="A72" s="68">
        <v>65</v>
      </c>
      <c r="B72" s="68" t="s">
        <v>211</v>
      </c>
      <c r="C72" s="68">
        <v>0.80800000000000005</v>
      </c>
      <c r="D72" s="69">
        <v>1.3338509136789901E-7</v>
      </c>
      <c r="E72" s="68">
        <v>12.8621787186301</v>
      </c>
      <c r="F72" s="68">
        <v>0</v>
      </c>
      <c r="G72" s="68">
        <v>9.8103878796409294</v>
      </c>
      <c r="H72" s="68">
        <v>0</v>
      </c>
      <c r="I72" s="69">
        <v>3.7125678910394999E-3</v>
      </c>
      <c r="J72" s="69">
        <v>1.3368533755987E-5</v>
      </c>
      <c r="K72" s="69">
        <v>4.87878151433918E-7</v>
      </c>
      <c r="L72" s="68">
        <v>41.526317783131297</v>
      </c>
      <c r="M72" s="68">
        <v>0</v>
      </c>
      <c r="N72" s="68">
        <v>-18.209508890550101</v>
      </c>
      <c r="O72" s="68">
        <v>-50.550140540357702</v>
      </c>
      <c r="P72" s="69">
        <v>1.1032576106695099E-2</v>
      </c>
      <c r="Q72" s="69">
        <v>3.9252156542683297E-3</v>
      </c>
      <c r="R72" s="68" t="s">
        <v>212</v>
      </c>
    </row>
    <row r="73" spans="1:18" x14ac:dyDescent="0.25">
      <c r="A73" s="68">
        <v>66</v>
      </c>
      <c r="B73" s="68" t="s">
        <v>213</v>
      </c>
      <c r="C73" s="68">
        <v>0.76600000000000001</v>
      </c>
      <c r="D73" s="69">
        <v>1.23435299252683E-7</v>
      </c>
      <c r="E73" s="68">
        <v>12.555339031563401</v>
      </c>
      <c r="F73" s="68">
        <v>0</v>
      </c>
      <c r="G73" s="68">
        <v>11.219998808985499</v>
      </c>
      <c r="H73" s="68">
        <v>0</v>
      </c>
      <c r="I73" s="69">
        <v>3.7177503256212402E-3</v>
      </c>
      <c r="J73" s="69">
        <v>1.3630449724507E-5</v>
      </c>
      <c r="K73" s="69">
        <v>4.5170331752775199E-7</v>
      </c>
      <c r="L73" s="68">
        <v>40.555334504577203</v>
      </c>
      <c r="M73" s="68">
        <v>0</v>
      </c>
      <c r="N73" s="68">
        <v>-18.132716141617699</v>
      </c>
      <c r="O73" s="68">
        <v>-52.227082920178503</v>
      </c>
      <c r="P73" s="69">
        <v>1.1033439042173399E-2</v>
      </c>
      <c r="Q73" s="69">
        <v>3.9182828390016801E-3</v>
      </c>
      <c r="R73" s="68" t="s">
        <v>214</v>
      </c>
    </row>
    <row r="74" spans="1:18" x14ac:dyDescent="0.25">
      <c r="A74" s="68">
        <v>67</v>
      </c>
      <c r="B74" s="68" t="s">
        <v>215</v>
      </c>
      <c r="C74" s="68">
        <v>0.82399999999999995</v>
      </c>
      <c r="D74" s="69">
        <v>9.8582363102644997E-8</v>
      </c>
      <c r="E74" s="68">
        <v>9.3215344630893107</v>
      </c>
      <c r="F74" s="68">
        <v>0</v>
      </c>
      <c r="G74" s="68">
        <v>11.587645671396</v>
      </c>
      <c r="H74" s="68">
        <v>0</v>
      </c>
      <c r="I74" s="69">
        <v>3.71910197931089E-3</v>
      </c>
      <c r="J74" s="69">
        <v>1.3722196562905901E-5</v>
      </c>
      <c r="K74" s="69">
        <v>3.78509196874433E-7</v>
      </c>
      <c r="L74" s="68">
        <v>31.5916928903506</v>
      </c>
      <c r="M74" s="68">
        <v>0</v>
      </c>
      <c r="N74" s="68">
        <v>-17.577362549505999</v>
      </c>
      <c r="O74" s="68">
        <v>-52.062390353314399</v>
      </c>
      <c r="P74" s="69">
        <v>1.10396796615587E-2</v>
      </c>
      <c r="Q74" s="69">
        <v>3.91896371101947E-3</v>
      </c>
      <c r="R74" s="68" t="s">
        <v>216</v>
      </c>
    </row>
    <row r="75" spans="1:18" x14ac:dyDescent="0.25">
      <c r="A75" s="68">
        <v>68</v>
      </c>
      <c r="B75" s="68" t="s">
        <v>217</v>
      </c>
      <c r="C75" s="68">
        <v>0.75600000000000001</v>
      </c>
      <c r="D75" s="69">
        <v>1.3778111589840499E-7</v>
      </c>
      <c r="E75" s="68">
        <v>14.1998398425003</v>
      </c>
      <c r="F75" s="68">
        <v>0</v>
      </c>
      <c r="G75" s="68">
        <v>10.243609608330599</v>
      </c>
      <c r="H75" s="68">
        <v>0</v>
      </c>
      <c r="I75" s="69">
        <v>3.7141606307250301E-3</v>
      </c>
      <c r="J75" s="69">
        <v>1.3795769222698001E-5</v>
      </c>
      <c r="K75" s="69">
        <v>5.1943495504858095E-7</v>
      </c>
      <c r="L75" s="68">
        <v>47.2533921765448</v>
      </c>
      <c r="M75" s="68">
        <v>0</v>
      </c>
      <c r="N75" s="68">
        <v>-17.837622571906898</v>
      </c>
      <c r="O75" s="68">
        <v>-53.252288762570501</v>
      </c>
      <c r="P75" s="68">
        <v>1.1036755067635001E-2</v>
      </c>
      <c r="Q75" s="69">
        <v>3.91404443295916E-3</v>
      </c>
      <c r="R75" s="68" t="s">
        <v>218</v>
      </c>
    </row>
    <row r="76" spans="1:18" x14ac:dyDescent="0.25">
      <c r="A76" s="68">
        <v>69</v>
      </c>
      <c r="B76" s="68" t="s">
        <v>219</v>
      </c>
      <c r="C76" s="68">
        <v>0.79200000000000004</v>
      </c>
      <c r="D76" s="69">
        <v>1.20670591054195E-7</v>
      </c>
      <c r="E76" s="68">
        <v>11.8710152875062</v>
      </c>
      <c r="F76" s="68">
        <v>0</v>
      </c>
      <c r="G76" s="68">
        <v>11.2508252150021</v>
      </c>
      <c r="H76" s="68">
        <v>0</v>
      </c>
      <c r="I76" s="69">
        <v>3.71786365890296E-3</v>
      </c>
      <c r="J76" s="69">
        <v>1.37750707488898E-5</v>
      </c>
      <c r="K76" s="69">
        <v>5.2393874905298798E-7</v>
      </c>
      <c r="L76" s="68">
        <v>45.496581365162903</v>
      </c>
      <c r="M76" s="68">
        <v>0</v>
      </c>
      <c r="N76" s="68">
        <v>-18.412301103761401</v>
      </c>
      <c r="O76" s="68">
        <v>-53.850708518857601</v>
      </c>
      <c r="P76" s="69">
        <v>1.10302972900368E-2</v>
      </c>
      <c r="Q76" s="69">
        <v>3.9115704459741704E-3</v>
      </c>
      <c r="R76" s="68" t="s">
        <v>220</v>
      </c>
    </row>
    <row r="77" spans="1:18" x14ac:dyDescent="0.25">
      <c r="A77" s="68">
        <v>70</v>
      </c>
      <c r="B77" s="68" t="s">
        <v>69</v>
      </c>
      <c r="C77" s="68">
        <v>0.8</v>
      </c>
      <c r="D77" s="69">
        <v>4.3548407650697899E-11</v>
      </c>
      <c r="E77" s="68">
        <v>0.186647539991977</v>
      </c>
      <c r="F77" s="68">
        <v>0</v>
      </c>
      <c r="G77" s="68">
        <v>-46.778714694953699</v>
      </c>
      <c r="H77" s="68">
        <v>0</v>
      </c>
      <c r="I77" s="68">
        <v>3.5045180554239999E-3</v>
      </c>
      <c r="J77" s="68">
        <v>43.091831149678498</v>
      </c>
      <c r="K77" s="69">
        <v>4.9521904487575804E-12</v>
      </c>
      <c r="L77" s="69">
        <v>4.2483403358702001E-4</v>
      </c>
      <c r="M77" s="68">
        <v>0</v>
      </c>
      <c r="N77" s="68">
        <v>-2078.8164946765501</v>
      </c>
      <c r="O77" s="68">
        <v>4232.6999409580803</v>
      </c>
      <c r="P77" s="69">
        <v>-1.21228767139793E-2</v>
      </c>
      <c r="Q77" s="68">
        <v>2.1633028345516999E-2</v>
      </c>
      <c r="R77" s="68" t="s">
        <v>221</v>
      </c>
    </row>
    <row r="78" spans="1:18" x14ac:dyDescent="0.25">
      <c r="A78" s="68">
        <v>71</v>
      </c>
      <c r="B78" s="68" t="s">
        <v>69</v>
      </c>
      <c r="C78" s="68">
        <v>0.8</v>
      </c>
      <c r="D78" s="69">
        <v>5.6987532450142699E-11</v>
      </c>
      <c r="E78" s="68">
        <v>0.66688904356749001</v>
      </c>
      <c r="F78" s="68">
        <v>0</v>
      </c>
      <c r="G78" s="68">
        <v>-12.7072179204271</v>
      </c>
      <c r="H78" s="68">
        <v>0</v>
      </c>
      <c r="I78" s="69">
        <v>3.6297819133155498E-3</v>
      </c>
      <c r="J78" s="68">
        <v>119.619340473988</v>
      </c>
      <c r="K78" s="69">
        <v>6.5103382279889599E-12</v>
      </c>
      <c r="L78" s="69">
        <v>5.6014597876331504E-4</v>
      </c>
      <c r="M78" s="68">
        <v>0</v>
      </c>
      <c r="N78" s="68">
        <v>1125.0890783581399</v>
      </c>
      <c r="O78" s="68">
        <v>253.554081917536</v>
      </c>
      <c r="P78" s="68">
        <v>2.3880050991326E-2</v>
      </c>
      <c r="Q78" s="69">
        <v>5.1824433452600099E-3</v>
      </c>
      <c r="R78" s="68" t="s">
        <v>222</v>
      </c>
    </row>
    <row r="79" spans="1:18" x14ac:dyDescent="0.25">
      <c r="A79" s="68">
        <v>72</v>
      </c>
      <c r="B79" s="68" t="s">
        <v>68</v>
      </c>
      <c r="C79" s="68">
        <v>0.73399999999999999</v>
      </c>
      <c r="D79" s="69">
        <v>5.6325473250090903E-11</v>
      </c>
      <c r="E79" s="69">
        <v>5.9875781814856897E-3</v>
      </c>
      <c r="F79" s="68">
        <v>0</v>
      </c>
      <c r="G79" s="68">
        <v>-32.759715567491803</v>
      </c>
      <c r="H79" s="68">
        <v>0</v>
      </c>
      <c r="I79" s="69">
        <v>3.5560589057161201E-3</v>
      </c>
      <c r="J79" s="69">
        <v>1.56332490266261E-5</v>
      </c>
      <c r="K79" s="69">
        <v>8.7560831540700596E-12</v>
      </c>
      <c r="L79" s="69">
        <v>8.2034906269176004E-4</v>
      </c>
      <c r="M79" s="68">
        <v>0</v>
      </c>
      <c r="N79" s="68">
        <v>-150.93544234552601</v>
      </c>
      <c r="O79" s="68">
        <v>-268.851450713269</v>
      </c>
      <c r="P79" s="69">
        <v>9.5411082472748598E-3</v>
      </c>
      <c r="Q79" s="69">
        <v>3.02271436733816E-3</v>
      </c>
      <c r="R79" s="68" t="s">
        <v>223</v>
      </c>
    </row>
    <row r="80" spans="1:18" x14ac:dyDescent="0.25">
      <c r="A80" s="68">
        <v>73</v>
      </c>
      <c r="B80" s="68" t="s">
        <v>224</v>
      </c>
      <c r="C80" s="68">
        <v>0.83099999999999996</v>
      </c>
      <c r="D80" s="69">
        <v>1.2898326808702401E-7</v>
      </c>
      <c r="E80" s="68">
        <v>12.093506615100299</v>
      </c>
      <c r="F80" s="68">
        <v>0</v>
      </c>
      <c r="G80" s="68">
        <v>10.9436368232608</v>
      </c>
      <c r="H80" s="68">
        <v>0</v>
      </c>
      <c r="I80" s="69">
        <v>3.71673428078072E-3</v>
      </c>
      <c r="J80" s="69">
        <v>1.35710720251006E-5</v>
      </c>
      <c r="K80" s="69">
        <v>5.3427832868990798E-7</v>
      </c>
      <c r="L80" s="68">
        <v>44.217080362350799</v>
      </c>
      <c r="M80" s="68">
        <v>0</v>
      </c>
      <c r="N80" s="68">
        <v>-17.939839862885702</v>
      </c>
      <c r="O80" s="68">
        <v>-52.0271410410895</v>
      </c>
      <c r="P80" s="69">
        <v>1.10356064314928E-2</v>
      </c>
      <c r="Q80" s="69">
        <v>3.9191094387277499E-3</v>
      </c>
      <c r="R80" s="68" t="s">
        <v>225</v>
      </c>
    </row>
    <row r="81" spans="1:18" x14ac:dyDescent="0.25">
      <c r="A81" s="68">
        <v>74</v>
      </c>
      <c r="B81" s="68" t="s">
        <v>226</v>
      </c>
      <c r="C81" s="68">
        <v>0.83</v>
      </c>
      <c r="D81" s="69">
        <v>1.6103915436577201E-7</v>
      </c>
      <c r="E81" s="68">
        <v>15.1170215293947</v>
      </c>
      <c r="F81" s="68">
        <v>0</v>
      </c>
      <c r="G81" s="68">
        <v>-1.4600083430998001</v>
      </c>
      <c r="H81" s="68">
        <v>0</v>
      </c>
      <c r="I81" s="69">
        <v>3.6711322793265902E-3</v>
      </c>
      <c r="J81" s="69">
        <v>1.3799073767011699E-5</v>
      </c>
      <c r="K81" s="69">
        <v>4.7090476207323201E-7</v>
      </c>
      <c r="L81" s="68">
        <v>39.019173090472499</v>
      </c>
      <c r="M81" s="68">
        <v>0</v>
      </c>
      <c r="N81" s="68">
        <v>-19.430607837671801</v>
      </c>
      <c r="O81" s="68">
        <v>-52.9961676021667</v>
      </c>
      <c r="P81" s="69">
        <v>1.10188543736065E-2</v>
      </c>
      <c r="Q81" s="69">
        <v>3.9151032890727203E-3</v>
      </c>
      <c r="R81" s="68" t="s">
        <v>227</v>
      </c>
    </row>
    <row r="82" spans="1:18" x14ac:dyDescent="0.25">
      <c r="A82" s="68">
        <v>75</v>
      </c>
      <c r="B82" s="68" t="s">
        <v>228</v>
      </c>
      <c r="C82" s="68">
        <v>0.81899999999999995</v>
      </c>
      <c r="D82" s="69">
        <v>1.4650438637936501E-7</v>
      </c>
      <c r="E82" s="68">
        <v>13.937282761758</v>
      </c>
      <c r="F82" s="68">
        <v>0</v>
      </c>
      <c r="G82" s="68">
        <v>-1.4947749883582599</v>
      </c>
      <c r="H82" s="68">
        <v>0</v>
      </c>
      <c r="I82" s="69">
        <v>3.6710044597553001E-3</v>
      </c>
      <c r="J82" s="69">
        <v>1.3872153238581901E-5</v>
      </c>
      <c r="K82" s="69">
        <v>4.3007200001277102E-7</v>
      </c>
      <c r="L82" s="68">
        <v>36.114395415257398</v>
      </c>
      <c r="M82" s="68">
        <v>0</v>
      </c>
      <c r="N82" s="68">
        <v>-19.4609769340958</v>
      </c>
      <c r="O82" s="68">
        <v>-53.4013115731412</v>
      </c>
      <c r="P82" s="69">
        <v>1.10185131099962E-2</v>
      </c>
      <c r="Q82" s="69">
        <v>3.9134283428485898E-3</v>
      </c>
      <c r="R82" s="68" t="s">
        <v>229</v>
      </c>
    </row>
    <row r="83" spans="1:18" x14ac:dyDescent="0.25">
      <c r="A83" s="68">
        <v>76</v>
      </c>
      <c r="B83" s="68" t="s">
        <v>230</v>
      </c>
      <c r="C83" s="68">
        <v>0.80800000000000005</v>
      </c>
      <c r="D83" s="69">
        <v>1.0144378067775101E-7</v>
      </c>
      <c r="E83" s="68">
        <v>9.7820236832115892</v>
      </c>
      <c r="F83" s="68">
        <v>0</v>
      </c>
      <c r="G83" s="68">
        <v>6.7484082617583203</v>
      </c>
      <c r="H83" s="68">
        <v>0</v>
      </c>
      <c r="I83" s="69">
        <v>3.7013105229743502E-3</v>
      </c>
      <c r="J83" s="69">
        <v>1.39597449395639E-5</v>
      </c>
      <c r="K83" s="69">
        <v>5.6945213700032603E-7</v>
      </c>
      <c r="L83" s="68">
        <v>48.469230601193402</v>
      </c>
      <c r="M83" s="68">
        <v>0</v>
      </c>
      <c r="N83" s="68">
        <v>-28.215717745704101</v>
      </c>
      <c r="O83" s="68">
        <v>-54.076776184685698</v>
      </c>
      <c r="P83" s="68">
        <v>1.0920134336547999E-2</v>
      </c>
      <c r="Q83" s="69">
        <v>3.9106358370193202E-3</v>
      </c>
      <c r="R83" s="68" t="s">
        <v>231</v>
      </c>
    </row>
    <row r="84" spans="1:18" x14ac:dyDescent="0.25">
      <c r="A84" s="68">
        <v>77</v>
      </c>
      <c r="B84" s="68" t="s">
        <v>232</v>
      </c>
      <c r="C84" s="68">
        <v>0.75</v>
      </c>
      <c r="D84" s="69">
        <v>4.74011650684035E-11</v>
      </c>
      <c r="E84" s="68">
        <v>0.157145622599138</v>
      </c>
      <c r="F84" s="68">
        <v>0</v>
      </c>
      <c r="G84" s="68">
        <v>-71.1158742019865</v>
      </c>
      <c r="H84" s="68">
        <v>0</v>
      </c>
      <c r="I84" s="69">
        <v>3.4150424884964001E-3</v>
      </c>
      <c r="J84" s="68">
        <v>31.128203912851198</v>
      </c>
      <c r="K84" s="69">
        <v>5.7373171392525895E-13</v>
      </c>
      <c r="L84" s="69">
        <v>5.3410160390080502E-5</v>
      </c>
      <c r="M84" s="68">
        <v>0</v>
      </c>
      <c r="N84" s="68">
        <v>2501.2519492780898</v>
      </c>
      <c r="O84" s="68">
        <v>51510.231744856603</v>
      </c>
      <c r="P84" s="69">
        <v>3.9344268404427701E-2</v>
      </c>
      <c r="Q84" s="68">
        <v>0.21708780258440799</v>
      </c>
      <c r="R84" s="68" t="s">
        <v>233</v>
      </c>
    </row>
    <row r="85" spans="1:18" x14ac:dyDescent="0.25">
      <c r="A85" s="68">
        <v>78</v>
      </c>
      <c r="B85" s="68" t="s">
        <v>234</v>
      </c>
      <c r="C85" s="68">
        <v>0.81499999999999995</v>
      </c>
      <c r="D85" s="69">
        <v>4.38900283169152E-11</v>
      </c>
      <c r="E85" s="69">
        <v>4.2110924845831397E-3</v>
      </c>
      <c r="F85" s="68">
        <v>0</v>
      </c>
      <c r="G85" s="68">
        <v>-29.036042333255502</v>
      </c>
      <c r="H85" s="68">
        <v>0</v>
      </c>
      <c r="I85" s="69">
        <v>3.5697489903617902E-3</v>
      </c>
      <c r="J85" s="69">
        <v>2.2505938311149202E-6</v>
      </c>
      <c r="K85" s="69">
        <v>2.2406306698946E-12</v>
      </c>
      <c r="L85" s="69">
        <v>1.89327878629376E-4</v>
      </c>
      <c r="M85" s="68">
        <v>0</v>
      </c>
      <c r="N85" s="68">
        <v>1783.9829691494399</v>
      </c>
      <c r="O85" s="68">
        <v>800.92946325241201</v>
      </c>
      <c r="P85" s="69">
        <v>3.1284173420926098E-2</v>
      </c>
      <c r="Q85" s="69">
        <v>7.4454026728853302E-3</v>
      </c>
      <c r="R85" s="68" t="s">
        <v>235</v>
      </c>
    </row>
    <row r="86" spans="1:18" x14ac:dyDescent="0.25">
      <c r="A86" s="68">
        <v>79</v>
      </c>
      <c r="B86" s="68" t="s">
        <v>236</v>
      </c>
      <c r="C86" s="68">
        <v>0.80300000000000005</v>
      </c>
      <c r="D86" s="69">
        <v>4.8565658398590401E-11</v>
      </c>
      <c r="E86" s="69">
        <v>4.7446342311083401E-3</v>
      </c>
      <c r="F86" s="68">
        <v>0</v>
      </c>
      <c r="G86" s="68">
        <v>-24.035250490678401</v>
      </c>
      <c r="H86" s="68">
        <v>0</v>
      </c>
      <c r="I86" s="69">
        <v>3.5881344015710201E-3</v>
      </c>
      <c r="J86" s="69">
        <v>2.9864987270526102E-5</v>
      </c>
      <c r="K86" s="69">
        <v>8.9629481916616297E-12</v>
      </c>
      <c r="L86" s="69">
        <v>7.6811085060174802E-4</v>
      </c>
      <c r="M86" s="68">
        <v>0</v>
      </c>
      <c r="N86" s="68">
        <v>807.94974266898896</v>
      </c>
      <c r="O86" s="68">
        <v>-371.419841611854</v>
      </c>
      <c r="P86" s="68">
        <v>2.0316292848320001E-2</v>
      </c>
      <c r="Q86" s="69">
        <v>2.5986761207925499E-3</v>
      </c>
      <c r="R86" s="68" t="s">
        <v>237</v>
      </c>
    </row>
    <row r="87" spans="1:18" x14ac:dyDescent="0.25">
      <c r="A87" s="68">
        <v>80</v>
      </c>
      <c r="B87" s="68" t="s">
        <v>238</v>
      </c>
      <c r="C87" s="68">
        <v>0.77400000000000002</v>
      </c>
      <c r="D87" s="69">
        <v>4.387478813421E-11</v>
      </c>
      <c r="E87" s="69">
        <v>4.4025429521434298E-3</v>
      </c>
      <c r="F87" s="68">
        <v>0</v>
      </c>
      <c r="G87" s="68">
        <v>-31.315091821429402</v>
      </c>
      <c r="H87" s="68">
        <v>0</v>
      </c>
      <c r="I87" s="69">
        <v>3.5613700649185101E-3</v>
      </c>
      <c r="J87" s="69">
        <v>2.4330342221207002E-6</v>
      </c>
      <c r="K87" s="69">
        <v>3.0817815611710801E-12</v>
      </c>
      <c r="L87" s="69">
        <v>2.7368422092293398E-4</v>
      </c>
      <c r="M87" s="68">
        <v>0</v>
      </c>
      <c r="N87" s="68">
        <v>-670.51515056449898</v>
      </c>
      <c r="O87" s="68">
        <v>572.88908698382602</v>
      </c>
      <c r="P87" s="69">
        <v>3.70248715007661E-3</v>
      </c>
      <c r="Q87" s="69">
        <v>6.5026381384378504E-3</v>
      </c>
      <c r="R87" s="68" t="s">
        <v>239</v>
      </c>
    </row>
    <row r="88" spans="1:18" x14ac:dyDescent="0.25">
      <c r="A88" s="68">
        <v>81</v>
      </c>
      <c r="B88" s="68" t="s">
        <v>240</v>
      </c>
      <c r="C88" s="68">
        <v>0.78700000000000003</v>
      </c>
      <c r="D88" s="69">
        <v>5.8081246124999498E-11</v>
      </c>
      <c r="E88" s="69">
        <v>5.7739258214761398E-3</v>
      </c>
      <c r="F88" s="68">
        <v>0</v>
      </c>
      <c r="G88" s="68">
        <v>-21.337191201349299</v>
      </c>
      <c r="H88" s="68">
        <v>0</v>
      </c>
      <c r="I88" s="69">
        <v>3.59805381654824E-3</v>
      </c>
      <c r="J88" s="69">
        <v>1.13309975780744E-5</v>
      </c>
      <c r="K88" s="69">
        <v>4.0326704073224902E-12</v>
      </c>
      <c r="L88" s="69">
        <v>3.5245499276589497E-4</v>
      </c>
      <c r="M88" s="68">
        <v>0</v>
      </c>
      <c r="N88" s="68">
        <v>-29.200248290984099</v>
      </c>
      <c r="O88" s="68">
        <v>-2557.2624729501799</v>
      </c>
      <c r="P88" s="69">
        <v>1.0909070969904599E-2</v>
      </c>
      <c r="Q88" s="69">
        <v>-6.4380345899545301E-3</v>
      </c>
      <c r="R88" s="68" t="s">
        <v>241</v>
      </c>
    </row>
    <row r="89" spans="1:18" x14ac:dyDescent="0.25">
      <c r="A89" s="68">
        <v>82</v>
      </c>
      <c r="B89" s="68" t="s">
        <v>242</v>
      </c>
      <c r="C89" s="68">
        <v>0.83</v>
      </c>
      <c r="D89" s="69">
        <v>4.3085541102764998E-11</v>
      </c>
      <c r="E89" s="69">
        <v>4.0559021250486001E-3</v>
      </c>
      <c r="F89" s="68">
        <v>0</v>
      </c>
      <c r="G89" s="68">
        <v>-44.092719041865301</v>
      </c>
      <c r="H89" s="68">
        <v>0</v>
      </c>
      <c r="I89" s="69">
        <v>3.5143931184425802E-3</v>
      </c>
      <c r="J89" s="69">
        <v>5.1937030269562999E-6</v>
      </c>
      <c r="K89" s="69">
        <v>4.2757062945547299E-12</v>
      </c>
      <c r="L89" s="69">
        <v>3.5551498340445701E-4</v>
      </c>
      <c r="M89" s="68">
        <v>0</v>
      </c>
      <c r="N89" s="68">
        <v>3464.6160348845701</v>
      </c>
      <c r="O89" s="68">
        <v>6933.2822746816</v>
      </c>
      <c r="P89" s="69">
        <v>5.0169783307204903E-2</v>
      </c>
      <c r="Q89" s="69">
        <v>3.2797775958418901E-2</v>
      </c>
      <c r="R89" s="68" t="s">
        <v>243</v>
      </c>
    </row>
    <row r="90" spans="1:18" x14ac:dyDescent="0.25">
      <c r="A90" s="68">
        <v>83</v>
      </c>
      <c r="B90" s="68" t="s">
        <v>69</v>
      </c>
      <c r="C90" s="68">
        <v>0.8</v>
      </c>
      <c r="D90" s="69">
        <v>4.6778006191879398E-11</v>
      </c>
      <c r="E90" s="69">
        <v>4.5509210935198302E-3</v>
      </c>
      <c r="F90" s="68">
        <v>0</v>
      </c>
      <c r="G90" s="68">
        <v>-26.840247421577299</v>
      </c>
      <c r="H90" s="68">
        <v>0</v>
      </c>
      <c r="I90" s="69">
        <v>3.57782183035457E-3</v>
      </c>
      <c r="J90" s="69">
        <v>6.0932803360747299E-6</v>
      </c>
      <c r="K90" s="69">
        <v>4.5189910807244502E-12</v>
      </c>
      <c r="L90" s="69">
        <v>3.8862307318371402E-4</v>
      </c>
      <c r="M90" s="68">
        <v>0</v>
      </c>
      <c r="N90" s="68">
        <v>203.52553255366701</v>
      </c>
      <c r="O90" s="68">
        <v>-3502.4132396858599</v>
      </c>
      <c r="P90" s="69">
        <v>1.3524257114412099E-2</v>
      </c>
      <c r="Q90" s="69">
        <v>-1.03454769348784E-2</v>
      </c>
      <c r="R90" s="68" t="s">
        <v>244</v>
      </c>
    </row>
    <row r="91" spans="1:18" x14ac:dyDescent="0.25">
      <c r="A91" s="68">
        <v>84</v>
      </c>
      <c r="B91" s="68" t="s">
        <v>69</v>
      </c>
      <c r="C91" s="68">
        <v>0.8</v>
      </c>
      <c r="D91" s="69">
        <v>5.6519650120379602E-11</v>
      </c>
      <c r="E91" s="69">
        <v>5.5079093651227004E-3</v>
      </c>
      <c r="F91" s="68">
        <v>0</v>
      </c>
      <c r="G91" s="68">
        <v>-34.855751613360901</v>
      </c>
      <c r="H91" s="68">
        <v>0</v>
      </c>
      <c r="I91" s="69">
        <v>3.5483528291934802E-3</v>
      </c>
      <c r="J91" s="69">
        <v>7.5120141068932E-6</v>
      </c>
      <c r="K91" s="69">
        <v>9.0243577042549395E-12</v>
      </c>
      <c r="L91" s="69">
        <v>7.7697774147129505E-4</v>
      </c>
      <c r="M91" s="68">
        <v>0</v>
      </c>
      <c r="N91" s="68">
        <v>1778.73576547215</v>
      </c>
      <c r="O91" s="68">
        <v>3811.6808723295799</v>
      </c>
      <c r="P91" s="69">
        <v>3.12252095437636E-2</v>
      </c>
      <c r="Q91" s="69">
        <v>1.98924512919098E-2</v>
      </c>
      <c r="R91" s="68" t="s">
        <v>245</v>
      </c>
    </row>
    <row r="92" spans="1:18" x14ac:dyDescent="0.25">
      <c r="A92" s="68">
        <v>85</v>
      </c>
      <c r="B92" s="68" t="s">
        <v>68</v>
      </c>
      <c r="C92" s="68">
        <v>0.8</v>
      </c>
      <c r="D92" s="69">
        <v>5.9842461217087402E-11</v>
      </c>
      <c r="E92" s="69">
        <v>5.8416000192558597E-3</v>
      </c>
      <c r="F92" s="68">
        <v>0</v>
      </c>
      <c r="G92" s="68">
        <v>-8.2183452730194997</v>
      </c>
      <c r="H92" s="68">
        <v>0</v>
      </c>
      <c r="I92" s="69">
        <v>3.64628525360374E-3</v>
      </c>
      <c r="J92" s="69">
        <v>3.1187291954113999E-5</v>
      </c>
      <c r="K92" s="69">
        <v>3.5049902003670702E-13</v>
      </c>
      <c r="L92" s="69">
        <v>2.9809979054664799E-5</v>
      </c>
      <c r="M92" s="68">
        <v>0</v>
      </c>
      <c r="N92" s="68">
        <v>-14275.292891962001</v>
      </c>
      <c r="O92" s="68">
        <v>-1874.6537254071</v>
      </c>
      <c r="P92" s="68">
        <v>-0.14917712128555599</v>
      </c>
      <c r="Q92" s="69">
        <v>-3.6159934733004098E-3</v>
      </c>
      <c r="R92" s="68" t="s">
        <v>246</v>
      </c>
    </row>
    <row r="93" spans="1:18" x14ac:dyDescent="0.25">
      <c r="A93" s="68">
        <v>85</v>
      </c>
      <c r="B93" s="68" t="s">
        <v>19</v>
      </c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</row>
    <row r="94" spans="1:18" x14ac:dyDescent="0.25">
      <c r="A94" s="68" t="s">
        <v>20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</row>
    <row r="95" spans="1:18" x14ac:dyDescent="0.25">
      <c r="A95" s="68" t="s">
        <v>2</v>
      </c>
      <c r="B95" s="68" t="s">
        <v>3</v>
      </c>
      <c r="C95" s="68" t="s">
        <v>67</v>
      </c>
      <c r="D95" s="68" t="s">
        <v>4</v>
      </c>
      <c r="E95" s="68" t="s">
        <v>5</v>
      </c>
      <c r="F95" s="68" t="s">
        <v>6</v>
      </c>
      <c r="G95" s="68" t="s">
        <v>7</v>
      </c>
      <c r="H95" s="68" t="s">
        <v>8</v>
      </c>
      <c r="I95" s="68" t="s">
        <v>9</v>
      </c>
      <c r="J95" s="68" t="s">
        <v>10</v>
      </c>
      <c r="K95" s="68" t="s">
        <v>4</v>
      </c>
      <c r="L95" s="68" t="s">
        <v>11</v>
      </c>
      <c r="M95" s="68" t="s">
        <v>6</v>
      </c>
      <c r="N95" s="68" t="s">
        <v>12</v>
      </c>
      <c r="O95" s="68" t="s">
        <v>13</v>
      </c>
      <c r="P95" s="68" t="s">
        <v>9</v>
      </c>
      <c r="Q95" s="68" t="s">
        <v>10</v>
      </c>
      <c r="R95" s="68" t="s">
        <v>14</v>
      </c>
    </row>
    <row r="96" spans="1:18" x14ac:dyDescent="0.25">
      <c r="A96" s="68" t="s">
        <v>15</v>
      </c>
      <c r="B96" s="68" t="s">
        <v>15</v>
      </c>
      <c r="C96" s="68" t="s">
        <v>15</v>
      </c>
      <c r="D96" s="68" t="s">
        <v>15</v>
      </c>
      <c r="E96" s="68" t="s">
        <v>21</v>
      </c>
      <c r="F96" s="68" t="s">
        <v>15</v>
      </c>
      <c r="G96" s="68" t="s">
        <v>17</v>
      </c>
      <c r="H96" s="68" t="s">
        <v>15</v>
      </c>
      <c r="I96" s="68" t="s">
        <v>15</v>
      </c>
      <c r="J96" s="68" t="s">
        <v>15</v>
      </c>
      <c r="K96" s="68" t="s">
        <v>15</v>
      </c>
      <c r="L96" s="68" t="s">
        <v>21</v>
      </c>
      <c r="M96" s="68" t="s">
        <v>15</v>
      </c>
      <c r="N96" s="68" t="s">
        <v>18</v>
      </c>
      <c r="O96" s="68" t="s">
        <v>18</v>
      </c>
      <c r="P96" s="68" t="s">
        <v>15</v>
      </c>
      <c r="Q96" s="68" t="s">
        <v>15</v>
      </c>
      <c r="R96" s="68" t="s">
        <v>15</v>
      </c>
    </row>
    <row r="97" spans="1:18" x14ac:dyDescent="0.25">
      <c r="A97" s="68">
        <v>1</v>
      </c>
      <c r="B97" s="68" t="s">
        <v>89</v>
      </c>
      <c r="C97" s="68">
        <v>100</v>
      </c>
      <c r="D97" s="69">
        <v>1.34765619602922E-10</v>
      </c>
      <c r="E97" s="69">
        <v>1.0492973963904899E-4</v>
      </c>
      <c r="F97" s="68"/>
      <c r="G97" s="68">
        <v>-33.660103566220798</v>
      </c>
      <c r="H97" s="68">
        <v>0</v>
      </c>
      <c r="I97" s="69">
        <v>3.5527486292387901E-3</v>
      </c>
      <c r="J97" s="69">
        <v>1.1912185317678601E-5</v>
      </c>
      <c r="K97" s="69">
        <v>1.3477447708201699E-9</v>
      </c>
      <c r="L97" s="69">
        <v>9.2689340926253101E-4</v>
      </c>
      <c r="M97" s="68"/>
      <c r="N97" s="68">
        <v>-18.945011265845199</v>
      </c>
      <c r="O97" s="68">
        <v>1.20763000758299</v>
      </c>
      <c r="P97" s="69">
        <v>1.1024311119403401E-2</v>
      </c>
      <c r="Q97" s="69">
        <v>4.1391926317365501E-3</v>
      </c>
      <c r="R97" s="68" t="s">
        <v>73</v>
      </c>
    </row>
    <row r="98" spans="1:18" x14ac:dyDescent="0.25">
      <c r="A98" s="68">
        <v>2</v>
      </c>
      <c r="B98" s="68" t="s">
        <v>89</v>
      </c>
      <c r="C98" s="68">
        <v>100</v>
      </c>
      <c r="D98" s="69">
        <v>1.2766892177704E-10</v>
      </c>
      <c r="E98" s="69">
        <v>9.9531761587449104E-5</v>
      </c>
      <c r="F98" s="68"/>
      <c r="G98" s="68">
        <v>8.4603111699948403</v>
      </c>
      <c r="H98" s="68">
        <v>0</v>
      </c>
      <c r="I98" s="69">
        <v>3.70760433401649E-3</v>
      </c>
      <c r="J98" s="69">
        <v>2.5141095120044699E-5</v>
      </c>
      <c r="K98" s="69">
        <v>1.3209552739840099E-9</v>
      </c>
      <c r="L98" s="69">
        <v>9.0846515884175703E-4</v>
      </c>
      <c r="M98" s="68"/>
      <c r="N98" s="68">
        <v>-27.786637060820301</v>
      </c>
      <c r="O98" s="68">
        <v>-42.784377168199597</v>
      </c>
      <c r="P98" s="69">
        <v>1.0924956002020101E-2</v>
      </c>
      <c r="Q98" s="69">
        <v>3.9573208735719399E-3</v>
      </c>
      <c r="R98" s="68" t="s">
        <v>73</v>
      </c>
    </row>
    <row r="99" spans="1:18" x14ac:dyDescent="0.25">
      <c r="A99" s="68">
        <v>3</v>
      </c>
      <c r="B99" s="68" t="s">
        <v>90</v>
      </c>
      <c r="C99" s="68">
        <v>0.8</v>
      </c>
      <c r="D99" s="69">
        <v>1.66079381282158E-7</v>
      </c>
      <c r="E99" s="68">
        <v>16.175121872782</v>
      </c>
      <c r="F99" s="68"/>
      <c r="G99" s="68">
        <v>-1.86386156475783</v>
      </c>
      <c r="H99" s="68">
        <v>0</v>
      </c>
      <c r="I99" s="69">
        <v>3.6696475129571701E-3</v>
      </c>
      <c r="J99" s="69">
        <v>1.3008612897648E-5</v>
      </c>
      <c r="K99" s="69">
        <v>4.8368390603847899E-7</v>
      </c>
      <c r="L99" s="68">
        <v>41.580947276502897</v>
      </c>
      <c r="M99" s="68"/>
      <c r="N99" s="68">
        <v>-19.783600375379301</v>
      </c>
      <c r="O99" s="68">
        <v>-41.681007665158603</v>
      </c>
      <c r="P99" s="69">
        <v>1.10148877258618E-2</v>
      </c>
      <c r="Q99" s="69">
        <v>3.9618824238240504E-3</v>
      </c>
      <c r="R99" s="68" t="s">
        <v>73</v>
      </c>
    </row>
    <row r="100" spans="1:18" x14ac:dyDescent="0.25">
      <c r="A100" s="68">
        <v>4</v>
      </c>
      <c r="B100" s="68" t="s">
        <v>90</v>
      </c>
      <c r="C100" s="68">
        <v>0.8</v>
      </c>
      <c r="D100" s="69">
        <v>1.6337801342358701E-7</v>
      </c>
      <c r="E100" s="68">
        <v>15.9118881045493</v>
      </c>
      <c r="F100" s="68"/>
      <c r="G100" s="68">
        <v>-1.90086647959514</v>
      </c>
      <c r="H100" s="68">
        <v>0</v>
      </c>
      <c r="I100" s="69">
        <v>3.6695114643877699E-3</v>
      </c>
      <c r="J100" s="69">
        <v>1.32952494877481E-5</v>
      </c>
      <c r="K100" s="69">
        <v>4.74176232723167E-7</v>
      </c>
      <c r="L100" s="68">
        <v>40.763612990583297</v>
      </c>
      <c r="M100" s="68"/>
      <c r="N100" s="68">
        <v>-19.724098676454702</v>
      </c>
      <c r="O100" s="68">
        <v>-47.364376189795003</v>
      </c>
      <c r="P100" s="69">
        <v>1.10155563583529E-2</v>
      </c>
      <c r="Q100" s="69">
        <v>3.9383862413983903E-3</v>
      </c>
      <c r="R100" s="68" t="s">
        <v>73</v>
      </c>
    </row>
    <row r="101" spans="1:18" x14ac:dyDescent="0.25">
      <c r="A101" s="68">
        <v>5</v>
      </c>
      <c r="B101" s="68" t="s">
        <v>91</v>
      </c>
      <c r="C101" s="68">
        <v>0.8</v>
      </c>
      <c r="D101" s="69">
        <v>1.6140832383160201E-7</v>
      </c>
      <c r="E101" s="68">
        <v>15.7200011017267</v>
      </c>
      <c r="F101" s="68"/>
      <c r="G101" s="68">
        <v>-1.85001669569851</v>
      </c>
      <c r="H101" s="68">
        <v>0</v>
      </c>
      <c r="I101" s="69">
        <v>3.6696984136182602E-3</v>
      </c>
      <c r="J101" s="69">
        <v>1.3466686446912401E-5</v>
      </c>
      <c r="K101" s="69">
        <v>4.70411802622195E-7</v>
      </c>
      <c r="L101" s="68">
        <v>40.439997974060503</v>
      </c>
      <c r="M101" s="68"/>
      <c r="N101" s="68">
        <v>-19.62024508448</v>
      </c>
      <c r="O101" s="68">
        <v>-47.406383642129697</v>
      </c>
      <c r="P101" s="69">
        <v>1.10167233819367E-2</v>
      </c>
      <c r="Q101" s="69">
        <v>3.9382125741869401E-3</v>
      </c>
      <c r="R101" s="68" t="s">
        <v>73</v>
      </c>
    </row>
    <row r="102" spans="1:18" x14ac:dyDescent="0.25">
      <c r="A102" s="68">
        <v>6</v>
      </c>
      <c r="B102" s="68" t="s">
        <v>69</v>
      </c>
      <c r="C102" s="68">
        <v>0.8</v>
      </c>
      <c r="D102" s="69">
        <v>1.6553074802527799E-7</v>
      </c>
      <c r="E102" s="68">
        <v>16.121506082629502</v>
      </c>
      <c r="F102" s="68"/>
      <c r="G102" s="68">
        <v>-1.79637719711107</v>
      </c>
      <c r="H102" s="68">
        <v>0</v>
      </c>
      <c r="I102" s="69">
        <v>3.6698956192348199E-3</v>
      </c>
      <c r="J102" s="69">
        <v>1.3625094343176901E-5</v>
      </c>
      <c r="K102" s="69">
        <v>4.8098760818682304E-7</v>
      </c>
      <c r="L102" s="68">
        <v>41.349174402013901</v>
      </c>
      <c r="M102" s="68"/>
      <c r="N102" s="68">
        <v>-19.531612964164498</v>
      </c>
      <c r="O102" s="68">
        <v>-47.970450766960802</v>
      </c>
      <c r="P102" s="69">
        <v>1.10177193587991E-2</v>
      </c>
      <c r="Q102" s="69">
        <v>3.9358806078525601E-3</v>
      </c>
      <c r="R102" s="68" t="s">
        <v>73</v>
      </c>
    </row>
    <row r="103" spans="1:18" x14ac:dyDescent="0.25">
      <c r="A103" s="68">
        <v>7</v>
      </c>
      <c r="B103" s="68" t="s">
        <v>68</v>
      </c>
      <c r="C103" s="68">
        <v>0.83899999999999997</v>
      </c>
      <c r="D103" s="69">
        <v>1.04194770096655E-7</v>
      </c>
      <c r="E103" s="68">
        <v>9.6761203911456892</v>
      </c>
      <c r="F103" s="68"/>
      <c r="G103" s="68">
        <v>6.5025982614377797</v>
      </c>
      <c r="H103" s="68">
        <v>0</v>
      </c>
      <c r="I103" s="69">
        <v>3.70040680250818E-3</v>
      </c>
      <c r="J103" s="69">
        <v>1.37322629224956E-5</v>
      </c>
      <c r="K103" s="69">
        <v>5.8393695834269E-7</v>
      </c>
      <c r="L103" s="68">
        <v>47.865666614820697</v>
      </c>
      <c r="M103" s="68"/>
      <c r="N103" s="68">
        <v>-28.3047956701831</v>
      </c>
      <c r="O103" s="68">
        <v>-48.123957532161498</v>
      </c>
      <c r="P103" s="68">
        <v>1.0919133350094999E-2</v>
      </c>
      <c r="Q103" s="69">
        <v>3.9352459801765497E-3</v>
      </c>
      <c r="R103" s="68" t="s">
        <v>73</v>
      </c>
    </row>
    <row r="104" spans="1:18" x14ac:dyDescent="0.25">
      <c r="A104" s="68">
        <v>8</v>
      </c>
      <c r="B104" s="68" t="s">
        <v>74</v>
      </c>
      <c r="C104" s="68">
        <v>100</v>
      </c>
      <c r="D104" s="69">
        <v>1.24986224041073E-10</v>
      </c>
      <c r="E104" s="69">
        <v>5.4889162754606204E-3</v>
      </c>
      <c r="F104" s="68"/>
      <c r="G104" s="68">
        <v>-63.117683975412803</v>
      </c>
      <c r="H104" s="68">
        <v>0</v>
      </c>
      <c r="I104" s="69">
        <v>3.4444478348643901E-3</v>
      </c>
      <c r="J104" s="68">
        <v>55.721738885749701</v>
      </c>
      <c r="K104" s="69">
        <v>1.6673476518729E-9</v>
      </c>
      <c r="L104" s="69">
        <v>1.1466953194243499E-3</v>
      </c>
      <c r="M104" s="68"/>
      <c r="N104" s="68">
        <v>-22.529998408053601</v>
      </c>
      <c r="O104" s="68">
        <v>-44.331524253261897</v>
      </c>
      <c r="P104" s="68">
        <v>1.0984025901889001E-2</v>
      </c>
      <c r="Q104" s="69">
        <v>3.95092465801908E-3</v>
      </c>
      <c r="R104" s="68" t="s">
        <v>73</v>
      </c>
    </row>
    <row r="105" spans="1:18" x14ac:dyDescent="0.25">
      <c r="A105" s="68">
        <v>9</v>
      </c>
      <c r="B105" s="68" t="s">
        <v>122</v>
      </c>
      <c r="C105" s="68">
        <v>0.83499999999999996</v>
      </c>
      <c r="D105" s="69">
        <v>1.4069403284078199E-7</v>
      </c>
      <c r="E105" s="68">
        <v>13.1282859975314</v>
      </c>
      <c r="F105" s="68"/>
      <c r="G105" s="68">
        <v>10.243319673823301</v>
      </c>
      <c r="H105" s="68">
        <v>0</v>
      </c>
      <c r="I105" s="69">
        <v>3.7141595647808101E-3</v>
      </c>
      <c r="J105" s="69">
        <v>1.36084185535858E-5</v>
      </c>
      <c r="K105" s="69">
        <v>5.2547702567018504E-7</v>
      </c>
      <c r="L105" s="68">
        <v>43.280373117099799</v>
      </c>
      <c r="M105" s="68"/>
      <c r="N105" s="68">
        <v>-16.982185534260601</v>
      </c>
      <c r="O105" s="68">
        <v>-47.210530057604899</v>
      </c>
      <c r="P105" s="69">
        <v>1.1046367784714401E-2</v>
      </c>
      <c r="Q105" s="69">
        <v>3.9390222720854301E-3</v>
      </c>
      <c r="R105" s="68" t="s">
        <v>73</v>
      </c>
    </row>
    <row r="106" spans="1:18" x14ac:dyDescent="0.25">
      <c r="A106" s="68">
        <v>10</v>
      </c>
      <c r="B106" s="68" t="s">
        <v>124</v>
      </c>
      <c r="C106" s="68">
        <v>0.75800000000000001</v>
      </c>
      <c r="D106" s="69">
        <v>1.15391030772183E-7</v>
      </c>
      <c r="E106" s="68">
        <v>11.8609374795479</v>
      </c>
      <c r="F106" s="68"/>
      <c r="G106" s="68">
        <v>10.375292835281</v>
      </c>
      <c r="H106" s="68">
        <v>0</v>
      </c>
      <c r="I106" s="69">
        <v>3.7146447641089098E-3</v>
      </c>
      <c r="J106" s="69">
        <v>1.3756444130996899E-5</v>
      </c>
      <c r="K106" s="69">
        <v>4.4103242657911302E-7</v>
      </c>
      <c r="L106" s="68">
        <v>40.015172779193897</v>
      </c>
      <c r="M106" s="68"/>
      <c r="N106" s="68">
        <v>-18.155775416861399</v>
      </c>
      <c r="O106" s="68">
        <v>-47.380781427830897</v>
      </c>
      <c r="P106" s="69">
        <v>1.10331799204856E-2</v>
      </c>
      <c r="Q106" s="69">
        <v>3.9383184188625199E-3</v>
      </c>
      <c r="R106" s="68" t="s">
        <v>73</v>
      </c>
    </row>
    <row r="107" spans="1:18" x14ac:dyDescent="0.25">
      <c r="A107" s="68">
        <v>11</v>
      </c>
      <c r="B107" s="68" t="s">
        <v>126</v>
      </c>
      <c r="C107" s="68">
        <v>0.76</v>
      </c>
      <c r="D107" s="69">
        <v>1.26189630696161E-7</v>
      </c>
      <c r="E107" s="68">
        <v>12.9367003714168</v>
      </c>
      <c r="F107" s="68"/>
      <c r="G107" s="68">
        <v>11.431357907036</v>
      </c>
      <c r="H107" s="68">
        <v>0</v>
      </c>
      <c r="I107" s="69">
        <v>3.7185273873452198E-3</v>
      </c>
      <c r="J107" s="69">
        <v>1.37655991816387E-5</v>
      </c>
      <c r="K107" s="69">
        <v>4.7704205541343501E-7</v>
      </c>
      <c r="L107" s="68">
        <v>43.168478674581898</v>
      </c>
      <c r="M107" s="68"/>
      <c r="N107" s="68">
        <v>-17.2530691319309</v>
      </c>
      <c r="O107" s="68">
        <v>-47.865144524118897</v>
      </c>
      <c r="P107" s="69">
        <v>1.1043323811550701E-2</v>
      </c>
      <c r="Q107" s="69">
        <v>3.9363159649267402E-3</v>
      </c>
      <c r="R107" s="68" t="s">
        <v>73</v>
      </c>
    </row>
    <row r="108" spans="1:18" x14ac:dyDescent="0.25">
      <c r="A108" s="68">
        <v>12</v>
      </c>
      <c r="B108" s="68" t="s">
        <v>128</v>
      </c>
      <c r="C108" s="68">
        <v>0.79600000000000004</v>
      </c>
      <c r="D108" s="69">
        <v>1.3419577440942901E-7</v>
      </c>
      <c r="E108" s="68">
        <v>13.1352698272167</v>
      </c>
      <c r="F108" s="68"/>
      <c r="G108" s="68">
        <v>10.997684239914999</v>
      </c>
      <c r="H108" s="68">
        <v>0</v>
      </c>
      <c r="I108" s="69">
        <v>3.7169329861080499E-3</v>
      </c>
      <c r="J108" s="69">
        <v>1.3810715694059501E-5</v>
      </c>
      <c r="K108" s="69">
        <v>5.0966658116102803E-7</v>
      </c>
      <c r="L108" s="68">
        <v>44.034867108431897</v>
      </c>
      <c r="M108" s="68"/>
      <c r="N108" s="68">
        <v>-17.556990436123399</v>
      </c>
      <c r="O108" s="68">
        <v>-48.483279061239898</v>
      </c>
      <c r="P108" s="69">
        <v>1.10399085870712E-2</v>
      </c>
      <c r="Q108" s="69">
        <v>3.9337604730938901E-3</v>
      </c>
      <c r="R108" s="68" t="s">
        <v>73</v>
      </c>
    </row>
    <row r="109" spans="1:18" x14ac:dyDescent="0.25">
      <c r="A109" s="68">
        <v>13</v>
      </c>
      <c r="B109" s="68" t="s">
        <v>130</v>
      </c>
      <c r="C109" s="68">
        <v>0.77200000000000002</v>
      </c>
      <c r="D109" s="69">
        <v>1.2526083102010199E-7</v>
      </c>
      <c r="E109" s="68">
        <v>12.6418685540113</v>
      </c>
      <c r="F109" s="68"/>
      <c r="G109" s="68">
        <v>11.054215917102299</v>
      </c>
      <c r="H109" s="68">
        <v>0</v>
      </c>
      <c r="I109" s="69">
        <v>3.7171408248192301E-3</v>
      </c>
      <c r="J109" s="69">
        <v>1.38493034034977E-5</v>
      </c>
      <c r="K109" s="69">
        <v>5.0755740788055395E-7</v>
      </c>
      <c r="L109" s="68">
        <v>45.2159128070072</v>
      </c>
      <c r="M109" s="68"/>
      <c r="N109" s="68">
        <v>-18.0620322394109</v>
      </c>
      <c r="O109" s="68">
        <v>-48.5811938569639</v>
      </c>
      <c r="P109" s="69">
        <v>1.1034233331319299E-2</v>
      </c>
      <c r="Q109" s="69">
        <v>3.9333556737407398E-3</v>
      </c>
      <c r="R109" s="68" t="s">
        <v>73</v>
      </c>
    </row>
    <row r="110" spans="1:18" x14ac:dyDescent="0.25">
      <c r="A110" s="68">
        <v>14</v>
      </c>
      <c r="B110" s="68" t="s">
        <v>132</v>
      </c>
      <c r="C110" s="68">
        <v>0.79700000000000004</v>
      </c>
      <c r="D110" s="69">
        <v>1.1952590227987101E-7</v>
      </c>
      <c r="E110" s="68">
        <v>11.6846763663901</v>
      </c>
      <c r="F110" s="68"/>
      <c r="G110" s="68">
        <v>11.251507140821101</v>
      </c>
      <c r="H110" s="68">
        <v>0</v>
      </c>
      <c r="I110" s="69">
        <v>3.7178661660032301E-3</v>
      </c>
      <c r="J110" s="69">
        <v>1.3906054813444099E-5</v>
      </c>
      <c r="K110" s="69">
        <v>4.5045204777327499E-7</v>
      </c>
      <c r="L110" s="68">
        <v>38.869930228372702</v>
      </c>
      <c r="M110" s="68"/>
      <c r="N110" s="68">
        <v>-17.8369078404817</v>
      </c>
      <c r="O110" s="68">
        <v>-48.471540649512598</v>
      </c>
      <c r="P110" s="69">
        <v>1.10367630992149E-2</v>
      </c>
      <c r="Q110" s="69">
        <v>3.9338090020362097E-3</v>
      </c>
      <c r="R110" s="68" t="s">
        <v>73</v>
      </c>
    </row>
    <row r="111" spans="1:18" x14ac:dyDescent="0.25">
      <c r="A111" s="68">
        <v>15</v>
      </c>
      <c r="B111" s="68" t="s">
        <v>134</v>
      </c>
      <c r="C111" s="68">
        <v>0.76</v>
      </c>
      <c r="D111" s="69">
        <v>1.13111043732739E-7</v>
      </c>
      <c r="E111" s="68">
        <v>11.5958264963625</v>
      </c>
      <c r="F111" s="68"/>
      <c r="G111" s="68">
        <v>9.6187095115169097</v>
      </c>
      <c r="H111" s="68">
        <v>0</v>
      </c>
      <c r="I111" s="69">
        <v>3.7118631855190898E-3</v>
      </c>
      <c r="J111" s="69">
        <v>1.39680503724572E-5</v>
      </c>
      <c r="K111" s="69">
        <v>4.9574739868774E-7</v>
      </c>
      <c r="L111" s="68">
        <v>44.861146937288602</v>
      </c>
      <c r="M111" s="68"/>
      <c r="N111" s="68">
        <v>-17.7615140799217</v>
      </c>
      <c r="O111" s="68">
        <v>-48.945595012117202</v>
      </c>
      <c r="P111" s="69">
        <v>1.10376103139811E-2</v>
      </c>
      <c r="Q111" s="69">
        <v>3.9318491664677201E-3</v>
      </c>
      <c r="R111" s="68" t="s">
        <v>73</v>
      </c>
    </row>
    <row r="112" spans="1:18" x14ac:dyDescent="0.25">
      <c r="A112" s="68">
        <v>16</v>
      </c>
      <c r="B112" s="68" t="s">
        <v>136</v>
      </c>
      <c r="C112" s="68">
        <v>0.76600000000000001</v>
      </c>
      <c r="D112" s="69">
        <v>1.2178242928678801E-7</v>
      </c>
      <c r="E112" s="68">
        <v>12.387021079949299</v>
      </c>
      <c r="F112" s="68"/>
      <c r="G112" s="68">
        <v>10.9531197205584</v>
      </c>
      <c r="H112" s="68">
        <v>0</v>
      </c>
      <c r="I112" s="69">
        <v>3.7167691446526301E-3</v>
      </c>
      <c r="J112" s="69">
        <v>1.39430287354444E-5</v>
      </c>
      <c r="K112" s="69">
        <v>5.09988563823782E-7</v>
      </c>
      <c r="L112" s="68">
        <v>45.7883805126054</v>
      </c>
      <c r="M112" s="68"/>
      <c r="N112" s="68">
        <v>-17.5087744723692</v>
      </c>
      <c r="O112" s="68">
        <v>-49.420901521104902</v>
      </c>
      <c r="P112" s="69">
        <v>1.1040450399499101E-2</v>
      </c>
      <c r="Q112" s="69">
        <v>3.9298841542755904E-3</v>
      </c>
      <c r="R112" s="68" t="s">
        <v>73</v>
      </c>
    </row>
    <row r="113" spans="1:18" x14ac:dyDescent="0.25">
      <c r="A113" s="68">
        <v>17</v>
      </c>
      <c r="B113" s="68" t="s">
        <v>138</v>
      </c>
      <c r="C113" s="68">
        <v>0.77900000000000003</v>
      </c>
      <c r="D113" s="69">
        <v>1.2356366006771599E-7</v>
      </c>
      <c r="E113" s="68">
        <v>12.358510150512901</v>
      </c>
      <c r="F113" s="68"/>
      <c r="G113" s="68">
        <v>11.2448793128244</v>
      </c>
      <c r="H113" s="68">
        <v>0</v>
      </c>
      <c r="I113" s="69">
        <v>3.7178417987936002E-3</v>
      </c>
      <c r="J113" s="69">
        <v>1.404194276753E-5</v>
      </c>
      <c r="K113" s="69">
        <v>4.48458502888549E-7</v>
      </c>
      <c r="L113" s="68">
        <v>39.592091603862499</v>
      </c>
      <c r="M113" s="68"/>
      <c r="N113" s="68">
        <v>-17.446781563469901</v>
      </c>
      <c r="O113" s="68">
        <v>-49.183125476218699</v>
      </c>
      <c r="P113" s="68">
        <v>1.1041147026215E-2</v>
      </c>
      <c r="Q113" s="69">
        <v>3.9308671680117003E-3</v>
      </c>
      <c r="R113" s="68" t="s">
        <v>73</v>
      </c>
    </row>
    <row r="114" spans="1:18" x14ac:dyDescent="0.25">
      <c r="A114" s="68">
        <v>18</v>
      </c>
      <c r="B114" s="68" t="s">
        <v>69</v>
      </c>
      <c r="C114" s="68">
        <v>0.8</v>
      </c>
      <c r="D114" s="69">
        <v>1.5698401650832099E-7</v>
      </c>
      <c r="E114" s="68">
        <v>15.288890043353</v>
      </c>
      <c r="F114" s="68"/>
      <c r="G114" s="68">
        <v>-1.43761640888647</v>
      </c>
      <c r="H114" s="68">
        <v>0</v>
      </c>
      <c r="I114" s="69">
        <v>3.6712146032727298E-3</v>
      </c>
      <c r="J114" s="69">
        <v>1.40546529729685E-5</v>
      </c>
      <c r="K114" s="69">
        <v>4.58958182347757E-7</v>
      </c>
      <c r="L114" s="68">
        <v>39.455376186090803</v>
      </c>
      <c r="M114" s="68"/>
      <c r="N114" s="68">
        <v>-19.3079721267646</v>
      </c>
      <c r="O114" s="68">
        <v>-49.426369063442401</v>
      </c>
      <c r="P114" s="69">
        <v>1.1020232455617099E-2</v>
      </c>
      <c r="Q114" s="69">
        <v>3.9298615503618002E-3</v>
      </c>
      <c r="R114" s="68" t="s">
        <v>73</v>
      </c>
    </row>
    <row r="115" spans="1:18" x14ac:dyDescent="0.25">
      <c r="A115" s="68">
        <v>19</v>
      </c>
      <c r="B115" s="68" t="s">
        <v>69</v>
      </c>
      <c r="C115" s="68">
        <v>0.8</v>
      </c>
      <c r="D115" s="69">
        <v>1.5545419180390501E-7</v>
      </c>
      <c r="E115" s="68">
        <v>15.1398114459466</v>
      </c>
      <c r="F115" s="68"/>
      <c r="G115" s="68">
        <v>-1.4876942214689901</v>
      </c>
      <c r="H115" s="68">
        <v>0</v>
      </c>
      <c r="I115" s="69">
        <v>3.6710304921947698E-3</v>
      </c>
      <c r="J115" s="69">
        <v>1.3992008036574701E-5</v>
      </c>
      <c r="K115" s="69">
        <v>4.5339484044948401E-7</v>
      </c>
      <c r="L115" s="68">
        <v>38.977111688477102</v>
      </c>
      <c r="M115" s="68"/>
      <c r="N115" s="68">
        <v>-19.309263567764798</v>
      </c>
      <c r="O115" s="68">
        <v>-49.830108120026999</v>
      </c>
      <c r="P115" s="69">
        <v>1.10202179434363E-2</v>
      </c>
      <c r="Q115" s="69">
        <v>3.92819241233481E-3</v>
      </c>
      <c r="R115" s="68" t="s">
        <v>73</v>
      </c>
    </row>
    <row r="116" spans="1:18" x14ac:dyDescent="0.25">
      <c r="A116" s="68">
        <v>20</v>
      </c>
      <c r="B116" s="68" t="s">
        <v>68</v>
      </c>
      <c r="C116" s="68">
        <v>0.78700000000000003</v>
      </c>
      <c r="D116" s="69">
        <v>9.8417429528902005E-8</v>
      </c>
      <c r="E116" s="68">
        <v>9.7434039377733797</v>
      </c>
      <c r="F116" s="68"/>
      <c r="G116" s="68">
        <v>6.8248169650527597</v>
      </c>
      <c r="H116" s="68">
        <v>0</v>
      </c>
      <c r="I116" s="69">
        <v>3.70159143957202E-3</v>
      </c>
      <c r="J116" s="69">
        <v>1.4089611519071001E-5</v>
      </c>
      <c r="K116" s="69">
        <v>5.5227028572524304E-7</v>
      </c>
      <c r="L116" s="68">
        <v>48.261093316803297</v>
      </c>
      <c r="M116" s="68"/>
      <c r="N116" s="68">
        <v>-28.1180232012027</v>
      </c>
      <c r="O116" s="68">
        <v>-50.419715341300197</v>
      </c>
      <c r="P116" s="69">
        <v>1.0921232149683401E-2</v>
      </c>
      <c r="Q116" s="69">
        <v>3.9257548581324896E-3</v>
      </c>
      <c r="R116" s="68" t="s">
        <v>73</v>
      </c>
    </row>
    <row r="117" spans="1:18" x14ac:dyDescent="0.25">
      <c r="A117" s="68">
        <v>21</v>
      </c>
      <c r="B117" s="68" t="s">
        <v>143</v>
      </c>
      <c r="C117" s="68">
        <v>0.78800000000000003</v>
      </c>
      <c r="D117" s="69">
        <v>1.1785456448254499E-7</v>
      </c>
      <c r="E117" s="68">
        <v>11.6527833778634</v>
      </c>
      <c r="F117" s="68"/>
      <c r="G117" s="68">
        <v>15.0917996104487</v>
      </c>
      <c r="H117" s="68">
        <v>0</v>
      </c>
      <c r="I117" s="69">
        <v>3.7319850012678098E-3</v>
      </c>
      <c r="J117" s="69">
        <v>1.4093185540018999E-5</v>
      </c>
      <c r="K117" s="69">
        <v>5.0737266921174804E-7</v>
      </c>
      <c r="L117" s="68">
        <v>44.281706806205499</v>
      </c>
      <c r="M117" s="68"/>
      <c r="N117" s="68">
        <v>-17.9894465923403</v>
      </c>
      <c r="O117" s="68">
        <v>-50.493433930974</v>
      </c>
      <c r="P117" s="69">
        <v>1.10350489907526E-2</v>
      </c>
      <c r="Q117" s="69">
        <v>3.9254500907355497E-3</v>
      </c>
      <c r="R117" s="68" t="s">
        <v>73</v>
      </c>
    </row>
    <row r="118" spans="1:18" x14ac:dyDescent="0.25">
      <c r="A118" s="68">
        <v>22</v>
      </c>
      <c r="B118" s="68" t="s">
        <v>145</v>
      </c>
      <c r="C118" s="68">
        <v>0.751</v>
      </c>
      <c r="D118" s="69">
        <v>1.13000856408196E-7</v>
      </c>
      <c r="E118" s="68">
        <v>11.7233918460776</v>
      </c>
      <c r="F118" s="68"/>
      <c r="G118" s="68">
        <v>14.4061570997155</v>
      </c>
      <c r="H118" s="68">
        <v>0</v>
      </c>
      <c r="I118" s="69">
        <v>3.7294642365771E-3</v>
      </c>
      <c r="J118" s="69">
        <v>1.4114864134065599E-5</v>
      </c>
      <c r="K118" s="69">
        <v>4.8291991205928795E-7</v>
      </c>
      <c r="L118" s="68">
        <v>44.2240550508388</v>
      </c>
      <c r="M118" s="68"/>
      <c r="N118" s="68">
        <v>-18.302253345321901</v>
      </c>
      <c r="O118" s="68">
        <v>-50.524401884576697</v>
      </c>
      <c r="P118" s="69">
        <v>1.1031533918707899E-2</v>
      </c>
      <c r="Q118" s="69">
        <v>3.9253220630202897E-3</v>
      </c>
      <c r="R118" s="68" t="s">
        <v>73</v>
      </c>
    </row>
    <row r="119" spans="1:18" x14ac:dyDescent="0.25">
      <c r="A119" s="68">
        <v>23</v>
      </c>
      <c r="B119" s="68" t="s">
        <v>147</v>
      </c>
      <c r="C119" s="68">
        <v>0.85</v>
      </c>
      <c r="D119" s="69">
        <v>1.2534591119217601E-7</v>
      </c>
      <c r="E119" s="68">
        <v>11.4895263937021</v>
      </c>
      <c r="F119" s="68"/>
      <c r="G119" s="68">
        <v>14.3375989819979</v>
      </c>
      <c r="H119" s="68">
        <v>0</v>
      </c>
      <c r="I119" s="69">
        <v>3.7292121826573198E-3</v>
      </c>
      <c r="J119" s="69">
        <v>1.4152115837150801E-5</v>
      </c>
      <c r="K119" s="69">
        <v>5.4805372107225004E-7</v>
      </c>
      <c r="L119" s="68">
        <v>44.343254776246297</v>
      </c>
      <c r="M119" s="68"/>
      <c r="N119" s="68">
        <v>-18.416245464184101</v>
      </c>
      <c r="O119" s="68">
        <v>-50.6164550179789</v>
      </c>
      <c r="P119" s="69">
        <v>1.10302529664699E-2</v>
      </c>
      <c r="Q119" s="69">
        <v>3.9249414969517796E-3</v>
      </c>
      <c r="R119" s="68" t="s">
        <v>73</v>
      </c>
    </row>
    <row r="120" spans="1:18" x14ac:dyDescent="0.25">
      <c r="A120" s="68">
        <v>24</v>
      </c>
      <c r="B120" s="68" t="s">
        <v>149</v>
      </c>
      <c r="C120" s="68">
        <v>0.78400000000000003</v>
      </c>
      <c r="D120" s="69">
        <v>1.14174035538428E-7</v>
      </c>
      <c r="E120" s="68">
        <v>11.3464610622433</v>
      </c>
      <c r="F120" s="68"/>
      <c r="G120" s="68">
        <v>13.553924225679401</v>
      </c>
      <c r="H120" s="68">
        <v>0</v>
      </c>
      <c r="I120" s="69">
        <v>3.7263310024157098E-3</v>
      </c>
      <c r="J120" s="69">
        <v>1.41539748636529E-5</v>
      </c>
      <c r="K120" s="69">
        <v>4.9061608109468601E-7</v>
      </c>
      <c r="L120" s="68">
        <v>43.0377017092759</v>
      </c>
      <c r="M120" s="68"/>
      <c r="N120" s="68">
        <v>-18.417251913066799</v>
      </c>
      <c r="O120" s="68">
        <v>-50.260496978127499</v>
      </c>
      <c r="P120" s="69">
        <v>1.1030241656802499E-2</v>
      </c>
      <c r="Q120" s="69">
        <v>3.92641309869712E-3</v>
      </c>
      <c r="R120" s="68" t="s">
        <v>73</v>
      </c>
    </row>
    <row r="121" spans="1:18" x14ac:dyDescent="0.25">
      <c r="A121" s="68">
        <v>25</v>
      </c>
      <c r="B121" s="68" t="s">
        <v>151</v>
      </c>
      <c r="C121" s="68">
        <v>0.754</v>
      </c>
      <c r="D121" s="69">
        <v>1.15981589873804E-7</v>
      </c>
      <c r="E121" s="68">
        <v>11.984624418963801</v>
      </c>
      <c r="F121" s="68"/>
      <c r="G121" s="68">
        <v>14.3679866687505</v>
      </c>
      <c r="H121" s="68">
        <v>0</v>
      </c>
      <c r="I121" s="69">
        <v>3.72932390298766E-3</v>
      </c>
      <c r="J121" s="69">
        <v>1.4185614074880899E-5</v>
      </c>
      <c r="K121" s="69">
        <v>4.8418863340948803E-7</v>
      </c>
      <c r="L121" s="68">
        <v>44.163844712552098</v>
      </c>
      <c r="M121" s="68"/>
      <c r="N121" s="68">
        <v>-17.547262269853501</v>
      </c>
      <c r="O121" s="68">
        <v>-50.000720158547402</v>
      </c>
      <c r="P121" s="69">
        <v>1.10400179044212E-2</v>
      </c>
      <c r="Q121" s="69">
        <v>3.9274870680370199E-3</v>
      </c>
      <c r="R121" s="68" t="s">
        <v>73</v>
      </c>
    </row>
    <row r="122" spans="1:18" x14ac:dyDescent="0.25">
      <c r="A122" s="68">
        <v>26</v>
      </c>
      <c r="B122" s="68" t="s">
        <v>153</v>
      </c>
      <c r="C122" s="68">
        <v>0.76100000000000001</v>
      </c>
      <c r="D122" s="69">
        <v>1.0742600280166901E-7</v>
      </c>
      <c r="E122" s="68">
        <v>10.998496920327501</v>
      </c>
      <c r="F122" s="68"/>
      <c r="G122" s="68">
        <v>13.8813302502273</v>
      </c>
      <c r="H122" s="68">
        <v>0</v>
      </c>
      <c r="I122" s="69">
        <v>3.7275347106649598E-3</v>
      </c>
      <c r="J122" s="69">
        <v>1.4232629415251999E-5</v>
      </c>
      <c r="K122" s="69">
        <v>4.6203216363949201E-7</v>
      </c>
      <c r="L122" s="68">
        <v>41.755218043037601</v>
      </c>
      <c r="M122" s="68"/>
      <c r="N122" s="68">
        <v>-18.836651632094899</v>
      </c>
      <c r="O122" s="68">
        <v>-49.773343048564598</v>
      </c>
      <c r="P122" s="69">
        <v>1.10255287782798E-2</v>
      </c>
      <c r="Q122" s="69">
        <v>3.9284270904959501E-3</v>
      </c>
      <c r="R122" s="68" t="s">
        <v>73</v>
      </c>
    </row>
    <row r="123" spans="1:18" x14ac:dyDescent="0.25">
      <c r="A123" s="68">
        <v>27</v>
      </c>
      <c r="B123" s="68" t="s">
        <v>155</v>
      </c>
      <c r="C123" s="68">
        <v>0.80200000000000005</v>
      </c>
      <c r="D123" s="69">
        <v>1.1967495453651899E-7</v>
      </c>
      <c r="E123" s="68">
        <v>11.6262310486301</v>
      </c>
      <c r="F123" s="68"/>
      <c r="G123" s="68">
        <v>13.9302031388142</v>
      </c>
      <c r="H123" s="68">
        <v>0</v>
      </c>
      <c r="I123" s="69">
        <v>3.7277143918398501E-3</v>
      </c>
      <c r="J123" s="69">
        <v>1.41931229841683E-5</v>
      </c>
      <c r="K123" s="69">
        <v>5.0045743260618302E-7</v>
      </c>
      <c r="L123" s="68">
        <v>42.9156897590968</v>
      </c>
      <c r="M123" s="68"/>
      <c r="N123" s="68">
        <v>-18.522926062997101</v>
      </c>
      <c r="O123" s="68">
        <v>-49.951816489332003</v>
      </c>
      <c r="P123" s="69">
        <v>1.10290541752449E-2</v>
      </c>
      <c r="Q123" s="69">
        <v>3.9276892455886196E-3</v>
      </c>
      <c r="R123" s="68" t="s">
        <v>73</v>
      </c>
    </row>
    <row r="124" spans="1:18" x14ac:dyDescent="0.25">
      <c r="A124" s="68">
        <v>28</v>
      </c>
      <c r="B124" s="68" t="s">
        <v>157</v>
      </c>
      <c r="C124" s="68">
        <v>0.752</v>
      </c>
      <c r="D124" s="69">
        <v>1.2180116986532099E-7</v>
      </c>
      <c r="E124" s="68">
        <v>12.619453112838499</v>
      </c>
      <c r="F124" s="68"/>
      <c r="G124" s="68">
        <v>11.7136837322175</v>
      </c>
      <c r="H124" s="68">
        <v>0</v>
      </c>
      <c r="I124" s="69">
        <v>3.7195653582415E-3</v>
      </c>
      <c r="J124" s="69">
        <v>1.41924169874338E-5</v>
      </c>
      <c r="K124" s="69">
        <v>4.53002341638253E-7</v>
      </c>
      <c r="L124" s="68">
        <v>41.429183758063303</v>
      </c>
      <c r="M124" s="68"/>
      <c r="N124" s="68">
        <v>-17.142321044099099</v>
      </c>
      <c r="O124" s="68">
        <v>-49.895443331528703</v>
      </c>
      <c r="P124" s="69">
        <v>1.10445683099632E-2</v>
      </c>
      <c r="Q124" s="69">
        <v>3.9279223035002999E-3</v>
      </c>
      <c r="R124" s="68" t="s">
        <v>73</v>
      </c>
    </row>
    <row r="125" spans="1:18" x14ac:dyDescent="0.25">
      <c r="A125" s="68">
        <v>29</v>
      </c>
      <c r="B125" s="68" t="s">
        <v>159</v>
      </c>
      <c r="C125" s="68">
        <v>0.84099999999999997</v>
      </c>
      <c r="D125" s="69">
        <v>1.3988626786087799E-7</v>
      </c>
      <c r="E125" s="68">
        <v>12.9594237417885</v>
      </c>
      <c r="F125" s="68"/>
      <c r="G125" s="68">
        <v>12.0583323377057</v>
      </c>
      <c r="H125" s="68">
        <v>0</v>
      </c>
      <c r="I125" s="69">
        <v>3.7208324588395799E-3</v>
      </c>
      <c r="J125" s="69">
        <v>1.4228674364932701E-5</v>
      </c>
      <c r="K125" s="69">
        <v>5.1184214533428495E-7</v>
      </c>
      <c r="L125" s="68">
        <v>41.856601702256</v>
      </c>
      <c r="M125" s="68"/>
      <c r="N125" s="68">
        <v>-16.697704604882802</v>
      </c>
      <c r="O125" s="68">
        <v>-50.293630134183601</v>
      </c>
      <c r="P125" s="68">
        <v>1.1049564553813999E-2</v>
      </c>
      <c r="Q125" s="69">
        <v>3.9262761196017697E-3</v>
      </c>
      <c r="R125" s="68" t="s">
        <v>73</v>
      </c>
    </row>
    <row r="126" spans="1:18" x14ac:dyDescent="0.25">
      <c r="A126" s="68">
        <v>30</v>
      </c>
      <c r="B126" s="68" t="s">
        <v>161</v>
      </c>
      <c r="C126" s="68">
        <v>0.79300000000000004</v>
      </c>
      <c r="D126" s="69">
        <v>1.3368391998252999E-7</v>
      </c>
      <c r="E126" s="68">
        <v>13.1345346154162</v>
      </c>
      <c r="F126" s="68"/>
      <c r="G126" s="68">
        <v>10.2452720856365</v>
      </c>
      <c r="H126" s="68">
        <v>0</v>
      </c>
      <c r="I126" s="69">
        <v>3.7141667428228402E-3</v>
      </c>
      <c r="J126" s="69">
        <v>1.4293353062664899E-5</v>
      </c>
      <c r="K126" s="69">
        <v>4.8585976530901597E-7</v>
      </c>
      <c r="L126" s="68">
        <v>42.136802929266501</v>
      </c>
      <c r="M126" s="68"/>
      <c r="N126" s="68">
        <v>-16.968560438307598</v>
      </c>
      <c r="O126" s="68">
        <v>-50.173015829867403</v>
      </c>
      <c r="P126" s="69">
        <v>1.1046520892642599E-2</v>
      </c>
      <c r="Q126" s="69">
        <v>3.92677476326443E-3</v>
      </c>
      <c r="R126" s="68" t="s">
        <v>73</v>
      </c>
    </row>
    <row r="127" spans="1:18" x14ac:dyDescent="0.25">
      <c r="A127" s="68">
        <v>31</v>
      </c>
      <c r="B127" s="68" t="s">
        <v>69</v>
      </c>
      <c r="C127" s="68">
        <v>0.8</v>
      </c>
      <c r="D127" s="69">
        <v>1.4991449830137301E-7</v>
      </c>
      <c r="E127" s="68">
        <v>14.600219884080101</v>
      </c>
      <c r="F127" s="68"/>
      <c r="G127" s="68">
        <v>-1.29309710967465</v>
      </c>
      <c r="H127" s="68">
        <v>0</v>
      </c>
      <c r="I127" s="69">
        <v>3.6717459284762799E-3</v>
      </c>
      <c r="J127" s="69">
        <v>1.4287818592235399E-5</v>
      </c>
      <c r="K127" s="69">
        <v>4.3934132809564401E-7</v>
      </c>
      <c r="L127" s="68">
        <v>37.768969847237898</v>
      </c>
      <c r="M127" s="68"/>
      <c r="N127" s="68">
        <v>-19.3033205306808</v>
      </c>
      <c r="O127" s="68">
        <v>-49.905475479994003</v>
      </c>
      <c r="P127" s="69">
        <v>1.10202847265326E-2</v>
      </c>
      <c r="Q127" s="69">
        <v>3.9278808285916397E-3</v>
      </c>
      <c r="R127" s="68" t="s">
        <v>73</v>
      </c>
    </row>
    <row r="128" spans="1:18" x14ac:dyDescent="0.25">
      <c r="A128" s="68">
        <v>32</v>
      </c>
      <c r="B128" s="68" t="s">
        <v>69</v>
      </c>
      <c r="C128" s="68">
        <v>0.8</v>
      </c>
      <c r="D128" s="69">
        <v>1.52703418965228E-7</v>
      </c>
      <c r="E128" s="68">
        <v>14.871864595742</v>
      </c>
      <c r="F128" s="68"/>
      <c r="G128" s="68">
        <v>-1.2498989920816199</v>
      </c>
      <c r="H128" s="68">
        <v>0</v>
      </c>
      <c r="I128" s="69">
        <v>3.6719047463556098E-3</v>
      </c>
      <c r="J128" s="69">
        <v>1.4277610827081001E-5</v>
      </c>
      <c r="K128" s="69">
        <v>4.4691445155731202E-7</v>
      </c>
      <c r="L128" s="68">
        <v>38.420010135627599</v>
      </c>
      <c r="M128" s="68"/>
      <c r="N128" s="68">
        <v>-19.263997737973401</v>
      </c>
      <c r="O128" s="68">
        <v>-49.837309333864297</v>
      </c>
      <c r="P128" s="69">
        <v>1.1020726604618799E-2</v>
      </c>
      <c r="Q128" s="69">
        <v>3.9281626410762197E-3</v>
      </c>
      <c r="R128" s="68" t="s">
        <v>73</v>
      </c>
    </row>
    <row r="129" spans="1:18" x14ac:dyDescent="0.25">
      <c r="A129" s="68">
        <v>33</v>
      </c>
      <c r="B129" s="68" t="s">
        <v>68</v>
      </c>
      <c r="C129" s="68">
        <v>0.81899999999999995</v>
      </c>
      <c r="D129" s="69">
        <v>1.03810530154708E-7</v>
      </c>
      <c r="E129" s="68">
        <v>9.875691638068</v>
      </c>
      <c r="F129" s="68"/>
      <c r="G129" s="68">
        <v>6.9415163161986104</v>
      </c>
      <c r="H129" s="68">
        <v>0</v>
      </c>
      <c r="I129" s="69">
        <v>3.7020204847364999E-3</v>
      </c>
      <c r="J129" s="69">
        <v>1.42470855965891E-5</v>
      </c>
      <c r="K129" s="69">
        <v>5.7745897863448203E-7</v>
      </c>
      <c r="L129" s="68">
        <v>48.490592293258601</v>
      </c>
      <c r="M129" s="68"/>
      <c r="N129" s="68">
        <v>-28.065609545996502</v>
      </c>
      <c r="O129" s="68">
        <v>-50.912846406206299</v>
      </c>
      <c r="P129" s="69">
        <v>1.0921821132409699E-2</v>
      </c>
      <c r="Q129" s="69">
        <v>3.9237161556604297E-3</v>
      </c>
      <c r="R129" s="68" t="s">
        <v>73</v>
      </c>
    </row>
    <row r="130" spans="1:18" x14ac:dyDescent="0.25">
      <c r="A130" s="68">
        <v>34</v>
      </c>
      <c r="B130" s="68" t="s">
        <v>166</v>
      </c>
      <c r="C130" s="68">
        <v>0.76900000000000002</v>
      </c>
      <c r="D130" s="69">
        <v>1.3022462468093E-7</v>
      </c>
      <c r="E130" s="68">
        <v>13.1939222107282</v>
      </c>
      <c r="F130" s="68"/>
      <c r="G130" s="68">
        <v>10.376333739063201</v>
      </c>
      <c r="H130" s="68">
        <v>0</v>
      </c>
      <c r="I130" s="69">
        <v>3.7146485909916702E-3</v>
      </c>
      <c r="J130" s="69">
        <v>1.42876976830579E-5</v>
      </c>
      <c r="K130" s="69">
        <v>4.7497810817809201E-7</v>
      </c>
      <c r="L130" s="68">
        <v>42.4786622052398</v>
      </c>
      <c r="M130" s="68"/>
      <c r="N130" s="68">
        <v>-17.7389277518424</v>
      </c>
      <c r="O130" s="68">
        <v>-50.101796425534602</v>
      </c>
      <c r="P130" s="68">
        <v>1.1037864121067E-2</v>
      </c>
      <c r="Q130" s="69">
        <v>3.92706919852922E-3</v>
      </c>
      <c r="R130" s="68" t="s">
        <v>73</v>
      </c>
    </row>
    <row r="131" spans="1:18" x14ac:dyDescent="0.25">
      <c r="A131" s="68">
        <v>35</v>
      </c>
      <c r="B131" s="68" t="s">
        <v>168</v>
      </c>
      <c r="C131" s="68">
        <v>0.84599999999999997</v>
      </c>
      <c r="D131" s="69">
        <v>1.46420753063814E-7</v>
      </c>
      <c r="E131" s="68">
        <v>13.4846265490834</v>
      </c>
      <c r="F131" s="68"/>
      <c r="G131" s="68">
        <v>9.5392062135298108</v>
      </c>
      <c r="H131" s="68">
        <v>0</v>
      </c>
      <c r="I131" s="69">
        <v>3.7115708916440398E-3</v>
      </c>
      <c r="J131" s="69">
        <v>1.42755205439242E-5</v>
      </c>
      <c r="K131" s="69">
        <v>5.2200362454790703E-7</v>
      </c>
      <c r="L131" s="68">
        <v>42.435252389229902</v>
      </c>
      <c r="M131" s="68"/>
      <c r="N131" s="68">
        <v>-17.525265766193002</v>
      </c>
      <c r="O131" s="68">
        <v>-50.273577050966303</v>
      </c>
      <c r="P131" s="69">
        <v>1.10402650835321E-2</v>
      </c>
      <c r="Q131" s="69">
        <v>3.9263590230593599E-3</v>
      </c>
      <c r="R131" s="68" t="s">
        <v>73</v>
      </c>
    </row>
    <row r="132" spans="1:18" x14ac:dyDescent="0.25">
      <c r="A132" s="68">
        <v>36</v>
      </c>
      <c r="B132" s="68" t="s">
        <v>170</v>
      </c>
      <c r="C132" s="68">
        <v>0.75700000000000001</v>
      </c>
      <c r="D132" s="69">
        <v>1.2791377033971601E-7</v>
      </c>
      <c r="E132" s="68">
        <v>13.1652136625972</v>
      </c>
      <c r="F132" s="68"/>
      <c r="G132" s="68">
        <v>11.5909618695601</v>
      </c>
      <c r="H132" s="68">
        <v>0</v>
      </c>
      <c r="I132" s="69">
        <v>3.7191141713134399E-3</v>
      </c>
      <c r="J132" s="69">
        <v>1.42720284249234E-5</v>
      </c>
      <c r="K132" s="69">
        <v>4.65968312712839E-7</v>
      </c>
      <c r="L132" s="68">
        <v>42.333492939928199</v>
      </c>
      <c r="M132" s="68"/>
      <c r="N132" s="68">
        <v>-17.6087366532056</v>
      </c>
      <c r="O132" s="68">
        <v>-49.934296129821902</v>
      </c>
      <c r="P132" s="69">
        <v>1.1039327104480599E-2</v>
      </c>
      <c r="Q132" s="69">
        <v>3.9277616782597401E-3</v>
      </c>
      <c r="R132" s="68" t="s">
        <v>73</v>
      </c>
    </row>
    <row r="133" spans="1:18" x14ac:dyDescent="0.25">
      <c r="A133" s="68">
        <v>37</v>
      </c>
      <c r="B133" s="68" t="s">
        <v>172</v>
      </c>
      <c r="C133" s="68">
        <v>0.76700000000000002</v>
      </c>
      <c r="D133" s="69">
        <v>1.18151881348116E-7</v>
      </c>
      <c r="E133" s="68">
        <v>12.0019958588053</v>
      </c>
      <c r="F133" s="68"/>
      <c r="G133" s="68">
        <v>12.235561760782099</v>
      </c>
      <c r="H133" s="68">
        <v>0</v>
      </c>
      <c r="I133" s="69">
        <v>3.7214840428135198E-3</v>
      </c>
      <c r="J133" s="69">
        <v>1.43387196630573E-5</v>
      </c>
      <c r="K133" s="69">
        <v>4.9868827667331996E-7</v>
      </c>
      <c r="L133" s="68">
        <v>44.715367939339998</v>
      </c>
      <c r="M133" s="68"/>
      <c r="N133" s="68">
        <v>-19.4456505007429</v>
      </c>
      <c r="O133" s="68">
        <v>-50.115424668491102</v>
      </c>
      <c r="P133" s="69">
        <v>1.10186853361931E-2</v>
      </c>
      <c r="Q133" s="69">
        <v>3.9270128566465399E-3</v>
      </c>
      <c r="R133" s="68" t="s">
        <v>73</v>
      </c>
    </row>
    <row r="134" spans="1:18" x14ac:dyDescent="0.25">
      <c r="A134" s="68">
        <v>38</v>
      </c>
      <c r="B134" s="68" t="s">
        <v>174</v>
      </c>
      <c r="C134" s="68">
        <v>0.82699999999999996</v>
      </c>
      <c r="D134" s="69">
        <v>1.3821218847187601E-7</v>
      </c>
      <c r="E134" s="68">
        <v>13.0211310002699</v>
      </c>
      <c r="F134" s="68"/>
      <c r="G134" s="68">
        <v>12.2262888166539</v>
      </c>
      <c r="H134" s="68">
        <v>0</v>
      </c>
      <c r="I134" s="69">
        <v>3.7214499508344298E-3</v>
      </c>
      <c r="J134" s="69">
        <v>1.43413435489642E-5</v>
      </c>
      <c r="K134" s="69">
        <v>5.15212663865228E-7</v>
      </c>
      <c r="L134" s="68">
        <v>42.845445420737597</v>
      </c>
      <c r="M134" s="68"/>
      <c r="N134" s="68">
        <v>-17.575087127179199</v>
      </c>
      <c r="O134" s="68">
        <v>-50.497906392767803</v>
      </c>
      <c r="P134" s="69">
        <v>1.1039705230934499E-2</v>
      </c>
      <c r="Q134" s="69">
        <v>3.9254316006837901E-3</v>
      </c>
      <c r="R134" s="68" t="s">
        <v>73</v>
      </c>
    </row>
    <row r="135" spans="1:18" x14ac:dyDescent="0.25">
      <c r="A135" s="68">
        <v>39</v>
      </c>
      <c r="B135" s="68" t="s">
        <v>176</v>
      </c>
      <c r="C135" s="68">
        <v>0.79100000000000004</v>
      </c>
      <c r="D135" s="69">
        <v>1.30899685389652E-7</v>
      </c>
      <c r="E135" s="68">
        <v>12.8933636360698</v>
      </c>
      <c r="F135" s="68"/>
      <c r="G135" s="68">
        <v>9.8467707370424495</v>
      </c>
      <c r="H135" s="68">
        <v>0</v>
      </c>
      <c r="I135" s="69">
        <v>3.7127016526147401E-3</v>
      </c>
      <c r="J135" s="69">
        <v>1.43173754276485E-5</v>
      </c>
      <c r="K135" s="69">
        <v>4.8005361308334205E-7</v>
      </c>
      <c r="L135" s="68">
        <v>41.738462310762898</v>
      </c>
      <c r="M135" s="68"/>
      <c r="N135" s="68">
        <v>-18.9597902547176</v>
      </c>
      <c r="O135" s="68">
        <v>-50.166357825396403</v>
      </c>
      <c r="P135" s="69">
        <v>1.1024145044949699E-2</v>
      </c>
      <c r="Q135" s="69">
        <v>3.9268022887868296E-3</v>
      </c>
      <c r="R135" s="68" t="s">
        <v>73</v>
      </c>
    </row>
    <row r="136" spans="1:18" x14ac:dyDescent="0.25">
      <c r="A136" s="68">
        <v>40</v>
      </c>
      <c r="B136" s="68" t="s">
        <v>178</v>
      </c>
      <c r="C136" s="68">
        <v>0.752</v>
      </c>
      <c r="D136" s="69">
        <v>1.21224219502836E-7</v>
      </c>
      <c r="E136" s="68">
        <v>12.559634221182099</v>
      </c>
      <c r="F136" s="68"/>
      <c r="G136" s="68">
        <v>12.2978009419556</v>
      </c>
      <c r="H136" s="68">
        <v>0</v>
      </c>
      <c r="I136" s="69">
        <v>3.7217128651630999E-3</v>
      </c>
      <c r="J136" s="69">
        <v>1.4294840917847301E-5</v>
      </c>
      <c r="K136" s="69">
        <v>4.7703590810854703E-7</v>
      </c>
      <c r="L136" s="68">
        <v>43.627143788460998</v>
      </c>
      <c r="M136" s="68"/>
      <c r="N136" s="68">
        <v>-17.830532366345899</v>
      </c>
      <c r="O136" s="68">
        <v>-50.157441355788599</v>
      </c>
      <c r="P136" s="69">
        <v>1.10368347416929E-2</v>
      </c>
      <c r="Q136" s="69">
        <v>3.9268391512559103E-3</v>
      </c>
      <c r="R136" s="68" t="s">
        <v>73</v>
      </c>
    </row>
    <row r="137" spans="1:18" x14ac:dyDescent="0.25">
      <c r="A137" s="68">
        <v>41</v>
      </c>
      <c r="B137" s="68" t="s">
        <v>180</v>
      </c>
      <c r="C137" s="68">
        <v>0.83099999999999996</v>
      </c>
      <c r="D137" s="69">
        <v>1.3558444673933401E-7</v>
      </c>
      <c r="E137" s="68">
        <v>12.7119823847492</v>
      </c>
      <c r="F137" s="68"/>
      <c r="G137" s="68">
        <v>10.6792229635277</v>
      </c>
      <c r="H137" s="68">
        <v>0</v>
      </c>
      <c r="I137" s="69">
        <v>3.7157621632254098E-3</v>
      </c>
      <c r="J137" s="69">
        <v>1.4364510430136101E-5</v>
      </c>
      <c r="K137" s="69">
        <v>5.1462295003190704E-7</v>
      </c>
      <c r="L137" s="68">
        <v>42.5904297954838</v>
      </c>
      <c r="M137" s="68"/>
      <c r="N137" s="68">
        <v>-16.7896521634623</v>
      </c>
      <c r="O137" s="68">
        <v>-50.586156872809397</v>
      </c>
      <c r="P137" s="69">
        <v>1.10485313207087E-2</v>
      </c>
      <c r="Q137" s="69">
        <v>3.9250667555449899E-3</v>
      </c>
      <c r="R137" s="68" t="s">
        <v>73</v>
      </c>
    </row>
    <row r="138" spans="1:18" x14ac:dyDescent="0.25">
      <c r="A138" s="68">
        <v>42</v>
      </c>
      <c r="B138" s="68" t="s">
        <v>182</v>
      </c>
      <c r="C138" s="68">
        <v>0.77300000000000002</v>
      </c>
      <c r="D138" s="69">
        <v>1.2705088336950599E-7</v>
      </c>
      <c r="E138" s="68">
        <v>12.8057252504034</v>
      </c>
      <c r="F138" s="68"/>
      <c r="G138" s="68">
        <v>12.218968320823301</v>
      </c>
      <c r="H138" s="68">
        <v>0</v>
      </c>
      <c r="I138" s="69">
        <v>3.72142303703151E-3</v>
      </c>
      <c r="J138" s="69">
        <v>1.4420076289194701E-5</v>
      </c>
      <c r="K138" s="69">
        <v>4.7794111868171296E-7</v>
      </c>
      <c r="L138" s="68">
        <v>42.522465184714598</v>
      </c>
      <c r="M138" s="68"/>
      <c r="N138" s="68">
        <v>-17.906931552183099</v>
      </c>
      <c r="O138" s="68">
        <v>-50.673606893061397</v>
      </c>
      <c r="P138" s="69">
        <v>1.1035976228761801E-2</v>
      </c>
      <c r="Q138" s="69">
        <v>3.9247052196670898E-3</v>
      </c>
      <c r="R138" s="68" t="s">
        <v>73</v>
      </c>
    </row>
    <row r="139" spans="1:18" x14ac:dyDescent="0.25">
      <c r="A139" s="68">
        <v>43</v>
      </c>
      <c r="B139" s="68" t="s">
        <v>184</v>
      </c>
      <c r="C139" s="68">
        <v>0.81200000000000006</v>
      </c>
      <c r="D139" s="69">
        <v>1.35304480015919E-7</v>
      </c>
      <c r="E139" s="68">
        <v>12.9826368071469</v>
      </c>
      <c r="F139" s="68"/>
      <c r="G139" s="68">
        <v>10.140142049930599</v>
      </c>
      <c r="H139" s="68">
        <v>0</v>
      </c>
      <c r="I139" s="69">
        <v>3.7137802322465699E-3</v>
      </c>
      <c r="J139" s="69">
        <v>1.4360299941326701E-5</v>
      </c>
      <c r="K139" s="69">
        <v>4.8729429313887404E-7</v>
      </c>
      <c r="L139" s="68">
        <v>41.2722879898852</v>
      </c>
      <c r="M139" s="68"/>
      <c r="N139" s="68">
        <v>-18.750563215240401</v>
      </c>
      <c r="O139" s="68">
        <v>-50.648532494358697</v>
      </c>
      <c r="P139" s="69">
        <v>1.10264961710377E-2</v>
      </c>
      <c r="Q139" s="69">
        <v>3.9248088822474003E-3</v>
      </c>
      <c r="R139" s="68" t="s">
        <v>73</v>
      </c>
    </row>
    <row r="140" spans="1:18" x14ac:dyDescent="0.25">
      <c r="A140" s="68">
        <v>44</v>
      </c>
      <c r="B140" s="68" t="s">
        <v>69</v>
      </c>
      <c r="C140" s="68">
        <v>0.8</v>
      </c>
      <c r="D140" s="69">
        <v>1.53211089815031E-7</v>
      </c>
      <c r="E140" s="68">
        <v>14.9212640526519</v>
      </c>
      <c r="F140" s="68"/>
      <c r="G140" s="68">
        <v>-1.24115363366274</v>
      </c>
      <c r="H140" s="68">
        <v>0</v>
      </c>
      <c r="I140" s="69">
        <v>3.6719368986658399E-3</v>
      </c>
      <c r="J140" s="69">
        <v>1.43534904590617E-5</v>
      </c>
      <c r="K140" s="69">
        <v>4.4848783975481902E-7</v>
      </c>
      <c r="L140" s="68">
        <v>38.5552716959523</v>
      </c>
      <c r="M140" s="68"/>
      <c r="N140" s="68">
        <v>-19.291150262897499</v>
      </c>
      <c r="O140" s="68">
        <v>-50.673095217104901</v>
      </c>
      <c r="P140" s="69">
        <v>1.1020421486265799E-2</v>
      </c>
      <c r="Q140" s="69">
        <v>3.9247073350378503E-3</v>
      </c>
      <c r="R140" s="68" t="s">
        <v>73</v>
      </c>
    </row>
    <row r="141" spans="1:18" x14ac:dyDescent="0.25">
      <c r="A141" s="68">
        <v>45</v>
      </c>
      <c r="B141" s="68" t="s">
        <v>69</v>
      </c>
      <c r="C141" s="68">
        <v>0.8</v>
      </c>
      <c r="D141" s="69">
        <v>1.6347113109688201E-7</v>
      </c>
      <c r="E141" s="68">
        <v>15.9204623379136</v>
      </c>
      <c r="F141" s="68"/>
      <c r="G141" s="68">
        <v>-1.1247504348695501</v>
      </c>
      <c r="H141" s="68">
        <v>0</v>
      </c>
      <c r="I141" s="69">
        <v>3.6723648550262E-3</v>
      </c>
      <c r="J141" s="69">
        <v>1.44050686003776E-5</v>
      </c>
      <c r="K141" s="69">
        <v>4.77928248754367E-7</v>
      </c>
      <c r="L141" s="68">
        <v>41.086183080468103</v>
      </c>
      <c r="M141" s="68"/>
      <c r="N141" s="68">
        <v>-19.289099148273699</v>
      </c>
      <c r="O141" s="68">
        <v>-50.693917746993101</v>
      </c>
      <c r="P141" s="68">
        <v>1.1020444535051001E-2</v>
      </c>
      <c r="Q141" s="69">
        <v>3.9246212505338E-3</v>
      </c>
      <c r="R141" s="68" t="s">
        <v>73</v>
      </c>
    </row>
    <row r="142" spans="1:18" x14ac:dyDescent="0.25">
      <c r="A142" s="68">
        <v>46</v>
      </c>
      <c r="B142" s="68" t="s">
        <v>68</v>
      </c>
      <c r="C142" s="68">
        <v>0.872</v>
      </c>
      <c r="D142" s="69">
        <v>1.0850396781753E-7</v>
      </c>
      <c r="E142" s="68">
        <v>9.69474261321988</v>
      </c>
      <c r="F142" s="68"/>
      <c r="G142" s="68">
        <v>7.06177953094166</v>
      </c>
      <c r="H142" s="68">
        <v>0</v>
      </c>
      <c r="I142" s="69">
        <v>3.7024626324455101E-3</v>
      </c>
      <c r="J142" s="69">
        <v>1.4463030558165201E-5</v>
      </c>
      <c r="K142" s="69">
        <v>6.0665545187354997E-7</v>
      </c>
      <c r="L142" s="68">
        <v>47.846027808389501</v>
      </c>
      <c r="M142" s="68"/>
      <c r="N142" s="68">
        <v>-28.066437746038499</v>
      </c>
      <c r="O142" s="68">
        <v>-51.695214414165001</v>
      </c>
      <c r="P142" s="69">
        <v>1.09218118257602E-2</v>
      </c>
      <c r="Q142" s="69">
        <v>3.9204816898046101E-3</v>
      </c>
      <c r="R142" s="68" t="s">
        <v>73</v>
      </c>
    </row>
    <row r="143" spans="1:18" x14ac:dyDescent="0.25">
      <c r="A143" s="68">
        <v>47</v>
      </c>
      <c r="B143" s="68" t="s">
        <v>189</v>
      </c>
      <c r="C143" s="68">
        <v>0.77500000000000002</v>
      </c>
      <c r="D143" s="69">
        <v>1.3068671401994501E-7</v>
      </c>
      <c r="E143" s="68">
        <v>13.1381755230917</v>
      </c>
      <c r="F143" s="68"/>
      <c r="G143" s="68">
        <v>9.4275133914315798</v>
      </c>
      <c r="H143" s="68">
        <v>0</v>
      </c>
      <c r="I143" s="69">
        <v>3.7111602529836E-3</v>
      </c>
      <c r="J143" s="69">
        <v>1.4458668931142199E-5</v>
      </c>
      <c r="K143" s="69">
        <v>4.7646990419814001E-7</v>
      </c>
      <c r="L143" s="68">
        <v>42.2821442193463</v>
      </c>
      <c r="M143" s="68"/>
      <c r="N143" s="68">
        <v>-18.8049136559065</v>
      </c>
      <c r="O143" s="68">
        <v>-51.280849415344399</v>
      </c>
      <c r="P143" s="69">
        <v>1.10258854242658E-2</v>
      </c>
      <c r="Q143" s="69">
        <v>3.9221947576025002E-3</v>
      </c>
      <c r="R143" s="68" t="s">
        <v>73</v>
      </c>
    </row>
    <row r="144" spans="1:18" x14ac:dyDescent="0.25">
      <c r="A144" s="68">
        <v>48</v>
      </c>
      <c r="B144" s="68" t="s">
        <v>191</v>
      </c>
      <c r="C144" s="68">
        <v>0.79100000000000004</v>
      </c>
      <c r="D144" s="69">
        <v>1.25944404683054E-7</v>
      </c>
      <c r="E144" s="68">
        <v>12.4053264761565</v>
      </c>
      <c r="F144" s="68"/>
      <c r="G144" s="68">
        <v>11.086327224609301</v>
      </c>
      <c r="H144" s="68">
        <v>0</v>
      </c>
      <c r="I144" s="69">
        <v>3.7172588820412801E-3</v>
      </c>
      <c r="J144" s="69">
        <v>1.43985016679839E-5</v>
      </c>
      <c r="K144" s="69">
        <v>4.6863622249482299E-7</v>
      </c>
      <c r="L144" s="68">
        <v>40.745760063701901</v>
      </c>
      <c r="M144" s="68"/>
      <c r="N144" s="68">
        <v>-19.329123121461102</v>
      </c>
      <c r="O144" s="68">
        <v>-50.781376085552402</v>
      </c>
      <c r="P144" s="69">
        <v>1.1019994777659499E-2</v>
      </c>
      <c r="Q144" s="69">
        <v>3.9242596802663496E-3</v>
      </c>
      <c r="R144" s="68" t="s">
        <v>73</v>
      </c>
    </row>
    <row r="145" spans="1:18" x14ac:dyDescent="0.25">
      <c r="A145" s="68">
        <v>49</v>
      </c>
      <c r="B145" s="68" t="s">
        <v>193</v>
      </c>
      <c r="C145" s="68">
        <v>0.78600000000000003</v>
      </c>
      <c r="D145" s="69">
        <v>5.2434188718350502E-11</v>
      </c>
      <c r="E145" s="69">
        <v>5.2303204257108998E-3</v>
      </c>
      <c r="F145" s="68"/>
      <c r="G145" s="68">
        <v>-4.2342938520754601</v>
      </c>
      <c r="H145" s="68">
        <v>0</v>
      </c>
      <c r="I145" s="69">
        <v>3.6609326186528399E-3</v>
      </c>
      <c r="J145" s="69">
        <v>3.04984767498538E-5</v>
      </c>
      <c r="K145" s="69">
        <v>1.5310489421410699E-12</v>
      </c>
      <c r="L145" s="69">
        <v>1.3366028711071201E-4</v>
      </c>
      <c r="M145" s="68"/>
      <c r="N145" s="68">
        <v>-2367.2264217483098</v>
      </c>
      <c r="O145" s="68">
        <v>3280.37608965358</v>
      </c>
      <c r="P145" s="69">
        <v>-1.53637967464701E-2</v>
      </c>
      <c r="Q145" s="69">
        <v>1.7695931034026599E-2</v>
      </c>
      <c r="R145" s="68" t="s">
        <v>73</v>
      </c>
    </row>
    <row r="146" spans="1:18" x14ac:dyDescent="0.25">
      <c r="A146" s="68">
        <v>50</v>
      </c>
      <c r="B146" s="68" t="s">
        <v>194</v>
      </c>
      <c r="C146" s="68">
        <v>0.76100000000000001</v>
      </c>
      <c r="D146" s="69">
        <v>5.3116858716897703E-11</v>
      </c>
      <c r="E146" s="68">
        <v>0.60899380610577503</v>
      </c>
      <c r="F146" s="68"/>
      <c r="G146" s="68">
        <v>-16.501326033076701</v>
      </c>
      <c r="H146" s="68">
        <v>0</v>
      </c>
      <c r="I146" s="69">
        <v>3.61583287483939E-3</v>
      </c>
      <c r="J146" s="68">
        <v>112.320253451285</v>
      </c>
      <c r="K146" s="69">
        <v>9.5109992676186402E-13</v>
      </c>
      <c r="L146" s="69">
        <v>8.5208744138962501E-5</v>
      </c>
      <c r="M146" s="68"/>
      <c r="N146" s="68">
        <v>-5490.0217855527499</v>
      </c>
      <c r="O146" s="68">
        <v>23723.094360552699</v>
      </c>
      <c r="P146" s="69">
        <v>-5.0455272808613401E-2</v>
      </c>
      <c r="Q146" s="68">
        <v>0.10221021788472801</v>
      </c>
      <c r="R146" s="68" t="s">
        <v>73</v>
      </c>
    </row>
    <row r="147" spans="1:18" x14ac:dyDescent="0.25">
      <c r="A147" s="68">
        <v>51</v>
      </c>
      <c r="B147" s="68" t="s">
        <v>195</v>
      </c>
      <c r="C147" s="68">
        <v>0.753</v>
      </c>
      <c r="D147" s="69">
        <v>5.2087455930469701E-11</v>
      </c>
      <c r="E147" s="69">
        <v>5.3872767508959503E-3</v>
      </c>
      <c r="F147" s="68"/>
      <c r="G147" s="68">
        <v>-36.452299066604198</v>
      </c>
      <c r="H147" s="68">
        <v>0</v>
      </c>
      <c r="I147" s="69">
        <v>3.5424831224816298E-3</v>
      </c>
      <c r="J147" s="69">
        <v>1.52502237969161E-5</v>
      </c>
      <c r="K147" s="69">
        <v>6.4305256540671303E-12</v>
      </c>
      <c r="L147" s="69">
        <v>5.8792206170523798E-4</v>
      </c>
      <c r="M147" s="68"/>
      <c r="N147" s="68">
        <v>1130.9182528685401</v>
      </c>
      <c r="O147" s="68">
        <v>5494.7980379361798</v>
      </c>
      <c r="P147" s="69">
        <v>2.3945554591134299E-2</v>
      </c>
      <c r="Q147" s="68">
        <v>2.6850794358248001E-2</v>
      </c>
      <c r="R147" s="68" t="s">
        <v>73</v>
      </c>
    </row>
    <row r="148" spans="1:18" x14ac:dyDescent="0.25">
      <c r="A148" s="68">
        <v>52</v>
      </c>
      <c r="B148" s="68" t="s">
        <v>196</v>
      </c>
      <c r="C148" s="68">
        <v>0.76400000000000001</v>
      </c>
      <c r="D148" s="69">
        <v>1.1969928720434501E-7</v>
      </c>
      <c r="E148" s="68">
        <v>12.2070557323926</v>
      </c>
      <c r="F148" s="68"/>
      <c r="G148" s="68">
        <v>10.309909595075201</v>
      </c>
      <c r="H148" s="68">
        <v>0</v>
      </c>
      <c r="I148" s="69">
        <v>3.7144043826262902E-3</v>
      </c>
      <c r="J148" s="69">
        <v>1.3872884538810101E-5</v>
      </c>
      <c r="K148" s="69">
        <v>4.9797580858879098E-7</v>
      </c>
      <c r="L148" s="68">
        <v>44.8268434750102</v>
      </c>
      <c r="M148" s="68"/>
      <c r="N148" s="68">
        <v>-18.555795985043201</v>
      </c>
      <c r="O148" s="68">
        <v>-49.072889587596599</v>
      </c>
      <c r="P148" s="69">
        <v>1.10286848093569E-2</v>
      </c>
      <c r="Q148" s="69">
        <v>3.9313229052277002E-3</v>
      </c>
      <c r="R148" s="68" t="s">
        <v>73</v>
      </c>
    </row>
    <row r="149" spans="1:18" x14ac:dyDescent="0.25">
      <c r="A149" s="68">
        <v>53</v>
      </c>
      <c r="B149" s="68" t="s">
        <v>198</v>
      </c>
      <c r="C149" s="68">
        <v>0.75800000000000001</v>
      </c>
      <c r="D149" s="69">
        <v>4.9185690049801999E-11</v>
      </c>
      <c r="E149" s="68">
        <v>0.29224824458251297</v>
      </c>
      <c r="F149" s="68"/>
      <c r="G149" s="68">
        <v>-54.942015268130902</v>
      </c>
      <c r="H149" s="68">
        <v>0</v>
      </c>
      <c r="I149" s="69">
        <v>3.4745056808667199E-3</v>
      </c>
      <c r="J149" s="68">
        <v>56.976804669481098</v>
      </c>
      <c r="K149" s="69">
        <v>-1.6447152986060201E-13</v>
      </c>
      <c r="L149" s="69">
        <v>-3.9536992851697703E-5</v>
      </c>
      <c r="M149" s="68"/>
      <c r="N149" s="68">
        <v>79826.588660111403</v>
      </c>
      <c r="O149" s="68">
        <v>81526.416219507897</v>
      </c>
      <c r="P149" s="68">
        <v>0.90826454209140395</v>
      </c>
      <c r="Q149" s="68">
        <v>0.34118071387133098</v>
      </c>
      <c r="R149" s="68" t="s">
        <v>73</v>
      </c>
    </row>
    <row r="150" spans="1:18" x14ac:dyDescent="0.25">
      <c r="A150" s="68">
        <v>54</v>
      </c>
      <c r="B150" s="68" t="s">
        <v>199</v>
      </c>
      <c r="C150" s="68">
        <v>0.83399999999999996</v>
      </c>
      <c r="D150" s="69">
        <v>5.2854469187305897E-11</v>
      </c>
      <c r="E150" s="69">
        <v>4.9179689523852202E-3</v>
      </c>
      <c r="F150" s="68"/>
      <c r="G150" s="68">
        <v>-56.925217895167897</v>
      </c>
      <c r="H150" s="68">
        <v>0</v>
      </c>
      <c r="I150" s="69">
        <v>3.46721443640842E-3</v>
      </c>
      <c r="J150" s="69">
        <v>7.4467722531563704E-6</v>
      </c>
      <c r="K150" s="69">
        <v>1.64722470147489E-13</v>
      </c>
      <c r="L150" s="69">
        <v>1.8321278008023201E-5</v>
      </c>
      <c r="M150" s="68"/>
      <c r="N150" s="68">
        <v>-26002.7050588614</v>
      </c>
      <c r="O150" s="68">
        <v>-82962.924011964904</v>
      </c>
      <c r="P150" s="68">
        <v>-0.28096039728743799</v>
      </c>
      <c r="Q150" s="68">
        <v>-0.33885112436002801</v>
      </c>
      <c r="R150" s="68" t="s">
        <v>73</v>
      </c>
    </row>
    <row r="151" spans="1:18" x14ac:dyDescent="0.25">
      <c r="A151" s="68">
        <v>55</v>
      </c>
      <c r="B151" s="68" t="s">
        <v>200</v>
      </c>
      <c r="C151" s="68">
        <v>0.79900000000000004</v>
      </c>
      <c r="D151" s="69">
        <v>4.9302059418527101E-11</v>
      </c>
      <c r="E151" s="68">
        <v>0.28429015753682402</v>
      </c>
      <c r="F151" s="68"/>
      <c r="G151" s="68">
        <v>-78.277579131023401</v>
      </c>
      <c r="H151" s="68">
        <v>0</v>
      </c>
      <c r="I151" s="69">
        <v>3.3887124803247898E-3</v>
      </c>
      <c r="J151" s="68">
        <v>58.418611513944697</v>
      </c>
      <c r="K151" s="69">
        <v>4.79839807619723E-12</v>
      </c>
      <c r="L151" s="69">
        <v>4.1320292160766799E-4</v>
      </c>
      <c r="M151" s="68"/>
      <c r="N151" s="68">
        <v>548.47658573085198</v>
      </c>
      <c r="O151" s="68">
        <v>-955.20527866319401</v>
      </c>
      <c r="P151" s="69">
        <v>1.7400541089174701E-2</v>
      </c>
      <c r="Q151" s="69">
        <v>1.85190339087404E-4</v>
      </c>
      <c r="R151" s="68" t="s">
        <v>73</v>
      </c>
    </row>
    <row r="152" spans="1:18" x14ac:dyDescent="0.25">
      <c r="A152" s="68">
        <v>56</v>
      </c>
      <c r="B152" s="68" t="s">
        <v>201</v>
      </c>
      <c r="C152" s="68">
        <v>0.83799999999999997</v>
      </c>
      <c r="D152" s="69">
        <v>5.2299062709321997E-11</v>
      </c>
      <c r="E152" s="68">
        <v>0.90710200445469102</v>
      </c>
      <c r="F152" s="68"/>
      <c r="G152" s="68">
        <v>-58.653677256964002</v>
      </c>
      <c r="H152" s="68">
        <v>0</v>
      </c>
      <c r="I152" s="69">
        <v>3.4608597555647702E-3</v>
      </c>
      <c r="J152" s="68">
        <v>186.95037818043701</v>
      </c>
      <c r="K152" s="69">
        <v>4.53586042288351E-12</v>
      </c>
      <c r="L152" s="69">
        <v>3.7227202221369301E-4</v>
      </c>
      <c r="M152" s="68"/>
      <c r="N152" s="68">
        <v>155.44493260412099</v>
      </c>
      <c r="O152" s="68">
        <v>4097.9453231580201</v>
      </c>
      <c r="P152" s="68">
        <v>1.2983965796658999E-2</v>
      </c>
      <c r="Q152" s="68">
        <v>2.107592579818E-2</v>
      </c>
      <c r="R152" s="68" t="s">
        <v>73</v>
      </c>
    </row>
    <row r="153" spans="1:18" x14ac:dyDescent="0.25">
      <c r="A153" s="68">
        <v>57</v>
      </c>
      <c r="B153" s="68" t="s">
        <v>69</v>
      </c>
      <c r="C153" s="68">
        <v>0.8</v>
      </c>
      <c r="D153" s="69">
        <v>4.6279398982010899E-11</v>
      </c>
      <c r="E153" s="68">
        <v>0.68266288784704898</v>
      </c>
      <c r="F153" s="68"/>
      <c r="G153" s="68">
        <v>-79.857892840449907</v>
      </c>
      <c r="H153" s="68">
        <v>0</v>
      </c>
      <c r="I153" s="69">
        <v>3.3829024569720901E-3</v>
      </c>
      <c r="J153" s="68">
        <v>151.22870915637799</v>
      </c>
      <c r="K153" s="69">
        <v>3.4932724641005702E-12</v>
      </c>
      <c r="L153" s="69">
        <v>3.0002056372990398E-4</v>
      </c>
      <c r="M153" s="68"/>
      <c r="N153" s="68">
        <v>-2050.2743749035699</v>
      </c>
      <c r="O153" s="68">
        <v>-3610.6421137365201</v>
      </c>
      <c r="P153" s="69">
        <v>-1.18021432056664E-2</v>
      </c>
      <c r="Q153" s="69">
        <v>-1.07929167511413E-2</v>
      </c>
      <c r="R153" s="68" t="s">
        <v>73</v>
      </c>
    </row>
    <row r="154" spans="1:18" x14ac:dyDescent="0.25">
      <c r="A154" s="68">
        <v>58</v>
      </c>
      <c r="B154" s="68" t="s">
        <v>69</v>
      </c>
      <c r="C154" s="68">
        <v>0.8</v>
      </c>
      <c r="D154" s="69">
        <v>4.4998118715867097E-11</v>
      </c>
      <c r="E154" s="68">
        <v>0.35324231314451199</v>
      </c>
      <c r="F154" s="68"/>
      <c r="G154" s="68">
        <v>-73.772624255188006</v>
      </c>
      <c r="H154" s="68">
        <v>0</v>
      </c>
      <c r="I154" s="69">
        <v>3.4052749469258002E-3</v>
      </c>
      <c r="J154" s="68">
        <v>79.877139397188799</v>
      </c>
      <c r="K154" s="69">
        <v>3.5780222812636001E-12</v>
      </c>
      <c r="L154" s="69">
        <v>3.0778774599037902E-4</v>
      </c>
      <c r="M154" s="68"/>
      <c r="N154" s="68">
        <v>838.98469538828897</v>
      </c>
      <c r="O154" s="68">
        <v>2226.4831170846401</v>
      </c>
      <c r="P154" s="69">
        <v>2.0665038819017299E-2</v>
      </c>
      <c r="Q154" s="69">
        <v>1.33389266565597E-2</v>
      </c>
      <c r="R154" s="68" t="s">
        <v>73</v>
      </c>
    </row>
    <row r="155" spans="1:18" x14ac:dyDescent="0.25">
      <c r="A155" s="68">
        <v>59</v>
      </c>
      <c r="B155" s="68" t="s">
        <v>68</v>
      </c>
      <c r="C155" s="68">
        <v>0.80700000000000005</v>
      </c>
      <c r="D155" s="69">
        <v>4.7977085195285997E-11</v>
      </c>
      <c r="E155" s="69">
        <v>4.6636625763822404E-3</v>
      </c>
      <c r="F155" s="68"/>
      <c r="G155" s="68">
        <v>-41.099443657277902</v>
      </c>
      <c r="H155" s="68">
        <v>0</v>
      </c>
      <c r="I155" s="69">
        <v>3.5253978953940202E-3</v>
      </c>
      <c r="J155" s="69">
        <v>1.95976488614365E-5</v>
      </c>
      <c r="K155" s="69">
        <v>2.26067207759629E-12</v>
      </c>
      <c r="L155" s="69">
        <v>1.9352940251012699E-4</v>
      </c>
      <c r="M155" s="68"/>
      <c r="N155" s="68">
        <v>2444.82316997511</v>
      </c>
      <c r="O155" s="68">
        <v>18700.344433157199</v>
      </c>
      <c r="P155" s="69">
        <v>3.8710166925644302E-2</v>
      </c>
      <c r="Q155" s="69">
        <v>8.1445164895296504E-2</v>
      </c>
      <c r="R155" s="68" t="s">
        <v>73</v>
      </c>
    </row>
    <row r="156" spans="1:18" x14ac:dyDescent="0.25">
      <c r="A156" s="68">
        <v>60</v>
      </c>
      <c r="B156" s="68" t="s">
        <v>202</v>
      </c>
      <c r="C156" s="68">
        <v>0.83799999999999997</v>
      </c>
      <c r="D156" s="69">
        <v>4.1573008919185E-11</v>
      </c>
      <c r="E156" s="69">
        <v>3.8627927818790501E-3</v>
      </c>
      <c r="F156" s="68"/>
      <c r="G156" s="68">
        <v>-68.965603017306506</v>
      </c>
      <c r="H156" s="68">
        <v>0</v>
      </c>
      <c r="I156" s="69">
        <v>3.4229479605068702E-3</v>
      </c>
      <c r="J156" s="69">
        <v>1.18936248009829E-5</v>
      </c>
      <c r="K156" s="69">
        <v>3.3014784211592801E-12</v>
      </c>
      <c r="L156" s="69">
        <v>2.7116491401087199E-4</v>
      </c>
      <c r="M156" s="68"/>
      <c r="N156" s="68">
        <v>901.22659666028596</v>
      </c>
      <c r="O156" s="68">
        <v>5558.9551184304601</v>
      </c>
      <c r="P156" s="68">
        <v>2.1364463511990998E-2</v>
      </c>
      <c r="Q156" s="69">
        <v>2.71160325634878E-2</v>
      </c>
      <c r="R156" s="68" t="s">
        <v>73</v>
      </c>
    </row>
    <row r="157" spans="1:18" x14ac:dyDescent="0.25">
      <c r="A157" s="68">
        <v>61</v>
      </c>
      <c r="B157" s="68" t="s">
        <v>203</v>
      </c>
      <c r="C157" s="68">
        <v>0.77600000000000002</v>
      </c>
      <c r="D157" s="69">
        <v>4.2661601451477399E-11</v>
      </c>
      <c r="E157" s="69">
        <v>4.2983403074102096E-3</v>
      </c>
      <c r="F157" s="68"/>
      <c r="G157" s="68">
        <v>20.162358076048601</v>
      </c>
      <c r="H157" s="68">
        <v>0</v>
      </c>
      <c r="I157" s="69">
        <v>3.7506269094665901E-3</v>
      </c>
      <c r="J157" s="69">
        <v>1.91967367055977E-5</v>
      </c>
      <c r="K157" s="69">
        <v>1.002654651471E-13</v>
      </c>
      <c r="L157" s="69">
        <v>7.84458581490627E-6</v>
      </c>
      <c r="M157" s="68"/>
      <c r="N157" s="68">
        <v>47273.146752171699</v>
      </c>
      <c r="O157" s="68">
        <v>-105963.97506988401</v>
      </c>
      <c r="P157" s="68">
        <v>0.54245500468350405</v>
      </c>
      <c r="Q157" s="68">
        <v>-0.43394207074086599</v>
      </c>
      <c r="R157" s="68" t="s">
        <v>73</v>
      </c>
    </row>
    <row r="158" spans="1:18" x14ac:dyDescent="0.25">
      <c r="A158" s="68">
        <v>62</v>
      </c>
      <c r="B158" s="68" t="s">
        <v>205</v>
      </c>
      <c r="C158" s="68">
        <v>0.80800000000000005</v>
      </c>
      <c r="D158" s="69">
        <v>1.1792879787975201E-7</v>
      </c>
      <c r="E158" s="68">
        <v>11.3717938903942</v>
      </c>
      <c r="F158" s="68"/>
      <c r="G158" s="68">
        <v>11.926956842361699</v>
      </c>
      <c r="H158" s="68">
        <v>0</v>
      </c>
      <c r="I158" s="69">
        <v>3.7203494568309398E-3</v>
      </c>
      <c r="J158" s="69">
        <v>1.33779487874861E-5</v>
      </c>
      <c r="K158" s="69">
        <v>4.2519429666043601E-7</v>
      </c>
      <c r="L158" s="68">
        <v>36.190931464164898</v>
      </c>
      <c r="M158" s="68"/>
      <c r="N158" s="68">
        <v>-17.179622190176602</v>
      </c>
      <c r="O158" s="68">
        <v>-47.556110661462597</v>
      </c>
      <c r="P158" s="69">
        <v>1.10441491495245E-2</v>
      </c>
      <c r="Q158" s="69">
        <v>3.9375935727364803E-3</v>
      </c>
      <c r="R158" s="68" t="s">
        <v>73</v>
      </c>
    </row>
    <row r="159" spans="1:18" x14ac:dyDescent="0.25">
      <c r="A159" s="68">
        <v>63</v>
      </c>
      <c r="B159" s="68" t="s">
        <v>207</v>
      </c>
      <c r="C159" s="68">
        <v>0.82399999999999995</v>
      </c>
      <c r="D159" s="69">
        <v>4.1311823184347497E-11</v>
      </c>
      <c r="E159" s="68">
        <v>0.21228539512984801</v>
      </c>
      <c r="F159" s="68"/>
      <c r="G159" s="68">
        <v>-58.233645593465702</v>
      </c>
      <c r="H159" s="68">
        <v>0</v>
      </c>
      <c r="I159" s="69">
        <v>3.4624040019756198E-3</v>
      </c>
      <c r="J159" s="68">
        <v>53.425572493396302</v>
      </c>
      <c r="K159" s="69">
        <v>2.6477931844886702E-12</v>
      </c>
      <c r="L159" s="69">
        <v>2.20762252225648E-4</v>
      </c>
      <c r="M159" s="68"/>
      <c r="N159" s="68">
        <v>-1051.11624098584</v>
      </c>
      <c r="O159" s="68">
        <v>3318.0178310338201</v>
      </c>
      <c r="P159" s="69">
        <v>-5.7440342320603404E-4</v>
      </c>
      <c r="Q159" s="69">
        <v>1.78515495230364E-2</v>
      </c>
      <c r="R159" s="68" t="s">
        <v>73</v>
      </c>
    </row>
    <row r="160" spans="1:18" x14ac:dyDescent="0.25">
      <c r="A160" s="68">
        <v>64</v>
      </c>
      <c r="B160" s="68" t="s">
        <v>209</v>
      </c>
      <c r="C160" s="68">
        <v>0.84</v>
      </c>
      <c r="D160" s="69">
        <v>5.8114907498926403E-11</v>
      </c>
      <c r="E160" s="69">
        <v>5.3606786874230801E-3</v>
      </c>
      <c r="F160" s="68"/>
      <c r="G160" s="68">
        <v>8.9164912465491799</v>
      </c>
      <c r="H160" s="68">
        <v>0</v>
      </c>
      <c r="I160" s="69">
        <v>3.7092814800679399E-3</v>
      </c>
      <c r="J160" s="69">
        <v>2.18055674900442E-5</v>
      </c>
      <c r="K160" s="69">
        <v>5.2098301597824402E-12</v>
      </c>
      <c r="L160" s="69">
        <v>4.2716009253355601E-4</v>
      </c>
      <c r="M160" s="68"/>
      <c r="N160" s="68">
        <v>1917.3111498575399</v>
      </c>
      <c r="O160" s="68">
        <v>639.17697287122905</v>
      </c>
      <c r="P160" s="69">
        <v>3.2782408853179103E-2</v>
      </c>
      <c r="Q160" s="69">
        <v>6.7766855194355902E-3</v>
      </c>
      <c r="R160" s="68" t="s">
        <v>73</v>
      </c>
    </row>
    <row r="161" spans="1:18" x14ac:dyDescent="0.25">
      <c r="A161" s="68">
        <v>65</v>
      </c>
      <c r="B161" s="68" t="s">
        <v>211</v>
      </c>
      <c r="C161" s="68">
        <v>0.80800000000000005</v>
      </c>
      <c r="D161" s="69">
        <v>1.3338509136789901E-7</v>
      </c>
      <c r="E161" s="68">
        <v>12.862178718630201</v>
      </c>
      <c r="F161" s="68"/>
      <c r="G161" s="68">
        <v>9.8103878796399808</v>
      </c>
      <c r="H161" s="68">
        <v>0</v>
      </c>
      <c r="I161" s="69">
        <v>3.7125678910394999E-3</v>
      </c>
      <c r="J161" s="69">
        <v>1.3368533755987E-5</v>
      </c>
      <c r="K161" s="69">
        <v>4.87878151433918E-7</v>
      </c>
      <c r="L161" s="68">
        <v>41.526317783131297</v>
      </c>
      <c r="M161" s="68"/>
      <c r="N161" s="68">
        <v>-18.209508890553298</v>
      </c>
      <c r="O161" s="68">
        <v>-50.550140540355798</v>
      </c>
      <c r="P161" s="69">
        <v>1.1032576106695099E-2</v>
      </c>
      <c r="Q161" s="69">
        <v>3.9252156542683402E-3</v>
      </c>
      <c r="R161" s="68" t="s">
        <v>73</v>
      </c>
    </row>
    <row r="162" spans="1:18" x14ac:dyDescent="0.25">
      <c r="A162" s="68">
        <v>66</v>
      </c>
      <c r="B162" s="68" t="s">
        <v>213</v>
      </c>
      <c r="C162" s="68">
        <v>0.76600000000000001</v>
      </c>
      <c r="D162" s="69">
        <v>1.23435299252683E-7</v>
      </c>
      <c r="E162" s="68">
        <v>12.555339031563401</v>
      </c>
      <c r="F162" s="68"/>
      <c r="G162" s="68">
        <v>11.2199988089853</v>
      </c>
      <c r="H162" s="68">
        <v>0</v>
      </c>
      <c r="I162" s="69">
        <v>3.7177503256212302E-3</v>
      </c>
      <c r="J162" s="69">
        <v>1.3630449724507E-5</v>
      </c>
      <c r="K162" s="69">
        <v>4.5170331752775199E-7</v>
      </c>
      <c r="L162" s="68">
        <v>40.555334504577097</v>
      </c>
      <c r="M162" s="68"/>
      <c r="N162" s="68">
        <v>-18.1327161416223</v>
      </c>
      <c r="O162" s="68">
        <v>-52.2270829201778</v>
      </c>
      <c r="P162" s="69">
        <v>1.1033439042173399E-2</v>
      </c>
      <c r="Q162" s="69">
        <v>3.9182828390016801E-3</v>
      </c>
      <c r="R162" s="68" t="s">
        <v>73</v>
      </c>
    </row>
    <row r="163" spans="1:18" x14ac:dyDescent="0.25">
      <c r="A163" s="68">
        <v>67</v>
      </c>
      <c r="B163" s="68" t="s">
        <v>215</v>
      </c>
      <c r="C163" s="68">
        <v>0.82399999999999995</v>
      </c>
      <c r="D163" s="69">
        <v>9.8582363102644997E-8</v>
      </c>
      <c r="E163" s="68">
        <v>9.3215344630893497</v>
      </c>
      <c r="F163" s="68"/>
      <c r="G163" s="68">
        <v>11.5876456713947</v>
      </c>
      <c r="H163" s="68">
        <v>0</v>
      </c>
      <c r="I163" s="69">
        <v>3.71910197931088E-3</v>
      </c>
      <c r="J163" s="69">
        <v>1.3722196562905901E-5</v>
      </c>
      <c r="K163" s="69">
        <v>3.78509196874433E-7</v>
      </c>
      <c r="L163" s="68">
        <v>31.5916928903506</v>
      </c>
      <c r="M163" s="68"/>
      <c r="N163" s="68">
        <v>-17.5773625495113</v>
      </c>
      <c r="O163" s="68">
        <v>-52.062390353313802</v>
      </c>
      <c r="P163" s="69">
        <v>1.10396796615586E-2</v>
      </c>
      <c r="Q163" s="69">
        <v>3.91896371101947E-3</v>
      </c>
      <c r="R163" s="68" t="s">
        <v>73</v>
      </c>
    </row>
    <row r="164" spans="1:18" x14ac:dyDescent="0.25">
      <c r="A164" s="68">
        <v>68</v>
      </c>
      <c r="B164" s="68" t="s">
        <v>217</v>
      </c>
      <c r="C164" s="68">
        <v>0.75600000000000001</v>
      </c>
      <c r="D164" s="69">
        <v>1.3778111589840499E-7</v>
      </c>
      <c r="E164" s="68">
        <v>14.1998398425003</v>
      </c>
      <c r="F164" s="68"/>
      <c r="G164" s="68">
        <v>10.2436096083294</v>
      </c>
      <c r="H164" s="68">
        <v>0</v>
      </c>
      <c r="I164" s="69">
        <v>3.7141606307250202E-3</v>
      </c>
      <c r="J164" s="69">
        <v>1.3795769222698001E-5</v>
      </c>
      <c r="K164" s="69">
        <v>5.1943495504858095E-7</v>
      </c>
      <c r="L164" s="68">
        <v>47.2533921765448</v>
      </c>
      <c r="M164" s="68"/>
      <c r="N164" s="68">
        <v>-17.837622571911201</v>
      </c>
      <c r="O164" s="68">
        <v>-53.252288762569798</v>
      </c>
      <c r="P164" s="69">
        <v>1.10367550676349E-2</v>
      </c>
      <c r="Q164" s="69">
        <v>3.91404443295916E-3</v>
      </c>
      <c r="R164" s="68" t="s">
        <v>73</v>
      </c>
    </row>
    <row r="165" spans="1:18" x14ac:dyDescent="0.25">
      <c r="A165" s="68">
        <v>69</v>
      </c>
      <c r="B165" s="68" t="s">
        <v>219</v>
      </c>
      <c r="C165" s="68">
        <v>0.79200000000000004</v>
      </c>
      <c r="D165" s="69">
        <v>1.20670591054195E-7</v>
      </c>
      <c r="E165" s="68">
        <v>11.8710152875063</v>
      </c>
      <c r="F165" s="68"/>
      <c r="G165" s="68">
        <v>11.2508252150015</v>
      </c>
      <c r="H165" s="68">
        <v>0</v>
      </c>
      <c r="I165" s="69">
        <v>3.7178636589029501E-3</v>
      </c>
      <c r="J165" s="69">
        <v>1.37750707488898E-5</v>
      </c>
      <c r="K165" s="69">
        <v>5.2393874905298798E-7</v>
      </c>
      <c r="L165" s="68">
        <v>45.496581365162903</v>
      </c>
      <c r="M165" s="68"/>
      <c r="N165" s="68">
        <v>-18.412301103759798</v>
      </c>
      <c r="O165" s="68">
        <v>-53.850708518856599</v>
      </c>
      <c r="P165" s="69">
        <v>1.10302972900368E-2</v>
      </c>
      <c r="Q165" s="69">
        <v>3.91157044597418E-3</v>
      </c>
      <c r="R165" s="68" t="s">
        <v>73</v>
      </c>
    </row>
    <row r="166" spans="1:18" x14ac:dyDescent="0.25">
      <c r="A166" s="68">
        <v>70</v>
      </c>
      <c r="B166" s="68" t="s">
        <v>69</v>
      </c>
      <c r="C166" s="68">
        <v>0.8</v>
      </c>
      <c r="D166" s="69">
        <v>4.3548407650697899E-11</v>
      </c>
      <c r="E166" s="68">
        <v>0.186647539991977</v>
      </c>
      <c r="F166" s="68"/>
      <c r="G166" s="68">
        <v>-46.778714694953997</v>
      </c>
      <c r="H166" s="68">
        <v>0</v>
      </c>
      <c r="I166" s="68">
        <v>3.5045180554239999E-3</v>
      </c>
      <c r="J166" s="68">
        <v>43.091831149678399</v>
      </c>
      <c r="K166" s="69">
        <v>4.9521904487575804E-12</v>
      </c>
      <c r="L166" s="69">
        <v>4.2483403358701898E-4</v>
      </c>
      <c r="M166" s="68"/>
      <c r="N166" s="68">
        <v>-2078.8164946765501</v>
      </c>
      <c r="O166" s="68">
        <v>4232.6999409580903</v>
      </c>
      <c r="P166" s="69">
        <v>-1.21228767139793E-2</v>
      </c>
      <c r="Q166" s="69">
        <v>2.16330283455171E-2</v>
      </c>
      <c r="R166" s="68" t="s">
        <v>73</v>
      </c>
    </row>
    <row r="167" spans="1:18" x14ac:dyDescent="0.25">
      <c r="A167" s="68">
        <v>71</v>
      </c>
      <c r="B167" s="68" t="s">
        <v>69</v>
      </c>
      <c r="C167" s="68">
        <v>0.8</v>
      </c>
      <c r="D167" s="69">
        <v>5.6987532450142699E-11</v>
      </c>
      <c r="E167" s="68">
        <v>0.66688904356749201</v>
      </c>
      <c r="F167" s="68"/>
      <c r="G167" s="68">
        <v>-12.707217920427601</v>
      </c>
      <c r="H167" s="68">
        <v>0</v>
      </c>
      <c r="I167" s="69">
        <v>3.6297819133155498E-3</v>
      </c>
      <c r="J167" s="68">
        <v>119.61934047398699</v>
      </c>
      <c r="K167" s="69">
        <v>6.5103382279889599E-12</v>
      </c>
      <c r="L167" s="69">
        <v>5.6014597876331395E-4</v>
      </c>
      <c r="M167" s="68"/>
      <c r="N167" s="68">
        <v>1125.0890783581399</v>
      </c>
      <c r="O167" s="68">
        <v>253.554081917536</v>
      </c>
      <c r="P167" s="68">
        <v>2.3880050991326E-2</v>
      </c>
      <c r="Q167" s="69">
        <v>5.1824433452600099E-3</v>
      </c>
      <c r="R167" s="68" t="s">
        <v>73</v>
      </c>
    </row>
    <row r="168" spans="1:18" x14ac:dyDescent="0.25">
      <c r="A168" s="68">
        <v>72</v>
      </c>
      <c r="B168" s="68" t="s">
        <v>68</v>
      </c>
      <c r="C168" s="68">
        <v>0.73399999999999999</v>
      </c>
      <c r="D168" s="69">
        <v>5.6325473250090903E-11</v>
      </c>
      <c r="E168" s="69">
        <v>5.9875781814857096E-3</v>
      </c>
      <c r="F168" s="68"/>
      <c r="G168" s="68">
        <v>-32.759715567492599</v>
      </c>
      <c r="H168" s="68">
        <v>0</v>
      </c>
      <c r="I168" s="69">
        <v>3.5560589057161101E-3</v>
      </c>
      <c r="J168" s="69">
        <v>1.56332490266261E-5</v>
      </c>
      <c r="K168" s="69">
        <v>8.7560831540700596E-12</v>
      </c>
      <c r="L168" s="69">
        <v>8.2034906269175896E-4</v>
      </c>
      <c r="M168" s="68"/>
      <c r="N168" s="68">
        <v>-150.93544234552999</v>
      </c>
      <c r="O168" s="68">
        <v>-268.851450713269</v>
      </c>
      <c r="P168" s="69">
        <v>9.5411082472748095E-3</v>
      </c>
      <c r="Q168" s="69">
        <v>3.02271436733816E-3</v>
      </c>
      <c r="R168" s="68" t="s">
        <v>73</v>
      </c>
    </row>
    <row r="169" spans="1:18" x14ac:dyDescent="0.25">
      <c r="A169" s="68">
        <v>73</v>
      </c>
      <c r="B169" s="68" t="s">
        <v>224</v>
      </c>
      <c r="C169" s="68">
        <v>0.83099999999999996</v>
      </c>
      <c r="D169" s="69">
        <v>1.2898326808702401E-7</v>
      </c>
      <c r="E169" s="68">
        <v>12.093506615100299</v>
      </c>
      <c r="F169" s="68"/>
      <c r="G169" s="68">
        <v>10.943636823259499</v>
      </c>
      <c r="H169" s="68">
        <v>0</v>
      </c>
      <c r="I169" s="69">
        <v>3.7167342807807101E-3</v>
      </c>
      <c r="J169" s="69">
        <v>1.35710720251006E-5</v>
      </c>
      <c r="K169" s="69">
        <v>5.3427832868990798E-7</v>
      </c>
      <c r="L169" s="68">
        <v>44.217080362350799</v>
      </c>
      <c r="M169" s="68"/>
      <c r="N169" s="68">
        <v>-17.939839862888899</v>
      </c>
      <c r="O169" s="68">
        <v>-52.027141041089301</v>
      </c>
      <c r="P169" s="69">
        <v>1.1035606431492701E-2</v>
      </c>
      <c r="Q169" s="69">
        <v>3.9191094387277499E-3</v>
      </c>
      <c r="R169" s="68" t="s">
        <v>73</v>
      </c>
    </row>
    <row r="170" spans="1:18" x14ac:dyDescent="0.25">
      <c r="A170" s="68">
        <v>74</v>
      </c>
      <c r="B170" s="68" t="s">
        <v>226</v>
      </c>
      <c r="C170" s="68">
        <v>0.83</v>
      </c>
      <c r="D170" s="69">
        <v>1.6103915436577201E-7</v>
      </c>
      <c r="E170" s="68">
        <v>15.1170215293947</v>
      </c>
      <c r="F170" s="68"/>
      <c r="G170" s="68">
        <v>-1.46000834309992</v>
      </c>
      <c r="H170" s="68">
        <v>0</v>
      </c>
      <c r="I170" s="69">
        <v>3.6711322793265902E-3</v>
      </c>
      <c r="J170" s="69">
        <v>1.3799073767011699E-5</v>
      </c>
      <c r="K170" s="69">
        <v>4.7090476207323201E-7</v>
      </c>
      <c r="L170" s="68">
        <v>39.019173090472499</v>
      </c>
      <c r="M170" s="68"/>
      <c r="N170" s="68">
        <v>-19.4306078376747</v>
      </c>
      <c r="O170" s="68">
        <v>-52.9961676021667</v>
      </c>
      <c r="P170" s="69">
        <v>1.10188543736065E-2</v>
      </c>
      <c r="Q170" s="69">
        <v>3.9151032890727203E-3</v>
      </c>
      <c r="R170" s="68" t="s">
        <v>73</v>
      </c>
    </row>
    <row r="171" spans="1:18" x14ac:dyDescent="0.25">
      <c r="A171" s="68">
        <v>75</v>
      </c>
      <c r="B171" s="68" t="s">
        <v>228</v>
      </c>
      <c r="C171" s="68">
        <v>0.81899999999999995</v>
      </c>
      <c r="D171" s="69">
        <v>1.4650438637936501E-7</v>
      </c>
      <c r="E171" s="68">
        <v>13.937282761758</v>
      </c>
      <c r="F171" s="68"/>
      <c r="G171" s="68">
        <v>-1.49477498835908</v>
      </c>
      <c r="H171" s="68">
        <v>0</v>
      </c>
      <c r="I171" s="69">
        <v>3.6710044597553001E-3</v>
      </c>
      <c r="J171" s="69">
        <v>1.3872153238581901E-5</v>
      </c>
      <c r="K171" s="69">
        <v>4.3007200001277102E-7</v>
      </c>
      <c r="L171" s="68">
        <v>36.114395415257398</v>
      </c>
      <c r="M171" s="68"/>
      <c r="N171" s="68">
        <v>-19.4609769341006</v>
      </c>
      <c r="O171" s="68">
        <v>-53.401311573140802</v>
      </c>
      <c r="P171" s="69">
        <v>1.10185131099961E-2</v>
      </c>
      <c r="Q171" s="69">
        <v>3.9134283428485898E-3</v>
      </c>
      <c r="R171" s="68" t="s">
        <v>73</v>
      </c>
    </row>
    <row r="172" spans="1:18" x14ac:dyDescent="0.25">
      <c r="A172" s="68">
        <v>76</v>
      </c>
      <c r="B172" s="68" t="s">
        <v>230</v>
      </c>
      <c r="C172" s="68">
        <v>0.80800000000000005</v>
      </c>
      <c r="D172" s="69">
        <v>1.0144378067775101E-7</v>
      </c>
      <c r="E172" s="68">
        <v>9.7820236832115803</v>
      </c>
      <c r="F172" s="68"/>
      <c r="G172" s="68">
        <v>6.7484082617583203</v>
      </c>
      <c r="H172" s="68">
        <v>0</v>
      </c>
      <c r="I172" s="69">
        <v>3.7013105229743502E-3</v>
      </c>
      <c r="J172" s="69">
        <v>1.39597449395639E-5</v>
      </c>
      <c r="K172" s="69">
        <v>5.6945213700032603E-7</v>
      </c>
      <c r="L172" s="68">
        <v>48.469230601193303</v>
      </c>
      <c r="M172" s="68"/>
      <c r="N172" s="68">
        <v>-28.215717745704101</v>
      </c>
      <c r="O172" s="68">
        <v>-54.076776184685301</v>
      </c>
      <c r="P172" s="68">
        <v>1.0920134336547999E-2</v>
      </c>
      <c r="Q172" s="69">
        <v>3.9106358370193202E-3</v>
      </c>
      <c r="R172" s="68" t="s">
        <v>73</v>
      </c>
    </row>
    <row r="173" spans="1:18" x14ac:dyDescent="0.25">
      <c r="A173" s="68">
        <v>77</v>
      </c>
      <c r="B173" s="68" t="s">
        <v>232</v>
      </c>
      <c r="C173" s="68">
        <v>0.75</v>
      </c>
      <c r="D173" s="69">
        <v>4.74011650684035E-11</v>
      </c>
      <c r="E173" s="68">
        <v>0.157145622599137</v>
      </c>
      <c r="F173" s="68"/>
      <c r="G173" s="68">
        <v>-71.115874201987694</v>
      </c>
      <c r="H173" s="68">
        <v>0</v>
      </c>
      <c r="I173" s="69">
        <v>3.4150424884963901E-3</v>
      </c>
      <c r="J173" s="68">
        <v>31.128203912851099</v>
      </c>
      <c r="K173" s="69">
        <v>5.7373171392525895E-13</v>
      </c>
      <c r="L173" s="69">
        <v>5.3410160390080502E-5</v>
      </c>
      <c r="M173" s="68"/>
      <c r="N173" s="68">
        <v>2501.2519492780798</v>
      </c>
      <c r="O173" s="68">
        <v>51510.231744856697</v>
      </c>
      <c r="P173" s="69">
        <v>3.9344268404427701E-2</v>
      </c>
      <c r="Q173" s="68">
        <v>0.21708780258440899</v>
      </c>
      <c r="R173" s="68" t="s">
        <v>73</v>
      </c>
    </row>
    <row r="174" spans="1:18" x14ac:dyDescent="0.25">
      <c r="A174" s="68">
        <v>78</v>
      </c>
      <c r="B174" s="68" t="s">
        <v>234</v>
      </c>
      <c r="C174" s="68">
        <v>0.81499999999999995</v>
      </c>
      <c r="D174" s="69">
        <v>4.38900283169152E-11</v>
      </c>
      <c r="E174" s="69">
        <v>4.2110924845831501E-3</v>
      </c>
      <c r="F174" s="68"/>
      <c r="G174" s="68">
        <v>-29.036042333256201</v>
      </c>
      <c r="H174" s="68">
        <v>0</v>
      </c>
      <c r="I174" s="69">
        <v>3.5697489903617802E-3</v>
      </c>
      <c r="J174" s="69">
        <v>2.2505938311149202E-6</v>
      </c>
      <c r="K174" s="69">
        <v>2.2406306698946E-12</v>
      </c>
      <c r="L174" s="69">
        <v>1.89327878629376E-4</v>
      </c>
      <c r="M174" s="68"/>
      <c r="N174" s="68">
        <v>1783.9829691494399</v>
      </c>
      <c r="O174" s="68">
        <v>800.92946325241496</v>
      </c>
      <c r="P174" s="69">
        <v>3.1284173420926098E-2</v>
      </c>
      <c r="Q174" s="69">
        <v>7.4454026728853397E-3</v>
      </c>
      <c r="R174" s="68" t="s">
        <v>73</v>
      </c>
    </row>
    <row r="175" spans="1:18" x14ac:dyDescent="0.25">
      <c r="A175" s="68">
        <v>79</v>
      </c>
      <c r="B175" s="68" t="s">
        <v>236</v>
      </c>
      <c r="C175" s="68">
        <v>0.80300000000000005</v>
      </c>
      <c r="D175" s="69">
        <v>4.8565658398590401E-11</v>
      </c>
      <c r="E175" s="69">
        <v>4.7446342311083601E-3</v>
      </c>
      <c r="F175" s="68"/>
      <c r="G175" s="68">
        <v>-24.035250490678699</v>
      </c>
      <c r="H175" s="68">
        <v>0</v>
      </c>
      <c r="I175" s="69">
        <v>3.5881344015710201E-3</v>
      </c>
      <c r="J175" s="69">
        <v>2.9864987270526102E-5</v>
      </c>
      <c r="K175" s="69">
        <v>8.9629481916616297E-12</v>
      </c>
      <c r="L175" s="69">
        <v>7.6811085060174704E-4</v>
      </c>
      <c r="M175" s="68"/>
      <c r="N175" s="68">
        <v>807.94974266898703</v>
      </c>
      <c r="O175" s="68">
        <v>-371.41984161185297</v>
      </c>
      <c r="P175" s="69">
        <v>2.03162928483199E-2</v>
      </c>
      <c r="Q175" s="69">
        <v>2.5986761207925499E-3</v>
      </c>
      <c r="R175" s="68" t="s">
        <v>73</v>
      </c>
    </row>
    <row r="176" spans="1:18" x14ac:dyDescent="0.25">
      <c r="A176" s="68">
        <v>80</v>
      </c>
      <c r="B176" s="68" t="s">
        <v>238</v>
      </c>
      <c r="C176" s="68">
        <v>0.77400000000000002</v>
      </c>
      <c r="D176" s="69">
        <v>4.387478813421E-11</v>
      </c>
      <c r="E176" s="69">
        <v>4.4025429521434498E-3</v>
      </c>
      <c r="F176" s="68"/>
      <c r="G176" s="68">
        <v>-31.3150918214303</v>
      </c>
      <c r="H176" s="68">
        <v>0</v>
      </c>
      <c r="I176" s="69">
        <v>3.5613700649185101E-3</v>
      </c>
      <c r="J176" s="69">
        <v>2.4330342221207002E-6</v>
      </c>
      <c r="K176" s="69">
        <v>3.0817815611710801E-12</v>
      </c>
      <c r="L176" s="69">
        <v>2.7368422092293398E-4</v>
      </c>
      <c r="M176" s="68"/>
      <c r="N176" s="68">
        <v>-670.51515056449898</v>
      </c>
      <c r="O176" s="68">
        <v>572.88908698382795</v>
      </c>
      <c r="P176" s="69">
        <v>3.70248715007661E-3</v>
      </c>
      <c r="Q176" s="69">
        <v>6.50263813843786E-3</v>
      </c>
      <c r="R176" s="68" t="s">
        <v>73</v>
      </c>
    </row>
    <row r="177" spans="1:18" x14ac:dyDescent="0.25">
      <c r="A177" s="68">
        <v>81</v>
      </c>
      <c r="B177" s="68" t="s">
        <v>240</v>
      </c>
      <c r="C177" s="68">
        <v>0.78700000000000003</v>
      </c>
      <c r="D177" s="69">
        <v>5.8081246124999498E-11</v>
      </c>
      <c r="E177" s="69">
        <v>5.7739258214761597E-3</v>
      </c>
      <c r="F177" s="68"/>
      <c r="G177" s="68">
        <v>-21.3371912013498</v>
      </c>
      <c r="H177" s="68">
        <v>0</v>
      </c>
      <c r="I177" s="69">
        <v>3.59805381654824E-3</v>
      </c>
      <c r="J177" s="69">
        <v>1.13309975780744E-5</v>
      </c>
      <c r="K177" s="69">
        <v>4.0326704073224902E-12</v>
      </c>
      <c r="L177" s="69">
        <v>3.5245499276589497E-4</v>
      </c>
      <c r="M177" s="68"/>
      <c r="N177" s="68">
        <v>-29.200248290985801</v>
      </c>
      <c r="O177" s="68">
        <v>-2557.2624729501799</v>
      </c>
      <c r="P177" s="69">
        <v>1.09090709699045E-2</v>
      </c>
      <c r="Q177" s="69">
        <v>-6.4380345899545397E-3</v>
      </c>
      <c r="R177" s="68" t="s">
        <v>73</v>
      </c>
    </row>
    <row r="178" spans="1:18" x14ac:dyDescent="0.25">
      <c r="A178" s="68">
        <v>82</v>
      </c>
      <c r="B178" s="68" t="s">
        <v>242</v>
      </c>
      <c r="C178" s="68">
        <v>0.83</v>
      </c>
      <c r="D178" s="69">
        <v>4.3085541102764998E-11</v>
      </c>
      <c r="E178" s="69">
        <v>4.0559021250486001E-3</v>
      </c>
      <c r="F178" s="68"/>
      <c r="G178" s="68">
        <v>-44.0927190418656</v>
      </c>
      <c r="H178" s="68">
        <v>0</v>
      </c>
      <c r="I178" s="69">
        <v>3.5143931184425802E-3</v>
      </c>
      <c r="J178" s="69">
        <v>5.1937030269562804E-6</v>
      </c>
      <c r="K178" s="69">
        <v>4.2757062945547299E-12</v>
      </c>
      <c r="L178" s="69">
        <v>3.5551498340445701E-4</v>
      </c>
      <c r="M178" s="68"/>
      <c r="N178" s="68">
        <v>3464.6160348845701</v>
      </c>
      <c r="O178" s="68">
        <v>6933.28227468161</v>
      </c>
      <c r="P178" s="69">
        <v>5.0169783307204799E-2</v>
      </c>
      <c r="Q178" s="69">
        <v>3.2797775958418901E-2</v>
      </c>
      <c r="R178" s="68" t="s">
        <v>73</v>
      </c>
    </row>
    <row r="179" spans="1:18" x14ac:dyDescent="0.25">
      <c r="A179" s="68">
        <v>83</v>
      </c>
      <c r="B179" s="68" t="s">
        <v>69</v>
      </c>
      <c r="C179" s="68">
        <v>0.8</v>
      </c>
      <c r="D179" s="69">
        <v>4.6778006191879398E-11</v>
      </c>
      <c r="E179" s="69">
        <v>4.5509210935198397E-3</v>
      </c>
      <c r="F179" s="68"/>
      <c r="G179" s="68">
        <v>-26.840247421577299</v>
      </c>
      <c r="H179" s="68">
        <v>0</v>
      </c>
      <c r="I179" s="69">
        <v>3.57782183035457E-3</v>
      </c>
      <c r="J179" s="69">
        <v>6.0932803360747197E-6</v>
      </c>
      <c r="K179" s="69">
        <v>4.5189910807244502E-12</v>
      </c>
      <c r="L179" s="69">
        <v>3.8862307318371402E-4</v>
      </c>
      <c r="M179" s="68"/>
      <c r="N179" s="68">
        <v>203.52553255366499</v>
      </c>
      <c r="O179" s="68">
        <v>-3502.4132396858699</v>
      </c>
      <c r="P179" s="68">
        <v>1.3524257114412E-2</v>
      </c>
      <c r="Q179" s="69">
        <v>-1.03454769348784E-2</v>
      </c>
      <c r="R179" s="68" t="s">
        <v>73</v>
      </c>
    </row>
    <row r="180" spans="1:18" x14ac:dyDescent="0.25">
      <c r="A180" s="68">
        <v>84</v>
      </c>
      <c r="B180" s="68" t="s">
        <v>69</v>
      </c>
      <c r="C180" s="68">
        <v>0.8</v>
      </c>
      <c r="D180" s="69">
        <v>5.6519650120379602E-11</v>
      </c>
      <c r="E180" s="69">
        <v>5.5079093651227203E-3</v>
      </c>
      <c r="F180" s="68"/>
      <c r="G180" s="68">
        <v>-34.855751613361598</v>
      </c>
      <c r="H180" s="68">
        <v>0</v>
      </c>
      <c r="I180" s="69">
        <v>3.5483528291934802E-3</v>
      </c>
      <c r="J180" s="69">
        <v>7.5120141068932102E-6</v>
      </c>
      <c r="K180" s="69">
        <v>9.0243577042549395E-12</v>
      </c>
      <c r="L180" s="69">
        <v>7.7697774147129396E-4</v>
      </c>
      <c r="M180" s="68"/>
      <c r="N180" s="68">
        <v>1778.73576547214</v>
      </c>
      <c r="O180" s="68">
        <v>3811.6808723295699</v>
      </c>
      <c r="P180" s="69">
        <v>3.12252095437636E-2</v>
      </c>
      <c r="Q180" s="69">
        <v>1.98924512919098E-2</v>
      </c>
      <c r="R180" s="68" t="s">
        <v>73</v>
      </c>
    </row>
    <row r="181" spans="1:18" x14ac:dyDescent="0.25">
      <c r="A181" s="68">
        <v>85</v>
      </c>
      <c r="B181" s="68" t="s">
        <v>68</v>
      </c>
      <c r="C181" s="68">
        <v>0.8</v>
      </c>
      <c r="D181" s="69">
        <v>5.9842461217087402E-11</v>
      </c>
      <c r="E181" s="69">
        <v>5.84160001925589E-3</v>
      </c>
      <c r="F181" s="68"/>
      <c r="G181" s="68">
        <v>-8.2183452730206792</v>
      </c>
      <c r="H181" s="68">
        <v>0</v>
      </c>
      <c r="I181" s="69">
        <v>3.64628525360374E-3</v>
      </c>
      <c r="J181" s="69">
        <v>3.1187291954113898E-5</v>
      </c>
      <c r="K181" s="69">
        <v>3.5049902003670702E-13</v>
      </c>
      <c r="L181" s="69">
        <v>2.9809979054664799E-5</v>
      </c>
      <c r="M181" s="68"/>
      <c r="N181" s="68">
        <v>-14275.292891962001</v>
      </c>
      <c r="O181" s="68">
        <v>-1874.6537254071</v>
      </c>
      <c r="P181" s="68">
        <v>-0.14917712128555599</v>
      </c>
      <c r="Q181" s="69">
        <v>-3.6159934733004202E-3</v>
      </c>
      <c r="R181" s="68" t="s">
        <v>73</v>
      </c>
    </row>
    <row r="182" spans="1:18" x14ac:dyDescent="0.25">
      <c r="A182" s="61">
        <v>73</v>
      </c>
      <c r="B182" s="61" t="s">
        <v>92</v>
      </c>
      <c r="C182" s="61">
        <v>0.83899999999999997</v>
      </c>
      <c r="D182" s="62">
        <v>1.4922493853791701E-7</v>
      </c>
      <c r="E182" s="61">
        <v>14.018718290088399</v>
      </c>
      <c r="F182" s="61"/>
      <c r="G182" s="61">
        <v>9.1691036007208009</v>
      </c>
      <c r="H182" s="61">
        <v>0</v>
      </c>
      <c r="I182" s="62">
        <v>3.7102102093880501E-3</v>
      </c>
      <c r="J182" s="62">
        <v>1.2691527588364101E-5</v>
      </c>
      <c r="K182" s="62">
        <v>5.9598275692351898E-7</v>
      </c>
      <c r="L182" s="61">
        <v>48.448345041705203</v>
      </c>
      <c r="M182" s="61"/>
      <c r="N182" s="61">
        <v>-24.6420591201877</v>
      </c>
      <c r="O182" s="61">
        <v>-59.766761636554797</v>
      </c>
      <c r="P182" s="62">
        <v>1.09602922532546E-2</v>
      </c>
      <c r="Q182" s="62">
        <v>3.8871122988927802E-3</v>
      </c>
      <c r="R182" s="61" t="s">
        <v>73</v>
      </c>
    </row>
    <row r="183" spans="1:18" x14ac:dyDescent="0.25">
      <c r="A183" s="61">
        <v>74</v>
      </c>
      <c r="B183" s="61" t="s">
        <v>93</v>
      </c>
      <c r="C183" s="61">
        <v>0.86099999999999999</v>
      </c>
      <c r="D183" s="62">
        <v>1.59605113320138E-7</v>
      </c>
      <c r="E183" s="61">
        <v>14.6107145331405</v>
      </c>
      <c r="F183" s="61"/>
      <c r="G183" s="61">
        <v>8.5198327185914007</v>
      </c>
      <c r="H183" s="61">
        <v>0</v>
      </c>
      <c r="I183" s="62">
        <v>3.7078231649899001E-3</v>
      </c>
      <c r="J183" s="62">
        <v>1.2657209479807399E-5</v>
      </c>
      <c r="K183" s="62">
        <v>6.0268831680865297E-7</v>
      </c>
      <c r="L183" s="61">
        <v>47.741624711454698</v>
      </c>
      <c r="M183" s="61"/>
      <c r="N183" s="61">
        <v>-23.540399222789301</v>
      </c>
      <c r="O183" s="61">
        <v>-59.784832963465703</v>
      </c>
      <c r="P183" s="62">
        <v>1.0972671825853699E-2</v>
      </c>
      <c r="Q183" s="62">
        <v>3.8870375884122099E-3</v>
      </c>
      <c r="R183" s="61" t="s">
        <v>73</v>
      </c>
    </row>
    <row r="184" spans="1:18" x14ac:dyDescent="0.25">
      <c r="A184" s="61">
        <v>75</v>
      </c>
      <c r="B184" s="61" t="s">
        <v>94</v>
      </c>
      <c r="C184" s="61">
        <v>0.74199999999999999</v>
      </c>
      <c r="D184" s="62">
        <v>1.34940240280323E-7</v>
      </c>
      <c r="E184" s="61">
        <v>14.3339773489508</v>
      </c>
      <c r="F184" s="61"/>
      <c r="G184" s="61">
        <v>6.96549077526989</v>
      </c>
      <c r="H184" s="61">
        <v>0</v>
      </c>
      <c r="I184" s="62">
        <v>3.7021086268352798E-3</v>
      </c>
      <c r="J184" s="62">
        <v>1.27432728385823E-5</v>
      </c>
      <c r="K184" s="62">
        <v>5.2639922376585002E-7</v>
      </c>
      <c r="L184" s="61">
        <v>48.385879399713801</v>
      </c>
      <c r="M184" s="61"/>
      <c r="N184" s="61">
        <v>-24.207203339839001</v>
      </c>
      <c r="O184" s="61">
        <v>-59.186117170483101</v>
      </c>
      <c r="P184" s="62">
        <v>1.0965178814629601E-2</v>
      </c>
      <c r="Q184" s="62">
        <v>3.8895127992721098E-3</v>
      </c>
      <c r="R184" s="61" t="s">
        <v>73</v>
      </c>
    </row>
    <row r="185" spans="1:18" x14ac:dyDescent="0.25">
      <c r="A185" s="61">
        <v>76</v>
      </c>
      <c r="B185" s="61" t="s">
        <v>95</v>
      </c>
      <c r="C185" s="61">
        <v>0.871</v>
      </c>
      <c r="D185" s="62">
        <v>1.60887805272791E-7</v>
      </c>
      <c r="E185" s="61">
        <v>14.559083847637799</v>
      </c>
      <c r="F185" s="61"/>
      <c r="G185" s="61">
        <v>6.9820665968632296</v>
      </c>
      <c r="H185" s="61">
        <v>0</v>
      </c>
      <c r="I185" s="62">
        <v>3.7021695678433699E-3</v>
      </c>
      <c r="J185" s="62">
        <v>1.27458624301352E-5</v>
      </c>
      <c r="K185" s="62">
        <v>6.1465499667789903E-7</v>
      </c>
      <c r="L185" s="61">
        <v>48.130533948253998</v>
      </c>
      <c r="M185" s="61"/>
      <c r="N185" s="61">
        <v>-24.0024260423186</v>
      </c>
      <c r="O185" s="61">
        <v>-59.968000142257097</v>
      </c>
      <c r="P185" s="62">
        <v>1.09674799380773E-2</v>
      </c>
      <c r="Q185" s="62">
        <v>3.8862803386529102E-3</v>
      </c>
      <c r="R185" s="61" t="s">
        <v>73</v>
      </c>
    </row>
    <row r="186" spans="1:18" x14ac:dyDescent="0.25">
      <c r="A186" s="61">
        <v>77</v>
      </c>
      <c r="B186" s="61" t="s">
        <v>96</v>
      </c>
      <c r="C186" s="61">
        <v>0.80600000000000005</v>
      </c>
      <c r="D186" s="62">
        <v>1.49517795373921E-7</v>
      </c>
      <c r="E186" s="61">
        <v>14.6212478534643</v>
      </c>
      <c r="F186" s="61"/>
      <c r="G186" s="61">
        <v>5.8918960615881302</v>
      </c>
      <c r="H186" s="61">
        <v>0</v>
      </c>
      <c r="I186" s="62">
        <v>3.6981615558704301E-3</v>
      </c>
      <c r="J186" s="62">
        <v>1.26256215001943E-5</v>
      </c>
      <c r="K186" s="62">
        <v>5.8203603758855096E-7</v>
      </c>
      <c r="L186" s="61">
        <v>49.251774729178003</v>
      </c>
      <c r="M186" s="61"/>
      <c r="N186" s="61">
        <v>-25.1367042833493</v>
      </c>
      <c r="O186" s="61">
        <v>-59.833466975541597</v>
      </c>
      <c r="P186" s="62">
        <v>1.09547338266271E-2</v>
      </c>
      <c r="Q186" s="62">
        <v>3.8868365256771601E-3</v>
      </c>
      <c r="R186" s="61" t="s">
        <v>73</v>
      </c>
    </row>
    <row r="187" spans="1:18" x14ac:dyDescent="0.25">
      <c r="A187" s="61">
        <v>78</v>
      </c>
      <c r="B187" s="61" t="s">
        <v>97</v>
      </c>
      <c r="C187" s="61">
        <v>0.81899999999999995</v>
      </c>
      <c r="D187" s="62">
        <v>1.5029815919609401E-7</v>
      </c>
      <c r="E187" s="61">
        <v>14.4643168060677</v>
      </c>
      <c r="F187" s="61"/>
      <c r="G187" s="61">
        <v>8.6457979754353005</v>
      </c>
      <c r="H187" s="61">
        <v>0</v>
      </c>
      <c r="I187" s="62">
        <v>3.7082862762566901E-3</v>
      </c>
      <c r="J187" s="62">
        <v>1.27152155788319E-5</v>
      </c>
      <c r="K187" s="62">
        <v>5.8238012612399401E-7</v>
      </c>
      <c r="L187" s="61">
        <v>48.498656358065901</v>
      </c>
      <c r="M187" s="61"/>
      <c r="N187" s="61">
        <v>-25.173501324790301</v>
      </c>
      <c r="O187" s="61">
        <v>-59.942378468746199</v>
      </c>
      <c r="P187" s="62">
        <v>1.0954320330913101E-2</v>
      </c>
      <c r="Q187" s="62">
        <v>3.8863862637767599E-3</v>
      </c>
      <c r="R187" s="61" t="s">
        <v>73</v>
      </c>
    </row>
    <row r="188" spans="1:18" x14ac:dyDescent="0.25">
      <c r="A188" s="61">
        <v>79</v>
      </c>
      <c r="B188" s="61" t="s">
        <v>98</v>
      </c>
      <c r="C188" s="61">
        <v>0.84</v>
      </c>
      <c r="D188" s="62">
        <v>1.5481424595065201E-7</v>
      </c>
      <c r="E188" s="61">
        <v>14.526491994815</v>
      </c>
      <c r="F188" s="61"/>
      <c r="G188" s="61">
        <v>8.7195745453792295</v>
      </c>
      <c r="H188" s="61">
        <v>0</v>
      </c>
      <c r="I188" s="62">
        <v>3.7085575158160898E-3</v>
      </c>
      <c r="J188" s="62">
        <v>1.27312772451133E-5</v>
      </c>
      <c r="K188" s="62">
        <v>5.9504354066319799E-7</v>
      </c>
      <c r="L188" s="61">
        <v>48.314414046289997</v>
      </c>
      <c r="M188" s="61"/>
      <c r="N188" s="61">
        <v>-24.657949618092601</v>
      </c>
      <c r="O188" s="61">
        <v>-60.320513959482298</v>
      </c>
      <c r="P188" s="62">
        <v>1.09601136885516E-2</v>
      </c>
      <c r="Q188" s="62">
        <v>3.8848229760129198E-3</v>
      </c>
      <c r="R188" s="61" t="s">
        <v>73</v>
      </c>
    </row>
    <row r="189" spans="1:18" x14ac:dyDescent="0.25">
      <c r="A189" s="61">
        <v>80</v>
      </c>
      <c r="B189" s="61" t="s">
        <v>99</v>
      </c>
      <c r="C189" s="61">
        <v>0.76400000000000001</v>
      </c>
      <c r="D189" s="62">
        <v>1.3826065087263499E-7</v>
      </c>
      <c r="E189" s="61">
        <v>14.2636954001908</v>
      </c>
      <c r="F189" s="61"/>
      <c r="G189" s="61">
        <v>8.2661934004287492</v>
      </c>
      <c r="H189" s="61">
        <v>0</v>
      </c>
      <c r="I189" s="62">
        <v>3.7068906600366798E-3</v>
      </c>
      <c r="J189" s="62">
        <v>1.2643907022655401E-5</v>
      </c>
      <c r="K189" s="62">
        <v>5.3572507474619602E-7</v>
      </c>
      <c r="L189" s="61">
        <v>47.825180265634899</v>
      </c>
      <c r="M189" s="61"/>
      <c r="N189" s="61">
        <v>-22.209751004572901</v>
      </c>
      <c r="O189" s="61">
        <v>-59.998347221435502</v>
      </c>
      <c r="P189" s="62">
        <v>1.0987624586011401E-2</v>
      </c>
      <c r="Q189" s="62">
        <v>3.8861548777567199E-3</v>
      </c>
      <c r="R189" s="61" t="s">
        <v>73</v>
      </c>
    </row>
    <row r="190" spans="1:18" x14ac:dyDescent="0.25">
      <c r="A190" s="61">
        <v>81</v>
      </c>
      <c r="B190" s="61" t="s">
        <v>100</v>
      </c>
      <c r="C190" s="61">
        <v>0.77</v>
      </c>
      <c r="D190" s="62">
        <v>1.4384128217692601E-7</v>
      </c>
      <c r="E190" s="61">
        <v>14.7238659861105</v>
      </c>
      <c r="F190" s="61"/>
      <c r="G190" s="61">
        <v>7.25337625745565</v>
      </c>
      <c r="H190" s="61">
        <v>0</v>
      </c>
      <c r="I190" s="62">
        <v>3.7031670378105401E-3</v>
      </c>
      <c r="J190" s="62">
        <v>1.2699615106648E-5</v>
      </c>
      <c r="K190" s="62">
        <v>5.7342932868742501E-7</v>
      </c>
      <c r="L190" s="61">
        <v>50.792132410903598</v>
      </c>
      <c r="M190" s="61"/>
      <c r="N190" s="61">
        <v>-24.593383231549399</v>
      </c>
      <c r="O190" s="61">
        <v>-60.103633760946302</v>
      </c>
      <c r="P190" s="62">
        <v>1.0960839233950401E-2</v>
      </c>
      <c r="Q190" s="62">
        <v>3.8857196021400502E-3</v>
      </c>
      <c r="R190" s="61" t="s">
        <v>73</v>
      </c>
    </row>
    <row r="191" spans="1:18" x14ac:dyDescent="0.25">
      <c r="A191" s="61">
        <v>82</v>
      </c>
      <c r="B191" s="61" t="s">
        <v>101</v>
      </c>
      <c r="C191" s="61">
        <v>0.86399999999999999</v>
      </c>
      <c r="D191" s="62">
        <v>1.55047609182168E-7</v>
      </c>
      <c r="E191" s="61">
        <v>14.144217671964601</v>
      </c>
      <c r="F191" s="61"/>
      <c r="G191" s="61">
        <v>8.4907774393730104</v>
      </c>
      <c r="H191" s="61">
        <v>0</v>
      </c>
      <c r="I191" s="62">
        <v>3.7077163432558602E-3</v>
      </c>
      <c r="J191" s="62">
        <v>1.26364825959272E-5</v>
      </c>
      <c r="K191" s="62">
        <v>6.0146927927107196E-7</v>
      </c>
      <c r="L191" s="61">
        <v>47.479608549835199</v>
      </c>
      <c r="M191" s="61"/>
      <c r="N191" s="61">
        <v>-24.2526502917034</v>
      </c>
      <c r="O191" s="61">
        <v>-60.630944633077199</v>
      </c>
      <c r="P191" s="62">
        <v>1.0964668118142101E-2</v>
      </c>
      <c r="Q191" s="62">
        <v>3.8835395935073402E-3</v>
      </c>
      <c r="R191" s="61" t="s">
        <v>73</v>
      </c>
    </row>
    <row r="192" spans="1:18" x14ac:dyDescent="0.25">
      <c r="A192" s="61">
        <v>83</v>
      </c>
      <c r="B192" s="61" t="s">
        <v>69</v>
      </c>
      <c r="C192" s="61">
        <v>0.8</v>
      </c>
      <c r="D192" s="62">
        <v>1.57797866960629E-7</v>
      </c>
      <c r="E192" s="61">
        <v>15.5466124456318</v>
      </c>
      <c r="F192" s="61"/>
      <c r="G192" s="61">
        <v>-0.85975316176722305</v>
      </c>
      <c r="H192" s="61">
        <v>0</v>
      </c>
      <c r="I192" s="62">
        <v>3.6733391175007598E-3</v>
      </c>
      <c r="J192" s="62">
        <v>1.25739176304674E-5</v>
      </c>
      <c r="K192" s="62">
        <v>4.7319319484984098E-7</v>
      </c>
      <c r="L192" s="61">
        <v>40.342002081152899</v>
      </c>
      <c r="M192" s="61"/>
      <c r="N192" s="61">
        <v>-19.2842525020449</v>
      </c>
      <c r="O192" s="61">
        <v>-60.094554783304602</v>
      </c>
      <c r="P192" s="61">
        <v>1.1020498997784E-2</v>
      </c>
      <c r="Q192" s="62">
        <v>3.8857571364498502E-3</v>
      </c>
      <c r="R192" s="61" t="s">
        <v>73</v>
      </c>
    </row>
    <row r="193" spans="1:18" x14ac:dyDescent="0.25">
      <c r="A193" s="61">
        <v>84</v>
      </c>
      <c r="B193" s="61" t="s">
        <v>69</v>
      </c>
      <c r="C193" s="61">
        <v>0.8</v>
      </c>
      <c r="D193" s="62">
        <v>1.5689318964146001E-7</v>
      </c>
      <c r="E193" s="61">
        <v>15.457603000037301</v>
      </c>
      <c r="F193" s="61"/>
      <c r="G193" s="61">
        <v>-0.89539869879328504</v>
      </c>
      <c r="H193" s="61">
        <v>0</v>
      </c>
      <c r="I193" s="62">
        <v>3.67320806668389E-3</v>
      </c>
      <c r="J193" s="62">
        <v>1.26187315439733E-5</v>
      </c>
      <c r="K193" s="62">
        <v>4.7312815798505902E-7</v>
      </c>
      <c r="L193" s="61">
        <v>40.3364589524327</v>
      </c>
      <c r="M193" s="61"/>
      <c r="N193" s="61">
        <v>-19.218766354312599</v>
      </c>
      <c r="O193" s="61">
        <v>-59.940423734129098</v>
      </c>
      <c r="P193" s="62">
        <v>1.10212348787233E-2</v>
      </c>
      <c r="Q193" s="62">
        <v>3.88639434504071E-3</v>
      </c>
      <c r="R193" s="61" t="s">
        <v>73</v>
      </c>
    </row>
    <row r="194" spans="1:18" x14ac:dyDescent="0.25">
      <c r="A194" s="61">
        <v>85</v>
      </c>
      <c r="B194" s="61" t="s">
        <v>68</v>
      </c>
      <c r="C194" s="61">
        <v>0.80800000000000005</v>
      </c>
      <c r="D194" s="62">
        <v>9.7226250668491802E-8</v>
      </c>
      <c r="E194" s="61">
        <v>9.4842239588548995</v>
      </c>
      <c r="F194" s="61"/>
      <c r="G194" s="61">
        <v>7.3646377078735004</v>
      </c>
      <c r="H194" s="61">
        <v>0</v>
      </c>
      <c r="I194" s="61">
        <v>3.703576090533E-3</v>
      </c>
      <c r="J194" s="62">
        <v>1.2566266712406E-5</v>
      </c>
      <c r="K194" s="62">
        <v>5.61082668326662E-7</v>
      </c>
      <c r="L194" s="61">
        <v>47.361091197785001</v>
      </c>
      <c r="M194" s="61"/>
      <c r="N194" s="61">
        <v>-28.047242726792</v>
      </c>
      <c r="O194" s="61">
        <v>-60.581447722024002</v>
      </c>
      <c r="P194" s="62">
        <v>1.09220275240305E-2</v>
      </c>
      <c r="Q194" s="62">
        <v>3.8837442236393702E-3</v>
      </c>
      <c r="R194" s="61" t="s">
        <v>73</v>
      </c>
    </row>
    <row r="195" spans="1:18" x14ac:dyDescent="0.25">
      <c r="A195" s="61">
        <v>86</v>
      </c>
      <c r="B195" s="61" t="s">
        <v>102</v>
      </c>
      <c r="C195" s="61">
        <v>0.77400000000000002</v>
      </c>
      <c r="D195" s="62">
        <v>1.3831863445584701E-7</v>
      </c>
      <c r="E195" s="61">
        <v>14.0854456588857</v>
      </c>
      <c r="F195" s="61"/>
      <c r="G195" s="61">
        <v>8.6414225927996409</v>
      </c>
      <c r="H195" s="61">
        <v>0</v>
      </c>
      <c r="I195" s="62">
        <v>3.7082701901624301E-3</v>
      </c>
      <c r="J195" s="62">
        <v>1.26510631801228E-5</v>
      </c>
      <c r="K195" s="62">
        <v>5.3867528637674401E-7</v>
      </c>
      <c r="L195" s="61">
        <v>47.467172830400997</v>
      </c>
      <c r="M195" s="61"/>
      <c r="N195" s="61">
        <v>-24.7075124079545</v>
      </c>
      <c r="O195" s="61">
        <v>-60.924648136335499</v>
      </c>
      <c r="P195" s="62">
        <v>1.09595567415693E-2</v>
      </c>
      <c r="Q195" s="62">
        <v>3.8823253644701601E-3</v>
      </c>
      <c r="R195" s="61" t="s">
        <v>73</v>
      </c>
    </row>
    <row r="196" spans="1:18" x14ac:dyDescent="0.25">
      <c r="A196" s="61">
        <v>87</v>
      </c>
      <c r="B196" s="61" t="s">
        <v>103</v>
      </c>
      <c r="C196" s="61">
        <v>0.85</v>
      </c>
      <c r="D196" s="62">
        <v>1.5620113554687401E-7</v>
      </c>
      <c r="E196" s="61">
        <v>14.484238237481</v>
      </c>
      <c r="F196" s="61"/>
      <c r="G196" s="61">
        <v>8.8333129880898404</v>
      </c>
      <c r="H196" s="61">
        <v>0</v>
      </c>
      <c r="I196" s="62">
        <v>3.7089756752007098E-3</v>
      </c>
      <c r="J196" s="62">
        <v>1.2634753870832601E-5</v>
      </c>
      <c r="K196" s="62">
        <v>5.9319571166227505E-7</v>
      </c>
      <c r="L196" s="61">
        <v>47.597748692030699</v>
      </c>
      <c r="M196" s="61"/>
      <c r="N196" s="61">
        <v>-24.6693176372974</v>
      </c>
      <c r="O196" s="61">
        <v>-61.278434776722101</v>
      </c>
      <c r="P196" s="62">
        <v>1.0959985943846199E-2</v>
      </c>
      <c r="Q196" s="62">
        <v>3.8808627397245899E-3</v>
      </c>
      <c r="R196" s="61" t="s">
        <v>73</v>
      </c>
    </row>
    <row r="197" spans="1:18" x14ac:dyDescent="0.25">
      <c r="A197" s="61">
        <v>88</v>
      </c>
      <c r="B197" s="61" t="s">
        <v>104</v>
      </c>
      <c r="C197" s="61">
        <v>0.755</v>
      </c>
      <c r="D197" s="62">
        <v>1.40655976151038E-7</v>
      </c>
      <c r="E197" s="61">
        <v>14.683838523884701</v>
      </c>
      <c r="F197" s="61"/>
      <c r="G197" s="61">
        <v>7.6289332446139202</v>
      </c>
      <c r="H197" s="61">
        <v>0</v>
      </c>
      <c r="I197" s="62">
        <v>3.7045477730738201E-3</v>
      </c>
      <c r="J197" s="62">
        <v>1.2591054408124401E-5</v>
      </c>
      <c r="K197" s="62">
        <v>5.3771215724474096E-7</v>
      </c>
      <c r="L197" s="61">
        <v>48.574711918595099</v>
      </c>
      <c r="M197" s="61"/>
      <c r="N197" s="61">
        <v>-24.540559610178899</v>
      </c>
      <c r="O197" s="61">
        <v>-60.911543190844696</v>
      </c>
      <c r="P197" s="62">
        <v>1.09614328235485E-2</v>
      </c>
      <c r="Q197" s="62">
        <v>3.8823795429364298E-3</v>
      </c>
      <c r="R197" s="61" t="s">
        <v>73</v>
      </c>
    </row>
    <row r="198" spans="1:18" x14ac:dyDescent="0.25">
      <c r="A198" s="61">
        <v>89</v>
      </c>
      <c r="B198" s="61" t="s">
        <v>105</v>
      </c>
      <c r="C198" s="61">
        <v>0.83</v>
      </c>
      <c r="D198" s="62">
        <v>1.47011108481143E-7</v>
      </c>
      <c r="E198" s="61">
        <v>13.960521837977099</v>
      </c>
      <c r="F198" s="61"/>
      <c r="G198" s="61">
        <v>7.72100385086532</v>
      </c>
      <c r="H198" s="61">
        <v>0</v>
      </c>
      <c r="I198" s="62">
        <v>3.7048862706577099E-3</v>
      </c>
      <c r="J198" s="62">
        <v>1.2622755805177399E-5</v>
      </c>
      <c r="K198" s="62">
        <v>5.6436767992273897E-7</v>
      </c>
      <c r="L198" s="61">
        <v>46.3757945097827</v>
      </c>
      <c r="M198" s="61"/>
      <c r="N198" s="61">
        <v>-24.724030441900599</v>
      </c>
      <c r="O198" s="61">
        <v>-61.481462127243397</v>
      </c>
      <c r="P198" s="62">
        <v>1.09593711251183E-2</v>
      </c>
      <c r="Q198" s="62">
        <v>3.8800233840423802E-3</v>
      </c>
      <c r="R198" s="61" t="s">
        <v>73</v>
      </c>
    </row>
    <row r="199" spans="1:18" x14ac:dyDescent="0.25">
      <c r="A199" s="61">
        <v>90</v>
      </c>
      <c r="B199" s="61" t="s">
        <v>106</v>
      </c>
      <c r="C199" s="61">
        <v>0.82799999999999996</v>
      </c>
      <c r="D199" s="62">
        <v>1.5127928754132801E-7</v>
      </c>
      <c r="E199" s="61">
        <v>14.400469653085599</v>
      </c>
      <c r="F199" s="61"/>
      <c r="G199" s="61">
        <v>9.5543350029529694</v>
      </c>
      <c r="H199" s="61">
        <v>0</v>
      </c>
      <c r="I199" s="62">
        <v>3.7116265126383601E-3</v>
      </c>
      <c r="J199" s="62">
        <v>1.25708259762772E-5</v>
      </c>
      <c r="K199" s="62">
        <v>5.8801809799113901E-7</v>
      </c>
      <c r="L199" s="61">
        <v>48.435909016018002</v>
      </c>
      <c r="M199" s="61"/>
      <c r="N199" s="61">
        <v>-25.557939640964001</v>
      </c>
      <c r="O199" s="61">
        <v>-61.744800532617298</v>
      </c>
      <c r="P199" s="62">
        <v>1.0950000320666601E-2</v>
      </c>
      <c r="Q199" s="62">
        <v>3.8789346903943299E-3</v>
      </c>
      <c r="R199" s="61" t="s">
        <v>73</v>
      </c>
    </row>
    <row r="200" spans="1:18" x14ac:dyDescent="0.25">
      <c r="A200" s="61">
        <v>91</v>
      </c>
      <c r="B200" s="61" t="s">
        <v>107</v>
      </c>
      <c r="C200" s="61">
        <v>0.78100000000000003</v>
      </c>
      <c r="D200" s="62">
        <v>1.4370950165987199E-7</v>
      </c>
      <c r="E200" s="61">
        <v>14.503187593955399</v>
      </c>
      <c r="F200" s="61"/>
      <c r="G200" s="61">
        <v>7.8271782114720603</v>
      </c>
      <c r="H200" s="61">
        <v>0</v>
      </c>
      <c r="I200" s="62">
        <v>3.7052766206944802E-3</v>
      </c>
      <c r="J200" s="62">
        <v>1.26415349026608E-5</v>
      </c>
      <c r="K200" s="62">
        <v>5.52213262672296E-7</v>
      </c>
      <c r="L200" s="61">
        <v>48.224034431211898</v>
      </c>
      <c r="M200" s="61"/>
      <c r="N200" s="61">
        <v>-23.4049849864614</v>
      </c>
      <c r="O200" s="61">
        <v>-61.609011344686003</v>
      </c>
      <c r="P200" s="62">
        <v>1.0974193502710099E-2</v>
      </c>
      <c r="Q200" s="62">
        <v>3.87949607006155E-3</v>
      </c>
      <c r="R200" s="61" t="s">
        <v>73</v>
      </c>
    </row>
    <row r="201" spans="1:18" x14ac:dyDescent="0.25">
      <c r="A201" s="61">
        <v>92</v>
      </c>
      <c r="B201" s="61" t="s">
        <v>108</v>
      </c>
      <c r="C201" s="61">
        <v>0.84</v>
      </c>
      <c r="D201" s="62">
        <v>1.5203125489082801E-7</v>
      </c>
      <c r="E201" s="61">
        <v>14.2653840578373</v>
      </c>
      <c r="F201" s="61"/>
      <c r="G201" s="61">
        <v>6.6052636625848899</v>
      </c>
      <c r="H201" s="61">
        <v>0</v>
      </c>
      <c r="I201" s="62">
        <v>3.70078425185549E-3</v>
      </c>
      <c r="J201" s="62">
        <v>1.2642813326097299E-5</v>
      </c>
      <c r="K201" s="62">
        <v>5.8791657941981199E-7</v>
      </c>
      <c r="L201" s="61">
        <v>47.7358015186119</v>
      </c>
      <c r="M201" s="61"/>
      <c r="N201" s="61">
        <v>-23.373933139637</v>
      </c>
      <c r="O201" s="61">
        <v>-61.911378377795401</v>
      </c>
      <c r="P201" s="62">
        <v>1.09745424385233E-2</v>
      </c>
      <c r="Q201" s="62">
        <v>3.8782460242588399E-3</v>
      </c>
      <c r="R201" s="61" t="s">
        <v>73</v>
      </c>
    </row>
    <row r="202" spans="1:18" x14ac:dyDescent="0.25">
      <c r="A202" s="61">
        <v>93</v>
      </c>
      <c r="B202" s="61" t="s">
        <v>109</v>
      </c>
      <c r="C202" s="61">
        <v>0.83399999999999996</v>
      </c>
      <c r="D202" s="62">
        <v>1.4852985967539499E-7</v>
      </c>
      <c r="E202" s="61">
        <v>14.0370429480088</v>
      </c>
      <c r="F202" s="61"/>
      <c r="G202" s="61">
        <v>11.167621723629599</v>
      </c>
      <c r="H202" s="61">
        <v>0</v>
      </c>
      <c r="I202" s="62">
        <v>3.71755776126692E-3</v>
      </c>
      <c r="J202" s="62">
        <v>1.25671294380561E-5</v>
      </c>
      <c r="K202" s="62">
        <v>5.7561637700764802E-7</v>
      </c>
      <c r="L202" s="61">
        <v>47.073279923974397</v>
      </c>
      <c r="M202" s="61"/>
      <c r="N202" s="61">
        <v>-24.759524968170599</v>
      </c>
      <c r="O202" s="61">
        <v>-62.050008525787902</v>
      </c>
      <c r="P202" s="62">
        <v>1.0958972266027701E-2</v>
      </c>
      <c r="Q202" s="62">
        <v>3.8776728994943999E-3</v>
      </c>
      <c r="R202" s="61" t="s">
        <v>73</v>
      </c>
    </row>
    <row r="203" spans="1:18" x14ac:dyDescent="0.25">
      <c r="A203" s="61">
        <v>94</v>
      </c>
      <c r="B203" s="61" t="s">
        <v>110</v>
      </c>
      <c r="C203" s="61">
        <v>0.81399999999999995</v>
      </c>
      <c r="D203" s="62">
        <v>1.46741874589018E-7</v>
      </c>
      <c r="E203" s="61">
        <v>14.208789842314999</v>
      </c>
      <c r="F203" s="61"/>
      <c r="G203" s="61">
        <v>7.4794868315239498</v>
      </c>
      <c r="H203" s="61">
        <v>0</v>
      </c>
      <c r="I203" s="62">
        <v>3.7039983333361001E-3</v>
      </c>
      <c r="J203" s="62">
        <v>1.25588751852904E-5</v>
      </c>
      <c r="K203" s="62">
        <v>5.74284571008832E-7</v>
      </c>
      <c r="L203" s="61">
        <v>48.118254558320601</v>
      </c>
      <c r="M203" s="61"/>
      <c r="N203" s="61">
        <v>-25.499734811070301</v>
      </c>
      <c r="O203" s="61">
        <v>-62.096524323692897</v>
      </c>
      <c r="P203" s="61">
        <v>1.0950654379981E-2</v>
      </c>
      <c r="Q203" s="62">
        <v>3.8774805938804799E-3</v>
      </c>
      <c r="R203" s="61" t="s">
        <v>73</v>
      </c>
    </row>
    <row r="204" spans="1:18" x14ac:dyDescent="0.25">
      <c r="A204" s="61">
        <v>95</v>
      </c>
      <c r="B204" s="61" t="s">
        <v>111</v>
      </c>
      <c r="C204" s="61">
        <v>0.80800000000000005</v>
      </c>
      <c r="D204" s="62">
        <v>1.4835397851853399E-7</v>
      </c>
      <c r="E204" s="61">
        <v>14.471554726577001</v>
      </c>
      <c r="F204" s="61"/>
      <c r="G204" s="61">
        <v>9.5377111274828703</v>
      </c>
      <c r="H204" s="61">
        <v>0</v>
      </c>
      <c r="I204" s="62">
        <v>3.71156539496019E-3</v>
      </c>
      <c r="J204" s="62">
        <v>1.2525834361751999E-5</v>
      </c>
      <c r="K204" s="62">
        <v>5.6752353416733601E-7</v>
      </c>
      <c r="L204" s="61">
        <v>47.904879363311302</v>
      </c>
      <c r="M204" s="61"/>
      <c r="N204" s="61">
        <v>-25.168566828393601</v>
      </c>
      <c r="O204" s="61">
        <v>-62.134510150464898</v>
      </c>
      <c r="P204" s="61">
        <v>1.0954375780836001E-2</v>
      </c>
      <c r="Q204" s="62">
        <v>3.8773235528736299E-3</v>
      </c>
      <c r="R204" s="61" t="s">
        <v>73</v>
      </c>
    </row>
    <row r="205" spans="1:18" x14ac:dyDescent="0.25">
      <c r="A205" s="61">
        <v>96</v>
      </c>
      <c r="B205" s="61" t="s">
        <v>69</v>
      </c>
      <c r="C205" s="61">
        <v>0.8</v>
      </c>
      <c r="D205" s="62">
        <v>1.5321556843389499E-7</v>
      </c>
      <c r="E205" s="61">
        <v>15.0952960266566</v>
      </c>
      <c r="F205" s="61"/>
      <c r="G205" s="61">
        <v>-0.86920320824216102</v>
      </c>
      <c r="H205" s="61">
        <v>0</v>
      </c>
      <c r="I205" s="62">
        <v>3.6733043744048999E-3</v>
      </c>
      <c r="J205" s="62">
        <v>1.2573170093878399E-5</v>
      </c>
      <c r="K205" s="62">
        <v>4.6353124916187498E-7</v>
      </c>
      <c r="L205" s="61">
        <v>39.518291786087097</v>
      </c>
      <c r="M205" s="61"/>
      <c r="N205" s="61">
        <v>-19.117734696954699</v>
      </c>
      <c r="O205" s="61">
        <v>-61.7755615065578</v>
      </c>
      <c r="P205" s="62">
        <v>1.1022370191663401E-2</v>
      </c>
      <c r="Q205" s="62">
        <v>3.87880751837439E-3</v>
      </c>
      <c r="R205" s="61" t="s">
        <v>73</v>
      </c>
    </row>
    <row r="206" spans="1:18" x14ac:dyDescent="0.25">
      <c r="A206" s="61">
        <v>97</v>
      </c>
      <c r="B206" s="61" t="s">
        <v>69</v>
      </c>
      <c r="C206" s="61">
        <v>0.8</v>
      </c>
      <c r="D206" s="62">
        <v>1.6614205681358999E-7</v>
      </c>
      <c r="E206" s="61">
        <v>16.368871133287598</v>
      </c>
      <c r="F206" s="61"/>
      <c r="G206" s="61">
        <v>-0.86693723656910804</v>
      </c>
      <c r="H206" s="61">
        <v>0</v>
      </c>
      <c r="I206" s="62">
        <v>3.6733127052497499E-3</v>
      </c>
      <c r="J206" s="62">
        <v>1.2531337906475799E-5</v>
      </c>
      <c r="K206" s="62">
        <v>5.0157464159816801E-7</v>
      </c>
      <c r="L206" s="61">
        <v>42.761680669245102</v>
      </c>
      <c r="M206" s="61"/>
      <c r="N206" s="61">
        <v>-19.109786476709701</v>
      </c>
      <c r="O206" s="61">
        <v>-62.396768007415297</v>
      </c>
      <c r="P206" s="62">
        <v>1.10224595074039E-2</v>
      </c>
      <c r="Q206" s="62">
        <v>3.87623932642892E-3</v>
      </c>
      <c r="R206" s="61" t="s">
        <v>73</v>
      </c>
    </row>
    <row r="207" spans="1:18" x14ac:dyDescent="0.25">
      <c r="A207" s="61">
        <v>98</v>
      </c>
      <c r="B207" s="61" t="s">
        <v>68</v>
      </c>
      <c r="C207" s="61">
        <v>0.79600000000000004</v>
      </c>
      <c r="D207" s="62">
        <v>9.5714678179786902E-8</v>
      </c>
      <c r="E207" s="61">
        <v>9.4775734643199208</v>
      </c>
      <c r="F207" s="61"/>
      <c r="G207" s="61">
        <v>7.2870435352412501</v>
      </c>
      <c r="H207" s="61">
        <v>0</v>
      </c>
      <c r="I207" s="62">
        <v>3.7032908155573102E-3</v>
      </c>
      <c r="J207" s="62">
        <v>1.25984932233809E-5</v>
      </c>
      <c r="K207" s="62">
        <v>5.5811888377554897E-7</v>
      </c>
      <c r="L207" s="61">
        <v>47.821155572867198</v>
      </c>
      <c r="M207" s="61"/>
      <c r="N207" s="61">
        <v>-27.9187400872006</v>
      </c>
      <c r="O207" s="61">
        <v>-62.922971470088299</v>
      </c>
      <c r="P207" s="62">
        <v>1.09234715338921E-2</v>
      </c>
      <c r="Q207" s="62">
        <v>3.87406389604843E-3</v>
      </c>
      <c r="R207" s="61" t="s">
        <v>73</v>
      </c>
    </row>
    <row r="208" spans="1:18" x14ac:dyDescent="0.25">
      <c r="A208" s="57">
        <v>86</v>
      </c>
      <c r="B208" s="57" t="s">
        <v>75</v>
      </c>
      <c r="C208" s="57">
        <v>0.82499999999999996</v>
      </c>
      <c r="D208" s="58">
        <v>1.6197792788302801E-7</v>
      </c>
      <c r="E208" s="57">
        <v>14.952360055152401</v>
      </c>
      <c r="F208" s="57"/>
      <c r="G208" s="57">
        <v>6.1167466173518799</v>
      </c>
      <c r="H208" s="57">
        <v>0</v>
      </c>
      <c r="I208" s="58">
        <v>3.6989882189386899E-3</v>
      </c>
      <c r="J208" s="58">
        <v>1.45700447926454E-5</v>
      </c>
      <c r="K208" s="58">
        <v>5.5619093397574204E-7</v>
      </c>
      <c r="L208" s="57">
        <v>47.981526987000997</v>
      </c>
      <c r="M208" s="57"/>
      <c r="N208" s="57">
        <v>-20.981186500712301</v>
      </c>
      <c r="O208" s="57">
        <v>-35.625612441547197</v>
      </c>
      <c r="P208" s="58">
        <v>1.10014302110542E-2</v>
      </c>
      <c r="Q208" s="58">
        <v>3.9869166390463498E-3</v>
      </c>
      <c r="R208" s="57" t="s">
        <v>73</v>
      </c>
    </row>
    <row r="209" spans="1:18" x14ac:dyDescent="0.25">
      <c r="A209" s="57">
        <v>87</v>
      </c>
      <c r="B209" s="57" t="s">
        <v>76</v>
      </c>
      <c r="C209" s="57">
        <v>0.73299999999999998</v>
      </c>
      <c r="D209" s="58">
        <v>1.4036307366405199E-7</v>
      </c>
      <c r="E209" s="57">
        <v>14.583342890336199</v>
      </c>
      <c r="F209" s="57"/>
      <c r="G209" s="57">
        <v>5.9733356223702501</v>
      </c>
      <c r="H209" s="57">
        <v>0</v>
      </c>
      <c r="I209" s="58">
        <v>3.69846096841564E-3</v>
      </c>
      <c r="J209" s="58">
        <v>1.4573259107860501E-5</v>
      </c>
      <c r="K209" s="58">
        <v>4.8572876254482398E-7</v>
      </c>
      <c r="L209" s="57">
        <v>47.162194433093397</v>
      </c>
      <c r="M209" s="57"/>
      <c r="N209" s="57">
        <v>-20.695181174506601</v>
      </c>
      <c r="O209" s="57">
        <v>-34.8637917441553</v>
      </c>
      <c r="P209" s="58">
        <v>1.10046441101058E-2</v>
      </c>
      <c r="Q209" s="58">
        <v>3.9900661582098502E-3</v>
      </c>
      <c r="R209" s="57" t="s">
        <v>73</v>
      </c>
    </row>
    <row r="210" spans="1:18" x14ac:dyDescent="0.25">
      <c r="A210" s="57">
        <v>88</v>
      </c>
      <c r="B210" s="57" t="s">
        <v>77</v>
      </c>
      <c r="C210" s="57">
        <v>0.69599999999999995</v>
      </c>
      <c r="D210" s="58">
        <v>1.33943210987864E-7</v>
      </c>
      <c r="E210" s="57">
        <v>14.6561461315945</v>
      </c>
      <c r="F210" s="57"/>
      <c r="G210" s="57">
        <v>5.27133554823821</v>
      </c>
      <c r="H210" s="57">
        <v>0</v>
      </c>
      <c r="I210" s="58">
        <v>3.6958800651431E-3</v>
      </c>
      <c r="J210" s="58">
        <v>1.4574144100607401E-5</v>
      </c>
      <c r="K210" s="58">
        <v>4.7107568690307702E-7</v>
      </c>
      <c r="L210" s="57">
        <v>48.171080190016902</v>
      </c>
      <c r="M210" s="57"/>
      <c r="N210" s="57">
        <v>-18.150216410665699</v>
      </c>
      <c r="O210" s="57">
        <v>-34.498074778571102</v>
      </c>
      <c r="P210" s="58">
        <v>1.1033242388150099E-2</v>
      </c>
      <c r="Q210" s="58">
        <v>3.9915781053064198E-3</v>
      </c>
      <c r="R210" s="57" t="s">
        <v>73</v>
      </c>
    </row>
    <row r="211" spans="1:18" x14ac:dyDescent="0.25">
      <c r="A211" s="57">
        <v>89</v>
      </c>
      <c r="B211" s="57" t="s">
        <v>78</v>
      </c>
      <c r="C211" s="57">
        <v>0.73599999999999999</v>
      </c>
      <c r="D211" s="58">
        <v>1.41220257737773E-7</v>
      </c>
      <c r="E211" s="57">
        <v>14.6125996157612</v>
      </c>
      <c r="F211" s="57"/>
      <c r="G211" s="57">
        <v>5.18781997882426</v>
      </c>
      <c r="H211" s="57">
        <v>0</v>
      </c>
      <c r="I211" s="58">
        <v>3.6955730201521501E-3</v>
      </c>
      <c r="J211" s="58">
        <v>1.45983042656047E-5</v>
      </c>
      <c r="K211" s="58">
        <v>4.9964956816417296E-7</v>
      </c>
      <c r="L211" s="57">
        <v>48.3161837264187</v>
      </c>
      <c r="M211" s="57"/>
      <c r="N211" s="57">
        <v>-18.231125842619701</v>
      </c>
      <c r="O211" s="57">
        <v>-34.678755479512397</v>
      </c>
      <c r="P211" s="58">
        <v>1.10323331926813E-2</v>
      </c>
      <c r="Q211" s="58">
        <v>3.9908311351439596E-3</v>
      </c>
      <c r="R211" s="57" t="s">
        <v>73</v>
      </c>
    </row>
    <row r="212" spans="1:18" x14ac:dyDescent="0.25">
      <c r="A212" s="57">
        <v>90</v>
      </c>
      <c r="B212" s="57" t="s">
        <v>79</v>
      </c>
      <c r="C212" s="57">
        <v>0.49199999999999999</v>
      </c>
      <c r="D212" s="58">
        <v>9.3211936044723704E-8</v>
      </c>
      <c r="E212" s="57">
        <v>14.4282819918973</v>
      </c>
      <c r="F212" s="57"/>
      <c r="G212" s="57">
        <v>4.8031038914703599</v>
      </c>
      <c r="H212" s="57">
        <v>0</v>
      </c>
      <c r="I212" s="58">
        <v>3.69415861145699E-3</v>
      </c>
      <c r="J212" s="58">
        <v>1.45597328555483E-5</v>
      </c>
      <c r="K212" s="58">
        <v>3.33662459550688E-7</v>
      </c>
      <c r="L212" s="57">
        <v>48.266643693348598</v>
      </c>
      <c r="M212" s="57"/>
      <c r="N212" s="57">
        <v>-18.2579982951817</v>
      </c>
      <c r="O212" s="57">
        <v>-33.904350032747701</v>
      </c>
      <c r="P212" s="58">
        <v>1.10320312215574E-2</v>
      </c>
      <c r="Q212" s="58">
        <v>3.9940326821789199E-3</v>
      </c>
      <c r="R212" s="57" t="s">
        <v>73</v>
      </c>
    </row>
    <row r="213" spans="1:18" x14ac:dyDescent="0.25">
      <c r="A213" s="57">
        <v>91</v>
      </c>
      <c r="B213" s="57" t="s">
        <v>80</v>
      </c>
      <c r="C213" s="57">
        <v>0.66300000000000003</v>
      </c>
      <c r="D213" s="58">
        <v>1.29709611933204E-7</v>
      </c>
      <c r="E213" s="57">
        <v>14.899346368466301</v>
      </c>
      <c r="F213" s="57"/>
      <c r="G213" s="57">
        <v>4.8879729307019399</v>
      </c>
      <c r="H213" s="57">
        <v>0</v>
      </c>
      <c r="I213" s="58">
        <v>3.6944706324797301E-3</v>
      </c>
      <c r="J213" s="58">
        <v>1.45465603666056E-5</v>
      </c>
      <c r="K213" s="58">
        <v>4.5516071089934903E-7</v>
      </c>
      <c r="L213" s="57">
        <v>48.8602871522925</v>
      </c>
      <c r="M213" s="57"/>
      <c r="N213" s="57">
        <v>-18.483592718161901</v>
      </c>
      <c r="O213" s="57">
        <v>-33.978125547247899</v>
      </c>
      <c r="P213" s="58">
        <v>1.10294961719075E-2</v>
      </c>
      <c r="Q213" s="58">
        <v>3.9937276794433504E-3</v>
      </c>
      <c r="R213" s="57" t="s">
        <v>73</v>
      </c>
    </row>
    <row r="214" spans="1:18" x14ac:dyDescent="0.25">
      <c r="A214" s="57">
        <v>92</v>
      </c>
      <c r="B214" s="57" t="s">
        <v>81</v>
      </c>
      <c r="C214" s="57">
        <v>0.60199999999999998</v>
      </c>
      <c r="D214" s="58">
        <v>1.16512567926996E-7</v>
      </c>
      <c r="E214" s="57">
        <v>14.739530319412101</v>
      </c>
      <c r="F214" s="57"/>
      <c r="G214" s="57">
        <v>4.8836541646823699</v>
      </c>
      <c r="H214" s="57">
        <v>0</v>
      </c>
      <c r="I214" s="58">
        <v>3.69445475453645E-3</v>
      </c>
      <c r="J214" s="58">
        <v>1.45411228474183E-5</v>
      </c>
      <c r="K214" s="58">
        <v>4.1481736212656299E-7</v>
      </c>
      <c r="L214" s="57">
        <v>49.041668224705198</v>
      </c>
      <c r="M214" s="57"/>
      <c r="N214" s="57">
        <v>-18.400365845080799</v>
      </c>
      <c r="O214" s="57">
        <v>-33.934443322729102</v>
      </c>
      <c r="P214" s="58">
        <v>1.1030431408925701E-2</v>
      </c>
      <c r="Q214" s="58">
        <v>3.9939082704980398E-3</v>
      </c>
      <c r="R214" s="57" t="s">
        <v>73</v>
      </c>
    </row>
    <row r="215" spans="1:18" x14ac:dyDescent="0.25">
      <c r="A215" s="57">
        <v>93</v>
      </c>
      <c r="B215" s="57" t="s">
        <v>82</v>
      </c>
      <c r="C215" s="57">
        <v>0.57599999999999996</v>
      </c>
      <c r="D215" s="58">
        <v>1.1034880383759E-7</v>
      </c>
      <c r="E215" s="57">
        <v>14.5899403407983</v>
      </c>
      <c r="F215" s="57"/>
      <c r="G215" s="57">
        <v>4.60898005652738</v>
      </c>
      <c r="H215" s="57">
        <v>0</v>
      </c>
      <c r="I215" s="58">
        <v>3.69344491517782E-3</v>
      </c>
      <c r="J215" s="58">
        <v>1.45629438240486E-5</v>
      </c>
      <c r="K215" s="58">
        <v>3.9804877016713599E-7</v>
      </c>
      <c r="L215" s="57">
        <v>49.183392550613398</v>
      </c>
      <c r="M215" s="57"/>
      <c r="N215" s="57">
        <v>-18.708860403392201</v>
      </c>
      <c r="O215" s="57">
        <v>-33.459157191504801</v>
      </c>
      <c r="P215" s="57">
        <v>1.1026964793875001E-2</v>
      </c>
      <c r="Q215" s="58">
        <v>3.9958731984444202E-3</v>
      </c>
      <c r="R215" s="57" t="s">
        <v>73</v>
      </c>
    </row>
    <row r="216" spans="1:18" x14ac:dyDescent="0.25">
      <c r="A216" s="57">
        <v>94</v>
      </c>
      <c r="B216" s="57" t="s">
        <v>83</v>
      </c>
      <c r="C216" s="57">
        <v>0.84499999999999997</v>
      </c>
      <c r="D216" s="58">
        <v>1.6371299933065599E-7</v>
      </c>
      <c r="E216" s="57">
        <v>14.7548029289464</v>
      </c>
      <c r="F216" s="57"/>
      <c r="G216" s="57">
        <v>5.35771932483466</v>
      </c>
      <c r="H216" s="57">
        <v>0</v>
      </c>
      <c r="I216" s="58">
        <v>3.6961976550977499E-3</v>
      </c>
      <c r="J216" s="58">
        <v>1.46168202202354E-5</v>
      </c>
      <c r="K216" s="58">
        <v>5.6934109338158102E-7</v>
      </c>
      <c r="L216" s="57">
        <v>47.953561723851998</v>
      </c>
      <c r="M216" s="57"/>
      <c r="N216" s="57">
        <v>-18.011556948426598</v>
      </c>
      <c r="O216" s="57">
        <v>-35.121555327956102</v>
      </c>
      <c r="P216" s="58">
        <v>1.1034800532259101E-2</v>
      </c>
      <c r="Q216" s="58">
        <v>3.9890005119894104E-3</v>
      </c>
      <c r="R216" s="57" t="s">
        <v>73</v>
      </c>
    </row>
    <row r="217" spans="1:18" x14ac:dyDescent="0.25">
      <c r="A217" s="57">
        <v>95</v>
      </c>
      <c r="B217" s="57" t="s">
        <v>74</v>
      </c>
      <c r="C217" s="57">
        <v>100</v>
      </c>
      <c r="D217" s="58">
        <v>1.45466729170617E-10</v>
      </c>
      <c r="E217" s="58">
        <v>5.2175260113667904E-3</v>
      </c>
      <c r="F217" s="57"/>
      <c r="G217" s="57">
        <v>-17.762875420992401</v>
      </c>
      <c r="H217" s="57">
        <v>0</v>
      </c>
      <c r="I217" s="58">
        <v>3.61119478851472E-3</v>
      </c>
      <c r="J217" s="57">
        <v>46.4410234407557</v>
      </c>
      <c r="K217" s="58">
        <v>1.5560339461698699E-11</v>
      </c>
      <c r="L217" s="58">
        <v>1.10679170388382E-5</v>
      </c>
      <c r="M217" s="57"/>
      <c r="N217" s="57">
        <v>-577.25267555036805</v>
      </c>
      <c r="O217" s="57">
        <v>751.86505554270195</v>
      </c>
      <c r="P217" s="58">
        <v>4.7504962343053996E-3</v>
      </c>
      <c r="Q217" s="58">
        <v>7.2425605961914004E-3</v>
      </c>
      <c r="R217" s="57" t="s">
        <v>73</v>
      </c>
    </row>
    <row r="218" spans="1:18" x14ac:dyDescent="0.25">
      <c r="A218" s="57">
        <v>96</v>
      </c>
      <c r="B218" s="57" t="s">
        <v>69</v>
      </c>
      <c r="C218" s="57">
        <v>0.8</v>
      </c>
      <c r="D218" s="58">
        <v>1.4232339646397299E-7</v>
      </c>
      <c r="E218" s="57">
        <v>13.548607664999601</v>
      </c>
      <c r="F218" s="57"/>
      <c r="G218" s="57">
        <v>-1.92381828228868</v>
      </c>
      <c r="H218" s="57">
        <v>0</v>
      </c>
      <c r="I218" s="58">
        <v>3.6694270820851701E-3</v>
      </c>
      <c r="J218" s="58">
        <v>1.4398365452782601E-5</v>
      </c>
      <c r="K218" s="58">
        <v>4.4166118562394301E-7</v>
      </c>
      <c r="L218" s="57">
        <v>39.2919646596389</v>
      </c>
      <c r="M218" s="57"/>
      <c r="N218" s="57">
        <v>-19.3539470907733</v>
      </c>
      <c r="O218" s="57">
        <v>-33.9875719556955</v>
      </c>
      <c r="P218" s="58">
        <v>1.10197158257516E-2</v>
      </c>
      <c r="Q218" s="58">
        <v>3.9936886261011002E-3</v>
      </c>
      <c r="R218" s="57" t="s">
        <v>73</v>
      </c>
    </row>
    <row r="219" spans="1:18" x14ac:dyDescent="0.25">
      <c r="A219" s="57">
        <v>97</v>
      </c>
      <c r="B219" s="57" t="s">
        <v>69</v>
      </c>
      <c r="C219" s="57">
        <v>0.8</v>
      </c>
      <c r="D219" s="58">
        <v>1.3100114437669701E-7</v>
      </c>
      <c r="E219" s="57">
        <v>12.470751977954601</v>
      </c>
      <c r="F219" s="57"/>
      <c r="G219" s="57">
        <v>-1.9557052233888901</v>
      </c>
      <c r="H219" s="57">
        <v>0</v>
      </c>
      <c r="I219" s="58">
        <v>3.66930984974621E-3</v>
      </c>
      <c r="J219" s="58">
        <v>1.4511257092585101E-5</v>
      </c>
      <c r="K219" s="58">
        <v>4.0657979061276E-7</v>
      </c>
      <c r="L219" s="57">
        <v>36.170982136585302</v>
      </c>
      <c r="M219" s="57"/>
      <c r="N219" s="57">
        <v>-19.376111754922999</v>
      </c>
      <c r="O219" s="57">
        <v>-33.996998808696397</v>
      </c>
      <c r="P219" s="58">
        <v>1.10194667569876E-2</v>
      </c>
      <c r="Q219" s="58">
        <v>3.9936496536049698E-3</v>
      </c>
      <c r="R219" s="57" t="s">
        <v>73</v>
      </c>
    </row>
    <row r="220" spans="1:18" x14ac:dyDescent="0.25">
      <c r="A220" s="57">
        <v>98</v>
      </c>
      <c r="B220" s="57" t="s">
        <v>68</v>
      </c>
      <c r="C220" s="57">
        <v>0.78800000000000003</v>
      </c>
      <c r="D220" s="58">
        <v>1.0010438845214901E-7</v>
      </c>
      <c r="E220" s="57">
        <v>9.6746865219653504</v>
      </c>
      <c r="F220" s="57"/>
      <c r="G220" s="57">
        <v>6.29588989787307</v>
      </c>
      <c r="H220" s="57">
        <v>0</v>
      </c>
      <c r="I220" s="58">
        <v>3.69964683920953E-3</v>
      </c>
      <c r="J220" s="58">
        <v>1.45385040251128E-5</v>
      </c>
      <c r="K220" s="58">
        <v>5.8696662863511104E-7</v>
      </c>
      <c r="L220" s="57">
        <v>53.013804745167</v>
      </c>
      <c r="M220" s="57"/>
      <c r="N220" s="57">
        <v>-28.142619449732301</v>
      </c>
      <c r="O220" s="57">
        <v>-35.188973226074303</v>
      </c>
      <c r="P220" s="58">
        <v>1.0920955756719501E-2</v>
      </c>
      <c r="Q220" s="58">
        <v>3.9887217929117898E-3</v>
      </c>
      <c r="R220" s="57" t="s">
        <v>73</v>
      </c>
    </row>
    <row r="221" spans="1:18" x14ac:dyDescent="0.25">
      <c r="A221" s="57">
        <v>99</v>
      </c>
      <c r="B221" s="57" t="s">
        <v>84</v>
      </c>
      <c r="C221" s="57">
        <v>0.67100000000000004</v>
      </c>
      <c r="D221" s="58">
        <v>8.9933635750300001E-8</v>
      </c>
      <c r="E221" s="57">
        <v>10.207236371876</v>
      </c>
      <c r="F221" s="57"/>
      <c r="G221" s="57">
        <v>13.9783875295995</v>
      </c>
      <c r="H221" s="57">
        <v>0</v>
      </c>
      <c r="I221" s="58">
        <v>3.72789154175257E-3</v>
      </c>
      <c r="J221" s="58">
        <v>1.46015299097797E-5</v>
      </c>
      <c r="K221" s="58">
        <v>4.4894248407700801E-7</v>
      </c>
      <c r="L221" s="57">
        <v>47.618171245332</v>
      </c>
      <c r="M221" s="57"/>
      <c r="N221" s="57">
        <v>-19.3859918370852</v>
      </c>
      <c r="O221" s="57">
        <v>-34.299192807454098</v>
      </c>
      <c r="P221" s="58">
        <v>1.10193557325283E-2</v>
      </c>
      <c r="Q221" s="58">
        <v>3.9924003231608897E-3</v>
      </c>
      <c r="R221" s="57" t="s">
        <v>73</v>
      </c>
    </row>
    <row r="222" spans="1:18" x14ac:dyDescent="0.25">
      <c r="A222" s="57">
        <v>100</v>
      </c>
      <c r="B222" s="57" t="s">
        <v>85</v>
      </c>
      <c r="C222" s="57">
        <v>0.67900000000000005</v>
      </c>
      <c r="D222" s="58">
        <v>9.7873218751764997E-8</v>
      </c>
      <c r="E222" s="57">
        <v>10.977449474956799</v>
      </c>
      <c r="F222" s="57"/>
      <c r="G222" s="57">
        <v>14.315642097851599</v>
      </c>
      <c r="H222" s="57">
        <v>0</v>
      </c>
      <c r="I222" s="58">
        <v>3.7291314581727499E-3</v>
      </c>
      <c r="J222" s="58">
        <v>1.46072872114654E-5</v>
      </c>
      <c r="K222" s="58">
        <v>4.5142698890110498E-7</v>
      </c>
      <c r="L222" s="57">
        <v>47.317551178763999</v>
      </c>
      <c r="M222" s="57"/>
      <c r="N222" s="57">
        <v>-19.3474642641199</v>
      </c>
      <c r="O222" s="57">
        <v>-34.186528204993699</v>
      </c>
      <c r="P222" s="58">
        <v>1.10197886745712E-2</v>
      </c>
      <c r="Q222" s="58">
        <v>3.9928661011657601E-3</v>
      </c>
      <c r="R222" s="57" t="s">
        <v>73</v>
      </c>
    </row>
    <row r="223" spans="1:18" x14ac:dyDescent="0.25">
      <c r="A223" s="57">
        <v>101</v>
      </c>
      <c r="B223" s="57" t="s">
        <v>86</v>
      </c>
      <c r="C223" s="57">
        <v>0.70899999999999996</v>
      </c>
      <c r="D223" s="58">
        <v>9.4767669704676205E-8</v>
      </c>
      <c r="E223" s="57">
        <v>10.179405254619599</v>
      </c>
      <c r="F223" s="57"/>
      <c r="G223" s="57">
        <v>14.100772096916099</v>
      </c>
      <c r="H223" s="57">
        <v>0</v>
      </c>
      <c r="I223" s="58">
        <v>3.7283414886143101E-3</v>
      </c>
      <c r="J223" s="58">
        <v>1.46352078460811E-5</v>
      </c>
      <c r="K223" s="58">
        <v>4.5666339021366298E-7</v>
      </c>
      <c r="L223" s="57">
        <v>45.841049802440203</v>
      </c>
      <c r="M223" s="57"/>
      <c r="N223" s="57">
        <v>-19.114336405671001</v>
      </c>
      <c r="O223" s="57">
        <v>-34.1055068317959</v>
      </c>
      <c r="P223" s="58">
        <v>1.10224083789422E-2</v>
      </c>
      <c r="Q223" s="58">
        <v>3.9932010597306996E-3</v>
      </c>
      <c r="R223" s="57" t="s">
        <v>73</v>
      </c>
    </row>
    <row r="224" spans="1:18" x14ac:dyDescent="0.25">
      <c r="A224" s="57">
        <v>102</v>
      </c>
      <c r="B224" s="57" t="s">
        <v>87</v>
      </c>
      <c r="C224" s="57">
        <v>0.66200000000000003</v>
      </c>
      <c r="D224" s="58">
        <v>8.9726043355636804E-8</v>
      </c>
      <c r="E224" s="57">
        <v>10.322072002884999</v>
      </c>
      <c r="F224" s="57"/>
      <c r="G224" s="57">
        <v>13.830769128689701</v>
      </c>
      <c r="H224" s="57">
        <v>0</v>
      </c>
      <c r="I224" s="58">
        <v>3.72734882270163E-3</v>
      </c>
      <c r="J224" s="58">
        <v>1.45999862541315E-5</v>
      </c>
      <c r="K224" s="58">
        <v>4.3151411877051499E-7</v>
      </c>
      <c r="L224" s="57">
        <v>46.391798239920298</v>
      </c>
      <c r="M224" s="57"/>
      <c r="N224" s="57">
        <v>-20.304853544047699</v>
      </c>
      <c r="O224" s="57">
        <v>-33.9465226428905</v>
      </c>
      <c r="P224" s="58">
        <v>1.10090302997548E-2</v>
      </c>
      <c r="Q224" s="58">
        <v>3.9938583321720601E-3</v>
      </c>
      <c r="R224" s="57" t="s">
        <v>73</v>
      </c>
    </row>
    <row r="225" spans="1:18" x14ac:dyDescent="0.25">
      <c r="A225" s="57">
        <v>103</v>
      </c>
      <c r="B225" s="57" t="s">
        <v>88</v>
      </c>
      <c r="C225" s="57">
        <v>0.63800000000000001</v>
      </c>
      <c r="D225" s="58">
        <v>8.3364666027957406E-8</v>
      </c>
      <c r="E225" s="57">
        <v>9.9510497696537392</v>
      </c>
      <c r="F225" s="57"/>
      <c r="G225" s="57">
        <v>13.433050376218899</v>
      </c>
      <c r="H225" s="57">
        <v>0</v>
      </c>
      <c r="I225" s="58">
        <v>3.7258866097081701E-3</v>
      </c>
      <c r="J225" s="58">
        <v>1.46242469888078E-5</v>
      </c>
      <c r="K225" s="58">
        <v>4.0869970263646101E-7</v>
      </c>
      <c r="L225" s="57">
        <v>45.591918393137199</v>
      </c>
      <c r="M225" s="57"/>
      <c r="N225" s="57">
        <v>-20.130784052232698</v>
      </c>
      <c r="O225" s="57">
        <v>-33.732818758351101</v>
      </c>
      <c r="P225" s="58">
        <v>1.1010986353448301E-2</v>
      </c>
      <c r="Q225" s="58">
        <v>3.9947418267817104E-3</v>
      </c>
      <c r="R225" s="57" t="s">
        <v>73</v>
      </c>
    </row>
    <row r="226" spans="1:18" x14ac:dyDescent="0.25">
      <c r="A226" s="57">
        <v>104</v>
      </c>
      <c r="B226" s="57" t="s">
        <v>74</v>
      </c>
      <c r="C226" s="57">
        <v>100</v>
      </c>
      <c r="D226" s="58">
        <v>1.1957859719706699E-10</v>
      </c>
      <c r="E226" s="58">
        <v>5.1594983732015298E-3</v>
      </c>
      <c r="F226" s="57"/>
      <c r="G226" s="57">
        <v>-11.575944340155599</v>
      </c>
      <c r="H226" s="57">
        <v>0</v>
      </c>
      <c r="I226" s="58">
        <v>3.6339410406334201E-3</v>
      </c>
      <c r="J226" s="57">
        <v>56.084462449962203</v>
      </c>
      <c r="K226" s="58">
        <v>1.3862010592668101E-11</v>
      </c>
      <c r="L226" s="58">
        <v>9.8654453888746305E-6</v>
      </c>
      <c r="M226" s="57"/>
      <c r="N226" s="57">
        <v>216.561924943761</v>
      </c>
      <c r="O226" s="57">
        <v>1086.7961729034</v>
      </c>
      <c r="P226" s="57">
        <v>1.3670749662978E-2</v>
      </c>
      <c r="Q226" s="58">
        <v>8.6272328375607502E-3</v>
      </c>
      <c r="R226" s="57" t="s">
        <v>73</v>
      </c>
    </row>
    <row r="227" spans="1:18" x14ac:dyDescent="0.25">
      <c r="A227" s="57">
        <v>105</v>
      </c>
      <c r="B227" s="57" t="s">
        <v>74</v>
      </c>
      <c r="C227" s="57">
        <v>100</v>
      </c>
      <c r="D227" s="58">
        <v>1.3241526088505001E-10</v>
      </c>
      <c r="E227" s="58">
        <v>1.00755876839505E-4</v>
      </c>
      <c r="F227" s="57"/>
      <c r="G227" s="57">
        <v>-16.0702678060997</v>
      </c>
      <c r="H227" s="57">
        <v>0</v>
      </c>
      <c r="I227" s="58">
        <v>3.61741766041087E-3</v>
      </c>
      <c r="J227" s="58">
        <v>7.0814473599156799E-6</v>
      </c>
      <c r="K227" s="58">
        <v>1.6002664281590901E-11</v>
      </c>
      <c r="L227" s="58">
        <v>1.13885664505932E-5</v>
      </c>
      <c r="M227" s="57"/>
      <c r="N227" s="57">
        <v>450.51978931872799</v>
      </c>
      <c r="O227" s="57">
        <v>2460.14832807823</v>
      </c>
      <c r="P227" s="58">
        <v>1.62997809765324E-2</v>
      </c>
      <c r="Q227" s="58">
        <v>1.43049453829956E-2</v>
      </c>
      <c r="R227" s="57" t="s">
        <v>73</v>
      </c>
    </row>
    <row r="228" spans="1:18" x14ac:dyDescent="0.25">
      <c r="A228" s="57">
        <v>106</v>
      </c>
      <c r="B228" s="57" t="s">
        <v>74</v>
      </c>
      <c r="C228" s="57">
        <v>100</v>
      </c>
      <c r="D228" s="58">
        <v>1.4054443520713101E-10</v>
      </c>
      <c r="E228" s="58">
        <v>1.0695723751875699E-4</v>
      </c>
      <c r="F228" s="57"/>
      <c r="G228" s="57">
        <v>-17.520998123704398</v>
      </c>
      <c r="H228" s="57">
        <v>0</v>
      </c>
      <c r="I228" s="58">
        <v>3.6120840503982002E-3</v>
      </c>
      <c r="J228" s="58">
        <v>8.2933586061867192E-6</v>
      </c>
      <c r="K228" s="58">
        <v>1.34690615899316E-11</v>
      </c>
      <c r="L228" s="58">
        <v>9.5872417613588502E-6</v>
      </c>
      <c r="M228" s="57"/>
      <c r="N228" s="57">
        <v>135.56292349684</v>
      </c>
      <c r="O228" s="57">
        <v>-64.522190881814694</v>
      </c>
      <c r="P228" s="58">
        <v>1.27605476839187E-2</v>
      </c>
      <c r="Q228" s="58">
        <v>3.8674524030801898E-3</v>
      </c>
      <c r="R228" s="57" t="s">
        <v>73</v>
      </c>
    </row>
    <row r="229" spans="1:18" x14ac:dyDescent="0.25">
      <c r="A229" s="57">
        <v>107</v>
      </c>
      <c r="B229" s="57" t="s">
        <v>74</v>
      </c>
      <c r="C229" s="57">
        <v>100</v>
      </c>
      <c r="D229" s="58">
        <v>1.4320255942462499E-10</v>
      </c>
      <c r="E229" s="58">
        <v>1.09094573441923E-4</v>
      </c>
      <c r="F229" s="57"/>
      <c r="G229" s="57">
        <v>-20.3151100918091</v>
      </c>
      <c r="H229" s="57">
        <v>0</v>
      </c>
      <c r="I229" s="58">
        <v>3.6018114977474599E-3</v>
      </c>
      <c r="J229" s="58">
        <v>9.0398680886943399E-6</v>
      </c>
      <c r="K229" s="58">
        <v>1.2852766146840199E-11</v>
      </c>
      <c r="L229" s="58">
        <v>9.1424861133457606E-6</v>
      </c>
      <c r="M229" s="57"/>
      <c r="N229" s="57">
        <v>-891.29641690491496</v>
      </c>
      <c r="O229" s="57">
        <v>-475.27342957023001</v>
      </c>
      <c r="P229" s="58">
        <v>1.2215239039560801E-3</v>
      </c>
      <c r="Q229" s="58">
        <v>2.1693246125010501E-3</v>
      </c>
      <c r="R229" s="57" t="s">
        <v>73</v>
      </c>
    </row>
    <row r="230" spans="1:18" x14ac:dyDescent="0.25">
      <c r="A230" s="57">
        <v>108</v>
      </c>
      <c r="B230" s="57" t="s">
        <v>74</v>
      </c>
      <c r="C230" s="57">
        <v>100</v>
      </c>
      <c r="D230" s="58">
        <v>1.3442168401598899E-10</v>
      </c>
      <c r="E230" s="58">
        <v>1.02624572078648E-4</v>
      </c>
      <c r="F230" s="57"/>
      <c r="G230" s="57">
        <v>36.108585671464603</v>
      </c>
      <c r="H230" s="57">
        <v>0</v>
      </c>
      <c r="I230" s="58">
        <v>3.8092532152211398E-3</v>
      </c>
      <c r="J230" s="58">
        <v>2.0521776661801998E-5</v>
      </c>
      <c r="K230" s="58">
        <v>1.8603045685394601E-11</v>
      </c>
      <c r="L230" s="58">
        <v>1.3234466211871901E-5</v>
      </c>
      <c r="M230" s="57"/>
      <c r="N230" s="57">
        <v>-366.773897489543</v>
      </c>
      <c r="O230" s="57">
        <v>713.716527455</v>
      </c>
      <c r="P230" s="58">
        <v>7.1156883591305103E-3</v>
      </c>
      <c r="Q230" s="58">
        <v>7.0848469495514797E-3</v>
      </c>
      <c r="R230" s="57" t="s">
        <v>73</v>
      </c>
    </row>
    <row r="231" spans="1:18" x14ac:dyDescent="0.25">
      <c r="A231" s="57">
        <v>109</v>
      </c>
      <c r="B231" s="57" t="s">
        <v>69</v>
      </c>
      <c r="C231" s="57">
        <v>0.8</v>
      </c>
      <c r="D231" s="58">
        <v>1.1960894127222E-7</v>
      </c>
      <c r="E231" s="57">
        <v>11.3864249544195</v>
      </c>
      <c r="F231" s="57"/>
      <c r="G231" s="57">
        <v>-2.1617988004934201</v>
      </c>
      <c r="H231" s="57">
        <v>0</v>
      </c>
      <c r="I231" s="58">
        <v>3.6685521467099899E-3</v>
      </c>
      <c r="J231" s="58">
        <v>1.40977716557313E-5</v>
      </c>
      <c r="K231" s="58">
        <v>3.73132641007246E-7</v>
      </c>
      <c r="L231" s="57">
        <v>33.195373896415099</v>
      </c>
      <c r="M231" s="57"/>
      <c r="N231" s="57">
        <v>-19.4216059327427</v>
      </c>
      <c r="O231" s="57">
        <v>-32.169814509746999</v>
      </c>
      <c r="P231" s="58">
        <v>1.10189555298126E-2</v>
      </c>
      <c r="Q231" s="58">
        <v>4.0012035990208503E-3</v>
      </c>
      <c r="R231" s="57" t="s">
        <v>73</v>
      </c>
    </row>
    <row r="232" spans="1:18" x14ac:dyDescent="0.25">
      <c r="A232" s="57">
        <v>110</v>
      </c>
      <c r="B232" s="57" t="s">
        <v>69</v>
      </c>
      <c r="C232" s="57">
        <v>0.8</v>
      </c>
      <c r="D232" s="58">
        <v>8.5585692873035897E-8</v>
      </c>
      <c r="E232" s="57">
        <v>8.1474623613349895</v>
      </c>
      <c r="F232" s="57"/>
      <c r="G232" s="57">
        <v>-2.3807479866896801</v>
      </c>
      <c r="H232" s="57">
        <v>0</v>
      </c>
      <c r="I232" s="58">
        <v>3.6677471800269398E-3</v>
      </c>
      <c r="J232" s="58">
        <v>1.42807366013617E-5</v>
      </c>
      <c r="K232" s="58">
        <v>2.7180485573374798E-7</v>
      </c>
      <c r="L232" s="57">
        <v>24.180845453802799</v>
      </c>
      <c r="M232" s="57"/>
      <c r="N232" s="57">
        <v>-19.479318987279601</v>
      </c>
      <c r="O232" s="57">
        <v>-31.5210833936863</v>
      </c>
      <c r="P232" s="58">
        <v>1.10183069966761E-2</v>
      </c>
      <c r="Q232" s="58">
        <v>4.0038855832318096E-3</v>
      </c>
      <c r="R232" s="57" t="s">
        <v>73</v>
      </c>
    </row>
    <row r="233" spans="1:18" x14ac:dyDescent="0.25">
      <c r="A233" s="57">
        <v>111</v>
      </c>
      <c r="B233" s="57" t="s">
        <v>68</v>
      </c>
      <c r="C233" s="57">
        <v>0.79600000000000004</v>
      </c>
      <c r="D233" s="58">
        <v>1.03152695975217E-7</v>
      </c>
      <c r="E233" s="57">
        <v>9.86915379451173</v>
      </c>
      <c r="F233" s="57"/>
      <c r="G233" s="57">
        <v>6.2860744730568499</v>
      </c>
      <c r="H233" s="57">
        <v>0</v>
      </c>
      <c r="I233" s="58">
        <v>3.6996107528001901E-3</v>
      </c>
      <c r="J233" s="58">
        <v>1.4356559274697799E-5</v>
      </c>
      <c r="K233" s="58">
        <v>5.8865655638840095E-7</v>
      </c>
      <c r="L233" s="57">
        <v>52.632088064749702</v>
      </c>
      <c r="M233" s="57"/>
      <c r="N233" s="57">
        <v>-28.009256472148799</v>
      </c>
      <c r="O233" s="57">
        <v>-33.780681904412802</v>
      </c>
      <c r="P233" s="58">
        <v>1.0922454383171199E-2</v>
      </c>
      <c r="Q233" s="58">
        <v>3.9945439509609798E-3</v>
      </c>
      <c r="R233" s="57" t="s">
        <v>73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"/>
  <sheetViews>
    <sheetView topLeftCell="H1" zoomScale="88" zoomScaleNormal="88" workbookViewId="0">
      <selection activeCell="W22" sqref="W22"/>
    </sheetView>
  </sheetViews>
  <sheetFormatPr defaultRowHeight="12.75" x14ac:dyDescent="0.2"/>
  <cols>
    <col min="1" max="1" width="9.28515625" style="1" bestFit="1" customWidth="1"/>
    <col min="2" max="2" width="14.28515625" style="2" customWidth="1"/>
    <col min="3" max="3" width="13.5703125" style="1" bestFit="1" customWidth="1"/>
    <col min="4" max="4" width="10.7109375" style="1" customWidth="1"/>
    <col min="5" max="5" width="11.28515625" style="1" customWidth="1"/>
    <col min="6" max="6" width="12" style="1" customWidth="1"/>
    <col min="7" max="7" width="10.7109375" style="1" customWidth="1"/>
    <col min="8" max="8" width="12" style="1" customWidth="1"/>
    <col min="9" max="9" width="8.7109375" style="1" customWidth="1"/>
    <col min="10" max="10" width="13.7109375" style="1" customWidth="1"/>
    <col min="11" max="11" width="12.7109375" style="1" customWidth="1"/>
    <col min="12" max="13" width="9.140625" style="1"/>
    <col min="14" max="14" width="9.28515625" style="1" bestFit="1" customWidth="1"/>
    <col min="15" max="15" width="10.42578125" style="1" bestFit="1" customWidth="1"/>
    <col min="16" max="17" width="9.140625" style="1"/>
    <col min="18" max="19" width="8.7109375" style="1" customWidth="1"/>
    <col min="20" max="20" width="9.140625" style="1"/>
    <col min="21" max="23" width="12.7109375" style="1" customWidth="1"/>
    <col min="24" max="16384" width="9.140625" style="1"/>
  </cols>
  <sheetData>
    <row r="1" spans="1:23" x14ac:dyDescent="0.2">
      <c r="A1" s="8" t="s">
        <v>24</v>
      </c>
      <c r="B1" s="9" t="s">
        <v>23</v>
      </c>
      <c r="C1" s="8" t="s">
        <v>28</v>
      </c>
      <c r="D1" s="8" t="s">
        <v>26</v>
      </c>
      <c r="E1" s="7"/>
      <c r="F1" s="7"/>
      <c r="G1" s="65" t="s">
        <v>31</v>
      </c>
      <c r="H1" s="65"/>
      <c r="I1" s="65"/>
      <c r="J1" s="65" t="s">
        <v>36</v>
      </c>
      <c r="K1" s="65"/>
      <c r="L1" s="64" t="s">
        <v>37</v>
      </c>
      <c r="M1" s="64"/>
      <c r="N1" s="64" t="s">
        <v>48</v>
      </c>
      <c r="O1" s="64"/>
      <c r="P1" s="64" t="s">
        <v>58</v>
      </c>
      <c r="Q1" s="64"/>
      <c r="R1" s="40" t="s">
        <v>59</v>
      </c>
      <c r="S1" s="40" t="s">
        <v>60</v>
      </c>
      <c r="U1" s="66" t="s">
        <v>40</v>
      </c>
      <c r="V1" s="66"/>
      <c r="W1" s="66"/>
    </row>
    <row r="2" spans="1:23" ht="15" x14ac:dyDescent="0.2">
      <c r="A2" s="12"/>
      <c r="B2" s="12"/>
      <c r="C2" s="12"/>
      <c r="D2" s="12"/>
      <c r="E2" s="8" t="s">
        <v>27</v>
      </c>
      <c r="F2" s="8" t="s">
        <v>33</v>
      </c>
      <c r="G2" s="8" t="s">
        <v>26</v>
      </c>
      <c r="H2" s="8" t="s">
        <v>31</v>
      </c>
      <c r="I2" s="8" t="s">
        <v>34</v>
      </c>
      <c r="J2" s="8" t="s">
        <v>33</v>
      </c>
      <c r="K2" s="8" t="s">
        <v>34</v>
      </c>
      <c r="L2" s="8" t="s">
        <v>33</v>
      </c>
      <c r="M2" s="8" t="s">
        <v>34</v>
      </c>
      <c r="N2" s="8" t="s">
        <v>33</v>
      </c>
      <c r="O2" s="8" t="s">
        <v>34</v>
      </c>
      <c r="P2" s="8" t="s">
        <v>33</v>
      </c>
      <c r="Q2" s="8" t="s">
        <v>34</v>
      </c>
      <c r="R2" s="8"/>
      <c r="S2" s="8"/>
      <c r="U2" s="16">
        <v>5</v>
      </c>
      <c r="V2" s="17">
        <v>1.7897999999999999E-8</v>
      </c>
      <c r="W2" s="18">
        <v>2.6057E-8</v>
      </c>
    </row>
    <row r="3" spans="1:23" ht="13.5" thickBot="1" x14ac:dyDescent="0.25">
      <c r="A3" s="10" t="s">
        <v>25</v>
      </c>
      <c r="B3" s="11"/>
      <c r="C3" s="10" t="s">
        <v>29</v>
      </c>
      <c r="D3" s="10" t="s">
        <v>35</v>
      </c>
      <c r="E3" s="10" t="s">
        <v>21</v>
      </c>
      <c r="F3" s="10" t="s">
        <v>30</v>
      </c>
      <c r="G3" s="10" t="s">
        <v>35</v>
      </c>
      <c r="H3" s="10" t="s">
        <v>21</v>
      </c>
      <c r="I3" s="10" t="s">
        <v>32</v>
      </c>
      <c r="J3" s="10" t="s">
        <v>30</v>
      </c>
      <c r="K3" s="10" t="s">
        <v>32</v>
      </c>
      <c r="L3" s="10" t="s">
        <v>30</v>
      </c>
      <c r="M3" s="10" t="s">
        <v>32</v>
      </c>
      <c r="N3" s="10" t="s">
        <v>30</v>
      </c>
      <c r="O3" s="10" t="s">
        <v>32</v>
      </c>
      <c r="P3" s="10" t="s">
        <v>30</v>
      </c>
      <c r="Q3" s="10" t="s">
        <v>32</v>
      </c>
      <c r="R3" s="10"/>
      <c r="S3" s="10"/>
      <c r="U3" s="19">
        <v>4</v>
      </c>
      <c r="V3" s="20">
        <v>-3.4734000000000001E-6</v>
      </c>
      <c r="W3" s="21">
        <v>-4.5697999999999999E-6</v>
      </c>
    </row>
    <row r="4" spans="1:23" x14ac:dyDescent="0.2">
      <c r="A4" s="1">
        <f>ReprocessedData!A8</f>
        <v>1</v>
      </c>
      <c r="B4" s="2" t="str">
        <f>ReprocessedData!B8</f>
        <v>Blank</v>
      </c>
      <c r="C4" s="1">
        <f>ReprocessedData!C8</f>
        <v>100</v>
      </c>
      <c r="D4" s="3">
        <f>ReprocessedData!D8</f>
        <v>1.34765619602922E-10</v>
      </c>
      <c r="E4" s="5">
        <f>ReprocessedData!E8</f>
        <v>0</v>
      </c>
      <c r="F4" s="5">
        <f>ReprocessedData!G8</f>
        <v>0</v>
      </c>
      <c r="G4" s="3">
        <f>ReprocessedData!K8</f>
        <v>1.3477447708201699E-9</v>
      </c>
      <c r="H4" s="5">
        <f>ReprocessedData!L8</f>
        <v>0</v>
      </c>
      <c r="I4" s="5">
        <f>ReprocessedData!N8</f>
        <v>0</v>
      </c>
      <c r="L4" s="5">
        <f t="shared" ref="L4:L35" si="0">F4-(V$2*A4^5+V$3*A4^4+V$4*A4^3+V$5*A4^2+V$6*A4)</f>
        <v>-0.115747854498</v>
      </c>
      <c r="M4" s="5">
        <f t="shared" ref="M4:M35" si="1">I4-(W$2*A4^5+W$3*A4^4+W$4*A4^3+W$5*A4^2+W$6*A4)</f>
        <v>-0.125316876257</v>
      </c>
      <c r="N4" s="5">
        <f>(N110-1)*1000</f>
        <v>-9.6891389557081098</v>
      </c>
      <c r="O4" s="5">
        <f t="shared" ref="N4:O23" si="2">(O110-1)*1000</f>
        <v>23.074186752241268</v>
      </c>
      <c r="P4" s="5">
        <f t="shared" ref="P4:Q23" si="3">(P110-1)*1000</f>
        <v>0.32281076016893451</v>
      </c>
      <c r="Q4" s="5">
        <f t="shared" si="3"/>
        <v>0.80587889501004817</v>
      </c>
      <c r="R4" s="4">
        <f>(D4/(V$21*C4))*V$24</f>
        <v>1.0021309253220477E-4</v>
      </c>
      <c r="S4" s="4">
        <f>(G4/(W$21*C4))*W$24</f>
        <v>9.0874328047765287E-4</v>
      </c>
      <c r="U4" s="19">
        <v>3</v>
      </c>
      <c r="V4" s="20">
        <v>2.3801000000000001E-4</v>
      </c>
      <c r="W4" s="21">
        <v>2.9802000000000002E-4</v>
      </c>
    </row>
    <row r="5" spans="1:23" x14ac:dyDescent="0.2">
      <c r="A5" s="1">
        <f>ReprocessedData!A9</f>
        <v>2</v>
      </c>
      <c r="B5" s="2" t="str">
        <f>ReprocessedData!B9</f>
        <v>Blank</v>
      </c>
      <c r="C5" s="1">
        <f>ReprocessedData!C9</f>
        <v>100</v>
      </c>
      <c r="D5" s="3">
        <f>ReprocessedData!D9</f>
        <v>1.2766892177704E-10</v>
      </c>
      <c r="E5" s="5">
        <f>ReprocessedData!E9</f>
        <v>0</v>
      </c>
      <c r="F5" s="5">
        <f>ReprocessedData!G9</f>
        <v>0</v>
      </c>
      <c r="G5" s="3">
        <f>ReprocessedData!K9</f>
        <v>1.3209552739840099E-9</v>
      </c>
      <c r="H5" s="5">
        <f>ReprocessedData!L9</f>
        <v>0</v>
      </c>
      <c r="I5" s="5">
        <f>ReprocessedData!N9</f>
        <v>0</v>
      </c>
      <c r="L5" s="5">
        <f t="shared" si="0"/>
        <v>-0.21790227833600001</v>
      </c>
      <c r="M5" s="5">
        <f t="shared" si="1"/>
        <v>-0.23412547702400002</v>
      </c>
      <c r="N5" s="5">
        <f t="shared" si="2"/>
        <v>-9.7903153020837408</v>
      </c>
      <c r="O5" s="5">
        <f t="shared" si="2"/>
        <v>22.962853529568285</v>
      </c>
      <c r="P5" s="5">
        <f t="shared" si="3"/>
        <v>0.22163441379330351</v>
      </c>
      <c r="Q5" s="5">
        <f t="shared" si="3"/>
        <v>0.69454567233706577</v>
      </c>
      <c r="R5" s="4">
        <f>(D5/((V$21*C5)))*9.6</f>
        <v>9.7893102960030671E-5</v>
      </c>
      <c r="S5" s="4">
        <f t="shared" ref="S5:S68" si="4">(G5/(W$21*C5))*W$24</f>
        <v>8.9067993809686745E-4</v>
      </c>
      <c r="U5" s="19">
        <v>2</v>
      </c>
      <c r="V5" s="20">
        <v>-7.4866999999999998E-3</v>
      </c>
      <c r="W5" s="21">
        <v>-9.1166000000000007E-3</v>
      </c>
    </row>
    <row r="6" spans="1:23" x14ac:dyDescent="0.2">
      <c r="A6" s="1">
        <f>ReprocessedData!A10</f>
        <v>3</v>
      </c>
      <c r="B6" s="2" t="str">
        <f>ReprocessedData!B10</f>
        <v>Test</v>
      </c>
      <c r="C6" s="1">
        <f>ReprocessedData!C10</f>
        <v>0.8</v>
      </c>
      <c r="D6" s="3">
        <f>ReprocessedData!D10</f>
        <v>1.66079381282158E-7</v>
      </c>
      <c r="E6" s="5">
        <f>ReprocessedData!E10</f>
        <v>0</v>
      </c>
      <c r="F6" s="5">
        <f>ReprocessedData!G10</f>
        <v>0</v>
      </c>
      <c r="G6" s="3">
        <f>ReprocessedData!K10</f>
        <v>4.8368390603847899E-7</v>
      </c>
      <c r="H6" s="5">
        <f>ReprocessedData!L10</f>
        <v>0</v>
      </c>
      <c r="I6" s="5">
        <f>ReprocessedData!N10</f>
        <v>0</v>
      </c>
      <c r="L6" s="5">
        <f t="shared" si="0"/>
        <v>-0.30776897381399998</v>
      </c>
      <c r="M6" s="5">
        <f t="shared" si="1"/>
        <v>-0.32805331805100002</v>
      </c>
      <c r="N6" s="5">
        <f t="shared" si="2"/>
        <v>-9.879321568945997</v>
      </c>
      <c r="O6" s="5">
        <f t="shared" si="2"/>
        <v>22.866746336142718</v>
      </c>
      <c r="P6" s="5">
        <f t="shared" si="3"/>
        <v>0.13262814693115743</v>
      </c>
      <c r="Q6" s="5">
        <f t="shared" si="3"/>
        <v>0.59843847891150048</v>
      </c>
      <c r="R6" s="4">
        <f t="shared" ref="R6:R37" si="5">(D6/((V$21*C6)))*9.6</f>
        <v>15.91815156059022</v>
      </c>
      <c r="S6" s="4">
        <f t="shared" si="4"/>
        <v>40.766667120897772</v>
      </c>
      <c r="U6" s="22">
        <v>1</v>
      </c>
      <c r="V6" s="23">
        <v>0.123</v>
      </c>
      <c r="W6" s="24">
        <v>0.13414000000000001</v>
      </c>
    </row>
    <row r="7" spans="1:23" x14ac:dyDescent="0.2">
      <c r="A7" s="1">
        <f>ReprocessedData!A11</f>
        <v>4</v>
      </c>
      <c r="B7" s="2" t="str">
        <f>ReprocessedData!B11</f>
        <v>Test</v>
      </c>
      <c r="C7" s="1">
        <f>ReprocessedData!C11</f>
        <v>0.8</v>
      </c>
      <c r="D7" s="3">
        <f>ReprocessedData!D11</f>
        <v>1.6337801342358701E-7</v>
      </c>
      <c r="E7" s="5">
        <f>ReprocessedData!E11</f>
        <v>0</v>
      </c>
      <c r="F7" s="5">
        <f>ReprocessedData!G11</f>
        <v>0</v>
      </c>
      <c r="G7" s="3">
        <f>ReprocessedData!K11</f>
        <v>4.74176232723167E-7</v>
      </c>
      <c r="H7" s="5">
        <f>ReprocessedData!L11</f>
        <v>0</v>
      </c>
      <c r="I7" s="5">
        <f>ReprocessedData!N11</f>
        <v>0</v>
      </c>
      <c r="L7" s="5">
        <f t="shared" si="0"/>
        <v>-0.386574577152</v>
      </c>
      <c r="M7" s="5">
        <f t="shared" si="1"/>
        <v>-0.40862449356800001</v>
      </c>
      <c r="N7" s="5">
        <f t="shared" si="2"/>
        <v>-9.9573726480879365</v>
      </c>
      <c r="O7" s="5">
        <f t="shared" si="2"/>
        <v>22.784305715074062</v>
      </c>
      <c r="P7" s="5">
        <f t="shared" si="3"/>
        <v>5.4577067789107758E-2</v>
      </c>
      <c r="Q7" s="5">
        <f t="shared" si="3"/>
        <v>0.51599785784284258</v>
      </c>
      <c r="R7" s="4">
        <f t="shared" si="5"/>
        <v>15.65923451344284</v>
      </c>
      <c r="S7" s="4">
        <f t="shared" si="4"/>
        <v>39.965325276977225</v>
      </c>
      <c r="W7" s="13"/>
    </row>
    <row r="8" spans="1:23" x14ac:dyDescent="0.2">
      <c r="A8" s="41">
        <f>ReprocessedData!A12</f>
        <v>5</v>
      </c>
      <c r="B8" s="42" t="str">
        <f>ReprocessedData!B12</f>
        <v>SIGMA ALANINE</v>
      </c>
      <c r="C8" s="41">
        <f>ReprocessedData!C12</f>
        <v>0.8</v>
      </c>
      <c r="D8" s="43">
        <f>ReprocessedData!D12</f>
        <v>1.6140832383160201E-7</v>
      </c>
      <c r="E8" s="44">
        <f>ReprocessedData!E12</f>
        <v>15.7200002670288</v>
      </c>
      <c r="F8" s="44">
        <f>ReprocessedData!G12</f>
        <v>-1.8500000238418599</v>
      </c>
      <c r="G8" s="43">
        <f>ReprocessedData!K12</f>
        <v>4.70411802622195E-7</v>
      </c>
      <c r="H8" s="44">
        <f>ReprocessedData!L12</f>
        <v>40.439998626708999</v>
      </c>
      <c r="I8" s="44">
        <f>ReprocessedData!N12</f>
        <v>-19.620000839233398</v>
      </c>
      <c r="J8" s="44">
        <f>F8</f>
        <v>-1.8500000238418599</v>
      </c>
      <c r="K8" s="44">
        <f>I8</f>
        <v>-19.620000839233398</v>
      </c>
      <c r="L8" s="44">
        <f t="shared" si="0"/>
        <v>-2.30546883009186</v>
      </c>
      <c r="M8" s="44">
        <f t="shared" si="1"/>
        <v>-20.097263642358399</v>
      </c>
      <c r="N8" s="44">
        <f t="shared" si="2"/>
        <v>-11.85789444929053</v>
      </c>
      <c r="O8" s="44">
        <f>(O114-1)*1000</f>
        <v>2.6388426631664963</v>
      </c>
      <c r="P8" s="44">
        <f t="shared" si="3"/>
        <v>-1.8459447334133738</v>
      </c>
      <c r="Q8" s="44">
        <f t="shared" si="3"/>
        <v>-19.629465194064721</v>
      </c>
      <c r="R8" s="45">
        <f t="shared" si="5"/>
        <v>15.470446373635973</v>
      </c>
      <c r="S8" s="45">
        <f>(G8/(W$21*C8))*W$24</f>
        <v>39.648045196101421</v>
      </c>
      <c r="U8" s="67" t="s">
        <v>41</v>
      </c>
      <c r="V8" s="67"/>
      <c r="W8" s="67"/>
    </row>
    <row r="9" spans="1:23" ht="15" x14ac:dyDescent="0.2">
      <c r="A9" s="41">
        <f>ReprocessedData!A13</f>
        <v>6</v>
      </c>
      <c r="B9" s="42" t="str">
        <f>ReprocessedData!B13</f>
        <v>ALANINE</v>
      </c>
      <c r="C9" s="41">
        <f>ReprocessedData!C13</f>
        <v>0.8</v>
      </c>
      <c r="D9" s="43">
        <f>ReprocessedData!D13</f>
        <v>1.6553074802527799E-7</v>
      </c>
      <c r="E9" s="44">
        <f>ReprocessedData!E13</f>
        <v>16.121506082629502</v>
      </c>
      <c r="F9" s="44">
        <f>ReprocessedData!G13</f>
        <v>-1.79637719711059</v>
      </c>
      <c r="G9" s="43">
        <f>ReprocessedData!K13</f>
        <v>4.8098760818682304E-7</v>
      </c>
      <c r="H9" s="44">
        <f>ReprocessedData!L13</f>
        <v>41.349174402014</v>
      </c>
      <c r="I9" s="44">
        <f>ReprocessedData!N13</f>
        <v>-19.5316129641622</v>
      </c>
      <c r="J9" s="44">
        <f>F9</f>
        <v>-1.79637719711059</v>
      </c>
      <c r="K9" s="44">
        <f>I9</f>
        <v>-19.5316129641622</v>
      </c>
      <c r="L9" s="44">
        <f t="shared" si="0"/>
        <v>-2.3119038055585897</v>
      </c>
      <c r="M9" s="44">
        <f t="shared" si="1"/>
        <v>-20.066907842594201</v>
      </c>
      <c r="N9" s="44">
        <f t="shared" si="2"/>
        <v>-11.864267813089025</v>
      </c>
      <c r="O9" s="44">
        <f t="shared" si="2"/>
        <v>2.6699027906815775</v>
      </c>
      <c r="P9" s="44">
        <f t="shared" si="3"/>
        <v>-1.8523180972118691</v>
      </c>
      <c r="Q9" s="44">
        <f t="shared" si="3"/>
        <v>-19.598405066549638</v>
      </c>
      <c r="R9" s="45">
        <f t="shared" si="5"/>
        <v>15.865566903381275</v>
      </c>
      <c r="S9" s="45">
        <f t="shared" si="4"/>
        <v>40.539413173423021</v>
      </c>
      <c r="U9" s="25" t="s">
        <v>44</v>
      </c>
      <c r="V9" s="7" t="s">
        <v>45</v>
      </c>
      <c r="W9" s="26" t="s">
        <v>46</v>
      </c>
    </row>
    <row r="10" spans="1:23" x14ac:dyDescent="0.2">
      <c r="A10" s="46">
        <f>ReprocessedData!A14</f>
        <v>7</v>
      </c>
      <c r="B10" s="47" t="str">
        <f>ReprocessedData!B14</f>
        <v>BOVINE LIVER</v>
      </c>
      <c r="C10" s="46">
        <f>ReprocessedData!C14</f>
        <v>0.83899999999999997</v>
      </c>
      <c r="D10" s="48">
        <f>ReprocessedData!D14</f>
        <v>1.04194770096655E-7</v>
      </c>
      <c r="E10" s="49">
        <f>ReprocessedData!E14</f>
        <v>9.6761203911456608</v>
      </c>
      <c r="F10" s="49">
        <f>ReprocessedData!G14</f>
        <v>6.5025982614384796</v>
      </c>
      <c r="G10" s="48">
        <f>ReprocessedData!K14</f>
        <v>5.8393695834269E-7</v>
      </c>
      <c r="H10" s="49">
        <f>ReprocessedData!L14</f>
        <v>47.865666614820803</v>
      </c>
      <c r="I10" s="49">
        <f>ReprocessedData!N14</f>
        <v>-28.304795670180901</v>
      </c>
      <c r="J10" s="49">
        <f>F10+(AVERAGE(F$8:F$9,F$21:F$22,F$34:F$35,F$47:F$48,F$60:F$61,F$73:F$74,F$86:F$87,F$99:F$100)-AVERAGE(F$10,F$23,F$36,F$49,F$62,F$75,F$88,F$101))</f>
        <v>-1.7567627409448656</v>
      </c>
      <c r="K10" s="49">
        <f>I10+(AVERAGE(I$8:I$9,I$21:I$22,I$34:I$35,I$47:I$48,I$60:I$61,I$73:I$74,I$86:I$87,I$99:I$100)-AVERAGE(I$10,I$23,I$36,I$49,I$62,I$75,I$88,I$101))</f>
        <v>-19.531479083309051</v>
      </c>
      <c r="L10" s="49">
        <f t="shared" si="0"/>
        <v>5.9348479531524791</v>
      </c>
      <c r="M10" s="49">
        <f t="shared" si="1"/>
        <v>-28.888748980379901</v>
      </c>
      <c r="N10" s="49">
        <f>(N116-1)*1000</f>
        <v>-3.6964745735578175</v>
      </c>
      <c r="O10" s="49">
        <f t="shared" si="2"/>
        <v>-6.3566263334491335</v>
      </c>
      <c r="P10" s="49">
        <f t="shared" si="3"/>
        <v>6.3154751423193378</v>
      </c>
      <c r="Q10" s="49">
        <f t="shared" si="3"/>
        <v>-28.624934190680349</v>
      </c>
      <c r="R10" s="50">
        <f t="shared" si="5"/>
        <v>9.5224974289326632</v>
      </c>
      <c r="S10" s="50">
        <f t="shared" si="4"/>
        <v>46.928595821646717</v>
      </c>
      <c r="U10" s="19" t="s">
        <v>42</v>
      </c>
      <c r="V10" s="27">
        <f>(L107-L104)</f>
        <v>8.2489798520583477</v>
      </c>
      <c r="W10" s="28">
        <f>(M107-M104)</f>
        <v>-8.7861403578343449</v>
      </c>
    </row>
    <row r="11" spans="1:23" x14ac:dyDescent="0.2">
      <c r="A11" s="1">
        <f>ReprocessedData!A15</f>
        <v>8</v>
      </c>
      <c r="B11" s="2" t="str">
        <f>ReprocessedData!B15</f>
        <v>blank</v>
      </c>
      <c r="C11" s="1">
        <f>ReprocessedData!C15</f>
        <v>100</v>
      </c>
      <c r="D11" s="3">
        <f>ReprocessedData!D15</f>
        <v>1.24986224041073E-10</v>
      </c>
      <c r="E11" s="5">
        <f>ReprocessedData!E15</f>
        <v>5.4889162754606299E-3</v>
      </c>
      <c r="F11" s="5">
        <f>ReprocessedData!G15</f>
        <v>-63.1176839754119</v>
      </c>
      <c r="G11" s="3">
        <f>ReprocessedData!K15</f>
        <v>1.6673476518729E-9</v>
      </c>
      <c r="H11" s="5">
        <f>ReprocessedData!L15</f>
        <v>1.1466953194243499E-3</v>
      </c>
      <c r="I11" s="5">
        <f>ReprocessedData!N15</f>
        <v>-22.529998408053601</v>
      </c>
      <c r="L11" s="5">
        <f t="shared" si="0"/>
        <v>-63.730755730675902</v>
      </c>
      <c r="M11" s="5">
        <f t="shared" si="1"/>
        <v>-23.1543781830296</v>
      </c>
      <c r="N11" s="5">
        <f t="shared" si="2"/>
        <v>-72.69506498166345</v>
      </c>
      <c r="O11" s="5">
        <f t="shared" si="2"/>
        <v>-0.48920430641408164</v>
      </c>
      <c r="P11" s="5">
        <f t="shared" si="3"/>
        <v>-62.683115265786292</v>
      </c>
      <c r="Q11" s="5">
        <f t="shared" si="3"/>
        <v>-22.757512163645298</v>
      </c>
      <c r="R11" s="4">
        <f t="shared" si="5"/>
        <v>9.5836082331813142E-5</v>
      </c>
      <c r="S11" s="4">
        <f t="shared" si="4"/>
        <v>1.1242417760876351E-3</v>
      </c>
      <c r="U11" s="19" t="s">
        <v>43</v>
      </c>
      <c r="V11" s="30">
        <f>6.32+1.85</f>
        <v>8.17</v>
      </c>
      <c r="W11" s="31">
        <f>-28.61+19.62</f>
        <v>-8.9899999999999984</v>
      </c>
    </row>
    <row r="12" spans="1:23" x14ac:dyDescent="0.2">
      <c r="A12" s="1">
        <f>ReprocessedData!A16</f>
        <v>9</v>
      </c>
      <c r="B12" s="2" t="str">
        <f>ReprocessedData!B16</f>
        <v>FS1LE</v>
      </c>
      <c r="C12" s="1">
        <f>ReprocessedData!C16</f>
        <v>0.83499999999999996</v>
      </c>
      <c r="D12" s="3">
        <f>ReprocessedData!D16</f>
        <v>1.4069403284078199E-7</v>
      </c>
      <c r="E12" s="5">
        <f>ReprocessedData!E16</f>
        <v>13.1282859975313</v>
      </c>
      <c r="F12" s="5">
        <f>ReprocessedData!G16</f>
        <v>10.2433196738245</v>
      </c>
      <c r="G12" s="3">
        <f>ReprocessedData!K16</f>
        <v>5.2547702567018504E-7</v>
      </c>
      <c r="H12" s="5">
        <f>ReprocessedData!L16</f>
        <v>43.280373117099899</v>
      </c>
      <c r="I12" s="5">
        <f>ReprocessedData!N16</f>
        <v>-16.9821855342629</v>
      </c>
      <c r="L12" s="5">
        <f t="shared" si="0"/>
        <v>9.5909652022224989</v>
      </c>
      <c r="M12" s="5">
        <f t="shared" si="1"/>
        <v>-17.639813696255899</v>
      </c>
      <c r="N12" s="5">
        <f t="shared" si="2"/>
        <v>-7.5362816635560215E-2</v>
      </c>
      <c r="O12" s="5">
        <f t="shared" si="2"/>
        <v>5.1533113736239589</v>
      </c>
      <c r="P12" s="5">
        <f t="shared" si="3"/>
        <v>9.9365868992415951</v>
      </c>
      <c r="Q12" s="5">
        <f t="shared" si="3"/>
        <v>-17.114996483607257</v>
      </c>
      <c r="R12" s="4">
        <f t="shared" si="5"/>
        <v>12.919809409342724</v>
      </c>
      <c r="S12" s="4">
        <f t="shared" si="4"/>
        <v>42.432714438939385</v>
      </c>
      <c r="U12" s="22" t="s">
        <v>47</v>
      </c>
      <c r="V12" s="32">
        <f>(V11/V10)</f>
        <v>0.99042550067101442</v>
      </c>
      <c r="W12" s="32">
        <f>(W11/W10)</f>
        <v>1.0232024112822051</v>
      </c>
    </row>
    <row r="13" spans="1:23" x14ac:dyDescent="0.2">
      <c r="A13" s="1">
        <f>ReprocessedData!A17</f>
        <v>10</v>
      </c>
      <c r="B13" s="2" t="str">
        <f>ReprocessedData!B17</f>
        <v>FS7LE</v>
      </c>
      <c r="C13" s="1">
        <f>ReprocessedData!C17</f>
        <v>0.75800000000000001</v>
      </c>
      <c r="D13" s="3">
        <f>ReprocessedData!D17</f>
        <v>1.15391030772183E-7</v>
      </c>
      <c r="E13" s="5">
        <f>ReprocessedData!E17</f>
        <v>11.8609374795478</v>
      </c>
      <c r="F13" s="5">
        <f>ReprocessedData!G17</f>
        <v>10.375292835281799</v>
      </c>
      <c r="G13" s="3">
        <f>ReprocessedData!K17</f>
        <v>4.4103242657911302E-7</v>
      </c>
      <c r="H13" s="5">
        <f>ReprocessedData!L17</f>
        <v>40.015172779193897</v>
      </c>
      <c r="I13" s="5">
        <f>ReprocessedData!N17</f>
        <v>-18.155775416856699</v>
      </c>
      <c r="L13" s="5">
        <f t="shared" si="0"/>
        <v>9.6888970352817996</v>
      </c>
      <c r="M13" s="5">
        <f t="shared" si="1"/>
        <v>-18.840443116856697</v>
      </c>
      <c r="N13" s="5">
        <f t="shared" si="2"/>
        <v>2.1631368153585129E-2</v>
      </c>
      <c r="O13" s="5">
        <f t="shared" si="2"/>
        <v>3.9248244554088707</v>
      </c>
      <c r="P13" s="5">
        <f t="shared" si="3"/>
        <v>10.033581084030629</v>
      </c>
      <c r="Q13" s="5">
        <f t="shared" si="3"/>
        <v>-18.343483401822347</v>
      </c>
      <c r="R13" s="4">
        <f t="shared" si="5"/>
        <v>11.672657736149409</v>
      </c>
      <c r="S13" s="4">
        <f t="shared" si="4"/>
        <v>39.231496366956556</v>
      </c>
    </row>
    <row r="14" spans="1:23" x14ac:dyDescent="0.2">
      <c r="A14" s="1">
        <f>ReprocessedData!A18</f>
        <v>11</v>
      </c>
      <c r="B14" s="2" t="str">
        <f>ReprocessedData!B18</f>
        <v>FS3LE</v>
      </c>
      <c r="C14" s="1">
        <f>ReprocessedData!C18</f>
        <v>0.76</v>
      </c>
      <c r="D14" s="3">
        <f>ReprocessedData!D18</f>
        <v>1.26189630696161E-7</v>
      </c>
      <c r="E14" s="5">
        <f>ReprocessedData!E18</f>
        <v>12.9367003714168</v>
      </c>
      <c r="F14" s="5">
        <f>ReprocessedData!G18</f>
        <v>11.431357907037</v>
      </c>
      <c r="G14" s="3">
        <f>ReprocessedData!K18</f>
        <v>4.7704205541343501E-7</v>
      </c>
      <c r="H14" s="5">
        <f>ReprocessedData!L18</f>
        <v>43.168478674581998</v>
      </c>
      <c r="I14" s="5">
        <f>ReprocessedData!N18</f>
        <v>-17.253069131927099</v>
      </c>
      <c r="L14" s="5">
        <f t="shared" si="0"/>
        <v>10.715428855639001</v>
      </c>
      <c r="M14" s="5">
        <f t="shared" si="1"/>
        <v>-17.959455216034097</v>
      </c>
      <c r="N14" s="5">
        <f t="shared" si="2"/>
        <v>1.0383346602858001</v>
      </c>
      <c r="O14" s="5">
        <f t="shared" si="2"/>
        <v>4.8262533998408852</v>
      </c>
      <c r="P14" s="5">
        <f t="shared" si="3"/>
        <v>11.050284376163066</v>
      </c>
      <c r="Q14" s="5">
        <f t="shared" si="3"/>
        <v>-17.442054457390334</v>
      </c>
      <c r="R14" s="4">
        <f t="shared" si="5"/>
        <v>12.731423981452261</v>
      </c>
      <c r="S14" s="4">
        <f t="shared" si="4"/>
        <v>42.323018320370956</v>
      </c>
      <c r="U14" s="63" t="s">
        <v>49</v>
      </c>
      <c r="V14" s="63"/>
      <c r="W14" s="63"/>
    </row>
    <row r="15" spans="1:23" ht="15" x14ac:dyDescent="0.2">
      <c r="A15" s="1">
        <f>ReprocessedData!A19</f>
        <v>12</v>
      </c>
      <c r="B15" s="2" t="str">
        <f>ReprocessedData!B19</f>
        <v>FS10LE</v>
      </c>
      <c r="C15" s="1">
        <f>ReprocessedData!C19</f>
        <v>0.79600000000000004</v>
      </c>
      <c r="D15" s="3">
        <f>ReprocessedData!D19</f>
        <v>1.3419577440942901E-7</v>
      </c>
      <c r="E15" s="5">
        <f>ReprocessedData!E19</f>
        <v>13.1352698272167</v>
      </c>
      <c r="F15" s="5">
        <f>ReprocessedData!G19</f>
        <v>10.9976842399162</v>
      </c>
      <c r="G15" s="3">
        <f>ReprocessedData!K19</f>
        <v>5.0966658116102803E-7</v>
      </c>
      <c r="H15" s="5">
        <f>ReprocessedData!L19</f>
        <v>44.034867108431897</v>
      </c>
      <c r="I15" s="5">
        <f>ReprocessedData!N19</f>
        <v>-17.556990436124099</v>
      </c>
      <c r="L15" s="5">
        <f t="shared" si="0"/>
        <v>10.256058587180201</v>
      </c>
      <c r="M15" s="5">
        <f t="shared" si="1"/>
        <v>-18.280583038748098</v>
      </c>
      <c r="N15" s="5">
        <f t="shared" si="2"/>
        <v>0.58336263215408302</v>
      </c>
      <c r="O15" s="5">
        <f t="shared" si="2"/>
        <v>4.4976746373102117</v>
      </c>
      <c r="P15" s="5">
        <f t="shared" si="3"/>
        <v>10.595312348031349</v>
      </c>
      <c r="Q15" s="5">
        <f t="shared" si="3"/>
        <v>-17.770633219921006</v>
      </c>
      <c r="R15" s="4">
        <f t="shared" si="5"/>
        <v>12.926849044850032</v>
      </c>
      <c r="S15" s="4">
        <f t="shared" si="4"/>
        <v>43.172445228897381</v>
      </c>
      <c r="U15" s="25" t="s">
        <v>50</v>
      </c>
      <c r="V15" s="7" t="s">
        <v>33</v>
      </c>
      <c r="W15" s="26" t="s">
        <v>34</v>
      </c>
    </row>
    <row r="16" spans="1:23" x14ac:dyDescent="0.2">
      <c r="A16" s="1">
        <f>ReprocessedData!A20</f>
        <v>13</v>
      </c>
      <c r="B16" s="2" t="str">
        <f>ReprocessedData!B20</f>
        <v>FS11LE</v>
      </c>
      <c r="C16" s="1">
        <f>ReprocessedData!C20</f>
        <v>0.77200000000000002</v>
      </c>
      <c r="D16" s="3">
        <f>ReprocessedData!D20</f>
        <v>1.2526083102010199E-7</v>
      </c>
      <c r="E16" s="5">
        <f>ReprocessedData!E20</f>
        <v>12.6418685540113</v>
      </c>
      <c r="F16" s="5">
        <f>ReprocessedData!G20</f>
        <v>11.0542159171028</v>
      </c>
      <c r="G16" s="3">
        <f>ReprocessedData!K20</f>
        <v>5.0755740788055395E-7</v>
      </c>
      <c r="H16" s="5">
        <f>ReprocessedData!L20</f>
        <v>45.2159128070073</v>
      </c>
      <c r="I16" s="5">
        <f>ReprocessedData!N20</f>
        <v>-18.0620322394102</v>
      </c>
      <c r="J16" s="3"/>
      <c r="K16" s="3"/>
      <c r="L16" s="5">
        <f t="shared" si="0"/>
        <v>10.2901186223888</v>
      </c>
      <c r="M16" s="5">
        <f t="shared" si="1"/>
        <v>-18.7990535033112</v>
      </c>
      <c r="N16" s="5">
        <f t="shared" si="2"/>
        <v>0.6170965595784228</v>
      </c>
      <c r="O16" s="5">
        <f t="shared" si="2"/>
        <v>3.9671744077907078</v>
      </c>
      <c r="P16" s="5">
        <f t="shared" si="3"/>
        <v>10.629046275455689</v>
      </c>
      <c r="Q16" s="5">
        <f t="shared" si="3"/>
        <v>-18.30113344944051</v>
      </c>
      <c r="R16" s="4">
        <f t="shared" si="5"/>
        <v>12.441275076902643</v>
      </c>
      <c r="S16" s="4">
        <f t="shared" si="4"/>
        <v>44.33037728905331</v>
      </c>
      <c r="U16" s="33" t="s">
        <v>42</v>
      </c>
      <c r="V16" s="27">
        <f>AVERAGE(N10,N23,N36,N49,N62,N75,N88,N101)</f>
        <v>-3.691949715877052</v>
      </c>
      <c r="W16" s="28">
        <f>AVERAGE(O10,O23,O36,O49,O62,O75,O88,O101)</f>
        <v>-6.3416921427688289</v>
      </c>
    </row>
    <row r="17" spans="1:23" x14ac:dyDescent="0.2">
      <c r="A17" s="1">
        <f>ReprocessedData!A21</f>
        <v>14</v>
      </c>
      <c r="B17" s="2" t="str">
        <f>ReprocessedData!B21</f>
        <v>FS15LE</v>
      </c>
      <c r="C17" s="1">
        <f>ReprocessedData!C21</f>
        <v>0.79700000000000004</v>
      </c>
      <c r="D17" s="3">
        <f>ReprocessedData!D21</f>
        <v>1.1952590227987101E-7</v>
      </c>
      <c r="E17" s="5">
        <f>ReprocessedData!E21</f>
        <v>11.6846763663901</v>
      </c>
      <c r="F17" s="5">
        <f>ReprocessedData!G21</f>
        <v>11.2515071408223</v>
      </c>
      <c r="G17" s="3">
        <f>ReprocessedData!K21</f>
        <v>4.5045204777327499E-7</v>
      </c>
      <c r="H17" s="5">
        <f>ReprocessedData!L21</f>
        <v>38.869930228372702</v>
      </c>
      <c r="I17" s="5">
        <f>ReprocessedData!N21</f>
        <v>-17.836907840483299</v>
      </c>
      <c r="L17" s="5">
        <f t="shared" si="0"/>
        <v>10.4676090612703</v>
      </c>
      <c r="M17" s="5">
        <f t="shared" si="1"/>
        <v>-18.584241763651299</v>
      </c>
      <c r="N17" s="5">
        <f t="shared" si="2"/>
        <v>0.79288761637186234</v>
      </c>
      <c r="O17" s="5">
        <f t="shared" si="2"/>
        <v>4.1869702977823664</v>
      </c>
      <c r="P17" s="5">
        <f t="shared" si="3"/>
        <v>10.804837332249129</v>
      </c>
      <c r="Q17" s="5">
        <f t="shared" si="3"/>
        <v>-18.081337559448851</v>
      </c>
      <c r="R17" s="4">
        <f t="shared" si="5"/>
        <v>11.499279064530745</v>
      </c>
      <c r="S17" s="4">
        <f t="shared" si="4"/>
        <v>38.10867080896633</v>
      </c>
      <c r="U17" s="33" t="s">
        <v>43</v>
      </c>
      <c r="V17" s="30">
        <v>6.32</v>
      </c>
      <c r="W17" s="31">
        <v>-28.61</v>
      </c>
    </row>
    <row r="18" spans="1:23" x14ac:dyDescent="0.2">
      <c r="A18" s="1">
        <f>ReprocessedData!A22</f>
        <v>15</v>
      </c>
      <c r="B18" s="2" t="str">
        <f>ReprocessedData!B22</f>
        <v>FS14LE</v>
      </c>
      <c r="C18" s="1">
        <f>ReprocessedData!C22</f>
        <v>0.76</v>
      </c>
      <c r="D18" s="3">
        <f>ReprocessedData!D22</f>
        <v>1.13111043732739E-7</v>
      </c>
      <c r="E18" s="5">
        <f>ReprocessedData!E22</f>
        <v>11.595826496362401</v>
      </c>
      <c r="F18" s="5">
        <f>ReprocessedData!G22</f>
        <v>9.6187095115177303</v>
      </c>
      <c r="G18" s="3">
        <f>ReprocessedData!K22</f>
        <v>4.9574739868774E-7</v>
      </c>
      <c r="H18" s="5">
        <f>ReprocessedData!L22</f>
        <v>44.861146937288702</v>
      </c>
      <c r="I18" s="5">
        <f>ReprocessedData!N22</f>
        <v>-17.761514079922801</v>
      </c>
      <c r="L18" s="5">
        <f t="shared" si="0"/>
        <v>8.8171828427677301</v>
      </c>
      <c r="M18" s="5">
        <f t="shared" si="1"/>
        <v>-18.5166374892978</v>
      </c>
      <c r="N18" s="5">
        <f t="shared" si="2"/>
        <v>-0.84173659740915951</v>
      </c>
      <c r="O18" s="5">
        <f t="shared" si="2"/>
        <v>4.256143154313996</v>
      </c>
      <c r="P18" s="5">
        <f t="shared" si="3"/>
        <v>9.1702131184678848</v>
      </c>
      <c r="Q18" s="5">
        <f t="shared" si="3"/>
        <v>-18.012164702917222</v>
      </c>
      <c r="R18" s="4">
        <f t="shared" si="5"/>
        <v>11.411909574515454</v>
      </c>
      <c r="S18" s="4">
        <f t="shared" si="4"/>
        <v>43.982550382803332</v>
      </c>
      <c r="U18" s="34" t="s">
        <v>49</v>
      </c>
      <c r="V18" s="35">
        <f>V17-V16</f>
        <v>10.011949715877051</v>
      </c>
      <c r="W18" s="36">
        <f>W17-W16</f>
        <v>-22.268307857231171</v>
      </c>
    </row>
    <row r="19" spans="1:23" x14ac:dyDescent="0.2">
      <c r="A19" s="1">
        <f>ReprocessedData!A23</f>
        <v>16</v>
      </c>
      <c r="B19" s="2" t="str">
        <f>ReprocessedData!B23</f>
        <v>FS8LE</v>
      </c>
      <c r="C19" s="1">
        <f>ReprocessedData!C23</f>
        <v>0.76600000000000001</v>
      </c>
      <c r="D19" s="3">
        <f>ReprocessedData!D23</f>
        <v>1.2178242928678801E-7</v>
      </c>
      <c r="E19" s="5">
        <f>ReprocessedData!E23</f>
        <v>12.387021079949299</v>
      </c>
      <c r="F19" s="5">
        <f>ReprocessedData!G23</f>
        <v>10.953119720558901</v>
      </c>
      <c r="G19" s="3">
        <f>ReprocessedData!K23</f>
        <v>5.09988563823782E-7</v>
      </c>
      <c r="H19" s="5">
        <f>ReprocessedData!L23</f>
        <v>45.7883805126054</v>
      </c>
      <c r="I19" s="5">
        <f>ReprocessedData!N23</f>
        <v>-17.508774472363498</v>
      </c>
      <c r="L19" s="5">
        <f t="shared" si="0"/>
        <v>10.1356912897109</v>
      </c>
      <c r="M19" s="5">
        <f t="shared" si="1"/>
        <v>-18.2696911243955</v>
      </c>
      <c r="N19" s="5">
        <f t="shared" si="2"/>
        <v>0.46414779129344552</v>
      </c>
      <c r="O19" s="5">
        <f t="shared" si="2"/>
        <v>4.5088192703393037</v>
      </c>
      <c r="P19" s="5">
        <f t="shared" si="3"/>
        <v>10.47609750717049</v>
      </c>
      <c r="Q19" s="5">
        <f t="shared" si="3"/>
        <v>-17.759488586891912</v>
      </c>
      <c r="R19" s="4">
        <f t="shared" si="5"/>
        <v>12.190535051522417</v>
      </c>
      <c r="S19" s="4">
        <f t="shared" si="4"/>
        <v>44.891614508094754</v>
      </c>
    </row>
    <row r="20" spans="1:23" x14ac:dyDescent="0.2">
      <c r="A20" s="1">
        <f>ReprocessedData!A24</f>
        <v>17</v>
      </c>
      <c r="B20" s="2" t="str">
        <f>ReprocessedData!B24</f>
        <v>FS5LE</v>
      </c>
      <c r="C20" s="1">
        <f>ReprocessedData!C24</f>
        <v>0.77900000000000003</v>
      </c>
      <c r="D20" s="3">
        <f>ReprocessedData!D24</f>
        <v>1.2356366006771599E-7</v>
      </c>
      <c r="E20" s="5">
        <f>ReprocessedData!E24</f>
        <v>12.358510150512799</v>
      </c>
      <c r="F20" s="5">
        <f>ReprocessedData!G24</f>
        <v>11.244879312825599</v>
      </c>
      <c r="G20" s="3">
        <f>ReprocessedData!K24</f>
        <v>4.48458502888549E-7</v>
      </c>
      <c r="H20" s="5">
        <f>ReprocessedData!L24</f>
        <v>39.592091603862499</v>
      </c>
      <c r="I20" s="5">
        <f>ReprocessedData!N24</f>
        <v>-17.446781563469401</v>
      </c>
      <c r="L20" s="5">
        <f t="shared" si="0"/>
        <v>10.412881723639599</v>
      </c>
      <c r="M20" s="5">
        <f t="shared" si="1"/>
        <v>-18.2119593715184</v>
      </c>
      <c r="N20" s="5">
        <f t="shared" si="2"/>
        <v>0.73868426559853262</v>
      </c>
      <c r="O20" s="5">
        <f t="shared" si="2"/>
        <v>4.5678905390906799</v>
      </c>
      <c r="P20" s="5">
        <f t="shared" si="3"/>
        <v>10.750633981475577</v>
      </c>
      <c r="Q20" s="5">
        <f t="shared" si="3"/>
        <v>-17.700417318140538</v>
      </c>
      <c r="R20" s="4">
        <f t="shared" si="5"/>
        <v>12.162425989021656</v>
      </c>
      <c r="S20" s="4">
        <f t="shared" si="4"/>
        <v>38.816677754177604</v>
      </c>
      <c r="U20" s="39"/>
      <c r="V20" s="39" t="s">
        <v>2</v>
      </c>
      <c r="W20" s="39" t="s">
        <v>65</v>
      </c>
    </row>
    <row r="21" spans="1:23" x14ac:dyDescent="0.2">
      <c r="A21" s="41">
        <f>ReprocessedData!A25</f>
        <v>18</v>
      </c>
      <c r="B21" s="42" t="str">
        <f>ReprocessedData!B25</f>
        <v>ALANINE</v>
      </c>
      <c r="C21" s="41">
        <f>ReprocessedData!C25</f>
        <v>0.8</v>
      </c>
      <c r="D21" s="43">
        <f>ReprocessedData!D25</f>
        <v>1.5698401650832099E-7</v>
      </c>
      <c r="E21" s="44">
        <f>ReprocessedData!E25</f>
        <v>15.288890043353</v>
      </c>
      <c r="F21" s="44">
        <f>ReprocessedData!G25</f>
        <v>-1.43761640888588</v>
      </c>
      <c r="G21" s="43">
        <f>ReprocessedData!K25</f>
        <v>4.58958182347757E-7</v>
      </c>
      <c r="H21" s="44">
        <f>ReprocessedData!L25</f>
        <v>39.455376186090902</v>
      </c>
      <c r="I21" s="44">
        <f>ReprocessedData!N25</f>
        <v>-19.307972126764</v>
      </c>
      <c r="J21" s="44">
        <f>F21</f>
        <v>-1.43761640888588</v>
      </c>
      <c r="K21" s="44">
        <f>I21</f>
        <v>-19.307972126764</v>
      </c>
      <c r="L21" s="44">
        <f t="shared" si="0"/>
        <v>-2.2831957785498802</v>
      </c>
      <c r="M21" s="44">
        <f t="shared" si="1"/>
        <v>-20.076283515339998</v>
      </c>
      <c r="N21" s="44">
        <f t="shared" si="2"/>
        <v>-11.835834651065635</v>
      </c>
      <c r="O21" s="44">
        <f t="shared" si="2"/>
        <v>2.6603095797206322</v>
      </c>
      <c r="P21" s="44">
        <f t="shared" si="3"/>
        <v>-1.82388493518848</v>
      </c>
      <c r="Q21" s="44">
        <f t="shared" si="3"/>
        <v>-19.607998277510585</v>
      </c>
      <c r="R21" s="45">
        <f t="shared" si="5"/>
        <v>15.046391358625012</v>
      </c>
      <c r="S21" s="45">
        <f t="shared" si="4"/>
        <v>38.68269175095282</v>
      </c>
      <c r="U21" s="39" t="s">
        <v>64</v>
      </c>
      <c r="V21" s="13">
        <v>1.2520000000000001E-7</v>
      </c>
      <c r="W21" s="13">
        <v>7.0060999999999997E-7</v>
      </c>
    </row>
    <row r="22" spans="1:23" x14ac:dyDescent="0.2">
      <c r="A22" s="41">
        <f>ReprocessedData!A26</f>
        <v>19</v>
      </c>
      <c r="B22" s="42" t="str">
        <f>ReprocessedData!B26</f>
        <v>ALANINE</v>
      </c>
      <c r="C22" s="41">
        <f>ReprocessedData!C26</f>
        <v>0.8</v>
      </c>
      <c r="D22" s="43">
        <f>ReprocessedData!D26</f>
        <v>1.5545419180390501E-7</v>
      </c>
      <c r="E22" s="44">
        <f>ReprocessedData!E26</f>
        <v>15.139811445946499</v>
      </c>
      <c r="F22" s="44">
        <f>ReprocessedData!G26</f>
        <v>-1.48769422146769</v>
      </c>
      <c r="G22" s="43">
        <f>ReprocessedData!K26</f>
        <v>4.5339484044948401E-7</v>
      </c>
      <c r="H22" s="44">
        <f>ReprocessedData!L26</f>
        <v>38.977111688477102</v>
      </c>
      <c r="I22" s="44">
        <f>ReprocessedData!N26</f>
        <v>-19.309263567763601</v>
      </c>
      <c r="J22" s="44">
        <f>F22</f>
        <v>-1.48769422146769</v>
      </c>
      <c r="K22" s="44">
        <f>I22</f>
        <v>-19.309263567763601</v>
      </c>
      <c r="L22" s="44">
        <f t="shared" si="0"/>
        <v>-2.3461663699696897</v>
      </c>
      <c r="M22" s="44">
        <f t="shared" si="1"/>
        <v>-20.079928953606601</v>
      </c>
      <c r="N22" s="44">
        <f t="shared" si="2"/>
        <v>-11.898202330600128</v>
      </c>
      <c r="O22" s="44">
        <f t="shared" si="2"/>
        <v>2.656579558496297</v>
      </c>
      <c r="P22" s="44">
        <f t="shared" si="3"/>
        <v>-1.8862526147229719</v>
      </c>
      <c r="Q22" s="44">
        <f t="shared" si="3"/>
        <v>-19.611728298734921</v>
      </c>
      <c r="R22" s="45">
        <f t="shared" si="5"/>
        <v>14.899762792706547</v>
      </c>
      <c r="S22" s="45">
        <f t="shared" si="4"/>
        <v>38.213792735676101</v>
      </c>
    </row>
    <row r="23" spans="1:23" x14ac:dyDescent="0.2">
      <c r="A23" s="46">
        <f>ReprocessedData!A27</f>
        <v>20</v>
      </c>
      <c r="B23" s="47" t="str">
        <f>ReprocessedData!B27</f>
        <v>BOVINE LIVER</v>
      </c>
      <c r="C23" s="46">
        <f>ReprocessedData!C27</f>
        <v>0.78700000000000003</v>
      </c>
      <c r="D23" s="48">
        <f>ReprocessedData!D27</f>
        <v>9.8417429528902005E-8</v>
      </c>
      <c r="E23" s="49">
        <f>ReprocessedData!E27</f>
        <v>9.7434039377733495</v>
      </c>
      <c r="F23" s="49">
        <f>ReprocessedData!G27</f>
        <v>6.8248169650529897</v>
      </c>
      <c r="G23" s="48">
        <f>ReprocessedData!K27</f>
        <v>5.5227028572524304E-7</v>
      </c>
      <c r="H23" s="49">
        <f>ReprocessedData!L27</f>
        <v>48.261093316803297</v>
      </c>
      <c r="I23" s="49">
        <f>ReprocessedData!N27</f>
        <v>-28.118023201198898</v>
      </c>
      <c r="J23" s="49">
        <f>F23+(AVERAGE(F$8:F$9,F$21:F$22,F$34:F$35,F$47:F$48,F$60:F$61,F$73:F$74,F$86:F$87,F$99:F$100)-AVERAGE(F$10,F$23,F$36,F$49,F$62,F$75,F$88,F$101))</f>
        <v>-1.4345440373303555</v>
      </c>
      <c r="K23" s="49">
        <f>I23+(AVERAGE(I$8:I$9,I$21:I$22,I$34:I$35,I$47:I$48,I$60:I$61,I$73:I$74,I$86:I$87,I$99:I$100)-AVERAGE(I$10,I$23,I$36,I$49,I$62,I$75,I$88,I$101))</f>
        <v>-19.344706614327048</v>
      </c>
      <c r="L23" s="49">
        <f t="shared" si="0"/>
        <v>5.9538873650529895</v>
      </c>
      <c r="M23" s="49">
        <f t="shared" si="1"/>
        <v>-28.8905576011989</v>
      </c>
      <c r="N23" s="49">
        <f t="shared" si="2"/>
        <v>-3.6776174544936868</v>
      </c>
      <c r="O23" s="49">
        <f t="shared" si="2"/>
        <v>-6.3584769186322276</v>
      </c>
      <c r="P23" s="49">
        <f t="shared" si="3"/>
        <v>6.3343322613835795</v>
      </c>
      <c r="Q23" s="49">
        <f t="shared" si="3"/>
        <v>-28.626784775863445</v>
      </c>
      <c r="R23" s="50">
        <f t="shared" si="5"/>
        <v>9.5887984406901605</v>
      </c>
      <c r="S23" s="50">
        <f t="shared" si="4"/>
        <v>47.316270059707598</v>
      </c>
      <c r="U23" s="39" t="s">
        <v>72</v>
      </c>
      <c r="V23" s="39" t="s">
        <v>59</v>
      </c>
      <c r="W23" s="39" t="s">
        <v>60</v>
      </c>
    </row>
    <row r="24" spans="1:23" x14ac:dyDescent="0.2">
      <c r="A24" s="1">
        <f>ReprocessedData!A28</f>
        <v>21</v>
      </c>
      <c r="B24" s="2" t="str">
        <f>ReprocessedData!B28</f>
        <v>D007P</v>
      </c>
      <c r="C24" s="1">
        <f>ReprocessedData!C28</f>
        <v>0.78800000000000003</v>
      </c>
      <c r="D24" s="3">
        <f>ReprocessedData!D28</f>
        <v>1.1785456448254499E-7</v>
      </c>
      <c r="E24" s="5">
        <f>ReprocessedData!E28</f>
        <v>11.6527833778634</v>
      </c>
      <c r="F24" s="5">
        <f>ReprocessedData!G28</f>
        <v>15.091799610449</v>
      </c>
      <c r="G24" s="3">
        <f>ReprocessedData!K28</f>
        <v>5.0737266921174804E-7</v>
      </c>
      <c r="H24" s="5">
        <f>ReprocessedData!L28</f>
        <v>44.281706806205499</v>
      </c>
      <c r="I24" s="5">
        <f>ReprocessedData!N28</f>
        <v>-17.989446592341999</v>
      </c>
      <c r="L24" s="5">
        <f t="shared" si="0"/>
        <v>14.208636766150999</v>
      </c>
      <c r="M24" s="5">
        <f t="shared" si="1"/>
        <v>-18.763609358299</v>
      </c>
      <c r="N24" s="5">
        <f t="shared" ref="N24:O43" si="6">(N130-1)*1000</f>
        <v>4.4980968540024868</v>
      </c>
      <c r="O24" s="5">
        <f t="shared" si="6"/>
        <v>4.0034409424329898</v>
      </c>
      <c r="P24" s="5">
        <f t="shared" ref="P24:Q43" si="7">(P130-1)*1000</f>
        <v>14.510046569879531</v>
      </c>
      <c r="Q24" s="5">
        <f t="shared" si="7"/>
        <v>-18.264866914798226</v>
      </c>
      <c r="R24" s="4">
        <f t="shared" si="5"/>
        <v>11.467984413085578</v>
      </c>
      <c r="S24" s="4">
        <f t="shared" si="4"/>
        <v>43.414460534215721</v>
      </c>
      <c r="U24" s="39" t="s">
        <v>51</v>
      </c>
      <c r="V24" s="37">
        <v>9.31</v>
      </c>
      <c r="W24" s="37">
        <v>47.24</v>
      </c>
    </row>
    <row r="25" spans="1:23" x14ac:dyDescent="0.2">
      <c r="A25" s="1">
        <f>ReprocessedData!A29</f>
        <v>22</v>
      </c>
      <c r="B25" s="2" t="str">
        <f>ReprocessedData!B29</f>
        <v>D008P</v>
      </c>
      <c r="C25" s="1">
        <f>ReprocessedData!C29</f>
        <v>0.751</v>
      </c>
      <c r="D25" s="3">
        <f>ReprocessedData!D29</f>
        <v>1.13000856408196E-7</v>
      </c>
      <c r="E25" s="5">
        <f>ReprocessedData!E29</f>
        <v>11.723391846077501</v>
      </c>
      <c r="F25" s="5">
        <f>ReprocessedData!G29</f>
        <v>14.406157099715999</v>
      </c>
      <c r="G25" s="3">
        <f>ReprocessedData!K29</f>
        <v>4.8291991205928795E-7</v>
      </c>
      <c r="H25" s="5">
        <f>ReprocessedData!L29</f>
        <v>44.2240550508388</v>
      </c>
      <c r="I25" s="5">
        <f>ReprocessedData!N29</f>
        <v>-18.302253345322399</v>
      </c>
      <c r="L25" s="5">
        <f t="shared" si="0"/>
        <v>13.510814504579999</v>
      </c>
      <c r="M25" s="5">
        <f t="shared" si="1"/>
        <v>-19.078001025546399</v>
      </c>
      <c r="N25" s="5">
        <f t="shared" si="6"/>
        <v>3.8069558912066093</v>
      </c>
      <c r="O25" s="5">
        <f t="shared" si="6"/>
        <v>3.6817546304184212</v>
      </c>
      <c r="P25" s="5">
        <f t="shared" si="7"/>
        <v>13.818905607083654</v>
      </c>
      <c r="Q25" s="5">
        <f t="shared" si="7"/>
        <v>-18.586553226812796</v>
      </c>
      <c r="R25" s="4">
        <f t="shared" si="5"/>
        <v>11.537419984415683</v>
      </c>
      <c r="S25" s="4">
        <f t="shared" si="4"/>
        <v>43.357949278175646</v>
      </c>
    </row>
    <row r="26" spans="1:23" x14ac:dyDescent="0.2">
      <c r="A26" s="1">
        <f>ReprocessedData!A30</f>
        <v>23</v>
      </c>
      <c r="B26" s="2" t="str">
        <f>ReprocessedData!B30</f>
        <v>D010P</v>
      </c>
      <c r="C26" s="1">
        <f>ReprocessedData!C30</f>
        <v>0.85</v>
      </c>
      <c r="D26" s="3">
        <f>ReprocessedData!D30</f>
        <v>1.2534591119217601E-7</v>
      </c>
      <c r="E26" s="5">
        <f>ReprocessedData!E30</f>
        <v>11.4895263937021</v>
      </c>
      <c r="F26" s="5">
        <f>ReprocessedData!G30</f>
        <v>14.337598981998299</v>
      </c>
      <c r="G26" s="3">
        <f>ReprocessedData!K30</f>
        <v>5.4805372107225004E-7</v>
      </c>
      <c r="H26" s="5">
        <f>ReprocessedData!L30</f>
        <v>44.343254776246297</v>
      </c>
      <c r="I26" s="5">
        <f>ReprocessedData!N30</f>
        <v>-18.416245464185302</v>
      </c>
      <c r="L26" s="5">
        <f t="shared" si="0"/>
        <v>13.4299976743843</v>
      </c>
      <c r="M26" s="5">
        <f t="shared" si="1"/>
        <v>-19.193687791936302</v>
      </c>
      <c r="N26" s="5">
        <f t="shared" si="6"/>
        <v>3.7269128416976827</v>
      </c>
      <c r="O26" s="5">
        <f t="shared" si="6"/>
        <v>3.5633836520947426</v>
      </c>
      <c r="P26" s="5">
        <f t="shared" si="7"/>
        <v>13.738862557574727</v>
      </c>
      <c r="Q26" s="5">
        <f t="shared" si="7"/>
        <v>-18.704924205136475</v>
      </c>
      <c r="R26" s="4">
        <f t="shared" si="5"/>
        <v>11.307280092509769</v>
      </c>
      <c r="S26" s="4">
        <f t="shared" si="4"/>
        <v>43.474816959427955</v>
      </c>
    </row>
    <row r="27" spans="1:23" x14ac:dyDescent="0.2">
      <c r="A27" s="1">
        <f>ReprocessedData!A31</f>
        <v>24</v>
      </c>
      <c r="B27" s="2" t="str">
        <f>ReprocessedData!B31</f>
        <v>012_DP</v>
      </c>
      <c r="C27" s="1">
        <f>ReprocessedData!C31</f>
        <v>0.78400000000000003</v>
      </c>
      <c r="D27" s="3">
        <f>ReprocessedData!D31</f>
        <v>1.14174035538428E-7</v>
      </c>
      <c r="E27" s="5">
        <f>ReprocessedData!E31</f>
        <v>11.3464610622433</v>
      </c>
      <c r="F27" s="5">
        <f>ReprocessedData!G31</f>
        <v>13.5539242256792</v>
      </c>
      <c r="G27" s="3">
        <f>ReprocessedData!K31</f>
        <v>4.9061608109468601E-7</v>
      </c>
      <c r="H27" s="5">
        <f>ReprocessedData!L31</f>
        <v>43.037701709276</v>
      </c>
      <c r="I27" s="5">
        <f>ReprocessedData!N31</f>
        <v>-18.417251913066799</v>
      </c>
      <c r="L27" s="5">
        <f t="shared" si="0"/>
        <v>12.6338888997272</v>
      </c>
      <c r="M27" s="5">
        <f t="shared" si="1"/>
        <v>-19.1966109218348</v>
      </c>
      <c r="N27" s="5">
        <f t="shared" si="6"/>
        <v>2.9384264099692192</v>
      </c>
      <c r="O27" s="5">
        <f t="shared" si="6"/>
        <v>3.5603926985341428</v>
      </c>
      <c r="P27" s="5">
        <f t="shared" si="7"/>
        <v>12.950376125846486</v>
      </c>
      <c r="Q27" s="5">
        <f t="shared" si="7"/>
        <v>-18.707915158697077</v>
      </c>
      <c r="R27" s="4">
        <f t="shared" si="5"/>
        <v>11.166528871855119</v>
      </c>
      <c r="S27" s="4">
        <f t="shared" si="4"/>
        <v>42.194833115750164</v>
      </c>
    </row>
    <row r="28" spans="1:23" x14ac:dyDescent="0.2">
      <c r="A28" s="1">
        <f>ReprocessedData!A32</f>
        <v>25</v>
      </c>
      <c r="B28" s="2" t="str">
        <f>ReprocessedData!B32</f>
        <v>022_DP</v>
      </c>
      <c r="C28" s="1">
        <f>ReprocessedData!C32</f>
        <v>0.754</v>
      </c>
      <c r="D28" s="3">
        <f>ReprocessedData!D32</f>
        <v>1.15981589873804E-7</v>
      </c>
      <c r="E28" s="5">
        <f>ReprocessedData!E32</f>
        <v>11.984624418963801</v>
      </c>
      <c r="F28" s="5">
        <f>ReprocessedData!G32</f>
        <v>14.3679866687506</v>
      </c>
      <c r="G28" s="3">
        <f>ReprocessedData!K32</f>
        <v>4.8418863340948803E-7</v>
      </c>
      <c r="H28" s="5">
        <f>ReprocessedData!L32</f>
        <v>44.163844712552098</v>
      </c>
      <c r="I28" s="5">
        <f>ReprocessedData!N32</f>
        <v>-17.547262269849</v>
      </c>
      <c r="L28" s="5">
        <f t="shared" si="0"/>
        <v>13.435279637500599</v>
      </c>
      <c r="M28" s="5">
        <f t="shared" si="1"/>
        <v>-18.328834535474002</v>
      </c>
      <c r="N28" s="5">
        <f t="shared" si="6"/>
        <v>3.7321442326614385</v>
      </c>
      <c r="O28" s="5">
        <f t="shared" si="6"/>
        <v>4.4483035895122036</v>
      </c>
      <c r="P28" s="5">
        <f t="shared" si="7"/>
        <v>13.744093948538705</v>
      </c>
      <c r="Q28" s="5">
        <f t="shared" si="7"/>
        <v>-17.820004267719014</v>
      </c>
      <c r="R28" s="4">
        <f t="shared" si="5"/>
        <v>11.794637998708891</v>
      </c>
      <c r="S28" s="4">
        <f t="shared" si="4"/>
        <v>43.29889380266885</v>
      </c>
    </row>
    <row r="29" spans="1:23" x14ac:dyDescent="0.2">
      <c r="A29" s="1">
        <f>ReprocessedData!A33</f>
        <v>26</v>
      </c>
      <c r="B29" s="2" t="str">
        <f>ReprocessedData!B33</f>
        <v>011_DP</v>
      </c>
      <c r="C29" s="1">
        <f>ReprocessedData!C33</f>
        <v>0.76100000000000001</v>
      </c>
      <c r="D29" s="3">
        <f>ReprocessedData!D33</f>
        <v>1.0742600280166901E-7</v>
      </c>
      <c r="E29" s="5">
        <f>ReprocessedData!E33</f>
        <v>10.998496920327501</v>
      </c>
      <c r="F29" s="5">
        <f>ReprocessedData!G33</f>
        <v>13.881330250228</v>
      </c>
      <c r="G29" s="3">
        <f>ReprocessedData!K33</f>
        <v>4.6203216363949201E-7</v>
      </c>
      <c r="H29" s="5">
        <f>ReprocessedData!L33</f>
        <v>41.755218043037701</v>
      </c>
      <c r="I29" s="5">
        <f>ReprocessedData!N33</f>
        <v>-18.836651632090099</v>
      </c>
      <c r="L29" s="5">
        <f t="shared" si="0"/>
        <v>12.935683260979999</v>
      </c>
      <c r="M29" s="5">
        <f t="shared" si="1"/>
        <v>-19.620773641722099</v>
      </c>
      <c r="N29" s="5">
        <f t="shared" si="6"/>
        <v>3.2373312413125355</v>
      </c>
      <c r="O29" s="5">
        <f t="shared" si="6"/>
        <v>3.126388380769507</v>
      </c>
      <c r="P29" s="5">
        <f t="shared" si="7"/>
        <v>13.24928095718958</v>
      </c>
      <c r="Q29" s="5">
        <f t="shared" si="7"/>
        <v>-19.141919476461709</v>
      </c>
      <c r="R29" s="4">
        <f t="shared" si="5"/>
        <v>10.824096708299805</v>
      </c>
      <c r="S29" s="4">
        <f t="shared" si="4"/>
        <v>40.93748042527011</v>
      </c>
    </row>
    <row r="30" spans="1:23" x14ac:dyDescent="0.2">
      <c r="A30" s="1">
        <f>ReprocessedData!A34</f>
        <v>27</v>
      </c>
      <c r="B30" s="2" t="str">
        <f>ReprocessedData!B34</f>
        <v>014_DP</v>
      </c>
      <c r="C30" s="1">
        <f>ReprocessedData!C34</f>
        <v>0.80200000000000005</v>
      </c>
      <c r="D30" s="3">
        <f>ReprocessedData!D34</f>
        <v>1.1967495453651899E-7</v>
      </c>
      <c r="E30" s="5">
        <f>ReprocessedData!E34</f>
        <v>11.6262310486301</v>
      </c>
      <c r="F30" s="5">
        <f>ReprocessedData!G34</f>
        <v>13.930203138815401</v>
      </c>
      <c r="G30" s="3">
        <f>ReprocessedData!K34</f>
        <v>5.0045743260618302E-7</v>
      </c>
      <c r="H30" s="5">
        <f>ReprocessedData!L34</f>
        <v>42.9156897590968</v>
      </c>
      <c r="I30" s="5">
        <f>ReprocessedData!N34</f>
        <v>-18.522926062995001</v>
      </c>
      <c r="L30" s="5">
        <f t="shared" si="0"/>
        <v>12.971347040729402</v>
      </c>
      <c r="M30" s="5">
        <f t="shared" si="1"/>
        <v>-19.309942710894003</v>
      </c>
      <c r="N30" s="5">
        <f t="shared" si="6"/>
        <v>3.2726535582268124</v>
      </c>
      <c r="O30" s="5">
        <f t="shared" si="6"/>
        <v>3.4444313386938763</v>
      </c>
      <c r="P30" s="5">
        <f t="shared" si="7"/>
        <v>13.284603274104079</v>
      </c>
      <c r="Q30" s="5">
        <f t="shared" si="7"/>
        <v>-18.82387651853734</v>
      </c>
      <c r="R30" s="4">
        <f t="shared" si="5"/>
        <v>11.441838330995417</v>
      </c>
      <c r="S30" s="4">
        <f t="shared" si="4"/>
        <v>42.075213894148185</v>
      </c>
    </row>
    <row r="31" spans="1:23" x14ac:dyDescent="0.2">
      <c r="A31" s="1">
        <f>ReprocessedData!A35</f>
        <v>28</v>
      </c>
      <c r="B31" s="2" t="str">
        <f>ReprocessedData!B35</f>
        <v>FS17LE</v>
      </c>
      <c r="C31" s="1">
        <f>ReprocessedData!C35</f>
        <v>0.752</v>
      </c>
      <c r="D31" s="3">
        <f>ReprocessedData!D35</f>
        <v>1.2180116986532099E-7</v>
      </c>
      <c r="E31" s="5">
        <f>ReprocessedData!E35</f>
        <v>12.619453112838499</v>
      </c>
      <c r="F31" s="5">
        <f>ReprocessedData!G35</f>
        <v>11.7136837322186</v>
      </c>
      <c r="G31" s="3">
        <f>ReprocessedData!K35</f>
        <v>4.53002341638253E-7</v>
      </c>
      <c r="H31" s="5">
        <f>ReprocessedData!L35</f>
        <v>41.429183758063402</v>
      </c>
      <c r="I31" s="5">
        <f>ReprocessedData!N35</f>
        <v>-17.142321044101301</v>
      </c>
      <c r="L31" s="5">
        <f t="shared" si="0"/>
        <v>10.7413759961546</v>
      </c>
      <c r="M31" s="5">
        <f t="shared" si="1"/>
        <v>-17.932557254277302</v>
      </c>
      <c r="N31" s="5">
        <f t="shared" si="6"/>
        <v>1.0640333699218907</v>
      </c>
      <c r="O31" s="5">
        <f t="shared" si="6"/>
        <v>4.8537754591690963</v>
      </c>
      <c r="P31" s="5">
        <f t="shared" si="7"/>
        <v>11.075983085798935</v>
      </c>
      <c r="Q31" s="5">
        <f t="shared" si="7"/>
        <v>-17.414532398062121</v>
      </c>
      <c r="R31" s="4">
        <f t="shared" si="5"/>
        <v>12.419397375975901</v>
      </c>
      <c r="S31" s="4">
        <f t="shared" si="4"/>
        <v>40.617778175885704</v>
      </c>
    </row>
    <row r="32" spans="1:23" x14ac:dyDescent="0.2">
      <c r="A32" s="1">
        <f>ReprocessedData!A36</f>
        <v>29</v>
      </c>
      <c r="B32" s="2" t="str">
        <f>ReprocessedData!B36</f>
        <v>FS18LE</v>
      </c>
      <c r="C32" s="1">
        <f>ReprocessedData!C36</f>
        <v>0.84099999999999997</v>
      </c>
      <c r="D32" s="3">
        <f>ReprocessedData!D36</f>
        <v>1.3988626786087799E-7</v>
      </c>
      <c r="E32" s="5">
        <f>ReprocessedData!E36</f>
        <v>12.9594237417885</v>
      </c>
      <c r="F32" s="5">
        <f>ReprocessedData!G36</f>
        <v>12.058332337706799</v>
      </c>
      <c r="G32" s="3">
        <f>ReprocessedData!K36</f>
        <v>5.1184214533428495E-7</v>
      </c>
      <c r="H32" s="5">
        <f>ReprocessedData!L36</f>
        <v>41.856601702256</v>
      </c>
      <c r="I32" s="5">
        <f>ReprocessedData!N36</f>
        <v>-16.6977046048784</v>
      </c>
      <c r="J32" s="5"/>
      <c r="K32" s="5"/>
      <c r="L32" s="5">
        <f t="shared" si="0"/>
        <v>11.072382428304799</v>
      </c>
      <c r="M32" s="5">
        <f t="shared" si="1"/>
        <v>-17.491440080571401</v>
      </c>
      <c r="N32" s="5">
        <f t="shared" si="6"/>
        <v>1.3918705812094867</v>
      </c>
      <c r="O32" s="5">
        <f t="shared" si="6"/>
        <v>5.3051276149629345</v>
      </c>
      <c r="P32" s="5">
        <f t="shared" si="7"/>
        <v>11.403820297086753</v>
      </c>
      <c r="Q32" s="5">
        <f t="shared" si="7"/>
        <v>-16.963180242268283</v>
      </c>
      <c r="R32" s="4">
        <f t="shared" si="5"/>
        <v>12.753987640839377</v>
      </c>
      <c r="S32" s="4">
        <f t="shared" si="4"/>
        <v>41.036811026273206</v>
      </c>
    </row>
    <row r="33" spans="1:19" x14ac:dyDescent="0.2">
      <c r="A33" s="1">
        <f>ReprocessedData!A37</f>
        <v>30</v>
      </c>
      <c r="B33" s="2" t="str">
        <f>ReprocessedData!B37</f>
        <v>FS19LE</v>
      </c>
      <c r="C33" s="1">
        <f>ReprocessedData!C37</f>
        <v>0.79300000000000004</v>
      </c>
      <c r="D33" s="3">
        <f>ReprocessedData!D37</f>
        <v>1.3368391998252999E-7</v>
      </c>
      <c r="E33" s="5">
        <f>ReprocessedData!E37</f>
        <v>13.134534615416101</v>
      </c>
      <c r="F33" s="5">
        <f>ReprocessedData!G37</f>
        <v>10.245272085637801</v>
      </c>
      <c r="G33" s="3">
        <f>ReprocessedData!K37</f>
        <v>4.8585976530901597E-7</v>
      </c>
      <c r="H33" s="5">
        <f>ReprocessedData!L37</f>
        <v>42.136802929266501</v>
      </c>
      <c r="I33" s="5">
        <f>ReprocessedData!N37</f>
        <v>-16.968560438307598</v>
      </c>
      <c r="J33" s="5"/>
      <c r="K33" s="5"/>
      <c r="L33" s="5">
        <f t="shared" si="0"/>
        <v>9.2455646856378007</v>
      </c>
      <c r="M33" s="5">
        <f t="shared" si="1"/>
        <v>-17.766007538307598</v>
      </c>
      <c r="N33" s="5">
        <f t="shared" si="6"/>
        <v>-0.41745629620615343</v>
      </c>
      <c r="O33" s="5">
        <f t="shared" si="6"/>
        <v>5.0241895301477157</v>
      </c>
      <c r="P33" s="5">
        <f t="shared" si="7"/>
        <v>9.5944934196710019</v>
      </c>
      <c r="Q33" s="5">
        <f t="shared" si="7"/>
        <v>-17.244118327083502</v>
      </c>
      <c r="R33" s="4">
        <f t="shared" si="5"/>
        <v>12.926260045287316</v>
      </c>
      <c r="S33" s="4">
        <f t="shared" si="4"/>
        <v>41.311532490697516</v>
      </c>
    </row>
    <row r="34" spans="1:19" x14ac:dyDescent="0.2">
      <c r="A34" s="41">
        <f>ReprocessedData!A38</f>
        <v>31</v>
      </c>
      <c r="B34" s="42" t="str">
        <f>ReprocessedData!B38</f>
        <v>ALANINE</v>
      </c>
      <c r="C34" s="41">
        <f>ReprocessedData!C38</f>
        <v>0.8</v>
      </c>
      <c r="D34" s="43">
        <f>ReprocessedData!D38</f>
        <v>1.4991449830137301E-7</v>
      </c>
      <c r="E34" s="44">
        <f>ReprocessedData!E38</f>
        <v>14.600219884080101</v>
      </c>
      <c r="F34" s="44">
        <f>ReprocessedData!G38</f>
        <v>-1.29309710967406</v>
      </c>
      <c r="G34" s="43">
        <f>ReprocessedData!K38</f>
        <v>4.3934132809564401E-7</v>
      </c>
      <c r="H34" s="44">
        <f>ReprocessedData!L38</f>
        <v>37.768969847237997</v>
      </c>
      <c r="I34" s="44">
        <f>ReprocessedData!N38</f>
        <v>-19.3033205306754</v>
      </c>
      <c r="J34" s="44">
        <f>F34</f>
        <v>-1.29309710967406</v>
      </c>
      <c r="K34" s="44">
        <f>I34</f>
        <v>-19.3033205306754</v>
      </c>
      <c r="L34" s="44">
        <f t="shared" si="0"/>
        <v>-2.3065810228720598</v>
      </c>
      <c r="M34" s="44">
        <f t="shared" si="1"/>
        <v>-20.104605272482399</v>
      </c>
      <c r="N34" s="44">
        <f t="shared" si="6"/>
        <v>-11.858995993381694</v>
      </c>
      <c r="O34" s="44">
        <f t="shared" si="6"/>
        <v>2.6313306895209276</v>
      </c>
      <c r="P34" s="44">
        <f t="shared" si="7"/>
        <v>-1.8470462775045382</v>
      </c>
      <c r="Q34" s="44">
        <f t="shared" si="7"/>
        <v>-19.636977167710292</v>
      </c>
      <c r="R34" s="45">
        <f t="shared" si="5"/>
        <v>14.368801754125206</v>
      </c>
      <c r="S34" s="45">
        <f t="shared" si="4"/>
        <v>37.02931077781902</v>
      </c>
    </row>
    <row r="35" spans="1:19" x14ac:dyDescent="0.2">
      <c r="A35" s="41">
        <f>ReprocessedData!A39</f>
        <v>32</v>
      </c>
      <c r="B35" s="42" t="str">
        <f>ReprocessedData!B39</f>
        <v>ALANINE</v>
      </c>
      <c r="C35" s="41">
        <f>ReprocessedData!C39</f>
        <v>0.8</v>
      </c>
      <c r="D35" s="43">
        <f>ReprocessedData!D39</f>
        <v>1.52703418965228E-7</v>
      </c>
      <c r="E35" s="44">
        <f>ReprocessedData!E39</f>
        <v>14.871864595742</v>
      </c>
      <c r="F35" s="44">
        <f>ReprocessedData!G39</f>
        <v>-1.2498989920810299</v>
      </c>
      <c r="G35" s="43">
        <f>ReprocessedData!K39</f>
        <v>4.4691445155731202E-7</v>
      </c>
      <c r="H35" s="44">
        <f>ReprocessedData!L39</f>
        <v>38.420010135627599</v>
      </c>
      <c r="I35" s="44">
        <f>ReprocessedData!N39</f>
        <v>-19.263997737973401</v>
      </c>
      <c r="J35" s="44">
        <f>F35</f>
        <v>-1.2498989920810299</v>
      </c>
      <c r="K35" s="44">
        <f>I35</f>
        <v>-19.263997737973401</v>
      </c>
      <c r="L35" s="44">
        <f t="shared" si="0"/>
        <v>-2.2770632176170302</v>
      </c>
      <c r="M35" s="44">
        <f t="shared" si="1"/>
        <v>-20.069143927797402</v>
      </c>
      <c r="N35" s="44">
        <f t="shared" si="6"/>
        <v>-11.829760806333356</v>
      </c>
      <c r="O35" s="44">
        <f t="shared" si="6"/>
        <v>2.6676148229098917</v>
      </c>
      <c r="P35" s="44">
        <f t="shared" si="7"/>
        <v>-1.8178110904562006</v>
      </c>
      <c r="Q35" s="44">
        <f t="shared" si="7"/>
        <v>-19.600693034321324</v>
      </c>
      <c r="R35" s="45">
        <f t="shared" si="5"/>
        <v>14.636110443951562</v>
      </c>
      <c r="S35" s="45">
        <f t="shared" si="4"/>
        <v>37.667601610681089</v>
      </c>
    </row>
    <row r="36" spans="1:19" x14ac:dyDescent="0.2">
      <c r="A36" s="46">
        <f>ReprocessedData!A40</f>
        <v>33</v>
      </c>
      <c r="B36" s="47" t="str">
        <f>ReprocessedData!B40</f>
        <v>BOVINE LIVER</v>
      </c>
      <c r="C36" s="46">
        <f>ReprocessedData!C40</f>
        <v>0.81899999999999995</v>
      </c>
      <c r="D36" s="48">
        <f>ReprocessedData!D40</f>
        <v>1.03810530154708E-7</v>
      </c>
      <c r="E36" s="49">
        <f>ReprocessedData!E40</f>
        <v>9.8756916380679503</v>
      </c>
      <c r="F36" s="49">
        <f>ReprocessedData!G40</f>
        <v>6.94151631619944</v>
      </c>
      <c r="G36" s="48">
        <f>ReprocessedData!K40</f>
        <v>5.7745897863448203E-7</v>
      </c>
      <c r="H36" s="49">
        <f>ReprocessedData!L40</f>
        <v>48.490592293258601</v>
      </c>
      <c r="I36" s="49">
        <f>ReprocessedData!N40</f>
        <v>-28.065609545991599</v>
      </c>
      <c r="J36" s="49">
        <f>F36+(AVERAGE(F$8:F$9,F$21:F$22,F$34:F$35,F$47:F$48,F$60:F$61,F$73:F$74,F$86:F$87,F$99:F$100)-AVERAGE(F$10,F$23,F$36,F$49,F$62,F$75,F$88,F$101))</f>
        <v>-1.3178446861839053</v>
      </c>
      <c r="K36" s="49">
        <f>I36+(AVERAGE(I$8:I$9,I$21:I$22,I$34:I$35,I$47:I$48,I$60:I$61,I$73:I$74,I$86:I$87,I$99:I$100)-AVERAGE(I$10,I$23,I$36,I$49,I$62,I$75,I$88,I$101))</f>
        <v>-19.292292959119749</v>
      </c>
      <c r="L36" s="49">
        <f t="shared" ref="L36:L67" si="8">F36-(V$2*A36^5+V$3*A36^4+V$4*A36^3+V$5*A36^2+V$6*A36)</f>
        <v>5.9008999836854388</v>
      </c>
      <c r="M36" s="49">
        <f t="shared" ref="M36:M67" si="9">I36-(W$2*A36^5+W$3*A36^4+W$4*A36^3+W$5*A36^2+W$6*A36)</f>
        <v>-28.874526035592599</v>
      </c>
      <c r="N36" s="49">
        <f t="shared" si="6"/>
        <v>-3.7300975082140697</v>
      </c>
      <c r="O36" s="49">
        <f t="shared" si="6"/>
        <v>-6.3420733820472863</v>
      </c>
      <c r="P36" s="49">
        <f t="shared" si="7"/>
        <v>6.2818522076630856</v>
      </c>
      <c r="Q36" s="49">
        <f t="shared" si="7"/>
        <v>-28.610381239278503</v>
      </c>
      <c r="R36" s="50">
        <f t="shared" si="5"/>
        <v>9.719063315400577</v>
      </c>
      <c r="S36" s="50">
        <f t="shared" si="4"/>
        <v>47.541271597445608</v>
      </c>
    </row>
    <row r="37" spans="1:19" x14ac:dyDescent="0.2">
      <c r="A37" s="1">
        <f>ReprocessedData!A41</f>
        <v>34</v>
      </c>
      <c r="B37" s="2" t="str">
        <f>ReprocessedData!B41</f>
        <v>FS20LE</v>
      </c>
      <c r="C37" s="1">
        <f>ReprocessedData!C41</f>
        <v>0.76900000000000002</v>
      </c>
      <c r="D37" s="3">
        <f>ReprocessedData!D41</f>
        <v>1.3022462468093E-7</v>
      </c>
      <c r="E37" s="5">
        <f>ReprocessedData!E41</f>
        <v>13.1939222107282</v>
      </c>
      <c r="F37" s="5">
        <f>ReprocessedData!G41</f>
        <v>10.3763337390636</v>
      </c>
      <c r="G37" s="3">
        <f>ReprocessedData!K41</f>
        <v>4.7497810817809201E-7</v>
      </c>
      <c r="H37" s="5">
        <f>ReprocessedData!L41</f>
        <v>42.4786622052398</v>
      </c>
      <c r="I37" s="5">
        <f>ReprocessedData!N41</f>
        <v>-17.738927751844798</v>
      </c>
      <c r="L37" s="5">
        <f t="shared" si="8"/>
        <v>9.3226401427115988</v>
      </c>
      <c r="M37" s="5">
        <f t="shared" si="9"/>
        <v>-18.551398822212796</v>
      </c>
      <c r="N37" s="5">
        <f t="shared" si="6"/>
        <v>-0.34111879804443745</v>
      </c>
      <c r="O37" s="5">
        <f t="shared" si="6"/>
        <v>4.2205752746558023</v>
      </c>
      <c r="P37" s="5">
        <f t="shared" si="7"/>
        <v>9.6708309178326068</v>
      </c>
      <c r="Q37" s="5">
        <f t="shared" si="7"/>
        <v>-18.047732582575414</v>
      </c>
      <c r="R37" s="4">
        <f t="shared" si="5"/>
        <v>12.984752582468079</v>
      </c>
      <c r="S37" s="4">
        <f t="shared" si="4"/>
        <v>41.646720732128614</v>
      </c>
    </row>
    <row r="38" spans="1:19" x14ac:dyDescent="0.2">
      <c r="A38" s="1">
        <f>ReprocessedData!A42</f>
        <v>35</v>
      </c>
      <c r="B38" s="2" t="str">
        <f>ReprocessedData!B42</f>
        <v>FS21LE</v>
      </c>
      <c r="C38" s="1">
        <f>ReprocessedData!C42</f>
        <v>0.84599999999999997</v>
      </c>
      <c r="D38" s="3">
        <f>ReprocessedData!D42</f>
        <v>1.46420753063814E-7</v>
      </c>
      <c r="E38" s="5">
        <f>ReprocessedData!E42</f>
        <v>13.4846265490833</v>
      </c>
      <c r="F38" s="5">
        <f>ReprocessedData!G42</f>
        <v>9.5392062135311093</v>
      </c>
      <c r="G38" s="3">
        <f>ReprocessedData!K42</f>
        <v>5.2200362454790703E-7</v>
      </c>
      <c r="H38" s="5">
        <f>ReprocessedData!L42</f>
        <v>42.435252389229902</v>
      </c>
      <c r="I38" s="5">
        <f>ReprocessedData!N42</f>
        <v>-17.525265766189602</v>
      </c>
      <c r="L38" s="5">
        <f t="shared" si="8"/>
        <v>8.4729693197811073</v>
      </c>
      <c r="M38" s="5">
        <f t="shared" si="9"/>
        <v>-18.340944638064602</v>
      </c>
      <c r="N38" s="5">
        <f t="shared" si="6"/>
        <v>-1.1826544482508305</v>
      </c>
      <c r="O38" s="5">
        <f t="shared" si="6"/>
        <v>4.4359125033408553</v>
      </c>
      <c r="P38" s="5">
        <f t="shared" si="7"/>
        <v>8.8292952676263248</v>
      </c>
      <c r="Q38" s="5">
        <f t="shared" si="7"/>
        <v>-17.832395353890362</v>
      </c>
      <c r="R38" s="4">
        <f t="shared" ref="R38:R69" si="10">(D38/((V$21*C38)))*9.6</f>
        <v>13.270863350673102</v>
      </c>
      <c r="S38" s="4">
        <f t="shared" si="4"/>
        <v>41.604155662060393</v>
      </c>
    </row>
    <row r="39" spans="1:19" x14ac:dyDescent="0.2">
      <c r="A39" s="1">
        <f>ReprocessedData!A43</f>
        <v>36</v>
      </c>
      <c r="B39" s="2" t="str">
        <f>ReprocessedData!B43</f>
        <v>FS22LE</v>
      </c>
      <c r="C39" s="1">
        <f>ReprocessedData!C43</f>
        <v>0.75700000000000001</v>
      </c>
      <c r="D39" s="3">
        <f>ReprocessedData!D43</f>
        <v>1.2791377033971601E-7</v>
      </c>
      <c r="E39" s="5">
        <f>ReprocessedData!E43</f>
        <v>13.1652136625972</v>
      </c>
      <c r="F39" s="5">
        <f>ReprocessedData!G43</f>
        <v>11.590961869560299</v>
      </c>
      <c r="G39" s="3">
        <f>ReprocessedData!K43</f>
        <v>4.65968312712839E-7</v>
      </c>
      <c r="H39" s="5">
        <f>ReprocessedData!L43</f>
        <v>42.333492939928199</v>
      </c>
      <c r="I39" s="5">
        <f>ReprocessedData!N43</f>
        <v>-17.6087366532036</v>
      </c>
      <c r="L39" s="5">
        <f t="shared" si="8"/>
        <v>10.512885105912298</v>
      </c>
      <c r="M39" s="5">
        <f t="shared" si="9"/>
        <v>-18.427142124435601</v>
      </c>
      <c r="N39" s="5">
        <f t="shared" si="6"/>
        <v>0.83773016555510615</v>
      </c>
      <c r="O39" s="5">
        <f t="shared" si="6"/>
        <v>4.3477150274393583</v>
      </c>
      <c r="P39" s="5">
        <f t="shared" si="7"/>
        <v>10.849679881432372</v>
      </c>
      <c r="Q39" s="5">
        <f t="shared" si="7"/>
        <v>-17.920592829791858</v>
      </c>
      <c r="R39" s="4">
        <f t="shared" si="10"/>
        <v>12.956518661410158</v>
      </c>
      <c r="S39" s="4">
        <f t="shared" si="4"/>
        <v>41.504392544271276</v>
      </c>
    </row>
    <row r="40" spans="1:19" x14ac:dyDescent="0.2">
      <c r="A40" s="1">
        <f>ReprocessedData!A44</f>
        <v>37</v>
      </c>
      <c r="B40" s="2" t="str">
        <f>ReprocessedData!B44</f>
        <v>FS23LE</v>
      </c>
      <c r="C40" s="1">
        <f>ReprocessedData!C44</f>
        <v>0.76700000000000002</v>
      </c>
      <c r="D40" s="3">
        <f>ReprocessedData!D44</f>
        <v>1.18151881348116E-7</v>
      </c>
      <c r="E40" s="5">
        <f>ReprocessedData!E44</f>
        <v>12.0019958588053</v>
      </c>
      <c r="F40" s="5">
        <f>ReprocessedData!G44</f>
        <v>12.235561760782799</v>
      </c>
      <c r="G40" s="3">
        <f>ReprocessedData!K44</f>
        <v>4.9868827667331996E-7</v>
      </c>
      <c r="H40" s="5">
        <f>ReprocessedData!L44</f>
        <v>44.715367939340098</v>
      </c>
      <c r="I40" s="5">
        <f>ReprocessedData!N44</f>
        <v>-19.445650500743699</v>
      </c>
      <c r="L40" s="5">
        <f t="shared" si="8"/>
        <v>11.1465262057968</v>
      </c>
      <c r="M40" s="5">
        <f t="shared" si="9"/>
        <v>-20.266166710492701</v>
      </c>
      <c r="N40" s="5">
        <f t="shared" si="6"/>
        <v>1.4653044691537165</v>
      </c>
      <c r="O40" s="5">
        <f t="shared" si="6"/>
        <v>2.4660206365785253</v>
      </c>
      <c r="P40" s="5">
        <f t="shared" si="7"/>
        <v>11.477254185030983</v>
      </c>
      <c r="Q40" s="5">
        <f t="shared" si="7"/>
        <v>-19.802287220652694</v>
      </c>
      <c r="R40" s="4">
        <f t="shared" si="10"/>
        <v>11.811693842049992</v>
      </c>
      <c r="S40" s="4">
        <f t="shared" si="4"/>
        <v>43.839677630982365</v>
      </c>
    </row>
    <row r="41" spans="1:19" x14ac:dyDescent="0.2">
      <c r="A41" s="1">
        <f>ReprocessedData!A45</f>
        <v>38</v>
      </c>
      <c r="B41" s="2" t="str">
        <f>ReprocessedData!B45</f>
        <v>FS24LE</v>
      </c>
      <c r="C41" s="1">
        <f>ReprocessedData!C45</f>
        <v>0.82699999999999996</v>
      </c>
      <c r="D41" s="3">
        <f>ReprocessedData!D45</f>
        <v>1.3821218847187601E-7</v>
      </c>
      <c r="E41" s="5">
        <f>ReprocessedData!E45</f>
        <v>13.021131000269801</v>
      </c>
      <c r="F41" s="5">
        <f>ReprocessedData!G45</f>
        <v>12.226288816654099</v>
      </c>
      <c r="G41" s="3">
        <f>ReprocessedData!K45</f>
        <v>5.15212663865228E-7</v>
      </c>
      <c r="H41" s="5">
        <f>ReprocessedData!L45</f>
        <v>42.845445420737697</v>
      </c>
      <c r="I41" s="5">
        <f>ReprocessedData!N45</f>
        <v>-17.5750871271789</v>
      </c>
      <c r="L41" s="5">
        <f t="shared" si="8"/>
        <v>11.127359242190099</v>
      </c>
      <c r="M41" s="5">
        <f t="shared" si="9"/>
        <v>-18.396966446954902</v>
      </c>
      <c r="N41" s="5">
        <f t="shared" si="6"/>
        <v>1.4463210196271614</v>
      </c>
      <c r="O41" s="5">
        <f t="shared" si="6"/>
        <v>4.3785908533997553</v>
      </c>
      <c r="P41" s="5">
        <f t="shared" si="7"/>
        <v>11.458270735504428</v>
      </c>
      <c r="Q41" s="5">
        <f t="shared" si="7"/>
        <v>-17.889717003831464</v>
      </c>
      <c r="R41" s="4">
        <f t="shared" si="10"/>
        <v>12.814679191214344</v>
      </c>
      <c r="S41" s="4">
        <f t="shared" si="4"/>
        <v>42.006314243646365</v>
      </c>
    </row>
    <row r="42" spans="1:19" x14ac:dyDescent="0.2">
      <c r="A42" s="1">
        <f>ReprocessedData!A46</f>
        <v>39</v>
      </c>
      <c r="B42" s="2" t="str">
        <f>ReprocessedData!B46</f>
        <v>FS25LE</v>
      </c>
      <c r="C42" s="1">
        <f>ReprocessedData!C46</f>
        <v>0.79100000000000004</v>
      </c>
      <c r="D42" s="3">
        <f>ReprocessedData!D46</f>
        <v>1.30899685389652E-7</v>
      </c>
      <c r="E42" s="5">
        <f>ReprocessedData!E46</f>
        <v>12.893363636069701</v>
      </c>
      <c r="F42" s="5">
        <f>ReprocessedData!G46</f>
        <v>9.8467707370425703</v>
      </c>
      <c r="G42" s="3">
        <f>ReprocessedData!K46</f>
        <v>4.8005361308334205E-7</v>
      </c>
      <c r="H42" s="5">
        <f>ReprocessedData!L46</f>
        <v>41.738462310762898</v>
      </c>
      <c r="I42" s="5">
        <f>ReprocessedData!N46</f>
        <v>-18.959790254719699</v>
      </c>
      <c r="L42" s="5">
        <f t="shared" si="8"/>
        <v>8.739199502740572</v>
      </c>
      <c r="M42" s="5">
        <f t="shared" si="9"/>
        <v>-19.782159306262702</v>
      </c>
      <c r="N42" s="5">
        <f t="shared" si="6"/>
        <v>-0.91897328599943595</v>
      </c>
      <c r="O42" s="5">
        <f t="shared" si="6"/>
        <v>2.9612581796651938</v>
      </c>
      <c r="P42" s="5">
        <f t="shared" si="7"/>
        <v>9.0929764298777194</v>
      </c>
      <c r="Q42" s="5">
        <f t="shared" si="7"/>
        <v>-19.307049677566024</v>
      </c>
      <c r="R42" s="4">
        <f t="shared" si="10"/>
        <v>12.689047508720904</v>
      </c>
      <c r="S42" s="4">
        <f t="shared" si="4"/>
        <v>40.92105447726432</v>
      </c>
    </row>
    <row r="43" spans="1:19" x14ac:dyDescent="0.2">
      <c r="A43" s="1">
        <f>ReprocessedData!A47</f>
        <v>40</v>
      </c>
      <c r="B43" s="2" t="str">
        <f>ReprocessedData!B47</f>
        <v>FS26LE</v>
      </c>
      <c r="C43" s="1">
        <f>ReprocessedData!C47</f>
        <v>0.752</v>
      </c>
      <c r="D43" s="3">
        <f>ReprocessedData!D47</f>
        <v>1.21224219502836E-7</v>
      </c>
      <c r="E43" s="5">
        <f>ReprocessedData!E47</f>
        <v>12.559634221182099</v>
      </c>
      <c r="F43" s="5">
        <f>ReprocessedData!G47</f>
        <v>12.297800941956099</v>
      </c>
      <c r="G43" s="3">
        <f>ReprocessedData!K47</f>
        <v>4.7703590810854703E-7</v>
      </c>
      <c r="H43" s="5">
        <f>ReprocessedData!L47</f>
        <v>43.627143788460998</v>
      </c>
      <c r="I43" s="5">
        <f>ReprocessedData!N47</f>
        <v>-17.830532366345199</v>
      </c>
      <c r="L43" s="5">
        <f t="shared" si="8"/>
        <v>11.183029741956098</v>
      </c>
      <c r="M43" s="5">
        <f t="shared" si="9"/>
        <v>-18.6524011663452</v>
      </c>
      <c r="N43" s="5">
        <f t="shared" si="6"/>
        <v>1.5014585022306015</v>
      </c>
      <c r="O43" s="5">
        <f t="shared" si="6"/>
        <v>4.1172294325944048</v>
      </c>
      <c r="P43" s="5">
        <f t="shared" si="7"/>
        <v>11.513408218107646</v>
      </c>
      <c r="Q43" s="5">
        <f t="shared" si="7"/>
        <v>-18.151078424636815</v>
      </c>
      <c r="R43" s="4">
        <f t="shared" si="10"/>
        <v>12.360568911308137</v>
      </c>
      <c r="S43" s="4">
        <f t="shared" si="4"/>
        <v>42.772712007210899</v>
      </c>
    </row>
    <row r="44" spans="1:19" x14ac:dyDescent="0.2">
      <c r="A44" s="1">
        <f>ReprocessedData!A48</f>
        <v>41</v>
      </c>
      <c r="B44" s="2" t="str">
        <f>ReprocessedData!B48</f>
        <v>FS27LE</v>
      </c>
      <c r="C44" s="1">
        <f>ReprocessedData!C48</f>
        <v>0.83099999999999996</v>
      </c>
      <c r="D44" s="3">
        <f>ReprocessedData!D48</f>
        <v>1.3558444673933401E-7</v>
      </c>
      <c r="E44" s="5">
        <f>ReprocessedData!E48</f>
        <v>12.7119823847492</v>
      </c>
      <c r="F44" s="5">
        <f>ReprocessedData!G48</f>
        <v>10.6792229635286</v>
      </c>
      <c r="G44" s="3">
        <f>ReprocessedData!K48</f>
        <v>5.1462295003190704E-7</v>
      </c>
      <c r="H44" s="5">
        <f>ReprocessedData!L48</f>
        <v>42.5904297954838</v>
      </c>
      <c r="I44" s="5">
        <f>ReprocessedData!N48</f>
        <v>-16.789652163461799</v>
      </c>
      <c r="L44" s="5">
        <f t="shared" si="8"/>
        <v>9.5588824254305997</v>
      </c>
      <c r="M44" s="5">
        <f t="shared" si="9"/>
        <v>-17.609926395118798</v>
      </c>
      <c r="N44" s="5">
        <f t="shared" ref="N44:O63" si="11">(N150-1)*1000</f>
        <v>-0.10713841690268566</v>
      </c>
      <c r="O44" s="5">
        <f t="shared" si="11"/>
        <v>5.1838921322140408</v>
      </c>
      <c r="P44" s="5">
        <f t="shared" ref="P44:Q63" si="12">(P150-1)*1000</f>
        <v>9.9048112989743586</v>
      </c>
      <c r="Q44" s="5">
        <f t="shared" si="12"/>
        <v>-17.084415725017177</v>
      </c>
      <c r="R44" s="4">
        <f t="shared" si="10"/>
        <v>12.510531296232708</v>
      </c>
      <c r="S44" s="4">
        <f t="shared" si="4"/>
        <v>41.756268676899232</v>
      </c>
    </row>
    <row r="45" spans="1:19" x14ac:dyDescent="0.2">
      <c r="A45" s="1">
        <f>ReprocessedData!A49</f>
        <v>42</v>
      </c>
      <c r="B45" s="2" t="str">
        <f>ReprocessedData!B49</f>
        <v>FS28LE</v>
      </c>
      <c r="C45" s="1">
        <f>ReprocessedData!C49</f>
        <v>0.77300000000000002</v>
      </c>
      <c r="D45" s="3">
        <f>ReprocessedData!D49</f>
        <v>1.2705088336950599E-7</v>
      </c>
      <c r="E45" s="5">
        <f>ReprocessedData!E49</f>
        <v>12.8057252504034</v>
      </c>
      <c r="F45" s="5">
        <f>ReprocessedData!G49</f>
        <v>12.218968320823899</v>
      </c>
      <c r="G45" s="3">
        <f>ReprocessedData!K49</f>
        <v>4.7794111868171296E-7</v>
      </c>
      <c r="H45" s="5">
        <f>ReprocessedData!L49</f>
        <v>42.522465184714697</v>
      </c>
      <c r="I45" s="5">
        <f>ReprocessedData!N49</f>
        <v>-17.906931552183501</v>
      </c>
      <c r="J45" s="5"/>
      <c r="K45" s="5"/>
      <c r="L45" s="5">
        <f t="shared" si="8"/>
        <v>11.094875456887898</v>
      </c>
      <c r="M45" s="5">
        <f t="shared" si="9"/>
        <v>-18.724427963607504</v>
      </c>
      <c r="N45" s="5">
        <f t="shared" si="11"/>
        <v>1.4141482503056135</v>
      </c>
      <c r="O45" s="5">
        <f t="shared" si="11"/>
        <v>4.0435314399587252</v>
      </c>
      <c r="P45" s="5">
        <f t="shared" si="12"/>
        <v>11.42609796618288</v>
      </c>
      <c r="Q45" s="5">
        <f t="shared" si="12"/>
        <v>-18.224776417272494</v>
      </c>
      <c r="R45" s="4">
        <f t="shared" si="10"/>
        <v>12.60274355698161</v>
      </c>
      <c r="S45" s="4">
        <f t="shared" si="4"/>
        <v>41.689670146663957</v>
      </c>
    </row>
    <row r="46" spans="1:19" x14ac:dyDescent="0.2">
      <c r="A46" s="1">
        <f>ReprocessedData!A50</f>
        <v>43</v>
      </c>
      <c r="B46" s="2" t="str">
        <f>ReprocessedData!B50</f>
        <v>FS29LE</v>
      </c>
      <c r="C46" s="1">
        <f>ReprocessedData!C50</f>
        <v>0.81200000000000006</v>
      </c>
      <c r="D46" s="3">
        <f>ReprocessedData!D50</f>
        <v>1.35304480015919E-7</v>
      </c>
      <c r="E46" s="5">
        <f>ReprocessedData!E50</f>
        <v>12.9826368071469</v>
      </c>
      <c r="F46" s="5">
        <f>ReprocessedData!G50</f>
        <v>10.140142049931301</v>
      </c>
      <c r="G46" s="3">
        <f>ReprocessedData!K50</f>
        <v>4.8729429313887404E-7</v>
      </c>
      <c r="H46" s="5">
        <f>ReprocessedData!L50</f>
        <v>41.2722879898852</v>
      </c>
      <c r="I46" s="5">
        <f>ReprocessedData!N50</f>
        <v>-18.750563215236401</v>
      </c>
      <c r="J46" s="5"/>
      <c r="K46" s="5"/>
      <c r="L46" s="5">
        <f t="shared" si="8"/>
        <v>9.014295560517299</v>
      </c>
      <c r="M46" s="5">
        <f t="shared" si="9"/>
        <v>-19.564028144687402</v>
      </c>
      <c r="N46" s="5">
        <f t="shared" si="11"/>
        <v>-0.64651113524338832</v>
      </c>
      <c r="O46" s="5">
        <f t="shared" si="11"/>
        <v>3.1844505101648046</v>
      </c>
      <c r="P46" s="5">
        <f t="shared" si="12"/>
        <v>9.365438580633878</v>
      </c>
      <c r="Q46" s="5">
        <f t="shared" si="12"/>
        <v>-19.083857347066413</v>
      </c>
      <c r="R46" s="4">
        <f t="shared" si="10"/>
        <v>12.776828091337824</v>
      </c>
      <c r="S46" s="4">
        <f t="shared" si="4"/>
        <v>40.464003830933976</v>
      </c>
    </row>
    <row r="47" spans="1:19" x14ac:dyDescent="0.2">
      <c r="A47" s="41">
        <f>ReprocessedData!A51</f>
        <v>44</v>
      </c>
      <c r="B47" s="42" t="str">
        <f>ReprocessedData!B51</f>
        <v>ALANINE</v>
      </c>
      <c r="C47" s="41">
        <f>ReprocessedData!C51</f>
        <v>0.8</v>
      </c>
      <c r="D47" s="43">
        <f>ReprocessedData!D51</f>
        <v>1.53211089815031E-7</v>
      </c>
      <c r="E47" s="44">
        <f>ReprocessedData!E51</f>
        <v>14.9212640526519</v>
      </c>
      <c r="F47" s="44">
        <f>ReprocessedData!G51</f>
        <v>-1.2411536336615601</v>
      </c>
      <c r="G47" s="43">
        <f>ReprocessedData!K51</f>
        <v>4.4848783975481902E-7</v>
      </c>
      <c r="H47" s="44">
        <f>ReprocessedData!L51</f>
        <v>38.5552716959523</v>
      </c>
      <c r="I47" s="44">
        <f>ReprocessedData!N51</f>
        <v>-19.291150262896799</v>
      </c>
      <c r="J47" s="44">
        <f>F47</f>
        <v>-1.2411536336615601</v>
      </c>
      <c r="K47" s="44">
        <f>I47</f>
        <v>-19.291150262896799</v>
      </c>
      <c r="L47" s="44">
        <f t="shared" si="8"/>
        <v>-2.3665802044135607</v>
      </c>
      <c r="M47" s="44">
        <f t="shared" si="9"/>
        <v>-20.099281290864802</v>
      </c>
      <c r="N47" s="44">
        <f t="shared" si="11"/>
        <v>-11.918420712799914</v>
      </c>
      <c r="O47" s="44">
        <f t="shared" si="11"/>
        <v>2.6367782003495766</v>
      </c>
      <c r="P47" s="44">
        <f t="shared" si="12"/>
        <v>-1.90647099692276</v>
      </c>
      <c r="Q47" s="44">
        <f t="shared" si="12"/>
        <v>-19.631529656881639</v>
      </c>
      <c r="R47" s="45">
        <f t="shared" si="10"/>
        <v>14.684768991856004</v>
      </c>
      <c r="S47" s="45">
        <f t="shared" si="4"/>
        <v>37.800212582638082</v>
      </c>
    </row>
    <row r="48" spans="1:19" x14ac:dyDescent="0.2">
      <c r="A48" s="41">
        <f>ReprocessedData!A52</f>
        <v>45</v>
      </c>
      <c r="B48" s="42" t="str">
        <f>ReprocessedData!B52</f>
        <v>ALANINE</v>
      </c>
      <c r="C48" s="41">
        <f>ReprocessedData!C52</f>
        <v>0.8</v>
      </c>
      <c r="D48" s="43">
        <f>ReprocessedData!D52</f>
        <v>1.6347113109688201E-7</v>
      </c>
      <c r="E48" s="44">
        <f>ReprocessedData!E52</f>
        <v>15.9204623379136</v>
      </c>
      <c r="F48" s="44">
        <f>ReprocessedData!G52</f>
        <v>-1.12475043486884</v>
      </c>
      <c r="G48" s="43">
        <f>ReprocessedData!K52</f>
        <v>4.77928248754367E-7</v>
      </c>
      <c r="H48" s="44">
        <f>ReprocessedData!L52</f>
        <v>41.086183080468203</v>
      </c>
      <c r="I48" s="44">
        <f>ReprocessedData!N52</f>
        <v>-19.2890991482743</v>
      </c>
      <c r="J48" s="44">
        <f>F48</f>
        <v>-1.12475043486884</v>
      </c>
      <c r="K48" s="44">
        <f>I48</f>
        <v>-19.2890991482743</v>
      </c>
      <c r="L48" s="44">
        <f t="shared" si="8"/>
        <v>-2.247417691118839</v>
      </c>
      <c r="M48" s="44">
        <f t="shared" si="9"/>
        <v>-20.0905698763993</v>
      </c>
      <c r="N48" s="44">
        <f t="shared" si="11"/>
        <v>-11.80039912090869</v>
      </c>
      <c r="O48" s="44">
        <f t="shared" si="11"/>
        <v>2.6456917406365577</v>
      </c>
      <c r="P48" s="44">
        <f t="shared" si="12"/>
        <v>-1.7884494050315336</v>
      </c>
      <c r="Q48" s="44">
        <f t="shared" si="12"/>
        <v>-19.62261611659466</v>
      </c>
      <c r="R48" s="45">
        <f t="shared" si="10"/>
        <v>15.668159530052584</v>
      </c>
      <c r="S48" s="45">
        <f t="shared" si="4"/>
        <v>40.28155905417475</v>
      </c>
    </row>
    <row r="49" spans="1:19" x14ac:dyDescent="0.2">
      <c r="A49" s="46">
        <f>ReprocessedData!A53</f>
        <v>46</v>
      </c>
      <c r="B49" s="47" t="str">
        <f>ReprocessedData!B53</f>
        <v>BOVINE LIVER</v>
      </c>
      <c r="C49" s="46">
        <f>ReprocessedData!C53</f>
        <v>0.872</v>
      </c>
      <c r="D49" s="48">
        <f>ReprocessedData!D53</f>
        <v>1.0850396781753E-7</v>
      </c>
      <c r="E49" s="49">
        <f>ReprocessedData!E53</f>
        <v>9.6947426132198107</v>
      </c>
      <c r="F49" s="49">
        <f>ReprocessedData!G53</f>
        <v>7.0617795309427196</v>
      </c>
      <c r="G49" s="48">
        <f>ReprocessedData!K53</f>
        <v>6.0665545187354997E-7</v>
      </c>
      <c r="H49" s="49">
        <f>ReprocessedData!L53</f>
        <v>47.846027808389501</v>
      </c>
      <c r="I49" s="49">
        <f>ReprocessedData!N53</f>
        <v>-28.066437746039099</v>
      </c>
      <c r="J49" s="49">
        <f>F49+(AVERAGE(F$8:F$9,F$21:F$22,F$34:F$35,F$47:F$48,F$60:F$61,F$73:F$74,F$86:F$87,F$99:F$100)-AVERAGE(F$10,F$23,F$36,F$49,F$62,F$75,F$88,F$101))</f>
        <v>-1.1975814714406257</v>
      </c>
      <c r="K49" s="49">
        <f>I49+(AVERAGE(I$8:I$9,I$21:I$22,I$34:I$35,I$47:I$48,I$60:I$61,I$73:I$74,I$86:I$87,I$99:I$100)-AVERAGE(I$10,I$23,I$36,I$49,I$62,I$75,I$88,I$101))</f>
        <v>-19.293121159167249</v>
      </c>
      <c r="L49" s="49">
        <f t="shared" si="8"/>
        <v>5.9443656968947201</v>
      </c>
      <c r="M49" s="49">
        <f t="shared" si="9"/>
        <v>-28.859925702871099</v>
      </c>
      <c r="N49" s="49">
        <f t="shared" si="11"/>
        <v>-3.6870479574466763</v>
      </c>
      <c r="O49" s="49">
        <f t="shared" si="11"/>
        <v>-6.3271342864010816</v>
      </c>
      <c r="P49" s="49">
        <f t="shared" si="12"/>
        <v>6.3249017584303679</v>
      </c>
      <c r="Q49" s="49">
        <f t="shared" si="12"/>
        <v>-28.595442143632297</v>
      </c>
      <c r="R49" s="50">
        <f t="shared" si="10"/>
        <v>9.541047086572382</v>
      </c>
      <c r="S49" s="50">
        <f t="shared" si="4"/>
        <v>46.909324277092118</v>
      </c>
    </row>
    <row r="50" spans="1:19" x14ac:dyDescent="0.2">
      <c r="A50" s="1">
        <f>ReprocessedData!A54</f>
        <v>47</v>
      </c>
      <c r="B50" s="2" t="str">
        <f>ReprocessedData!B54</f>
        <v>FS30LE</v>
      </c>
      <c r="C50" s="1">
        <f>ReprocessedData!C54</f>
        <v>0.77500000000000002</v>
      </c>
      <c r="D50" s="3">
        <f>ReprocessedData!D54</f>
        <v>1.3068671401994501E-7</v>
      </c>
      <c r="E50" s="5">
        <f>ReprocessedData!E54</f>
        <v>13.138175523091601</v>
      </c>
      <c r="F50" s="5">
        <f>ReprocessedData!G54</f>
        <v>9.4275133914321696</v>
      </c>
      <c r="G50" s="3">
        <f>ReprocessedData!K54</f>
        <v>4.7646990419814001E-7</v>
      </c>
      <c r="H50" s="5">
        <f>ReprocessedData!L54</f>
        <v>42.2821442193463</v>
      </c>
      <c r="I50" s="5">
        <f>ReprocessedData!N54</f>
        <v>-18.8049136559023</v>
      </c>
      <c r="L50" s="5">
        <f t="shared" si="8"/>
        <v>8.3179885115461687</v>
      </c>
      <c r="M50" s="5">
        <f t="shared" si="9"/>
        <v>-19.589131329501306</v>
      </c>
      <c r="N50" s="5">
        <f t="shared" si="11"/>
        <v>-1.3361513928411561</v>
      </c>
      <c r="O50" s="5">
        <f t="shared" si="11"/>
        <v>3.1587648709323624</v>
      </c>
      <c r="P50" s="5">
        <f t="shared" si="12"/>
        <v>8.6757983230358882</v>
      </c>
      <c r="Q50" s="5">
        <f t="shared" si="12"/>
        <v>-19.109542986298855</v>
      </c>
      <c r="R50" s="4">
        <f t="shared" si="10"/>
        <v>12.929943879124723</v>
      </c>
      <c r="S50" s="4">
        <f t="shared" si="4"/>
        <v>41.454084526930927</v>
      </c>
    </row>
    <row r="51" spans="1:19" x14ac:dyDescent="0.2">
      <c r="A51" s="1">
        <f>ReprocessedData!A55</f>
        <v>48</v>
      </c>
      <c r="B51" s="2" t="str">
        <f>ReprocessedData!B55</f>
        <v>FS31LE</v>
      </c>
      <c r="C51" s="1">
        <f>ReprocessedData!C55</f>
        <v>0.79100000000000004</v>
      </c>
      <c r="D51" s="3">
        <f>ReprocessedData!D55</f>
        <v>1.25944404683054E-7</v>
      </c>
      <c r="E51" s="5">
        <f>ReprocessedData!E55</f>
        <v>12.4053264761565</v>
      </c>
      <c r="F51" s="5">
        <f>ReprocessedData!G55</f>
        <v>11.0863272246101</v>
      </c>
      <c r="G51" s="3">
        <f>ReprocessedData!K55</f>
        <v>4.6863622249482299E-7</v>
      </c>
      <c r="H51" s="5">
        <f>ReprocessedData!L55</f>
        <v>40.745760063701901</v>
      </c>
      <c r="I51" s="5">
        <f>ReprocessedData!N55</f>
        <v>-19.329123121463098</v>
      </c>
      <c r="L51" s="5">
        <f t="shared" si="8"/>
        <v>9.9874528197460979</v>
      </c>
      <c r="M51" s="5">
        <f t="shared" si="9"/>
        <v>-20.102852118839103</v>
      </c>
      <c r="N51" s="5">
        <f t="shared" si="11"/>
        <v>0.31732863046007864</v>
      </c>
      <c r="O51" s="5">
        <f t="shared" si="11"/>
        <v>2.6331245205561959</v>
      </c>
      <c r="P51" s="5">
        <f t="shared" si="12"/>
        <v>10.329278346337123</v>
      </c>
      <c r="Q51" s="5">
        <f t="shared" si="12"/>
        <v>-19.63518333667502</v>
      </c>
      <c r="R51" s="4">
        <f t="shared" si="10"/>
        <v>12.208696527602038</v>
      </c>
      <c r="S51" s="4">
        <f t="shared" si="4"/>
        <v>39.947805553544875</v>
      </c>
    </row>
    <row r="52" spans="1:19" x14ac:dyDescent="0.2">
      <c r="A52" s="1">
        <f>ReprocessedData!A56</f>
        <v>49</v>
      </c>
      <c r="B52" s="2" t="str">
        <f>ReprocessedData!B56</f>
        <v>FS32LE</v>
      </c>
      <c r="C52" s="1">
        <f>ReprocessedData!C56</f>
        <v>0.78600000000000003</v>
      </c>
      <c r="D52" s="3">
        <f>ReprocessedData!D56</f>
        <v>1.1969928720434501E-7</v>
      </c>
      <c r="E52" s="5">
        <f>ReprocessedData!E56</f>
        <v>12.2070557323926</v>
      </c>
      <c r="F52" s="5">
        <f>ReprocessedData!G56</f>
        <v>10.309909595075901</v>
      </c>
      <c r="G52" s="3">
        <f>ReprocessedData!K56</f>
        <v>4.9797580858879098E-7</v>
      </c>
      <c r="H52" s="5">
        <f>ReprocessedData!L56</f>
        <v>44.8268434750103</v>
      </c>
      <c r="I52" s="5">
        <f>ReprocessedData!N56</f>
        <v>-18.555795985045101</v>
      </c>
      <c r="L52" s="5">
        <f t="shared" si="8"/>
        <v>9.224555591873898</v>
      </c>
      <c r="M52" s="5">
        <f t="shared" si="9"/>
        <v>-19.317924318438102</v>
      </c>
      <c r="N52" s="5">
        <f t="shared" si="11"/>
        <v>-0.43826423841575313</v>
      </c>
      <c r="O52" s="5">
        <f t="shared" si="11"/>
        <v>3.4362645386087909</v>
      </c>
      <c r="P52" s="5">
        <f t="shared" si="12"/>
        <v>9.5736854774615132</v>
      </c>
      <c r="Q52" s="5">
        <f t="shared" si="12"/>
        <v>-18.832043318622425</v>
      </c>
      <c r="R52" s="4">
        <f t="shared" si="10"/>
        <v>11.677124815681291</v>
      </c>
      <c r="S52" s="4">
        <f t="shared" si="4"/>
        <v>42.718820850399041</v>
      </c>
    </row>
    <row r="53" spans="1:19" x14ac:dyDescent="0.2">
      <c r="A53" s="1">
        <f>ReprocessedData!A57</f>
        <v>50</v>
      </c>
      <c r="B53" s="2" t="str">
        <f>ReprocessedData!B57</f>
        <v>FS33LE</v>
      </c>
      <c r="C53" s="1">
        <f>ReprocessedData!C57</f>
        <v>0.76100000000000001</v>
      </c>
      <c r="D53" s="3">
        <f>ReprocessedData!D57</f>
        <v>1.1792879787975201E-7</v>
      </c>
      <c r="E53" s="5">
        <f>ReprocessedData!E57</f>
        <v>11.3717938903942</v>
      </c>
      <c r="F53" s="5">
        <f>ReprocessedData!G57</f>
        <v>11.9269568423622</v>
      </c>
      <c r="G53" s="3">
        <f>ReprocessedData!K57</f>
        <v>4.2519429666043601E-7</v>
      </c>
      <c r="H53" s="5">
        <f>ReprocessedData!L57</f>
        <v>36.190931464164997</v>
      </c>
      <c r="I53" s="5">
        <f>ReprocessedData!N57</f>
        <v>-17.179622190175799</v>
      </c>
      <c r="L53" s="5">
        <f t="shared" si="8"/>
        <v>10.8580818423622</v>
      </c>
      <c r="M53" s="5">
        <f t="shared" si="9"/>
        <v>-17.929184690175806</v>
      </c>
      <c r="N53" s="5">
        <f t="shared" si="11"/>
        <v>1.1796218160833316</v>
      </c>
      <c r="O53" s="5">
        <f t="shared" si="11"/>
        <v>4.8572262748900474</v>
      </c>
      <c r="P53" s="5">
        <f t="shared" si="12"/>
        <v>11.191571531960598</v>
      </c>
      <c r="Q53" s="5">
        <f t="shared" si="12"/>
        <v>-17.411081582341168</v>
      </c>
      <c r="R53" s="4">
        <f t="shared" si="10"/>
        <v>11.882343935858936</v>
      </c>
      <c r="S53" s="4">
        <f t="shared" si="4"/>
        <v>37.673531338945274</v>
      </c>
    </row>
    <row r="54" spans="1:19" x14ac:dyDescent="0.2">
      <c r="A54" s="1">
        <f>ReprocessedData!A58</f>
        <v>51</v>
      </c>
      <c r="B54" s="2" t="str">
        <f>ReprocessedData!B58</f>
        <v>FS34LE</v>
      </c>
      <c r="C54" s="1">
        <f>ReprocessedData!C58</f>
        <v>0.753</v>
      </c>
      <c r="D54" s="3">
        <f>ReprocessedData!D58</f>
        <v>1.3338509136789901E-7</v>
      </c>
      <c r="E54" s="5">
        <f>ReprocessedData!E58</f>
        <v>12.8621787186301</v>
      </c>
      <c r="F54" s="5">
        <f>ReprocessedData!G58</f>
        <v>9.8103878796409294</v>
      </c>
      <c r="G54" s="3">
        <f>ReprocessedData!K58</f>
        <v>4.87878151433918E-7</v>
      </c>
      <c r="H54" s="5">
        <f>ReprocessedData!L58</f>
        <v>41.526317783131297</v>
      </c>
      <c r="I54" s="5">
        <f>ReprocessedData!N58</f>
        <v>-18.209508890550101</v>
      </c>
      <c r="L54" s="5">
        <f t="shared" si="8"/>
        <v>8.7610172806429301</v>
      </c>
      <c r="M54" s="5">
        <f t="shared" si="9"/>
        <v>-18.945730746057102</v>
      </c>
      <c r="N54" s="5">
        <f t="shared" si="11"/>
        <v>-0.89736440239696069</v>
      </c>
      <c r="O54" s="5">
        <f t="shared" si="11"/>
        <v>3.8170938993329351</v>
      </c>
      <c r="P54" s="5">
        <f t="shared" si="12"/>
        <v>9.1145853134801946</v>
      </c>
      <c r="Q54" s="5">
        <f t="shared" si="12"/>
        <v>-18.451213957898283</v>
      </c>
      <c r="R54" s="4">
        <f t="shared" si="10"/>
        <v>13.582484514888586</v>
      </c>
      <c r="S54" s="4">
        <f t="shared" si="4"/>
        <v>43.686771445665244</v>
      </c>
    </row>
    <row r="55" spans="1:19" x14ac:dyDescent="0.2">
      <c r="A55" s="1">
        <f>ReprocessedData!A59</f>
        <v>52</v>
      </c>
      <c r="B55" s="2" t="str">
        <f>ReprocessedData!B59</f>
        <v>FS35LE</v>
      </c>
      <c r="C55" s="1">
        <f>ReprocessedData!C59</f>
        <v>0.76400000000000001</v>
      </c>
      <c r="D55" s="3">
        <f>ReprocessedData!D59</f>
        <v>1.23435299252683E-7</v>
      </c>
      <c r="E55" s="5">
        <f>ReprocessedData!E59</f>
        <v>12.555339031563401</v>
      </c>
      <c r="F55" s="5">
        <f>ReprocessedData!G59</f>
        <v>11.219998808985499</v>
      </c>
      <c r="G55" s="3">
        <f>ReprocessedData!K59</f>
        <v>4.5170331752775199E-7</v>
      </c>
      <c r="H55" s="5">
        <f>ReprocessedData!L59</f>
        <v>40.555334504577203</v>
      </c>
      <c r="I55" s="5">
        <f>ReprocessedData!N59</f>
        <v>-18.132716141617699</v>
      </c>
      <c r="L55" s="5">
        <f t="shared" si="8"/>
        <v>10.193200778649501</v>
      </c>
      <c r="M55" s="5">
        <f t="shared" si="9"/>
        <v>-18.855059566641703</v>
      </c>
      <c r="N55" s="5">
        <f t="shared" si="11"/>
        <v>0.52110665566895698</v>
      </c>
      <c r="O55" s="5">
        <f t="shared" si="11"/>
        <v>3.9098688687444483</v>
      </c>
      <c r="P55" s="5">
        <f t="shared" si="12"/>
        <v>10.533056371546223</v>
      </c>
      <c r="Q55" s="5">
        <f t="shared" si="12"/>
        <v>-18.358438988486768</v>
      </c>
      <c r="R55" s="4">
        <f t="shared" si="10"/>
        <v>12.388334401353193</v>
      </c>
      <c r="S55" s="4">
        <f t="shared" si="4"/>
        <v>39.865156997464297</v>
      </c>
    </row>
    <row r="56" spans="1:19" x14ac:dyDescent="0.2">
      <c r="A56" s="1">
        <f>ReprocessedData!A60</f>
        <v>53</v>
      </c>
      <c r="B56" s="2" t="str">
        <f>ReprocessedData!B60</f>
        <v>FS36LE</v>
      </c>
      <c r="C56" s="1">
        <f>ReprocessedData!C60</f>
        <v>0.75800000000000001</v>
      </c>
      <c r="D56" s="3">
        <f>ReprocessedData!D60</f>
        <v>9.8582363102644997E-8</v>
      </c>
      <c r="E56" s="5">
        <f>ReprocessedData!E60</f>
        <v>9.3215344630893107</v>
      </c>
      <c r="F56" s="5">
        <f>ReprocessedData!G60</f>
        <v>11.587645671396</v>
      </c>
      <c r="G56" s="3">
        <f>ReprocessedData!K60</f>
        <v>3.78509196874433E-7</v>
      </c>
      <c r="H56" s="5">
        <f>ReprocessedData!L60</f>
        <v>31.5916928903506</v>
      </c>
      <c r="I56" s="5">
        <f>ReprocessedData!N60</f>
        <v>-17.577362549505999</v>
      </c>
      <c r="L56" s="5">
        <f t="shared" si="8"/>
        <v>10.586504973081995</v>
      </c>
      <c r="M56" s="5">
        <f t="shared" si="9"/>
        <v>-18.285576576807003</v>
      </c>
      <c r="N56" s="5">
        <f t="shared" si="11"/>
        <v>0.91064515935568302</v>
      </c>
      <c r="O56" s="5">
        <f t="shared" si="11"/>
        <v>4.4925652371274882</v>
      </c>
      <c r="P56" s="5">
        <f t="shared" si="12"/>
        <v>10.922594875232949</v>
      </c>
      <c r="Q56" s="5">
        <f t="shared" si="12"/>
        <v>-17.775742620103728</v>
      </c>
      <c r="R56" s="4">
        <f t="shared" si="10"/>
        <v>9.9723364599268276</v>
      </c>
      <c r="S56" s="4">
        <f t="shared" si="4"/>
        <v>33.669819467061885</v>
      </c>
    </row>
    <row r="57" spans="1:19" x14ac:dyDescent="0.2">
      <c r="A57" s="1">
        <f>ReprocessedData!A61</f>
        <v>54</v>
      </c>
      <c r="B57" s="2" t="str">
        <f>ReprocessedData!B61</f>
        <v>FS37LE</v>
      </c>
      <c r="C57" s="1">
        <f>ReprocessedData!C61</f>
        <v>0.83399999999999996</v>
      </c>
      <c r="D57" s="3">
        <f>ReprocessedData!D61</f>
        <v>1.3778111589840499E-7</v>
      </c>
      <c r="E57" s="5">
        <f>ReprocessedData!E61</f>
        <v>14.1998398425003</v>
      </c>
      <c r="F57" s="5">
        <f>ReprocessedData!G61</f>
        <v>10.243609608330599</v>
      </c>
      <c r="G57" s="3">
        <f>ReprocessedData!K61</f>
        <v>5.1943495504858095E-7</v>
      </c>
      <c r="H57" s="5">
        <f>ReprocessedData!L61</f>
        <v>47.2533921765448</v>
      </c>
      <c r="I57" s="5">
        <f>ReprocessedData!N61</f>
        <v>-17.837622571906898</v>
      </c>
      <c r="L57" s="5">
        <f t="shared" si="8"/>
        <v>9.2711992791785978</v>
      </c>
      <c r="M57" s="5">
        <f t="shared" si="9"/>
        <v>-18.531795973474907</v>
      </c>
      <c r="N57" s="5">
        <f t="shared" si="11"/>
        <v>-0.39206714106410079</v>
      </c>
      <c r="O57" s="5">
        <f t="shared" si="11"/>
        <v>4.240632956752588</v>
      </c>
      <c r="P57" s="5">
        <f t="shared" si="12"/>
        <v>9.6198825748130545</v>
      </c>
      <c r="Q57" s="5">
        <f t="shared" si="12"/>
        <v>-18.02767490047863</v>
      </c>
      <c r="R57" s="4">
        <f t="shared" si="10"/>
        <v>12.667489452125404</v>
      </c>
      <c r="S57" s="4">
        <f t="shared" si="4"/>
        <v>41.995105663651323</v>
      </c>
    </row>
    <row r="58" spans="1:19" x14ac:dyDescent="0.2">
      <c r="A58" s="1">
        <f>ReprocessedData!A62</f>
        <v>55</v>
      </c>
      <c r="B58" s="2" t="str">
        <f>ReprocessedData!B62</f>
        <v>FS38LE</v>
      </c>
      <c r="C58" s="1">
        <f>ReprocessedData!C62</f>
        <v>0.79900000000000004</v>
      </c>
      <c r="D58" s="3">
        <f>ReprocessedData!D62</f>
        <v>1.20670591054195E-7</v>
      </c>
      <c r="E58" s="5">
        <f>ReprocessedData!E62</f>
        <v>11.8710152875062</v>
      </c>
      <c r="F58" s="5">
        <f>ReprocessedData!G62</f>
        <v>11.2508252150021</v>
      </c>
      <c r="G58" s="3">
        <f>ReprocessedData!K62</f>
        <v>5.2393874905298798E-7</v>
      </c>
      <c r="H58" s="5">
        <f>ReprocessedData!L62</f>
        <v>45.496581365162903</v>
      </c>
      <c r="I58" s="5">
        <f>ReprocessedData!N62</f>
        <v>-18.412301103761401</v>
      </c>
      <c r="J58" s="5"/>
      <c r="K58" s="5"/>
      <c r="L58" s="5">
        <f t="shared" si="8"/>
        <v>10.3101760962521</v>
      </c>
      <c r="M58" s="5">
        <f t="shared" si="9"/>
        <v>-19.092918438136408</v>
      </c>
      <c r="N58" s="5">
        <f t="shared" si="11"/>
        <v>0.63696199317164748</v>
      </c>
      <c r="O58" s="5">
        <f t="shared" si="11"/>
        <v>3.6664910978860821</v>
      </c>
      <c r="P58" s="5">
        <f t="shared" si="12"/>
        <v>10.648911709048914</v>
      </c>
      <c r="Q58" s="5">
        <f t="shared" si="12"/>
        <v>-18.601816759345134</v>
      </c>
      <c r="R58" s="4">
        <f t="shared" si="10"/>
        <v>11.580346780523096</v>
      </c>
      <c r="S58" s="4">
        <f t="shared" si="4"/>
        <v>44.214762510572363</v>
      </c>
    </row>
    <row r="59" spans="1:19" x14ac:dyDescent="0.2">
      <c r="A59" s="1">
        <f>ReprocessedData!A63</f>
        <v>56</v>
      </c>
      <c r="B59" s="2" t="str">
        <f>ReprocessedData!B63</f>
        <v>FS39LE</v>
      </c>
      <c r="C59" s="1">
        <f>ReprocessedData!C63</f>
        <v>0.83799999999999997</v>
      </c>
      <c r="D59" s="3">
        <f>ReprocessedData!D63</f>
        <v>1.2898326808702401E-7</v>
      </c>
      <c r="E59" s="5">
        <f>ReprocessedData!E63</f>
        <v>12.093506615100299</v>
      </c>
      <c r="F59" s="5">
        <f>ReprocessedData!G63</f>
        <v>10.9436368232608</v>
      </c>
      <c r="G59" s="3">
        <f>ReprocessedData!K63</f>
        <v>5.3427832868990798E-7</v>
      </c>
      <c r="H59" s="5">
        <f>ReprocessedData!L63</f>
        <v>44.217080362350799</v>
      </c>
      <c r="I59" s="5">
        <f>ReprocessedData!N63</f>
        <v>-17.939839862885702</v>
      </c>
      <c r="J59" s="5"/>
      <c r="K59" s="5"/>
      <c r="L59" s="5">
        <f t="shared" si="8"/>
        <v>10.037704942812807</v>
      </c>
      <c r="M59" s="5">
        <f t="shared" si="9"/>
        <v>-18.607840649317705</v>
      </c>
      <c r="N59" s="5">
        <f t="shared" si="11"/>
        <v>0.36709961460790197</v>
      </c>
      <c r="O59" s="5">
        <f t="shared" si="11"/>
        <v>4.1628238610649237</v>
      </c>
      <c r="P59" s="5">
        <f t="shared" si="12"/>
        <v>10.379049330484946</v>
      </c>
      <c r="Q59" s="5">
        <f t="shared" si="12"/>
        <v>-18.105483996166292</v>
      </c>
      <c r="R59" s="4">
        <f t="shared" si="10"/>
        <v>11.802017713285764</v>
      </c>
      <c r="S59" s="4">
        <f t="shared" si="4"/>
        <v>42.988975695048516</v>
      </c>
    </row>
    <row r="60" spans="1:19" x14ac:dyDescent="0.2">
      <c r="A60" s="41">
        <f>ReprocessedData!A64</f>
        <v>57</v>
      </c>
      <c r="B60" s="42" t="str">
        <f>ReprocessedData!B64</f>
        <v>ALANINE</v>
      </c>
      <c r="C60" s="41">
        <f>ReprocessedData!C64</f>
        <v>0.8</v>
      </c>
      <c r="D60" s="43">
        <f>ReprocessedData!D64</f>
        <v>1.6103915436577201E-7</v>
      </c>
      <c r="E60" s="44">
        <f>ReprocessedData!E64</f>
        <v>15.1170215293947</v>
      </c>
      <c r="F60" s="44">
        <f>ReprocessedData!G64</f>
        <v>-1.4600083430998001</v>
      </c>
      <c r="G60" s="43">
        <f>ReprocessedData!K64</f>
        <v>4.7090476207323201E-7</v>
      </c>
      <c r="H60" s="44">
        <f>ReprocessedData!L64</f>
        <v>39.019173090472499</v>
      </c>
      <c r="I60" s="44">
        <f>ReprocessedData!N64</f>
        <v>-19.430607837671801</v>
      </c>
      <c r="J60" s="44">
        <f>F60</f>
        <v>-1.4600083430998001</v>
      </c>
      <c r="K60" s="44">
        <f>I60</f>
        <v>-19.430607837671801</v>
      </c>
      <c r="L60" s="44">
        <f t="shared" si="8"/>
        <v>-2.3283765358858055</v>
      </c>
      <c r="M60" s="44">
        <f t="shared" si="9"/>
        <v>-20.087448857120801</v>
      </c>
      <c r="N60" s="44">
        <f t="shared" si="11"/>
        <v>-11.880582825270714</v>
      </c>
      <c r="O60" s="44">
        <f t="shared" si="11"/>
        <v>2.6488851750878784</v>
      </c>
      <c r="P60" s="44">
        <f t="shared" si="12"/>
        <v>-1.8686331093935582</v>
      </c>
      <c r="Q60" s="44">
        <f t="shared" si="12"/>
        <v>-19.619422682143338</v>
      </c>
      <c r="R60" s="45">
        <f t="shared" si="10"/>
        <v>15.435062718764087</v>
      </c>
      <c r="S60" s="45">
        <f t="shared" si="4"/>
        <v>39.689593640433841</v>
      </c>
    </row>
    <row r="61" spans="1:19" x14ac:dyDescent="0.2">
      <c r="A61" s="41">
        <f>ReprocessedData!A65</f>
        <v>58</v>
      </c>
      <c r="B61" s="42" t="str">
        <f>ReprocessedData!B65</f>
        <v>ALANINE</v>
      </c>
      <c r="C61" s="41">
        <f>ReprocessedData!C65</f>
        <v>0.8</v>
      </c>
      <c r="D61" s="43">
        <f>ReprocessedData!D65</f>
        <v>1.4650438637936501E-7</v>
      </c>
      <c r="E61" s="44">
        <f>ReprocessedData!E65</f>
        <v>13.937282761758</v>
      </c>
      <c r="F61" s="44">
        <f>ReprocessedData!G65</f>
        <v>-1.4947749883582599</v>
      </c>
      <c r="G61" s="43">
        <f>ReprocessedData!K65</f>
        <v>4.3007200001277102E-7</v>
      </c>
      <c r="H61" s="44">
        <f>ReprocessedData!L65</f>
        <v>36.114395415257398</v>
      </c>
      <c r="I61" s="44">
        <f>ReprocessedData!N65</f>
        <v>-19.4609769340958</v>
      </c>
      <c r="J61" s="44">
        <f>F61</f>
        <v>-1.4947749883582599</v>
      </c>
      <c r="K61" s="44">
        <f>I61</f>
        <v>-19.4609769340958</v>
      </c>
      <c r="L61" s="44">
        <f t="shared" si="8"/>
        <v>-2.3228795356222571</v>
      </c>
      <c r="M61" s="44">
        <f t="shared" si="9"/>
        <v>-20.108697657071801</v>
      </c>
      <c r="N61" s="44">
        <f t="shared" si="11"/>
        <v>-11.875138456032609</v>
      </c>
      <c r="O61" s="44">
        <f t="shared" si="11"/>
        <v>2.6271433517410792</v>
      </c>
      <c r="P61" s="44">
        <f t="shared" si="12"/>
        <v>-1.8631887401554525</v>
      </c>
      <c r="Q61" s="44">
        <f t="shared" si="12"/>
        <v>-19.641164505490138</v>
      </c>
      <c r="R61" s="45">
        <f t="shared" si="10"/>
        <v>14.04195396607332</v>
      </c>
      <c r="S61" s="45">
        <f t="shared" si="4"/>
        <v>36.248057550925814</v>
      </c>
    </row>
    <row r="62" spans="1:19" x14ac:dyDescent="0.2">
      <c r="A62" s="46">
        <f>ReprocessedData!A66</f>
        <v>59</v>
      </c>
      <c r="B62" s="47" t="str">
        <f>ReprocessedData!B66</f>
        <v>BOVINE LIVER</v>
      </c>
      <c r="C62" s="46">
        <f>ReprocessedData!C66</f>
        <v>0.80700000000000005</v>
      </c>
      <c r="D62" s="48">
        <f>ReprocessedData!D66</f>
        <v>1.0144378067775101E-7</v>
      </c>
      <c r="E62" s="49">
        <f>ReprocessedData!E66</f>
        <v>9.7820236832115892</v>
      </c>
      <c r="F62" s="49">
        <f>ReprocessedData!G66</f>
        <v>6.7484082617583203</v>
      </c>
      <c r="G62" s="48">
        <f>ReprocessedData!K66</f>
        <v>5.6945213700032603E-7</v>
      </c>
      <c r="H62" s="49">
        <f>ReprocessedData!L66</f>
        <v>48.469230601193402</v>
      </c>
      <c r="I62" s="49">
        <f>ReprocessedData!N66</f>
        <v>-28.215717745704101</v>
      </c>
      <c r="J62" s="49">
        <f>F62+(AVERAGE(F$8:F$9,F$21:F$22,F$34:F$35,F$47:F$48,F$60:F$61,F$73:F$74,F$86:F$87,F$99:F$100)-AVERAGE(F$10,F$23,F$36,F$49,F$62,F$75,F$88,F$101))</f>
        <v>-1.5109527406250249</v>
      </c>
      <c r="K62" s="49">
        <f>I62+(AVERAGE(I$8:I$9,I$21:I$22,I$34:I$35,I$47:I$48,I$60:I$61,I$73:I$74,I$86:I$87,I$99:I$100)-AVERAGE(I$10,I$23,I$36,I$49,I$62,I$75,I$88,I$101))</f>
        <v>-19.442401158832251</v>
      </c>
      <c r="L62" s="49">
        <f t="shared" si="8"/>
        <v>5.9630817656563204</v>
      </c>
      <c r="M62" s="49">
        <f t="shared" si="9"/>
        <v>-28.857008886947106</v>
      </c>
      <c r="N62" s="49">
        <f t="shared" si="11"/>
        <v>-3.6685110856730097</v>
      </c>
      <c r="O62" s="49">
        <f t="shared" si="11"/>
        <v>-6.3241497933144153</v>
      </c>
      <c r="P62" s="49">
        <f t="shared" si="12"/>
        <v>6.3434386302041457</v>
      </c>
      <c r="Q62" s="49">
        <f t="shared" si="12"/>
        <v>-28.592457650545633</v>
      </c>
      <c r="R62" s="50">
        <f t="shared" si="10"/>
        <v>9.6387073817595397</v>
      </c>
      <c r="S62" s="50">
        <f t="shared" si="4"/>
        <v>47.579212485334118</v>
      </c>
    </row>
    <row r="63" spans="1:19" x14ac:dyDescent="0.2">
      <c r="D63" s="3"/>
      <c r="E63" s="5"/>
      <c r="F63" s="5"/>
      <c r="G63" s="3"/>
      <c r="H63" s="5"/>
      <c r="I63" s="5"/>
      <c r="L63" s="5"/>
      <c r="M63" s="5"/>
      <c r="N63" s="5"/>
      <c r="O63" s="5"/>
      <c r="P63" s="5"/>
      <c r="Q63" s="5"/>
      <c r="R63" s="4"/>
      <c r="S63" s="4"/>
    </row>
    <row r="64" spans="1:19" x14ac:dyDescent="0.2">
      <c r="D64" s="3"/>
      <c r="E64" s="5"/>
      <c r="F64" s="5"/>
      <c r="G64" s="3"/>
      <c r="H64" s="5"/>
      <c r="I64" s="5"/>
      <c r="L64" s="5"/>
      <c r="M64" s="5"/>
      <c r="N64" s="5"/>
      <c r="O64" s="5"/>
      <c r="P64" s="5"/>
      <c r="Q64" s="5"/>
      <c r="R64" s="4"/>
      <c r="S64" s="4"/>
    </row>
    <row r="65" spans="1:19" x14ac:dyDescent="0.2">
      <c r="D65" s="3"/>
      <c r="E65" s="5"/>
      <c r="F65" s="5"/>
      <c r="G65" s="3"/>
      <c r="H65" s="5"/>
      <c r="I65" s="5"/>
      <c r="L65" s="5"/>
      <c r="M65" s="5"/>
      <c r="N65" s="5"/>
      <c r="O65" s="5"/>
      <c r="P65" s="5"/>
      <c r="Q65" s="5"/>
      <c r="R65" s="4"/>
      <c r="S65" s="4"/>
    </row>
    <row r="66" spans="1:19" x14ac:dyDescent="0.2">
      <c r="D66" s="3"/>
      <c r="E66" s="5"/>
      <c r="F66" s="5"/>
      <c r="G66" s="3"/>
      <c r="H66" s="5"/>
      <c r="I66" s="5"/>
      <c r="L66" s="5"/>
      <c r="M66" s="5"/>
      <c r="N66" s="5"/>
      <c r="O66" s="5"/>
      <c r="P66" s="5"/>
      <c r="Q66" s="5"/>
      <c r="R66" s="4"/>
      <c r="S66" s="4"/>
    </row>
    <row r="67" spans="1:19" x14ac:dyDescent="0.2">
      <c r="D67" s="3"/>
      <c r="E67" s="5"/>
      <c r="F67" s="5"/>
      <c r="G67" s="3"/>
      <c r="H67" s="5"/>
      <c r="I67" s="5"/>
      <c r="L67" s="5"/>
      <c r="M67" s="5"/>
      <c r="N67" s="5"/>
      <c r="O67" s="5"/>
      <c r="P67" s="5"/>
      <c r="Q67" s="5"/>
      <c r="R67" s="4"/>
      <c r="S67" s="4"/>
    </row>
    <row r="68" spans="1:19" x14ac:dyDescent="0.2">
      <c r="D68" s="3"/>
      <c r="E68" s="5"/>
      <c r="F68" s="5"/>
      <c r="G68" s="3"/>
      <c r="H68" s="5"/>
      <c r="I68" s="5"/>
      <c r="L68" s="5"/>
      <c r="M68" s="5"/>
      <c r="N68" s="5"/>
      <c r="O68" s="5"/>
      <c r="P68" s="5"/>
      <c r="Q68" s="5"/>
      <c r="R68" s="4"/>
      <c r="S68" s="4"/>
    </row>
    <row r="69" spans="1:19" x14ac:dyDescent="0.2">
      <c r="D69" s="3"/>
      <c r="E69" s="5"/>
      <c r="F69" s="5"/>
      <c r="G69" s="3"/>
      <c r="H69" s="5"/>
      <c r="I69" s="5"/>
      <c r="L69" s="5"/>
      <c r="M69" s="5"/>
      <c r="N69" s="5"/>
      <c r="O69" s="5"/>
      <c r="P69" s="5"/>
      <c r="Q69" s="5"/>
      <c r="R69" s="4"/>
      <c r="S69" s="4"/>
    </row>
    <row r="70" spans="1:19" x14ac:dyDescent="0.2">
      <c r="D70" s="3"/>
      <c r="E70" s="5"/>
      <c r="F70" s="5"/>
      <c r="G70" s="3"/>
      <c r="H70" s="5"/>
      <c r="I70" s="5"/>
      <c r="L70" s="5"/>
      <c r="M70" s="5"/>
      <c r="N70" s="5"/>
      <c r="O70" s="5"/>
      <c r="P70" s="5"/>
      <c r="Q70" s="5"/>
      <c r="R70" s="4"/>
      <c r="S70" s="4"/>
    </row>
    <row r="71" spans="1:19" x14ac:dyDescent="0.2">
      <c r="D71" s="3"/>
      <c r="E71" s="5"/>
      <c r="F71" s="5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4"/>
      <c r="S71" s="4"/>
    </row>
    <row r="72" spans="1:19" x14ac:dyDescent="0.2">
      <c r="D72" s="3"/>
      <c r="E72" s="5"/>
      <c r="F72" s="5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4"/>
      <c r="S72" s="4"/>
    </row>
    <row r="73" spans="1:19" x14ac:dyDescent="0.2">
      <c r="A73" s="41"/>
      <c r="B73" s="42"/>
      <c r="C73" s="41"/>
      <c r="D73" s="43"/>
      <c r="E73" s="44"/>
      <c r="F73" s="44"/>
      <c r="G73" s="43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5"/>
      <c r="S73" s="45"/>
    </row>
    <row r="74" spans="1:19" x14ac:dyDescent="0.2">
      <c r="A74" s="41"/>
      <c r="B74" s="42"/>
      <c r="C74" s="41"/>
      <c r="D74" s="43"/>
      <c r="E74" s="44"/>
      <c r="F74" s="44"/>
      <c r="G74" s="43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5"/>
      <c r="S74" s="45"/>
    </row>
    <row r="75" spans="1:19" x14ac:dyDescent="0.2">
      <c r="A75" s="46"/>
      <c r="B75" s="47"/>
      <c r="C75" s="46"/>
      <c r="D75" s="48"/>
      <c r="E75" s="49"/>
      <c r="F75" s="49"/>
      <c r="G75" s="48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0"/>
      <c r="S75" s="50"/>
    </row>
    <row r="76" spans="1:19" x14ac:dyDescent="0.2">
      <c r="D76" s="3"/>
      <c r="E76" s="5"/>
      <c r="F76" s="5"/>
      <c r="G76" s="3"/>
      <c r="H76" s="5"/>
      <c r="I76" s="5"/>
      <c r="L76" s="5"/>
      <c r="M76" s="5"/>
      <c r="N76" s="5"/>
      <c r="O76" s="5"/>
      <c r="P76" s="5"/>
      <c r="Q76" s="5"/>
      <c r="R76" s="4"/>
      <c r="S76" s="4"/>
    </row>
    <row r="77" spans="1:19" x14ac:dyDescent="0.2">
      <c r="D77" s="3"/>
      <c r="E77" s="5"/>
      <c r="F77" s="5"/>
      <c r="G77" s="3"/>
      <c r="H77" s="5"/>
      <c r="I77" s="5"/>
      <c r="L77" s="5"/>
      <c r="M77" s="5"/>
      <c r="N77" s="5"/>
      <c r="O77" s="5"/>
      <c r="P77" s="5"/>
      <c r="Q77" s="5"/>
      <c r="R77" s="4"/>
      <c r="S77" s="4"/>
    </row>
    <row r="78" spans="1:19" x14ac:dyDescent="0.2">
      <c r="D78" s="3"/>
      <c r="E78" s="5"/>
      <c r="F78" s="5"/>
      <c r="G78" s="3"/>
      <c r="H78" s="5"/>
      <c r="I78" s="5"/>
      <c r="L78" s="5"/>
      <c r="M78" s="5"/>
      <c r="N78" s="5"/>
      <c r="O78" s="5"/>
      <c r="P78" s="5"/>
      <c r="Q78" s="5"/>
      <c r="R78" s="4"/>
      <c r="S78" s="4"/>
    </row>
    <row r="79" spans="1:19" x14ac:dyDescent="0.2">
      <c r="D79" s="3"/>
      <c r="E79" s="5"/>
      <c r="F79" s="5"/>
      <c r="G79" s="3"/>
      <c r="H79" s="5"/>
      <c r="I79" s="5"/>
      <c r="L79" s="5"/>
      <c r="M79" s="5"/>
      <c r="N79" s="5"/>
      <c r="O79" s="5"/>
      <c r="P79" s="5"/>
      <c r="Q79" s="5"/>
      <c r="R79" s="4"/>
      <c r="S79" s="4"/>
    </row>
    <row r="80" spans="1:19" x14ac:dyDescent="0.2">
      <c r="D80" s="3"/>
      <c r="E80" s="5"/>
      <c r="F80" s="5"/>
      <c r="G80" s="3"/>
      <c r="H80" s="5"/>
      <c r="I80" s="5"/>
      <c r="L80" s="5"/>
      <c r="M80" s="5"/>
      <c r="N80" s="5"/>
      <c r="O80" s="5"/>
      <c r="P80" s="5"/>
      <c r="Q80" s="5"/>
      <c r="R80" s="4"/>
      <c r="S80" s="4"/>
    </row>
    <row r="81" spans="1:19" x14ac:dyDescent="0.2">
      <c r="D81" s="3"/>
      <c r="E81" s="5"/>
      <c r="F81" s="5"/>
      <c r="G81" s="3"/>
      <c r="H81" s="5"/>
      <c r="I81" s="5"/>
      <c r="L81" s="5"/>
      <c r="M81" s="5"/>
      <c r="N81" s="5"/>
      <c r="O81" s="5"/>
      <c r="P81" s="5"/>
      <c r="Q81" s="5"/>
      <c r="R81" s="4"/>
      <c r="S81" s="4"/>
    </row>
    <row r="82" spans="1:19" x14ac:dyDescent="0.2">
      <c r="D82" s="3"/>
      <c r="E82" s="5"/>
      <c r="F82" s="5"/>
      <c r="G82" s="3"/>
      <c r="H82" s="5"/>
      <c r="I82" s="5"/>
      <c r="L82" s="5"/>
      <c r="M82" s="5"/>
      <c r="N82" s="5"/>
      <c r="O82" s="5"/>
      <c r="P82" s="5"/>
      <c r="Q82" s="5"/>
      <c r="R82" s="4"/>
      <c r="S82" s="4"/>
    </row>
    <row r="83" spans="1:19" x14ac:dyDescent="0.2">
      <c r="D83" s="3"/>
      <c r="E83" s="5"/>
      <c r="F83" s="5"/>
      <c r="G83" s="3"/>
      <c r="H83" s="5"/>
      <c r="I83" s="5"/>
      <c r="L83" s="5"/>
      <c r="M83" s="5"/>
      <c r="N83" s="5"/>
      <c r="O83" s="5"/>
      <c r="P83" s="5"/>
      <c r="Q83" s="5"/>
      <c r="R83" s="4"/>
      <c r="S83" s="4"/>
    </row>
    <row r="84" spans="1:19" x14ac:dyDescent="0.2">
      <c r="D84" s="3"/>
      <c r="E84" s="5"/>
      <c r="F84" s="5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4"/>
      <c r="S84" s="4"/>
    </row>
    <row r="85" spans="1:19" x14ac:dyDescent="0.2">
      <c r="D85" s="3"/>
      <c r="E85" s="5"/>
      <c r="F85" s="5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4"/>
      <c r="S85" s="4"/>
    </row>
    <row r="86" spans="1:19" x14ac:dyDescent="0.2">
      <c r="A86" s="41"/>
      <c r="B86" s="42"/>
      <c r="C86" s="41"/>
      <c r="D86" s="43"/>
      <c r="E86" s="44"/>
      <c r="F86" s="44"/>
      <c r="G86" s="43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5"/>
      <c r="S86" s="45"/>
    </row>
    <row r="87" spans="1:19" x14ac:dyDescent="0.2">
      <c r="A87" s="41"/>
      <c r="B87" s="42"/>
      <c r="C87" s="41"/>
      <c r="D87" s="43"/>
      <c r="E87" s="44"/>
      <c r="F87" s="44"/>
      <c r="G87" s="43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/>
      <c r="S87" s="45"/>
    </row>
    <row r="88" spans="1:19" x14ac:dyDescent="0.2">
      <c r="A88" s="46"/>
      <c r="B88" s="47"/>
      <c r="C88" s="46"/>
      <c r="D88" s="48"/>
      <c r="E88" s="49"/>
      <c r="F88" s="49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0"/>
      <c r="S88" s="50"/>
    </row>
    <row r="89" spans="1:19" x14ac:dyDescent="0.2">
      <c r="D89" s="3"/>
      <c r="E89" s="5"/>
      <c r="F89" s="5"/>
      <c r="G89" s="3"/>
      <c r="H89" s="5"/>
      <c r="I89" s="5"/>
      <c r="L89" s="5"/>
      <c r="M89" s="5"/>
      <c r="N89" s="5"/>
      <c r="O89" s="5"/>
      <c r="P89" s="5"/>
      <c r="Q89" s="5"/>
      <c r="R89" s="4"/>
      <c r="S89" s="4"/>
    </row>
    <row r="90" spans="1:19" x14ac:dyDescent="0.2">
      <c r="D90" s="3"/>
      <c r="E90" s="5"/>
      <c r="F90" s="5"/>
      <c r="G90" s="3"/>
      <c r="H90" s="5"/>
      <c r="I90" s="5"/>
      <c r="L90" s="5"/>
      <c r="M90" s="5"/>
      <c r="N90" s="5"/>
      <c r="O90" s="5"/>
      <c r="P90" s="5"/>
      <c r="Q90" s="5"/>
      <c r="R90" s="4"/>
      <c r="S90" s="4"/>
    </row>
    <row r="91" spans="1:19" x14ac:dyDescent="0.2">
      <c r="D91" s="3"/>
      <c r="E91" s="5"/>
      <c r="F91" s="5"/>
      <c r="G91" s="3"/>
      <c r="H91" s="5"/>
      <c r="I91" s="5"/>
      <c r="L91" s="5"/>
      <c r="M91" s="5"/>
      <c r="N91" s="5"/>
      <c r="O91" s="5"/>
      <c r="P91" s="5"/>
      <c r="Q91" s="5"/>
      <c r="R91" s="4"/>
      <c r="S91" s="4"/>
    </row>
    <row r="92" spans="1:19" x14ac:dyDescent="0.2">
      <c r="D92" s="3"/>
      <c r="E92" s="5"/>
      <c r="F92" s="5"/>
      <c r="G92" s="3"/>
      <c r="H92" s="5"/>
      <c r="I92" s="5"/>
      <c r="L92" s="5"/>
      <c r="M92" s="5"/>
      <c r="N92" s="5"/>
      <c r="O92" s="5"/>
      <c r="P92" s="5"/>
      <c r="Q92" s="5"/>
      <c r="R92" s="4"/>
      <c r="S92" s="4"/>
    </row>
    <row r="93" spans="1:19" x14ac:dyDescent="0.2">
      <c r="D93" s="3"/>
      <c r="E93" s="5"/>
      <c r="F93" s="5"/>
      <c r="G93" s="3"/>
      <c r="H93" s="5"/>
      <c r="I93" s="5"/>
      <c r="L93" s="5"/>
      <c r="M93" s="5"/>
      <c r="N93" s="5"/>
      <c r="O93" s="5"/>
      <c r="P93" s="5"/>
      <c r="Q93" s="5"/>
      <c r="R93" s="4"/>
      <c r="S93" s="4"/>
    </row>
    <row r="94" spans="1:19" x14ac:dyDescent="0.2">
      <c r="D94" s="3"/>
      <c r="E94" s="5"/>
      <c r="F94" s="5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4"/>
      <c r="S94" s="4"/>
    </row>
    <row r="95" spans="1:19" x14ac:dyDescent="0.2">
      <c r="D95" s="3"/>
      <c r="E95" s="5"/>
      <c r="F95" s="5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4"/>
      <c r="S95" s="4"/>
    </row>
    <row r="96" spans="1:19" x14ac:dyDescent="0.2">
      <c r="D96" s="3"/>
      <c r="E96" s="5"/>
      <c r="F96" s="5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4"/>
      <c r="S96" s="4"/>
    </row>
    <row r="97" spans="1:19" x14ac:dyDescent="0.2">
      <c r="D97" s="3"/>
      <c r="E97" s="5"/>
      <c r="F97" s="5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4"/>
      <c r="S97" s="4"/>
    </row>
    <row r="98" spans="1:19" x14ac:dyDescent="0.2">
      <c r="D98" s="3"/>
      <c r="E98" s="5"/>
      <c r="F98" s="5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4"/>
      <c r="S98" s="4"/>
    </row>
    <row r="99" spans="1:19" x14ac:dyDescent="0.2">
      <c r="A99" s="41"/>
      <c r="B99" s="42"/>
      <c r="C99" s="41"/>
      <c r="D99" s="43"/>
      <c r="E99" s="44"/>
      <c r="F99" s="44"/>
      <c r="G99" s="43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5"/>
      <c r="S99" s="45"/>
    </row>
    <row r="100" spans="1:19" x14ac:dyDescent="0.2">
      <c r="A100" s="41"/>
      <c r="B100" s="42"/>
      <c r="C100" s="41"/>
      <c r="D100" s="43"/>
      <c r="E100" s="44"/>
      <c r="F100" s="44"/>
      <c r="G100" s="43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5"/>
      <c r="S100" s="45"/>
    </row>
    <row r="101" spans="1:19" x14ac:dyDescent="0.2">
      <c r="A101" s="46"/>
      <c r="B101" s="47"/>
      <c r="C101" s="46"/>
      <c r="D101" s="48"/>
      <c r="E101" s="49"/>
      <c r="F101" s="49"/>
      <c r="G101" s="48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0"/>
      <c r="S101" s="50"/>
    </row>
    <row r="103" spans="1:19" x14ac:dyDescent="0.2">
      <c r="C103" s="1" t="s">
        <v>62</v>
      </c>
      <c r="D103" s="1" t="s">
        <v>28</v>
      </c>
      <c r="E103" s="1" t="s">
        <v>61</v>
      </c>
      <c r="F103" s="1" t="s">
        <v>63</v>
      </c>
      <c r="R103" s="14"/>
      <c r="S103" s="4"/>
    </row>
    <row r="104" spans="1:19" x14ac:dyDescent="0.2">
      <c r="D104" s="1">
        <f>C10</f>
        <v>0.83899999999999997</v>
      </c>
      <c r="E104" s="3">
        <f>D10</f>
        <v>1.04194770096655E-7</v>
      </c>
      <c r="F104" s="3">
        <f>G10</f>
        <v>5.8393695834269E-7</v>
      </c>
      <c r="G104" s="3"/>
      <c r="K104" s="1" t="s">
        <v>22</v>
      </c>
      <c r="L104" s="5">
        <f>AVERAGE(L8:L9,L21:L22,L34:L35,L47:L48,L60:L61,L73:L74,L86:L87,L99:L100)</f>
        <v>-2.3095632991699571</v>
      </c>
      <c r="M104" s="5">
        <f>AVERAGE(M8:M9,M21:M22,M34:M35,M47:M48,M60:M61,M73:M74,M86:M87,M99:M100)</f>
        <v>-20.088013083563574</v>
      </c>
    </row>
    <row r="105" spans="1:19" x14ac:dyDescent="0.2">
      <c r="D105" s="1">
        <f>C23</f>
        <v>0.78700000000000003</v>
      </c>
      <c r="E105" s="3">
        <f>D23</f>
        <v>9.8417429528902005E-8</v>
      </c>
      <c r="F105" s="1">
        <f>G23</f>
        <v>5.5227028572524304E-7</v>
      </c>
      <c r="K105" s="1" t="s">
        <v>38</v>
      </c>
      <c r="L105" s="5">
        <f>2*STDEV(L8:L9,L21:L22,L34:L35,L47:L48,L60:L61,L73:L74,L86:L87,L99:L100)</f>
        <v>6.9175098179273892E-2</v>
      </c>
      <c r="M105" s="5">
        <f>2*STDEV(M8:M9,M21:M22,M34:M35,M47:M48,M60:M61,M73:M74,M86:M87,M99:M100)</f>
        <v>2.9264808997951617E-2</v>
      </c>
    </row>
    <row r="106" spans="1:19" x14ac:dyDescent="0.2">
      <c r="D106" s="1">
        <f>C36</f>
        <v>0.81899999999999995</v>
      </c>
      <c r="E106" s="3">
        <f>D36</f>
        <v>1.03810530154708E-7</v>
      </c>
      <c r="F106" s="1">
        <f>G36</f>
        <v>5.7745897863448203E-7</v>
      </c>
    </row>
    <row r="107" spans="1:19" x14ac:dyDescent="0.2">
      <c r="D107" s="1">
        <f>C49</f>
        <v>0.872</v>
      </c>
      <c r="E107" s="3">
        <f>D49</f>
        <v>1.0850396781753E-7</v>
      </c>
      <c r="F107" s="1">
        <f>G49</f>
        <v>6.0665545187354997E-7</v>
      </c>
      <c r="K107" s="1" t="s">
        <v>39</v>
      </c>
      <c r="L107" s="5">
        <f>AVERAGE(L10,L23,L36,L49,L62,L75,L88,L101)</f>
        <v>5.9394165528883898</v>
      </c>
      <c r="M107" s="5">
        <f>AVERAGE(M10,M23,M36,M49,M62,M75,M88,M101)</f>
        <v>-28.874153441397919</v>
      </c>
    </row>
    <row r="108" spans="1:19" x14ac:dyDescent="0.2">
      <c r="D108" s="1">
        <f>C62</f>
        <v>0.80700000000000005</v>
      </c>
      <c r="E108" s="3">
        <f>D62</f>
        <v>1.0144378067775101E-7</v>
      </c>
      <c r="F108" s="1">
        <f>G62</f>
        <v>5.6945213700032603E-7</v>
      </c>
      <c r="K108" s="1" t="s">
        <v>38</v>
      </c>
      <c r="L108" s="5">
        <f>2*STDEV(L10,L23,L36,L49,L62,L75,L88,L101)</f>
        <v>4.7940994286337316E-2</v>
      </c>
      <c r="M108" s="5">
        <f>2*STDEV(M10,M23,M36,M49,M62,M75,M88,M101)</f>
        <v>3.1283051869806983E-2</v>
      </c>
    </row>
    <row r="109" spans="1:19" x14ac:dyDescent="0.2">
      <c r="D109" s="15">
        <f>C75</f>
        <v>0</v>
      </c>
      <c r="E109" s="3">
        <f>D75</f>
        <v>0</v>
      </c>
      <c r="F109" s="3">
        <f>G75</f>
        <v>0</v>
      </c>
    </row>
    <row r="110" spans="1:19" x14ac:dyDescent="0.2">
      <c r="D110" s="1">
        <f>C88</f>
        <v>0</v>
      </c>
      <c r="E110" s="3">
        <f>D88</f>
        <v>0</v>
      </c>
      <c r="F110" s="3">
        <f>G88</f>
        <v>0</v>
      </c>
      <c r="J110" s="2" t="str">
        <f t="shared" ref="J110:J141" si="13">B4</f>
        <v>Blank</v>
      </c>
      <c r="L110" s="14">
        <f t="shared" ref="L110:M129" si="14">(1000+L4)/1000</f>
        <v>0.99988425214550203</v>
      </c>
      <c r="M110" s="14">
        <f t="shared" si="14"/>
        <v>0.99987468312374306</v>
      </c>
      <c r="N110" s="29">
        <f t="shared" ref="N110:N141" si="15">L110*L$215</f>
        <v>0.99031086104429189</v>
      </c>
      <c r="O110" s="29">
        <f t="shared" ref="O110:O141" si="16">M110*M$215</f>
        <v>1.0230741867522413</v>
      </c>
      <c r="P110" s="29">
        <f t="shared" ref="P110:P141" si="17">N110+N$215</f>
        <v>1.0003228107601689</v>
      </c>
      <c r="Q110" s="29">
        <f t="shared" ref="Q110:Q141" si="18">O110+O$215</f>
        <v>1.00080587889501</v>
      </c>
    </row>
    <row r="111" spans="1:19" x14ac:dyDescent="0.2">
      <c r="E111" s="3"/>
      <c r="F111" s="3"/>
      <c r="J111" s="2" t="str">
        <f t="shared" si="13"/>
        <v>Blank</v>
      </c>
      <c r="L111" s="14">
        <f t="shared" si="14"/>
        <v>0.99978209772166393</v>
      </c>
      <c r="M111" s="14">
        <f t="shared" si="14"/>
        <v>0.99976587452297594</v>
      </c>
      <c r="N111" s="29">
        <f t="shared" si="15"/>
        <v>0.99020968469791626</v>
      </c>
      <c r="O111" s="29">
        <f t="shared" si="16"/>
        <v>1.0229628535295683</v>
      </c>
      <c r="P111" s="29">
        <f t="shared" si="17"/>
        <v>1.0002216344137933</v>
      </c>
      <c r="Q111" s="29">
        <f t="shared" si="18"/>
        <v>1.0006945456723371</v>
      </c>
    </row>
    <row r="112" spans="1:19" x14ac:dyDescent="0.2">
      <c r="J112" s="2" t="str">
        <f t="shared" si="13"/>
        <v>Test</v>
      </c>
      <c r="L112" s="14">
        <f t="shared" si="14"/>
        <v>0.9996922310261861</v>
      </c>
      <c r="M112" s="14">
        <f t="shared" si="14"/>
        <v>0.99967194668194892</v>
      </c>
      <c r="N112" s="29">
        <f t="shared" si="15"/>
        <v>0.990120678431054</v>
      </c>
      <c r="O112" s="29">
        <f t="shared" si="16"/>
        <v>1.0228667463361427</v>
      </c>
      <c r="P112" s="29">
        <f t="shared" si="17"/>
        <v>1.0001326281469312</v>
      </c>
      <c r="Q112" s="29">
        <f t="shared" si="18"/>
        <v>1.0005984384789115</v>
      </c>
    </row>
    <row r="113" spans="3:17" x14ac:dyDescent="0.2">
      <c r="J113" s="2" t="str">
        <f t="shared" si="13"/>
        <v>Test</v>
      </c>
      <c r="L113" s="14">
        <f t="shared" si="14"/>
        <v>0.99961342542284792</v>
      </c>
      <c r="M113" s="14">
        <f t="shared" si="14"/>
        <v>0.99959137550643196</v>
      </c>
      <c r="N113" s="29">
        <f t="shared" si="15"/>
        <v>0.99004262735191206</v>
      </c>
      <c r="O113" s="29">
        <f t="shared" si="16"/>
        <v>1.0227843057150741</v>
      </c>
      <c r="P113" s="29">
        <f t="shared" si="17"/>
        <v>1.0000545770677891</v>
      </c>
      <c r="Q113" s="29">
        <f t="shared" si="18"/>
        <v>1.0005159978578428</v>
      </c>
    </row>
    <row r="114" spans="3:17" x14ac:dyDescent="0.2">
      <c r="J114" s="2" t="str">
        <f t="shared" si="13"/>
        <v>SIGMA ALANINE</v>
      </c>
      <c r="L114" s="14">
        <f t="shared" si="14"/>
        <v>0.99769453116990814</v>
      </c>
      <c r="M114" s="14">
        <f t="shared" si="14"/>
        <v>0.97990273635764158</v>
      </c>
      <c r="N114" s="29">
        <f t="shared" si="15"/>
        <v>0.98814210555070947</v>
      </c>
      <c r="O114" s="29">
        <f t="shared" si="16"/>
        <v>1.0026388426631665</v>
      </c>
      <c r="P114" s="29">
        <f t="shared" si="17"/>
        <v>0.99815405526658663</v>
      </c>
      <c r="Q114" s="29">
        <f t="shared" si="18"/>
        <v>0.98037053480593528</v>
      </c>
    </row>
    <row r="115" spans="3:17" x14ac:dyDescent="0.2">
      <c r="J115" s="2" t="str">
        <f t="shared" si="13"/>
        <v>ALANINE</v>
      </c>
      <c r="L115" s="14">
        <f t="shared" si="14"/>
        <v>0.99768809619444143</v>
      </c>
      <c r="M115" s="14">
        <f t="shared" si="14"/>
        <v>0.97993309215740576</v>
      </c>
      <c r="N115" s="29">
        <f t="shared" si="15"/>
        <v>0.98813573218691098</v>
      </c>
      <c r="O115" s="29">
        <f t="shared" si="16"/>
        <v>1.0026699027906816</v>
      </c>
      <c r="P115" s="29">
        <f t="shared" si="17"/>
        <v>0.99814768190278813</v>
      </c>
      <c r="Q115" s="29">
        <f t="shared" si="18"/>
        <v>0.98040159493345036</v>
      </c>
    </row>
    <row r="116" spans="3:17" x14ac:dyDescent="0.2">
      <c r="J116" s="2" t="str">
        <f t="shared" si="13"/>
        <v>BOVINE LIVER</v>
      </c>
      <c r="L116" s="14">
        <f t="shared" si="14"/>
        <v>1.0059348479531525</v>
      </c>
      <c r="M116" s="14">
        <f t="shared" si="14"/>
        <v>0.97111125101962015</v>
      </c>
      <c r="N116" s="29">
        <f t="shared" si="15"/>
        <v>0.99630352542644218</v>
      </c>
      <c r="O116" s="29">
        <f t="shared" si="16"/>
        <v>0.99364337366655087</v>
      </c>
      <c r="P116" s="29">
        <f t="shared" si="17"/>
        <v>1.0063154751423193</v>
      </c>
      <c r="Q116" s="29">
        <f t="shared" si="18"/>
        <v>0.97137506580931965</v>
      </c>
    </row>
    <row r="117" spans="3:17" x14ac:dyDescent="0.2">
      <c r="C117" s="5"/>
      <c r="J117" s="2" t="str">
        <f t="shared" si="13"/>
        <v>blank</v>
      </c>
      <c r="L117" s="14">
        <f t="shared" si="14"/>
        <v>0.93626924426932412</v>
      </c>
      <c r="M117" s="14">
        <f t="shared" si="14"/>
        <v>0.97684562181697043</v>
      </c>
      <c r="N117" s="29">
        <f t="shared" si="15"/>
        <v>0.92730493501833655</v>
      </c>
      <c r="O117" s="29">
        <f t="shared" si="16"/>
        <v>0.99951079569358592</v>
      </c>
      <c r="P117" s="29">
        <f t="shared" si="17"/>
        <v>0.93731688473421371</v>
      </c>
      <c r="Q117" s="29">
        <f t="shared" si="18"/>
        <v>0.9772424878363547</v>
      </c>
    </row>
    <row r="118" spans="3:17" x14ac:dyDescent="0.2">
      <c r="C118" s="5"/>
      <c r="J118" s="2" t="str">
        <f t="shared" si="13"/>
        <v>FS1LE</v>
      </c>
      <c r="L118" s="14">
        <f t="shared" si="14"/>
        <v>1.0095909652022226</v>
      </c>
      <c r="M118" s="14">
        <f t="shared" si="14"/>
        <v>0.98236018630374411</v>
      </c>
      <c r="N118" s="29">
        <f t="shared" si="15"/>
        <v>0.99992463718336444</v>
      </c>
      <c r="O118" s="29">
        <f t="shared" si="16"/>
        <v>1.005153311373624</v>
      </c>
      <c r="P118" s="29">
        <f t="shared" si="17"/>
        <v>1.0099365868992416</v>
      </c>
      <c r="Q118" s="29">
        <f t="shared" si="18"/>
        <v>0.98288500351639274</v>
      </c>
    </row>
    <row r="119" spans="3:17" x14ac:dyDescent="0.2">
      <c r="C119" s="5"/>
      <c r="J119" s="2" t="str">
        <f t="shared" si="13"/>
        <v>FS7LE</v>
      </c>
      <c r="L119" s="14">
        <f t="shared" si="14"/>
        <v>1.0096888970352818</v>
      </c>
      <c r="M119" s="14">
        <f t="shared" si="14"/>
        <v>0.98115955688314327</v>
      </c>
      <c r="N119" s="29">
        <f t="shared" si="15"/>
        <v>1.0000216313681536</v>
      </c>
      <c r="O119" s="29">
        <f t="shared" si="16"/>
        <v>1.0039248244554089</v>
      </c>
      <c r="P119" s="29">
        <f t="shared" si="17"/>
        <v>1.0100335810840306</v>
      </c>
      <c r="Q119" s="29">
        <f t="shared" si="18"/>
        <v>0.98165651659817765</v>
      </c>
    </row>
    <row r="120" spans="3:17" x14ac:dyDescent="0.2">
      <c r="J120" s="2" t="str">
        <f t="shared" si="13"/>
        <v>FS3LE</v>
      </c>
      <c r="L120" s="14">
        <f t="shared" si="14"/>
        <v>1.010715428855639</v>
      </c>
      <c r="M120" s="14">
        <f t="shared" si="14"/>
        <v>0.98204054478396585</v>
      </c>
      <c r="N120" s="29">
        <f t="shared" si="15"/>
        <v>1.0010383346602858</v>
      </c>
      <c r="O120" s="29">
        <f t="shared" si="16"/>
        <v>1.0048262533998409</v>
      </c>
      <c r="P120" s="29">
        <f t="shared" si="17"/>
        <v>1.0110502843761631</v>
      </c>
      <c r="Q120" s="29">
        <f t="shared" si="18"/>
        <v>0.98255794554260967</v>
      </c>
    </row>
    <row r="121" spans="3:17" x14ac:dyDescent="0.2">
      <c r="J121" s="2" t="str">
        <f t="shared" si="13"/>
        <v>FS10LE</v>
      </c>
      <c r="L121" s="14">
        <f t="shared" si="14"/>
        <v>1.0102560585871803</v>
      </c>
      <c r="M121" s="14">
        <f t="shared" si="14"/>
        <v>0.98171941696125187</v>
      </c>
      <c r="N121" s="29">
        <f t="shared" si="15"/>
        <v>1.0005833626321541</v>
      </c>
      <c r="O121" s="29">
        <f t="shared" si="16"/>
        <v>1.0044976746373102</v>
      </c>
      <c r="P121" s="29">
        <f t="shared" si="17"/>
        <v>1.0105953123480313</v>
      </c>
      <c r="Q121" s="29">
        <f t="shared" si="18"/>
        <v>0.98222936678007899</v>
      </c>
    </row>
    <row r="122" spans="3:17" x14ac:dyDescent="0.2">
      <c r="J122" s="2" t="str">
        <f t="shared" si="13"/>
        <v>FS11LE</v>
      </c>
      <c r="L122" s="14">
        <f t="shared" si="14"/>
        <v>1.0102901186223889</v>
      </c>
      <c r="M122" s="14">
        <f t="shared" si="14"/>
        <v>0.98120094649668887</v>
      </c>
      <c r="N122" s="29">
        <f t="shared" si="15"/>
        <v>1.0006170965595784</v>
      </c>
      <c r="O122" s="29">
        <f t="shared" si="16"/>
        <v>1.0039671744077907</v>
      </c>
      <c r="P122" s="29">
        <f t="shared" si="17"/>
        <v>1.0106290462754557</v>
      </c>
      <c r="Q122" s="29">
        <f t="shared" si="18"/>
        <v>0.98169886655055949</v>
      </c>
    </row>
    <row r="123" spans="3:17" x14ac:dyDescent="0.2">
      <c r="J123" s="2" t="str">
        <f t="shared" si="13"/>
        <v>FS15LE</v>
      </c>
      <c r="L123" s="14">
        <f t="shared" si="14"/>
        <v>1.0104676090612703</v>
      </c>
      <c r="M123" s="14">
        <f t="shared" si="14"/>
        <v>0.98141575823634863</v>
      </c>
      <c r="N123" s="29">
        <f t="shared" si="15"/>
        <v>1.0007928876163719</v>
      </c>
      <c r="O123" s="29">
        <f t="shared" si="16"/>
        <v>1.0041869702977824</v>
      </c>
      <c r="P123" s="29">
        <f t="shared" si="17"/>
        <v>1.0108048373322491</v>
      </c>
      <c r="Q123" s="29">
        <f t="shared" si="18"/>
        <v>0.98191866244055115</v>
      </c>
    </row>
    <row r="124" spans="3:17" x14ac:dyDescent="0.2">
      <c r="J124" s="2" t="str">
        <f t="shared" si="13"/>
        <v>FS14LE</v>
      </c>
      <c r="L124" s="14">
        <f t="shared" si="14"/>
        <v>1.0088171828427677</v>
      </c>
      <c r="M124" s="14">
        <f t="shared" si="14"/>
        <v>0.98148336251070223</v>
      </c>
      <c r="N124" s="29">
        <f t="shared" si="15"/>
        <v>0.99915826340259084</v>
      </c>
      <c r="O124" s="29">
        <f t="shared" si="16"/>
        <v>1.004256143154314</v>
      </c>
      <c r="P124" s="29">
        <f t="shared" si="17"/>
        <v>1.0091702131184679</v>
      </c>
      <c r="Q124" s="29">
        <f t="shared" si="18"/>
        <v>0.98198783529708278</v>
      </c>
    </row>
    <row r="125" spans="3:17" x14ac:dyDescent="0.2">
      <c r="J125" s="2" t="str">
        <f t="shared" si="13"/>
        <v>FS8LE</v>
      </c>
      <c r="L125" s="14">
        <f t="shared" si="14"/>
        <v>1.0101356912897108</v>
      </c>
      <c r="M125" s="14">
        <f t="shared" si="14"/>
        <v>0.98173030887560442</v>
      </c>
      <c r="N125" s="29">
        <f t="shared" si="15"/>
        <v>1.0004641477912934</v>
      </c>
      <c r="O125" s="29">
        <f t="shared" si="16"/>
        <v>1.0045088192703393</v>
      </c>
      <c r="P125" s="29">
        <f t="shared" si="17"/>
        <v>1.0104760975071705</v>
      </c>
      <c r="Q125" s="29">
        <f t="shared" si="18"/>
        <v>0.98224051141310809</v>
      </c>
    </row>
    <row r="126" spans="3:17" x14ac:dyDescent="0.2">
      <c r="J126" s="2" t="str">
        <f t="shared" si="13"/>
        <v>FS5LE</v>
      </c>
      <c r="L126" s="14">
        <f t="shared" si="14"/>
        <v>1.0104128817236395</v>
      </c>
      <c r="M126" s="14">
        <f t="shared" si="14"/>
        <v>0.98178804062848157</v>
      </c>
      <c r="N126" s="29">
        <f t="shared" si="15"/>
        <v>1.0007386842655985</v>
      </c>
      <c r="O126" s="29">
        <f t="shared" si="16"/>
        <v>1.0045678905390907</v>
      </c>
      <c r="P126" s="29">
        <f t="shared" si="17"/>
        <v>1.0107506339814756</v>
      </c>
      <c r="Q126" s="29">
        <f t="shared" si="18"/>
        <v>0.98229958268185946</v>
      </c>
    </row>
    <row r="127" spans="3:17" x14ac:dyDescent="0.2">
      <c r="J127" s="2" t="str">
        <f t="shared" si="13"/>
        <v>ALANINE</v>
      </c>
      <c r="L127" s="14">
        <f t="shared" si="14"/>
        <v>0.99771680422145015</v>
      </c>
      <c r="M127" s="14">
        <f t="shared" si="14"/>
        <v>0.97992371648465992</v>
      </c>
      <c r="N127" s="29">
        <f t="shared" si="15"/>
        <v>0.98816416534893436</v>
      </c>
      <c r="O127" s="29">
        <f t="shared" si="16"/>
        <v>1.0026603095797206</v>
      </c>
      <c r="P127" s="29">
        <f t="shared" si="17"/>
        <v>0.99817611506481152</v>
      </c>
      <c r="Q127" s="29">
        <f t="shared" si="18"/>
        <v>0.98039200172248941</v>
      </c>
    </row>
    <row r="128" spans="3:17" x14ac:dyDescent="0.2">
      <c r="J128" s="2" t="str">
        <f t="shared" si="13"/>
        <v>ALANINE</v>
      </c>
      <c r="L128" s="14">
        <f t="shared" si="14"/>
        <v>0.99765383363003035</v>
      </c>
      <c r="M128" s="14">
        <f t="shared" si="14"/>
        <v>0.97992007104639345</v>
      </c>
      <c r="N128" s="29">
        <f t="shared" si="15"/>
        <v>0.98810179766939987</v>
      </c>
      <c r="O128" s="29">
        <f t="shared" si="16"/>
        <v>1.0026565795584963</v>
      </c>
      <c r="P128" s="29">
        <f t="shared" si="17"/>
        <v>0.99811374738527703</v>
      </c>
      <c r="Q128" s="29">
        <f t="shared" si="18"/>
        <v>0.98038827170126508</v>
      </c>
    </row>
    <row r="129" spans="10:17" x14ac:dyDescent="0.2">
      <c r="J129" s="2" t="str">
        <f t="shared" si="13"/>
        <v>BOVINE LIVER</v>
      </c>
      <c r="L129" s="14">
        <f t="shared" si="14"/>
        <v>1.0059538873650531</v>
      </c>
      <c r="M129" s="14">
        <f t="shared" si="14"/>
        <v>0.97110944239880115</v>
      </c>
      <c r="N129" s="29">
        <f t="shared" si="15"/>
        <v>0.99632238254550631</v>
      </c>
      <c r="O129" s="29">
        <f t="shared" si="16"/>
        <v>0.99364152308136777</v>
      </c>
      <c r="P129" s="29">
        <f t="shared" si="17"/>
        <v>1.0063343322613836</v>
      </c>
      <c r="Q129" s="29">
        <f t="shared" si="18"/>
        <v>0.97137321522413655</v>
      </c>
    </row>
    <row r="130" spans="10:17" x14ac:dyDescent="0.2">
      <c r="J130" s="2" t="str">
        <f t="shared" si="13"/>
        <v>D007P</v>
      </c>
      <c r="L130" s="14">
        <f t="shared" ref="L130:M149" si="19">(1000+L24)/1000</f>
        <v>1.0142086367661509</v>
      </c>
      <c r="M130" s="14">
        <f t="shared" si="19"/>
        <v>0.98123639064170098</v>
      </c>
      <c r="N130" s="29">
        <f t="shared" si="15"/>
        <v>1.0044980968540025</v>
      </c>
      <c r="O130" s="29">
        <f t="shared" si="16"/>
        <v>1.004003440942433</v>
      </c>
      <c r="P130" s="29">
        <f t="shared" si="17"/>
        <v>1.0145100465698795</v>
      </c>
      <c r="Q130" s="29">
        <f t="shared" si="18"/>
        <v>0.98173513308520177</v>
      </c>
    </row>
    <row r="131" spans="10:17" x14ac:dyDescent="0.2">
      <c r="J131" s="2" t="str">
        <f t="shared" si="13"/>
        <v>D008P</v>
      </c>
      <c r="L131" s="14">
        <f t="shared" si="19"/>
        <v>1.0135108145045799</v>
      </c>
      <c r="M131" s="14">
        <f t="shared" si="19"/>
        <v>0.98092199897445354</v>
      </c>
      <c r="N131" s="29">
        <f t="shared" si="15"/>
        <v>1.0038069558912066</v>
      </c>
      <c r="O131" s="29">
        <f t="shared" si="16"/>
        <v>1.0036817546304184</v>
      </c>
      <c r="P131" s="29">
        <f t="shared" si="17"/>
        <v>1.0138189056070837</v>
      </c>
      <c r="Q131" s="29">
        <f t="shared" si="18"/>
        <v>0.9814134467731872</v>
      </c>
    </row>
    <row r="132" spans="10:17" x14ac:dyDescent="0.2">
      <c r="J132" s="2" t="str">
        <f t="shared" si="13"/>
        <v>D010P</v>
      </c>
      <c r="L132" s="14">
        <f t="shared" si="19"/>
        <v>1.0134299976743844</v>
      </c>
      <c r="M132" s="14">
        <f t="shared" si="19"/>
        <v>0.98080631220806369</v>
      </c>
      <c r="N132" s="29">
        <f t="shared" si="15"/>
        <v>1.0037269128416977</v>
      </c>
      <c r="O132" s="29">
        <f t="shared" si="16"/>
        <v>1.0035633836520947</v>
      </c>
      <c r="P132" s="29">
        <f t="shared" si="17"/>
        <v>1.0137388625575747</v>
      </c>
      <c r="Q132" s="29">
        <f t="shared" si="18"/>
        <v>0.98129507579486352</v>
      </c>
    </row>
    <row r="133" spans="10:17" x14ac:dyDescent="0.2">
      <c r="J133" s="2" t="str">
        <f t="shared" si="13"/>
        <v>012_DP</v>
      </c>
      <c r="L133" s="14">
        <f t="shared" si="19"/>
        <v>1.0126338888997273</v>
      </c>
      <c r="M133" s="14">
        <f t="shared" si="19"/>
        <v>0.98080338907816522</v>
      </c>
      <c r="N133" s="29">
        <f t="shared" si="15"/>
        <v>1.0029384264099692</v>
      </c>
      <c r="O133" s="29">
        <f t="shared" si="16"/>
        <v>1.0035603926985341</v>
      </c>
      <c r="P133" s="29">
        <f t="shared" si="17"/>
        <v>1.0129503761258465</v>
      </c>
      <c r="Q133" s="29">
        <f t="shared" si="18"/>
        <v>0.98129208484130293</v>
      </c>
    </row>
    <row r="134" spans="10:17" x14ac:dyDescent="0.2">
      <c r="J134" s="2" t="str">
        <f t="shared" si="13"/>
        <v>022_DP</v>
      </c>
      <c r="L134" s="14">
        <f t="shared" si="19"/>
        <v>1.0134352796375006</v>
      </c>
      <c r="M134" s="14">
        <f t="shared" si="19"/>
        <v>0.98167116546452593</v>
      </c>
      <c r="N134" s="29">
        <f t="shared" si="15"/>
        <v>1.0037321442326614</v>
      </c>
      <c r="O134" s="29">
        <f t="shared" si="16"/>
        <v>1.0044483035895122</v>
      </c>
      <c r="P134" s="29">
        <f t="shared" si="17"/>
        <v>1.0137440939485387</v>
      </c>
      <c r="Q134" s="29">
        <f t="shared" si="18"/>
        <v>0.98217999573228099</v>
      </c>
    </row>
    <row r="135" spans="10:17" x14ac:dyDescent="0.2">
      <c r="J135" s="2" t="str">
        <f t="shared" si="13"/>
        <v>011_DP</v>
      </c>
      <c r="L135" s="14">
        <f t="shared" si="19"/>
        <v>1.0129356832609799</v>
      </c>
      <c r="M135" s="14">
        <f t="shared" si="19"/>
        <v>0.9803792263582779</v>
      </c>
      <c r="N135" s="29">
        <f t="shared" si="15"/>
        <v>1.0032373312413125</v>
      </c>
      <c r="O135" s="29">
        <f t="shared" si="16"/>
        <v>1.0031263883807695</v>
      </c>
      <c r="P135" s="29">
        <f t="shared" si="17"/>
        <v>1.0132492809571896</v>
      </c>
      <c r="Q135" s="29">
        <f t="shared" si="18"/>
        <v>0.98085808052353829</v>
      </c>
    </row>
    <row r="136" spans="10:17" x14ac:dyDescent="0.2">
      <c r="J136" s="2" t="str">
        <f t="shared" si="13"/>
        <v>014_DP</v>
      </c>
      <c r="L136" s="14">
        <f t="shared" si="19"/>
        <v>1.0129713470407293</v>
      </c>
      <c r="M136" s="14">
        <f t="shared" si="19"/>
        <v>0.98069005728910597</v>
      </c>
      <c r="N136" s="29">
        <f t="shared" si="15"/>
        <v>1.0032726535582268</v>
      </c>
      <c r="O136" s="29">
        <f t="shared" si="16"/>
        <v>1.0034444313386939</v>
      </c>
      <c r="P136" s="29">
        <f t="shared" si="17"/>
        <v>1.0132846032741041</v>
      </c>
      <c r="Q136" s="29">
        <f t="shared" si="18"/>
        <v>0.98117612348146266</v>
      </c>
    </row>
    <row r="137" spans="10:17" x14ac:dyDescent="0.2">
      <c r="J137" s="2" t="str">
        <f t="shared" si="13"/>
        <v>FS17LE</v>
      </c>
      <c r="L137" s="14">
        <f t="shared" si="19"/>
        <v>1.0107413759961545</v>
      </c>
      <c r="M137" s="14">
        <f t="shared" si="19"/>
        <v>0.98206744274572266</v>
      </c>
      <c r="N137" s="29">
        <f t="shared" si="15"/>
        <v>1.0010640333699219</v>
      </c>
      <c r="O137" s="29">
        <f t="shared" si="16"/>
        <v>1.0048537754591691</v>
      </c>
      <c r="P137" s="29">
        <f t="shared" si="17"/>
        <v>1.0110759830857989</v>
      </c>
      <c r="Q137" s="29">
        <f t="shared" si="18"/>
        <v>0.98258546760193788</v>
      </c>
    </row>
    <row r="138" spans="10:17" x14ac:dyDescent="0.2">
      <c r="J138" s="2" t="str">
        <f t="shared" si="13"/>
        <v>FS18LE</v>
      </c>
      <c r="L138" s="14">
        <f t="shared" si="19"/>
        <v>1.0110723824283048</v>
      </c>
      <c r="M138" s="14">
        <f t="shared" si="19"/>
        <v>0.98250855991942865</v>
      </c>
      <c r="N138" s="29">
        <f t="shared" si="15"/>
        <v>1.0013918705812095</v>
      </c>
      <c r="O138" s="29">
        <f t="shared" si="16"/>
        <v>1.0053051276149629</v>
      </c>
      <c r="P138" s="29">
        <f t="shared" si="17"/>
        <v>1.0114038202970868</v>
      </c>
      <c r="Q138" s="29">
        <f t="shared" si="18"/>
        <v>0.98303681975773172</v>
      </c>
    </row>
    <row r="139" spans="10:17" x14ac:dyDescent="0.2">
      <c r="J139" s="2" t="str">
        <f t="shared" si="13"/>
        <v>FS19LE</v>
      </c>
      <c r="L139" s="14">
        <f t="shared" si="19"/>
        <v>1.0092455646856378</v>
      </c>
      <c r="M139" s="14">
        <f t="shared" si="19"/>
        <v>0.98223399246169241</v>
      </c>
      <c r="N139" s="29">
        <f t="shared" si="15"/>
        <v>0.99958254370379385</v>
      </c>
      <c r="O139" s="29">
        <f t="shared" si="16"/>
        <v>1.0050241895301477</v>
      </c>
      <c r="P139" s="29">
        <f t="shared" si="17"/>
        <v>1.009594493419671</v>
      </c>
      <c r="Q139" s="29">
        <f t="shared" si="18"/>
        <v>0.9827558816729165</v>
      </c>
    </row>
    <row r="140" spans="10:17" x14ac:dyDescent="0.2">
      <c r="J140" s="2" t="str">
        <f t="shared" si="13"/>
        <v>ALANINE</v>
      </c>
      <c r="L140" s="14">
        <f t="shared" si="19"/>
        <v>0.99769341897712793</v>
      </c>
      <c r="M140" s="14">
        <f t="shared" si="19"/>
        <v>0.97989539472751752</v>
      </c>
      <c r="N140" s="29">
        <f t="shared" si="15"/>
        <v>0.98814100400661831</v>
      </c>
      <c r="O140" s="29">
        <f t="shared" si="16"/>
        <v>1.0026313306895209</v>
      </c>
      <c r="P140" s="29">
        <f t="shared" si="17"/>
        <v>0.99815295372249546</v>
      </c>
      <c r="Q140" s="29">
        <f t="shared" si="18"/>
        <v>0.98036302283228971</v>
      </c>
    </row>
    <row r="141" spans="10:17" x14ac:dyDescent="0.2">
      <c r="J141" s="2" t="str">
        <f t="shared" si="13"/>
        <v>ALANINE</v>
      </c>
      <c r="L141" s="14">
        <f t="shared" si="19"/>
        <v>0.99772293678238289</v>
      </c>
      <c r="M141" s="14">
        <f t="shared" si="19"/>
        <v>0.97993085607220254</v>
      </c>
      <c r="N141" s="29">
        <f t="shared" si="15"/>
        <v>0.98817023919366664</v>
      </c>
      <c r="O141" s="29">
        <f t="shared" si="16"/>
        <v>1.0026676148229099</v>
      </c>
      <c r="P141" s="29">
        <f t="shared" si="17"/>
        <v>0.9981821889095438</v>
      </c>
      <c r="Q141" s="29">
        <f t="shared" si="18"/>
        <v>0.98039930696567867</v>
      </c>
    </row>
    <row r="142" spans="10:17" x14ac:dyDescent="0.2">
      <c r="J142" s="2" t="str">
        <f t="shared" ref="J142:J173" si="20">B36</f>
        <v>BOVINE LIVER</v>
      </c>
      <c r="L142" s="14">
        <f t="shared" si="19"/>
        <v>1.0059008999836854</v>
      </c>
      <c r="M142" s="14">
        <f t="shared" si="19"/>
        <v>0.9711254739644074</v>
      </c>
      <c r="N142" s="29">
        <f t="shared" ref="N142:N173" si="21">L142*L$215</f>
        <v>0.99626990249178593</v>
      </c>
      <c r="O142" s="29">
        <f t="shared" ref="O142:O173" si="22">M142*M$215</f>
        <v>0.99365792661795271</v>
      </c>
      <c r="P142" s="29">
        <f t="shared" ref="P142:P173" si="23">N142+N$215</f>
        <v>1.0062818522076631</v>
      </c>
      <c r="Q142" s="29">
        <f t="shared" ref="Q142:Q173" si="24">O142+O$215</f>
        <v>0.9713896187607215</v>
      </c>
    </row>
    <row r="143" spans="10:17" x14ac:dyDescent="0.2">
      <c r="J143" s="2" t="str">
        <f t="shared" si="20"/>
        <v>FS20LE</v>
      </c>
      <c r="L143" s="14">
        <f t="shared" si="19"/>
        <v>1.0093226401427116</v>
      </c>
      <c r="M143" s="14">
        <f t="shared" si="19"/>
        <v>0.98144860117778721</v>
      </c>
      <c r="N143" s="29">
        <f t="shared" si="21"/>
        <v>0.99965888120195556</v>
      </c>
      <c r="O143" s="29">
        <f t="shared" si="22"/>
        <v>1.0042205752746558</v>
      </c>
      <c r="P143" s="29">
        <f t="shared" si="23"/>
        <v>1.0096708309178326</v>
      </c>
      <c r="Q143" s="29">
        <f t="shared" si="24"/>
        <v>0.98195226741742458</v>
      </c>
    </row>
    <row r="144" spans="10:17" x14ac:dyDescent="0.2">
      <c r="J144" s="2" t="str">
        <f t="shared" si="20"/>
        <v>FS21LE</v>
      </c>
      <c r="L144" s="14">
        <f t="shared" si="19"/>
        <v>1.0084729693197811</v>
      </c>
      <c r="M144" s="14">
        <f t="shared" si="19"/>
        <v>0.98165905536193543</v>
      </c>
      <c r="N144" s="29">
        <f t="shared" si="21"/>
        <v>0.99881734555174917</v>
      </c>
      <c r="O144" s="29">
        <f t="shared" si="22"/>
        <v>1.0044359125033409</v>
      </c>
      <c r="P144" s="29">
        <f t="shared" si="23"/>
        <v>1.0088292952676263</v>
      </c>
      <c r="Q144" s="29">
        <f t="shared" si="24"/>
        <v>0.98216760464610964</v>
      </c>
    </row>
    <row r="145" spans="10:17" x14ac:dyDescent="0.2">
      <c r="J145" s="2" t="str">
        <f t="shared" si="20"/>
        <v>FS22LE</v>
      </c>
      <c r="L145" s="14">
        <f t="shared" si="19"/>
        <v>1.0105128851059124</v>
      </c>
      <c r="M145" s="14">
        <f t="shared" si="19"/>
        <v>0.98157285787556436</v>
      </c>
      <c r="N145" s="29">
        <f t="shared" si="21"/>
        <v>1.0008377301655551</v>
      </c>
      <c r="O145" s="29">
        <f t="shared" si="22"/>
        <v>1.0043477150274394</v>
      </c>
      <c r="P145" s="29">
        <f t="shared" si="23"/>
        <v>1.0108496798814324</v>
      </c>
      <c r="Q145" s="29">
        <f t="shared" si="24"/>
        <v>0.98207940717020814</v>
      </c>
    </row>
    <row r="146" spans="10:17" x14ac:dyDescent="0.2">
      <c r="J146" s="2" t="str">
        <f t="shared" si="20"/>
        <v>FS23LE</v>
      </c>
      <c r="L146" s="14">
        <f t="shared" si="19"/>
        <v>1.0111465262057968</v>
      </c>
      <c r="M146" s="14">
        <f t="shared" si="19"/>
        <v>0.97973383328950725</v>
      </c>
      <c r="N146" s="29">
        <f t="shared" si="21"/>
        <v>1.0014653044691537</v>
      </c>
      <c r="O146" s="29">
        <f t="shared" si="22"/>
        <v>1.0024660206365785</v>
      </c>
      <c r="P146" s="29">
        <f t="shared" si="23"/>
        <v>1.011477254185031</v>
      </c>
      <c r="Q146" s="29">
        <f t="shared" si="24"/>
        <v>0.98019771277934731</v>
      </c>
    </row>
    <row r="147" spans="10:17" x14ac:dyDescent="0.2">
      <c r="J147" s="2" t="str">
        <f t="shared" si="20"/>
        <v>FS24LE</v>
      </c>
      <c r="L147" s="14">
        <f t="shared" si="19"/>
        <v>1.0111273592421901</v>
      </c>
      <c r="M147" s="14">
        <f t="shared" si="19"/>
        <v>0.98160303355304501</v>
      </c>
      <c r="N147" s="29">
        <f t="shared" si="21"/>
        <v>1.0014463210196272</v>
      </c>
      <c r="O147" s="29">
        <f t="shared" si="22"/>
        <v>1.0043785908533998</v>
      </c>
      <c r="P147" s="29">
        <f t="shared" si="23"/>
        <v>1.0114582707355044</v>
      </c>
      <c r="Q147" s="29">
        <f t="shared" si="24"/>
        <v>0.98211028299616854</v>
      </c>
    </row>
    <row r="148" spans="10:17" x14ac:dyDescent="0.2">
      <c r="J148" s="2" t="str">
        <f t="shared" si="20"/>
        <v>FS25LE</v>
      </c>
      <c r="L148" s="14">
        <f t="shared" si="19"/>
        <v>1.0087391995027406</v>
      </c>
      <c r="M148" s="14">
        <f t="shared" si="19"/>
        <v>0.9802178406937373</v>
      </c>
      <c r="N148" s="29">
        <f t="shared" si="21"/>
        <v>0.99908102671400056</v>
      </c>
      <c r="O148" s="29">
        <f t="shared" si="22"/>
        <v>1.0029612581796652</v>
      </c>
      <c r="P148" s="29">
        <f t="shared" si="23"/>
        <v>1.0090929764298777</v>
      </c>
      <c r="Q148" s="29">
        <f t="shared" si="24"/>
        <v>0.98069295032243398</v>
      </c>
    </row>
    <row r="149" spans="10:17" x14ac:dyDescent="0.2">
      <c r="J149" s="2" t="str">
        <f t="shared" si="20"/>
        <v>FS26LE</v>
      </c>
      <c r="L149" s="14">
        <f t="shared" si="19"/>
        <v>1.0111830297419562</v>
      </c>
      <c r="M149" s="14">
        <f t="shared" si="19"/>
        <v>0.98134759883365485</v>
      </c>
      <c r="N149" s="29">
        <f t="shared" si="21"/>
        <v>1.0015014585022306</v>
      </c>
      <c r="O149" s="29">
        <f t="shared" si="22"/>
        <v>1.0041172294325944</v>
      </c>
      <c r="P149" s="29">
        <f t="shared" si="23"/>
        <v>1.0115134082181076</v>
      </c>
      <c r="Q149" s="29">
        <f t="shared" si="24"/>
        <v>0.98184892157536319</v>
      </c>
    </row>
    <row r="150" spans="10:17" x14ac:dyDescent="0.2">
      <c r="J150" s="2" t="str">
        <f t="shared" si="20"/>
        <v>FS27LE</v>
      </c>
      <c r="L150" s="14">
        <f t="shared" ref="L150:M169" si="25">(1000+L44)/1000</f>
        <v>1.0095588824254307</v>
      </c>
      <c r="M150" s="14">
        <f t="shared" si="25"/>
        <v>0.98239007360488118</v>
      </c>
      <c r="N150" s="29">
        <f t="shared" si="21"/>
        <v>0.99989286158309731</v>
      </c>
      <c r="O150" s="29">
        <f t="shared" si="22"/>
        <v>1.005183892132214</v>
      </c>
      <c r="P150" s="29">
        <f t="shared" si="23"/>
        <v>1.0099048112989744</v>
      </c>
      <c r="Q150" s="29">
        <f t="shared" si="24"/>
        <v>0.98291558427498282</v>
      </c>
    </row>
    <row r="151" spans="10:17" x14ac:dyDescent="0.2">
      <c r="J151" s="2" t="str">
        <f t="shared" si="20"/>
        <v>FS28LE</v>
      </c>
      <c r="L151" s="14">
        <f t="shared" si="25"/>
        <v>1.0110948754568878</v>
      </c>
      <c r="M151" s="14">
        <f t="shared" si="25"/>
        <v>0.98127557203639248</v>
      </c>
      <c r="N151" s="29">
        <f t="shared" si="21"/>
        <v>1.0014141482503056</v>
      </c>
      <c r="O151" s="29">
        <f t="shared" si="22"/>
        <v>1.0040435314399587</v>
      </c>
      <c r="P151" s="29">
        <f t="shared" si="23"/>
        <v>1.0114260979661829</v>
      </c>
      <c r="Q151" s="29">
        <f t="shared" si="24"/>
        <v>0.98177522358272751</v>
      </c>
    </row>
    <row r="152" spans="10:17" x14ac:dyDescent="0.2">
      <c r="J152" s="2" t="str">
        <f t="shared" si="20"/>
        <v>FS29LE</v>
      </c>
      <c r="L152" s="14">
        <f t="shared" si="25"/>
        <v>1.0090142955605172</v>
      </c>
      <c r="M152" s="14">
        <f t="shared" si="25"/>
        <v>0.98043597185531262</v>
      </c>
      <c r="N152" s="29">
        <f t="shared" si="21"/>
        <v>0.99935348886475661</v>
      </c>
      <c r="O152" s="29">
        <f t="shared" si="22"/>
        <v>1.0031844505101648</v>
      </c>
      <c r="P152" s="29">
        <f t="shared" si="23"/>
        <v>1.0093654385806339</v>
      </c>
      <c r="Q152" s="29">
        <f t="shared" si="24"/>
        <v>0.98091614265293359</v>
      </c>
    </row>
    <row r="153" spans="10:17" x14ac:dyDescent="0.2">
      <c r="J153" s="2" t="str">
        <f t="shared" si="20"/>
        <v>ALANINE</v>
      </c>
      <c r="L153" s="14">
        <f t="shared" si="25"/>
        <v>0.9976334197955864</v>
      </c>
      <c r="M153" s="14">
        <f t="shared" si="25"/>
        <v>0.9799007187091352</v>
      </c>
      <c r="N153" s="29">
        <f t="shared" si="21"/>
        <v>0.98808157928720008</v>
      </c>
      <c r="O153" s="29">
        <f t="shared" si="22"/>
        <v>1.0026367782003496</v>
      </c>
      <c r="P153" s="29">
        <f t="shared" si="23"/>
        <v>0.99809352900307724</v>
      </c>
      <c r="Q153" s="29">
        <f t="shared" si="24"/>
        <v>0.98036847034311836</v>
      </c>
    </row>
    <row r="154" spans="10:17" x14ac:dyDescent="0.2">
      <c r="J154" s="2" t="str">
        <f t="shared" si="20"/>
        <v>ALANINE</v>
      </c>
      <c r="L154" s="14">
        <f t="shared" si="25"/>
        <v>0.9977525823088812</v>
      </c>
      <c r="M154" s="14">
        <f t="shared" si="25"/>
        <v>0.97990943012360077</v>
      </c>
      <c r="N154" s="29">
        <f t="shared" si="21"/>
        <v>0.98819960087909131</v>
      </c>
      <c r="O154" s="29">
        <f t="shared" si="22"/>
        <v>1.0026456917406366</v>
      </c>
      <c r="P154" s="29">
        <f t="shared" si="23"/>
        <v>0.99821155059496847</v>
      </c>
      <c r="Q154" s="29">
        <f t="shared" si="24"/>
        <v>0.98037738388340534</v>
      </c>
    </row>
    <row r="155" spans="10:17" x14ac:dyDescent="0.2">
      <c r="J155" s="2" t="str">
        <f t="shared" si="20"/>
        <v>BOVINE LIVER</v>
      </c>
      <c r="L155" s="14">
        <f t="shared" si="25"/>
        <v>1.0059443656968947</v>
      </c>
      <c r="M155" s="14">
        <f t="shared" si="25"/>
        <v>0.9711400742971289</v>
      </c>
      <c r="N155" s="29">
        <f t="shared" si="21"/>
        <v>0.99631295204255332</v>
      </c>
      <c r="O155" s="29">
        <f t="shared" si="22"/>
        <v>0.99367286571359892</v>
      </c>
      <c r="P155" s="29">
        <f t="shared" si="23"/>
        <v>1.0063249017584304</v>
      </c>
      <c r="Q155" s="29">
        <f t="shared" si="24"/>
        <v>0.9714045578563677</v>
      </c>
    </row>
    <row r="156" spans="10:17" x14ac:dyDescent="0.2">
      <c r="J156" s="2" t="str">
        <f t="shared" si="20"/>
        <v>FS30LE</v>
      </c>
      <c r="L156" s="14">
        <f t="shared" si="25"/>
        <v>1.0083179885115463</v>
      </c>
      <c r="M156" s="14">
        <f t="shared" si="25"/>
        <v>0.98041086867049865</v>
      </c>
      <c r="N156" s="29">
        <f t="shared" si="21"/>
        <v>0.99866384860715884</v>
      </c>
      <c r="O156" s="29">
        <f t="shared" si="22"/>
        <v>1.0031587648709324</v>
      </c>
      <c r="P156" s="29">
        <f t="shared" si="23"/>
        <v>1.0086757983230359</v>
      </c>
      <c r="Q156" s="29">
        <f t="shared" si="24"/>
        <v>0.98089045701370114</v>
      </c>
    </row>
    <row r="157" spans="10:17" x14ac:dyDescent="0.2">
      <c r="J157" s="2" t="str">
        <f t="shared" si="20"/>
        <v>FS31LE</v>
      </c>
      <c r="L157" s="14">
        <f t="shared" si="25"/>
        <v>1.0099874528197461</v>
      </c>
      <c r="M157" s="14">
        <f t="shared" si="25"/>
        <v>0.97989714788116089</v>
      </c>
      <c r="N157" s="29">
        <f t="shared" si="21"/>
        <v>1.0003173286304601</v>
      </c>
      <c r="O157" s="29">
        <f t="shared" si="22"/>
        <v>1.0026331245205562</v>
      </c>
      <c r="P157" s="29">
        <f t="shared" si="23"/>
        <v>1.0103292783463371</v>
      </c>
      <c r="Q157" s="29">
        <f t="shared" si="24"/>
        <v>0.98036481666332498</v>
      </c>
    </row>
    <row r="158" spans="10:17" x14ac:dyDescent="0.2">
      <c r="J158" s="2" t="str">
        <f t="shared" si="20"/>
        <v>FS32LE</v>
      </c>
      <c r="L158" s="14">
        <f t="shared" si="25"/>
        <v>1.009224555591874</v>
      </c>
      <c r="M158" s="14">
        <f t="shared" si="25"/>
        <v>0.98068207568156185</v>
      </c>
      <c r="N158" s="29">
        <f t="shared" si="21"/>
        <v>0.99956173576158425</v>
      </c>
      <c r="O158" s="29">
        <f t="shared" si="22"/>
        <v>1.0034362645386088</v>
      </c>
      <c r="P158" s="29">
        <f t="shared" si="23"/>
        <v>1.0095736854774615</v>
      </c>
      <c r="Q158" s="29">
        <f t="shared" si="24"/>
        <v>0.98116795668137757</v>
      </c>
    </row>
    <row r="159" spans="10:17" x14ac:dyDescent="0.2">
      <c r="J159" s="2" t="str">
        <f t="shared" si="20"/>
        <v>FS33LE</v>
      </c>
      <c r="L159" s="14">
        <f t="shared" si="25"/>
        <v>1.0108580818423623</v>
      </c>
      <c r="M159" s="14">
        <f t="shared" si="25"/>
        <v>0.98207081530982421</v>
      </c>
      <c r="N159" s="29">
        <f t="shared" si="21"/>
        <v>1.0011796218160833</v>
      </c>
      <c r="O159" s="29">
        <f t="shared" si="22"/>
        <v>1.00485722627489</v>
      </c>
      <c r="P159" s="29">
        <f t="shared" si="23"/>
        <v>1.0111915715319606</v>
      </c>
      <c r="Q159" s="29">
        <f t="shared" si="24"/>
        <v>0.98258891841765883</v>
      </c>
    </row>
    <row r="160" spans="10:17" x14ac:dyDescent="0.2">
      <c r="J160" s="2" t="str">
        <f t="shared" si="20"/>
        <v>FS34LE</v>
      </c>
      <c r="L160" s="14">
        <f t="shared" si="25"/>
        <v>1.0087610172806429</v>
      </c>
      <c r="M160" s="14">
        <f t="shared" si="25"/>
        <v>0.9810542692539429</v>
      </c>
      <c r="N160" s="29">
        <f t="shared" si="21"/>
        <v>0.99910263559760304</v>
      </c>
      <c r="O160" s="29">
        <f t="shared" si="22"/>
        <v>1.0038170938993329</v>
      </c>
      <c r="P160" s="29">
        <f t="shared" si="23"/>
        <v>1.0091145853134802</v>
      </c>
      <c r="Q160" s="29">
        <f t="shared" si="24"/>
        <v>0.98154878604210172</v>
      </c>
    </row>
    <row r="161" spans="10:17" x14ac:dyDescent="0.2">
      <c r="J161" s="2" t="str">
        <f t="shared" si="20"/>
        <v>FS35LE</v>
      </c>
      <c r="L161" s="14">
        <f t="shared" si="25"/>
        <v>1.0101932007786496</v>
      </c>
      <c r="M161" s="14">
        <f t="shared" si="25"/>
        <v>0.98114494043335831</v>
      </c>
      <c r="N161" s="29">
        <f t="shared" si="21"/>
        <v>1.000521106655669</v>
      </c>
      <c r="O161" s="29">
        <f t="shared" si="22"/>
        <v>1.0039098688687444</v>
      </c>
      <c r="P161" s="29">
        <f t="shared" si="23"/>
        <v>1.0105330563715462</v>
      </c>
      <c r="Q161" s="29">
        <f t="shared" si="24"/>
        <v>0.98164156101151323</v>
      </c>
    </row>
    <row r="162" spans="10:17" x14ac:dyDescent="0.2">
      <c r="J162" s="2" t="str">
        <f t="shared" si="20"/>
        <v>FS36LE</v>
      </c>
      <c r="L162" s="14">
        <f t="shared" si="25"/>
        <v>1.010586504973082</v>
      </c>
      <c r="M162" s="14">
        <f t="shared" si="25"/>
        <v>0.98171442342319304</v>
      </c>
      <c r="N162" s="29">
        <f t="shared" si="21"/>
        <v>1.0009106451593557</v>
      </c>
      <c r="O162" s="29">
        <f t="shared" si="22"/>
        <v>1.0044925652371275</v>
      </c>
      <c r="P162" s="29">
        <f t="shared" si="23"/>
        <v>1.0109225948752329</v>
      </c>
      <c r="Q162" s="29">
        <f t="shared" si="24"/>
        <v>0.98222425737989627</v>
      </c>
    </row>
    <row r="163" spans="10:17" x14ac:dyDescent="0.2">
      <c r="J163" s="2" t="str">
        <f t="shared" si="20"/>
        <v>FS37LE</v>
      </c>
      <c r="L163" s="14">
        <f t="shared" si="25"/>
        <v>1.0092711992791785</v>
      </c>
      <c r="M163" s="14">
        <f t="shared" si="25"/>
        <v>0.98146820402652513</v>
      </c>
      <c r="N163" s="29">
        <f t="shared" si="21"/>
        <v>0.9996079328589359</v>
      </c>
      <c r="O163" s="29">
        <f t="shared" si="22"/>
        <v>1.0042406329567526</v>
      </c>
      <c r="P163" s="29">
        <f t="shared" si="23"/>
        <v>1.0096198825748131</v>
      </c>
      <c r="Q163" s="29">
        <f t="shared" si="24"/>
        <v>0.98197232509952137</v>
      </c>
    </row>
    <row r="164" spans="10:17" x14ac:dyDescent="0.2">
      <c r="J164" s="2" t="str">
        <f t="shared" si="20"/>
        <v>FS38LE</v>
      </c>
      <c r="L164" s="14">
        <f t="shared" si="25"/>
        <v>1.0103101760962521</v>
      </c>
      <c r="M164" s="14">
        <f t="shared" si="25"/>
        <v>0.98090708156186357</v>
      </c>
      <c r="N164" s="29">
        <f t="shared" si="21"/>
        <v>1.0006369619931716</v>
      </c>
      <c r="O164" s="29">
        <f t="shared" si="22"/>
        <v>1.0036664910978861</v>
      </c>
      <c r="P164" s="29">
        <f t="shared" si="23"/>
        <v>1.0106489117090489</v>
      </c>
      <c r="Q164" s="29">
        <f t="shared" si="24"/>
        <v>0.98139818324065486</v>
      </c>
    </row>
    <row r="165" spans="10:17" x14ac:dyDescent="0.2">
      <c r="J165" s="2" t="str">
        <f t="shared" si="20"/>
        <v>FS39LE</v>
      </c>
      <c r="L165" s="14">
        <f t="shared" si="25"/>
        <v>1.0100377049428126</v>
      </c>
      <c r="M165" s="14">
        <f t="shared" si="25"/>
        <v>0.98139215935068225</v>
      </c>
      <c r="N165" s="29">
        <f t="shared" si="21"/>
        <v>1.0003670996146079</v>
      </c>
      <c r="O165" s="29">
        <f t="shared" si="22"/>
        <v>1.0041628238610649</v>
      </c>
      <c r="P165" s="29">
        <f t="shared" si="23"/>
        <v>1.0103790493304849</v>
      </c>
      <c r="Q165" s="29">
        <f t="shared" si="24"/>
        <v>0.98189451600383371</v>
      </c>
    </row>
    <row r="166" spans="10:17" x14ac:dyDescent="0.2">
      <c r="J166" s="2" t="str">
        <f t="shared" si="20"/>
        <v>ALANINE</v>
      </c>
      <c r="L166" s="14">
        <f t="shared" si="25"/>
        <v>0.9976716234641142</v>
      </c>
      <c r="M166" s="14">
        <f t="shared" si="25"/>
        <v>0.97991255114287923</v>
      </c>
      <c r="N166" s="29">
        <f t="shared" si="21"/>
        <v>0.98811941717472929</v>
      </c>
      <c r="O166" s="29">
        <f t="shared" si="22"/>
        <v>1.0026488851750879</v>
      </c>
      <c r="P166" s="29">
        <f t="shared" si="23"/>
        <v>0.99813136689060644</v>
      </c>
      <c r="Q166" s="29">
        <f t="shared" si="24"/>
        <v>0.98038057731785666</v>
      </c>
    </row>
    <row r="167" spans="10:17" x14ac:dyDescent="0.2">
      <c r="J167" s="2" t="str">
        <f t="shared" si="20"/>
        <v>ALANINE</v>
      </c>
      <c r="L167" s="14">
        <f t="shared" si="25"/>
        <v>0.99767712046437773</v>
      </c>
      <c r="M167" s="14">
        <f t="shared" si="25"/>
        <v>0.97989130234292821</v>
      </c>
      <c r="N167" s="29">
        <f t="shared" si="21"/>
        <v>0.98812486154396739</v>
      </c>
      <c r="O167" s="29">
        <f t="shared" si="22"/>
        <v>1.0026271433517411</v>
      </c>
      <c r="P167" s="29">
        <f t="shared" si="23"/>
        <v>0.99813681125984455</v>
      </c>
      <c r="Q167" s="29">
        <f t="shared" si="24"/>
        <v>0.98035883549450986</v>
      </c>
    </row>
    <row r="168" spans="10:17" x14ac:dyDescent="0.2">
      <c r="J168" s="2" t="str">
        <f t="shared" si="20"/>
        <v>BOVINE LIVER</v>
      </c>
      <c r="L168" s="14">
        <f t="shared" si="25"/>
        <v>1.0059630817656562</v>
      </c>
      <c r="M168" s="14">
        <f t="shared" si="25"/>
        <v>0.97114299111305291</v>
      </c>
      <c r="N168" s="29">
        <f t="shared" si="21"/>
        <v>0.99633148891432699</v>
      </c>
      <c r="O168" s="29">
        <f t="shared" si="22"/>
        <v>0.99367585020668558</v>
      </c>
      <c r="P168" s="29">
        <f t="shared" si="23"/>
        <v>1.0063434386302041</v>
      </c>
      <c r="Q168" s="29">
        <f t="shared" si="24"/>
        <v>0.97140754234945437</v>
      </c>
    </row>
    <row r="169" spans="10:17" x14ac:dyDescent="0.2">
      <c r="J169" s="2"/>
      <c r="L169" s="14"/>
      <c r="M169" s="14"/>
      <c r="N169" s="29"/>
      <c r="O169" s="29"/>
      <c r="P169" s="29"/>
      <c r="Q169" s="29"/>
    </row>
    <row r="170" spans="10:17" x14ac:dyDescent="0.2">
      <c r="J170" s="2"/>
      <c r="L170" s="14"/>
      <c r="M170" s="14"/>
      <c r="N170" s="29"/>
      <c r="O170" s="29"/>
      <c r="P170" s="29"/>
      <c r="Q170" s="29"/>
    </row>
    <row r="171" spans="10:17" x14ac:dyDescent="0.2">
      <c r="J171" s="2"/>
      <c r="L171" s="14"/>
      <c r="M171" s="14"/>
      <c r="N171" s="29"/>
      <c r="O171" s="29"/>
      <c r="P171" s="29"/>
      <c r="Q171" s="29"/>
    </row>
    <row r="172" spans="10:17" x14ac:dyDescent="0.2">
      <c r="J172" s="2"/>
      <c r="L172" s="14"/>
      <c r="M172" s="14"/>
      <c r="N172" s="29"/>
      <c r="O172" s="29"/>
      <c r="P172" s="29"/>
      <c r="Q172" s="29"/>
    </row>
    <row r="173" spans="10:17" x14ac:dyDescent="0.2">
      <c r="J173" s="2"/>
      <c r="L173" s="14"/>
      <c r="M173" s="14"/>
      <c r="N173" s="29"/>
      <c r="O173" s="29"/>
      <c r="P173" s="29"/>
      <c r="Q173" s="29"/>
    </row>
    <row r="174" spans="10:17" x14ac:dyDescent="0.2">
      <c r="J174" s="2"/>
      <c r="L174" s="14"/>
      <c r="M174" s="14"/>
      <c r="N174" s="29"/>
      <c r="O174" s="29"/>
      <c r="P174" s="29"/>
      <c r="Q174" s="29"/>
    </row>
    <row r="175" spans="10:17" x14ac:dyDescent="0.2">
      <c r="J175" s="2"/>
      <c r="L175" s="14"/>
      <c r="M175" s="14"/>
      <c r="N175" s="29"/>
      <c r="O175" s="29"/>
      <c r="P175" s="29"/>
      <c r="Q175" s="29"/>
    </row>
    <row r="176" spans="10:17" x14ac:dyDescent="0.2">
      <c r="J176" s="2"/>
      <c r="L176" s="14"/>
      <c r="M176" s="14"/>
      <c r="N176" s="29"/>
      <c r="O176" s="29"/>
      <c r="P176" s="29"/>
      <c r="Q176" s="29"/>
    </row>
    <row r="177" spans="10:17" x14ac:dyDescent="0.2">
      <c r="J177" s="2"/>
      <c r="L177" s="14"/>
      <c r="M177" s="14"/>
      <c r="N177" s="29"/>
      <c r="O177" s="29"/>
      <c r="P177" s="29"/>
      <c r="Q177" s="29"/>
    </row>
    <row r="178" spans="10:17" x14ac:dyDescent="0.2">
      <c r="J178" s="2"/>
      <c r="L178" s="14"/>
      <c r="M178" s="14"/>
      <c r="N178" s="29"/>
      <c r="O178" s="29"/>
      <c r="P178" s="29"/>
      <c r="Q178" s="29"/>
    </row>
    <row r="179" spans="10:17" x14ac:dyDescent="0.2">
      <c r="J179" s="2"/>
      <c r="L179" s="14"/>
      <c r="M179" s="14"/>
      <c r="N179" s="29"/>
      <c r="O179" s="29"/>
      <c r="P179" s="29"/>
      <c r="Q179" s="29"/>
    </row>
    <row r="180" spans="10:17" x14ac:dyDescent="0.2">
      <c r="J180" s="2"/>
      <c r="L180" s="14"/>
      <c r="M180" s="14"/>
      <c r="N180" s="29"/>
      <c r="O180" s="29"/>
      <c r="P180" s="29"/>
      <c r="Q180" s="29"/>
    </row>
    <row r="181" spans="10:17" x14ac:dyDescent="0.2">
      <c r="J181" s="2"/>
      <c r="L181" s="14"/>
      <c r="M181" s="14"/>
      <c r="N181" s="29"/>
      <c r="O181" s="29"/>
      <c r="P181" s="29"/>
      <c r="Q181" s="29"/>
    </row>
    <row r="182" spans="10:17" x14ac:dyDescent="0.2">
      <c r="J182" s="2"/>
      <c r="L182" s="14"/>
      <c r="M182" s="14"/>
      <c r="N182" s="29"/>
      <c r="O182" s="29"/>
      <c r="P182" s="29"/>
      <c r="Q182" s="29"/>
    </row>
    <row r="183" spans="10:17" x14ac:dyDescent="0.2">
      <c r="J183" s="2"/>
      <c r="L183" s="14"/>
      <c r="M183" s="14"/>
      <c r="N183" s="29"/>
      <c r="O183" s="29"/>
      <c r="P183" s="29"/>
      <c r="Q183" s="29"/>
    </row>
    <row r="184" spans="10:17" x14ac:dyDescent="0.2">
      <c r="J184" s="2"/>
      <c r="L184" s="14"/>
      <c r="M184" s="14"/>
      <c r="N184" s="29"/>
      <c r="O184" s="29"/>
      <c r="P184" s="29"/>
      <c r="Q184" s="29"/>
    </row>
    <row r="185" spans="10:17" x14ac:dyDescent="0.2">
      <c r="J185" s="2"/>
      <c r="L185" s="14"/>
      <c r="M185" s="14"/>
      <c r="N185" s="29"/>
      <c r="O185" s="29"/>
      <c r="P185" s="29"/>
      <c r="Q185" s="29"/>
    </row>
    <row r="186" spans="10:17" x14ac:dyDescent="0.2">
      <c r="J186" s="2"/>
      <c r="L186" s="14"/>
      <c r="M186" s="14"/>
      <c r="N186" s="29"/>
      <c r="O186" s="29"/>
      <c r="P186" s="29"/>
      <c r="Q186" s="29"/>
    </row>
    <row r="187" spans="10:17" x14ac:dyDescent="0.2">
      <c r="J187" s="2"/>
      <c r="L187" s="14"/>
      <c r="M187" s="14"/>
      <c r="N187" s="29"/>
      <c r="O187" s="29"/>
      <c r="P187" s="29"/>
      <c r="Q187" s="29"/>
    </row>
    <row r="188" spans="10:17" x14ac:dyDescent="0.2">
      <c r="J188" s="2"/>
      <c r="L188" s="14"/>
      <c r="M188" s="14"/>
      <c r="N188" s="29"/>
      <c r="O188" s="29"/>
      <c r="P188" s="29"/>
      <c r="Q188" s="29"/>
    </row>
    <row r="189" spans="10:17" x14ac:dyDescent="0.2">
      <c r="J189" s="2"/>
      <c r="L189" s="14"/>
      <c r="M189" s="14"/>
      <c r="N189" s="29"/>
      <c r="O189" s="29"/>
      <c r="P189" s="29"/>
      <c r="Q189" s="29"/>
    </row>
    <row r="190" spans="10:17" x14ac:dyDescent="0.2">
      <c r="J190" s="2"/>
      <c r="L190" s="14"/>
      <c r="M190" s="14"/>
      <c r="N190" s="29"/>
      <c r="O190" s="29"/>
      <c r="P190" s="29"/>
      <c r="Q190" s="29"/>
    </row>
    <row r="191" spans="10:17" x14ac:dyDescent="0.2">
      <c r="J191" s="2"/>
      <c r="L191" s="14"/>
      <c r="M191" s="14"/>
      <c r="N191" s="29"/>
      <c r="O191" s="29"/>
      <c r="P191" s="29"/>
      <c r="Q191" s="29"/>
    </row>
    <row r="192" spans="10:17" x14ac:dyDescent="0.2">
      <c r="J192" s="2"/>
      <c r="L192" s="14"/>
      <c r="M192" s="14"/>
      <c r="N192" s="29"/>
      <c r="O192" s="29"/>
      <c r="P192" s="29"/>
      <c r="Q192" s="29"/>
    </row>
    <row r="193" spans="10:17" x14ac:dyDescent="0.2">
      <c r="J193" s="2"/>
      <c r="L193" s="14"/>
      <c r="M193" s="14"/>
      <c r="N193" s="29"/>
      <c r="O193" s="29"/>
      <c r="P193" s="29"/>
      <c r="Q193" s="29"/>
    </row>
    <row r="194" spans="10:17" x14ac:dyDescent="0.2">
      <c r="J194" s="2"/>
      <c r="L194" s="14"/>
      <c r="M194" s="14"/>
      <c r="N194" s="29"/>
      <c r="O194" s="29"/>
      <c r="P194" s="29"/>
      <c r="Q194" s="29"/>
    </row>
    <row r="195" spans="10:17" x14ac:dyDescent="0.2">
      <c r="J195" s="2"/>
      <c r="L195" s="14"/>
      <c r="M195" s="14"/>
      <c r="N195" s="29"/>
      <c r="O195" s="29"/>
      <c r="P195" s="29"/>
      <c r="Q195" s="29"/>
    </row>
    <row r="196" spans="10:17" x14ac:dyDescent="0.2">
      <c r="J196" s="2"/>
      <c r="L196" s="14"/>
      <c r="M196" s="14"/>
      <c r="N196" s="29"/>
      <c r="O196" s="29"/>
      <c r="P196" s="29"/>
      <c r="Q196" s="29"/>
    </row>
    <row r="197" spans="10:17" x14ac:dyDescent="0.2">
      <c r="J197" s="2"/>
      <c r="L197" s="14"/>
      <c r="M197" s="14"/>
      <c r="N197" s="29"/>
      <c r="O197" s="29"/>
      <c r="P197" s="29"/>
      <c r="Q197" s="29"/>
    </row>
    <row r="198" spans="10:17" x14ac:dyDescent="0.2">
      <c r="J198" s="2"/>
      <c r="L198" s="14"/>
      <c r="M198" s="14"/>
      <c r="N198" s="29"/>
      <c r="O198" s="29"/>
      <c r="P198" s="29"/>
      <c r="Q198" s="29"/>
    </row>
    <row r="199" spans="10:17" x14ac:dyDescent="0.2">
      <c r="J199" s="2"/>
      <c r="L199" s="14"/>
      <c r="M199" s="14"/>
      <c r="N199" s="29"/>
      <c r="O199" s="29"/>
      <c r="P199" s="29"/>
      <c r="Q199" s="29"/>
    </row>
    <row r="200" spans="10:17" x14ac:dyDescent="0.2">
      <c r="J200" s="2"/>
      <c r="L200" s="14"/>
      <c r="M200" s="14"/>
      <c r="N200" s="29"/>
      <c r="O200" s="29"/>
      <c r="P200" s="29"/>
      <c r="Q200" s="29"/>
    </row>
    <row r="201" spans="10:17" x14ac:dyDescent="0.2">
      <c r="J201" s="2"/>
      <c r="L201" s="14"/>
      <c r="M201" s="14"/>
      <c r="N201" s="29"/>
      <c r="O201" s="29"/>
      <c r="P201" s="29"/>
      <c r="Q201" s="29"/>
    </row>
    <row r="202" spans="10:17" x14ac:dyDescent="0.2">
      <c r="J202" s="2"/>
      <c r="L202" s="14"/>
      <c r="M202" s="14"/>
      <c r="N202" s="29"/>
      <c r="O202" s="29"/>
      <c r="P202" s="29"/>
      <c r="Q202" s="29"/>
    </row>
    <row r="203" spans="10:17" x14ac:dyDescent="0.2">
      <c r="J203" s="2"/>
      <c r="L203" s="14"/>
      <c r="M203" s="14"/>
      <c r="N203" s="29"/>
      <c r="O203" s="29"/>
      <c r="P203" s="29"/>
      <c r="Q203" s="29"/>
    </row>
    <row r="204" spans="10:17" x14ac:dyDescent="0.2">
      <c r="J204" s="2"/>
      <c r="L204" s="14"/>
      <c r="M204" s="14"/>
      <c r="N204" s="29"/>
      <c r="O204" s="29"/>
      <c r="P204" s="29"/>
      <c r="Q204" s="29"/>
    </row>
    <row r="205" spans="10:17" x14ac:dyDescent="0.2">
      <c r="J205" s="2"/>
      <c r="L205" s="14"/>
      <c r="M205" s="14"/>
      <c r="N205" s="29"/>
      <c r="O205" s="29"/>
      <c r="P205" s="29"/>
      <c r="Q205" s="29"/>
    </row>
    <row r="206" spans="10:17" x14ac:dyDescent="0.2">
      <c r="J206" s="2"/>
      <c r="L206" s="14"/>
      <c r="M206" s="14"/>
      <c r="N206" s="29"/>
      <c r="O206" s="29"/>
      <c r="P206" s="29"/>
      <c r="Q206" s="29"/>
    </row>
    <row r="207" spans="10:17" x14ac:dyDescent="0.2">
      <c r="J207" s="2"/>
      <c r="L207" s="14"/>
      <c r="M207" s="14"/>
      <c r="N207" s="29"/>
      <c r="O207" s="29"/>
      <c r="P207" s="29"/>
      <c r="Q207" s="29"/>
    </row>
    <row r="208" spans="10:17" x14ac:dyDescent="0.2">
      <c r="L208" s="14"/>
      <c r="M208" s="14"/>
      <c r="N208" s="29"/>
    </row>
    <row r="209" spans="10:16" x14ac:dyDescent="0.2">
      <c r="J209" s="2" t="s">
        <v>52</v>
      </c>
      <c r="L209" s="14">
        <f>AVERAGE(L114:L115,L127:L128,L140:L141,L153:L154,L166:L167,L179:L180,L192:L193,L205:L206)</f>
        <v>0.99769043670083002</v>
      </c>
      <c r="M209" s="14">
        <f>AVERAGE(M114:M115,M127:M128,M140:M141,M153:M154,M166:M167,M179:M180,M192:M193,M205:M206)</f>
        <v>0.97991198691643644</v>
      </c>
      <c r="N209" s="14">
        <f>AVERAGE(N114:N115,N127:N128,N140:N141,N153:N154,N166:N167,N179:N180,N192:N193,N205:N206)</f>
        <v>0.98813805028412283</v>
      </c>
      <c r="O209" s="14">
        <f>AVERAGE(O114:O115,O127:O128,O140:O141,O153:O154,O166:O167,O179:O180,O192:O193,O205:O206)</f>
        <v>1.0026483078572312</v>
      </c>
    </row>
    <row r="210" spans="10:16" x14ac:dyDescent="0.2">
      <c r="J210" s="2" t="s">
        <v>53</v>
      </c>
      <c r="L210" s="14">
        <f>AVERAGE(L116,L129,L142,L155,L168,L181,L194,L207)</f>
        <v>1.0059394165528883</v>
      </c>
      <c r="M210" s="14">
        <f>AVERAGE(M116,M129,M142,M155,M168,M181,M194,M207)</f>
        <v>0.97112584655860201</v>
      </c>
      <c r="N210" s="14">
        <f>AVERAGE(N116,N129,N142,N155,N168,N181,N194,N207)</f>
        <v>0.99630805028412295</v>
      </c>
      <c r="O210" s="14">
        <f>AVERAGE(O116,O129,O142,O155,O168,O181,O194,O207)</f>
        <v>0.99365830785723119</v>
      </c>
    </row>
    <row r="211" spans="10:16" x14ac:dyDescent="0.2">
      <c r="L211" s="14"/>
      <c r="M211" s="14"/>
      <c r="N211" s="29"/>
    </row>
    <row r="212" spans="10:16" x14ac:dyDescent="0.2">
      <c r="J212" s="1" t="s">
        <v>54</v>
      </c>
      <c r="L212" s="14">
        <f>(L210-L209)</f>
        <v>8.2489798520583024E-3</v>
      </c>
      <c r="M212" s="14">
        <f>(M210-M209)</f>
        <v>-8.7861403578344266E-3</v>
      </c>
      <c r="N212" s="14">
        <v>0.99814999999999998</v>
      </c>
      <c r="O212" s="1">
        <v>0.98038000000000003</v>
      </c>
      <c r="P212" s="1" t="s">
        <v>56</v>
      </c>
    </row>
    <row r="213" spans="10:16" x14ac:dyDescent="0.2">
      <c r="J213" s="1" t="s">
        <v>55</v>
      </c>
      <c r="L213" s="14">
        <f>(1.00632-0.99815)</f>
        <v>8.1700000000001216E-3</v>
      </c>
      <c r="M213" s="14">
        <f>(0.97139-0.98038)</f>
        <v>-8.9900000000000535E-3</v>
      </c>
      <c r="N213" s="14">
        <v>1.0063200000000001</v>
      </c>
      <c r="O213" s="1">
        <v>0.97138999999999998</v>
      </c>
      <c r="P213" s="1" t="s">
        <v>57</v>
      </c>
    </row>
    <row r="214" spans="10:16" x14ac:dyDescent="0.2">
      <c r="L214" s="14"/>
      <c r="M214" s="14"/>
      <c r="N214" s="29"/>
      <c r="P214" s="29"/>
    </row>
    <row r="215" spans="10:16" x14ac:dyDescent="0.2">
      <c r="J215" s="1" t="s">
        <v>47</v>
      </c>
      <c r="L215" s="14">
        <f>(L213/L212)</f>
        <v>0.99042550067103463</v>
      </c>
      <c r="M215" s="14">
        <f>(M213/M212)</f>
        <v>1.0232024112822018</v>
      </c>
      <c r="N215" s="29">
        <f>N212-N209</f>
        <v>1.0011949715877155E-2</v>
      </c>
      <c r="O215" s="29">
        <f>O212-O209</f>
        <v>-2.2268307857231218E-2</v>
      </c>
      <c r="P215" s="29" t="s">
        <v>49</v>
      </c>
    </row>
    <row r="216" spans="10:16" x14ac:dyDescent="0.2">
      <c r="L216" s="14"/>
      <c r="M216" s="14"/>
      <c r="N216" s="29"/>
      <c r="O216" s="29"/>
    </row>
    <row r="217" spans="10:16" x14ac:dyDescent="0.2">
      <c r="L217" s="14"/>
      <c r="M217" s="14"/>
      <c r="N217" s="29"/>
    </row>
    <row r="218" spans="10:16" x14ac:dyDescent="0.2">
      <c r="L218" s="14"/>
      <c r="M218" s="14"/>
      <c r="N218" s="29"/>
    </row>
    <row r="219" spans="10:16" x14ac:dyDescent="0.2">
      <c r="L219" s="14"/>
      <c r="M219" s="14"/>
      <c r="N219" s="29"/>
    </row>
    <row r="220" spans="10:16" x14ac:dyDescent="0.2">
      <c r="L220" s="14"/>
      <c r="M220" s="14"/>
      <c r="N220" s="29"/>
    </row>
    <row r="221" spans="10:16" x14ac:dyDescent="0.2">
      <c r="L221" s="14"/>
      <c r="M221" s="14"/>
      <c r="N221" s="29"/>
    </row>
    <row r="222" spans="10:16" x14ac:dyDescent="0.2">
      <c r="L222" s="14"/>
      <c r="M222" s="14"/>
      <c r="N222" s="29"/>
    </row>
  </sheetData>
  <mergeCells count="8">
    <mergeCell ref="U14:W14"/>
    <mergeCell ref="P1:Q1"/>
    <mergeCell ref="G1:I1"/>
    <mergeCell ref="J1:K1"/>
    <mergeCell ref="L1:M1"/>
    <mergeCell ref="U1:W1"/>
    <mergeCell ref="U8:W8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selection activeCell="A13" sqref="A13"/>
    </sheetView>
  </sheetViews>
  <sheetFormatPr defaultRowHeight="12.75" x14ac:dyDescent="0.2"/>
  <cols>
    <col min="1" max="1" width="34.7109375" style="56" customWidth="1"/>
    <col min="2" max="8" width="9.140625" style="1"/>
    <col min="9" max="9" width="14.28515625" style="1" bestFit="1" customWidth="1"/>
    <col min="10" max="16" width="9.140625" style="1"/>
    <col min="17" max="17" width="12.7109375" style="1" bestFit="1" customWidth="1"/>
    <col min="18" max="16384" width="9.140625" style="1"/>
  </cols>
  <sheetData>
    <row r="1" spans="1:22" ht="15" x14ac:dyDescent="0.2">
      <c r="A1" s="59" t="s">
        <v>23</v>
      </c>
      <c r="B1" s="7" t="s">
        <v>33</v>
      </c>
      <c r="C1" s="7" t="s">
        <v>34</v>
      </c>
      <c r="D1" s="7" t="s">
        <v>59</v>
      </c>
      <c r="E1" s="7" t="s">
        <v>60</v>
      </c>
      <c r="F1" s="40" t="s">
        <v>70</v>
      </c>
      <c r="H1" s="7" t="s">
        <v>24</v>
      </c>
      <c r="I1" s="7" t="s">
        <v>23</v>
      </c>
      <c r="J1" s="7" t="s">
        <v>33</v>
      </c>
      <c r="K1" s="7" t="s">
        <v>34</v>
      </c>
      <c r="L1" s="7" t="s">
        <v>59</v>
      </c>
      <c r="M1" s="7" t="s">
        <v>60</v>
      </c>
      <c r="N1" s="40" t="s">
        <v>70</v>
      </c>
      <c r="P1" s="7" t="s">
        <v>24</v>
      </c>
      <c r="Q1" s="7" t="s">
        <v>23</v>
      </c>
      <c r="R1" s="7" t="s">
        <v>33</v>
      </c>
      <c r="S1" s="7" t="s">
        <v>34</v>
      </c>
      <c r="T1" s="7" t="s">
        <v>59</v>
      </c>
      <c r="U1" s="7" t="s">
        <v>60</v>
      </c>
      <c r="V1" s="40" t="s">
        <v>70</v>
      </c>
    </row>
    <row r="2" spans="1:22" ht="13.5" thickBot="1" x14ac:dyDescent="0.25">
      <c r="A2" s="60"/>
      <c r="B2" s="10" t="s">
        <v>30</v>
      </c>
      <c r="C2" s="10" t="s">
        <v>32</v>
      </c>
      <c r="D2" s="10"/>
      <c r="E2" s="10"/>
      <c r="F2" s="10" t="s">
        <v>71</v>
      </c>
      <c r="H2" s="10" t="s">
        <v>25</v>
      </c>
      <c r="I2" s="10"/>
      <c r="J2" s="10" t="s">
        <v>30</v>
      </c>
      <c r="K2" s="10" t="s">
        <v>32</v>
      </c>
      <c r="L2" s="10"/>
      <c r="M2" s="10"/>
      <c r="N2" s="10" t="s">
        <v>71</v>
      </c>
      <c r="P2" s="10" t="s">
        <v>25</v>
      </c>
      <c r="Q2" s="10"/>
      <c r="R2" s="10" t="s">
        <v>30</v>
      </c>
      <c r="S2" s="10" t="s">
        <v>32</v>
      </c>
      <c r="T2" s="10"/>
      <c r="U2" s="10"/>
      <c r="V2" s="10" t="s">
        <v>71</v>
      </c>
    </row>
    <row r="3" spans="1:22" x14ac:dyDescent="0.2">
      <c r="A3" s="56" t="str">
        <f>repro!B11</f>
        <v>blank</v>
      </c>
      <c r="B3" s="5">
        <f>repro!P11</f>
        <v>-62.683115265786292</v>
      </c>
      <c r="C3" s="5">
        <f>repro!Q11</f>
        <v>-22.757512163645298</v>
      </c>
      <c r="D3" s="5">
        <f>repro!R11</f>
        <v>9.5836082331813142E-5</v>
      </c>
      <c r="E3" s="5">
        <f>repro!S11</f>
        <v>1.1242417760876351E-3</v>
      </c>
      <c r="F3" s="4">
        <f>E3/D3</f>
        <v>11.73088203037322</v>
      </c>
    </row>
    <row r="4" spans="1:22" x14ac:dyDescent="0.2">
      <c r="A4" s="56" t="str">
        <f>repro!B12</f>
        <v>FS1LE</v>
      </c>
      <c r="B4" s="5">
        <f>repro!P12</f>
        <v>9.9365868992415951</v>
      </c>
      <c r="C4" s="5">
        <f>repro!Q12</f>
        <v>-17.114996483607257</v>
      </c>
      <c r="D4" s="5">
        <f>repro!R12</f>
        <v>12.919809409342724</v>
      </c>
      <c r="E4" s="5">
        <f>repro!S12</f>
        <v>42.432714438939385</v>
      </c>
      <c r="F4" s="4">
        <f t="shared" ref="F4:F67" si="0">E4/D4</f>
        <v>3.2843142723339978</v>
      </c>
      <c r="I4" s="6" t="s">
        <v>66</v>
      </c>
      <c r="J4" s="38">
        <f>AVERAGE(J8:J23)</f>
        <v>-1.8500000000000738</v>
      </c>
      <c r="K4" s="38">
        <f>AVERAGE(K8:K23)</f>
        <v>-19.620000000000125</v>
      </c>
      <c r="L4" s="38">
        <f>AVERAGE(L8:L23)</f>
        <v>15.011702483317157</v>
      </c>
      <c r="M4" s="38">
        <f>AVERAGE(M8:M23)</f>
        <v>38.58002780728259</v>
      </c>
      <c r="N4" s="38">
        <f>AVERAGE(N8:N23)</f>
        <v>2.5702129019449327</v>
      </c>
      <c r="Q4" s="6" t="s">
        <v>66</v>
      </c>
      <c r="R4" s="38">
        <f>AVERAGE(R8:R23)</f>
        <v>6.3200000000001024</v>
      </c>
      <c r="S4" s="38">
        <f>AVERAGE(S8:S23)</f>
        <v>-28.610000000000042</v>
      </c>
      <c r="T4" s="38">
        <f>AVERAGE(T8:T23)</f>
        <v>9.602022730671063</v>
      </c>
      <c r="U4" s="38">
        <f>AVERAGE(U8:U23)</f>
        <v>47.254934848245234</v>
      </c>
      <c r="V4" s="38">
        <f>AVERAGE(V8:V23)</f>
        <v>4.9214222565580101</v>
      </c>
    </row>
    <row r="5" spans="1:22" x14ac:dyDescent="0.2">
      <c r="A5" s="56" t="str">
        <f>repro!B13</f>
        <v>FS7LE</v>
      </c>
      <c r="B5" s="5">
        <f>repro!P13</f>
        <v>10.033581084030629</v>
      </c>
      <c r="C5" s="5">
        <f>repro!Q13</f>
        <v>-18.343483401822347</v>
      </c>
      <c r="D5" s="5">
        <f>repro!R13</f>
        <v>11.672657736149409</v>
      </c>
      <c r="E5" s="5">
        <f>repro!S13</f>
        <v>39.231496366956556</v>
      </c>
      <c r="F5" s="4">
        <f t="shared" si="0"/>
        <v>3.3609737605394989</v>
      </c>
      <c r="I5" s="6" t="s">
        <v>38</v>
      </c>
      <c r="J5" s="38">
        <f>2*STDEV(J8:J23)</f>
        <v>6.8512781248193821E-2</v>
      </c>
      <c r="K5" s="38">
        <f>2*STDEV(K8:K23)</f>
        <v>2.994382313240633E-2</v>
      </c>
      <c r="L5" s="38">
        <f>2*STDEV(L8:L23)</f>
        <v>1.1860527217984917</v>
      </c>
      <c r="M5" s="38">
        <f>2*STDEV(M8:M23)</f>
        <v>2.870099264404109</v>
      </c>
      <c r="N5" s="38">
        <f>2*STDEV(N8:N23)</f>
        <v>1.5085200801156218E-2</v>
      </c>
      <c r="Q5" s="6" t="s">
        <v>38</v>
      </c>
      <c r="R5" s="38">
        <f>2*STDEV(R8:R23)</f>
        <v>4.7481983268753733E-2</v>
      </c>
      <c r="S5" s="38">
        <f>2*STDEV(S8:S23)</f>
        <v>3.2008894105426296E-2</v>
      </c>
      <c r="T5" s="38">
        <f>2*STDEV(T8:T23)</f>
        <v>0.1589384998502294</v>
      </c>
      <c r="U5" s="38">
        <f>2*STDEV(U8:U23)</f>
        <v>0.64563964809928731</v>
      </c>
      <c r="V5" s="38">
        <f>2*STDEV(V8:V23)</f>
        <v>3.6794443316609124E-2</v>
      </c>
    </row>
    <row r="6" spans="1:22" x14ac:dyDescent="0.2">
      <c r="A6" s="56" t="str">
        <f>repro!B14</f>
        <v>FS3LE</v>
      </c>
      <c r="B6" s="5">
        <f>repro!P14</f>
        <v>11.050284376163066</v>
      </c>
      <c r="C6" s="5">
        <f>repro!Q14</f>
        <v>-17.442054457390334</v>
      </c>
      <c r="D6" s="5">
        <f>repro!R14</f>
        <v>12.731423981452261</v>
      </c>
      <c r="E6" s="5">
        <f>repro!S14</f>
        <v>42.323018320370956</v>
      </c>
      <c r="F6" s="4">
        <f t="shared" si="0"/>
        <v>3.3242957254450975</v>
      </c>
    </row>
    <row r="7" spans="1:22" x14ac:dyDescent="0.2">
      <c r="A7" s="56" t="str">
        <f>repro!B15</f>
        <v>FS10LE</v>
      </c>
      <c r="B7" s="5">
        <f>repro!P15</f>
        <v>10.595312348031349</v>
      </c>
      <c r="C7" s="5">
        <f>repro!Q15</f>
        <v>-17.770633219921006</v>
      </c>
      <c r="D7" s="5">
        <f>repro!R15</f>
        <v>12.926849044850032</v>
      </c>
      <c r="E7" s="5">
        <f>repro!S15</f>
        <v>43.172445228897381</v>
      </c>
      <c r="F7" s="4">
        <f t="shared" si="0"/>
        <v>3.3397500875201285</v>
      </c>
    </row>
    <row r="8" spans="1:22" x14ac:dyDescent="0.2">
      <c r="A8" s="56" t="str">
        <f>repro!B16</f>
        <v>FS11LE</v>
      </c>
      <c r="B8" s="5">
        <f>repro!P16</f>
        <v>10.629046275455689</v>
      </c>
      <c r="C8" s="5">
        <f>repro!Q16</f>
        <v>-18.30113344944051</v>
      </c>
      <c r="D8" s="5">
        <f>repro!R16</f>
        <v>12.441275076902643</v>
      </c>
      <c r="E8" s="5">
        <f>repro!S16</f>
        <v>44.33037728905331</v>
      </c>
      <c r="F8" s="4">
        <f t="shared" si="0"/>
        <v>3.5631699335507112</v>
      </c>
      <c r="H8" s="1">
        <f>repro!A8</f>
        <v>5</v>
      </c>
      <c r="I8" s="1" t="str">
        <f>repro!B8</f>
        <v>SIGMA ALANINE</v>
      </c>
      <c r="J8" s="5">
        <f>repro!P8</f>
        <v>-1.8459447334133738</v>
      </c>
      <c r="K8" s="5">
        <f>repro!Q8</f>
        <v>-19.629465194064721</v>
      </c>
      <c r="L8" s="5">
        <f>repro!R8</f>
        <v>15.470446373635973</v>
      </c>
      <c r="M8" s="5">
        <f>repro!S8</f>
        <v>39.648045196101421</v>
      </c>
      <c r="N8" s="5">
        <f>M8/L8</f>
        <v>2.5628249010104716</v>
      </c>
      <c r="P8" s="1">
        <f>repro!A10</f>
        <v>7</v>
      </c>
      <c r="Q8" s="1" t="str">
        <f>repro!B10</f>
        <v>BOVINE LIVER</v>
      </c>
      <c r="R8" s="5">
        <f>repro!P10</f>
        <v>6.3154751423193378</v>
      </c>
      <c r="S8" s="5">
        <f>repro!Q10</f>
        <v>-28.624934190680349</v>
      </c>
      <c r="T8" s="5">
        <f>repro!R10</f>
        <v>9.5224974289326632</v>
      </c>
      <c r="U8" s="5">
        <f>repro!S10</f>
        <v>46.928595821646717</v>
      </c>
      <c r="V8" s="5">
        <f>U8/T8</f>
        <v>4.9281815166535301</v>
      </c>
    </row>
    <row r="9" spans="1:22" x14ac:dyDescent="0.2">
      <c r="A9" s="56" t="str">
        <f>repro!B17</f>
        <v>FS15LE</v>
      </c>
      <c r="B9" s="5">
        <f>repro!P17</f>
        <v>10.804837332249129</v>
      </c>
      <c r="C9" s="5">
        <f>repro!Q17</f>
        <v>-18.081337559448851</v>
      </c>
      <c r="D9" s="5">
        <f>repro!R17</f>
        <v>11.499279064530745</v>
      </c>
      <c r="E9" s="5">
        <f>repro!S17</f>
        <v>38.10867080896633</v>
      </c>
      <c r="F9" s="4">
        <f t="shared" si="0"/>
        <v>3.3140052167715131</v>
      </c>
      <c r="H9" s="1">
        <f>repro!A9</f>
        <v>6</v>
      </c>
      <c r="I9" s="1" t="str">
        <f>repro!B9</f>
        <v>ALANINE</v>
      </c>
      <c r="J9" s="5">
        <f>repro!P9</f>
        <v>-1.8523180972118691</v>
      </c>
      <c r="K9" s="5">
        <f>repro!Q9</f>
        <v>-19.598405066549638</v>
      </c>
      <c r="L9" s="5">
        <f>repro!R9</f>
        <v>15.865566903381275</v>
      </c>
      <c r="M9" s="5">
        <f>repro!S9</f>
        <v>40.539413173423021</v>
      </c>
      <c r="N9" s="5">
        <f t="shared" ref="N9:N22" si="1">M9/L9</f>
        <v>2.555182138797905</v>
      </c>
      <c r="P9" s="1">
        <f>repro!A23</f>
        <v>20</v>
      </c>
      <c r="Q9" s="1" t="str">
        <f>repro!B23</f>
        <v>BOVINE LIVER</v>
      </c>
      <c r="R9" s="5">
        <f>repro!P23</f>
        <v>6.3343322613835795</v>
      </c>
      <c r="S9" s="5">
        <f>repro!Q23</f>
        <v>-28.626784775863445</v>
      </c>
      <c r="T9" s="5">
        <f>repro!R23</f>
        <v>9.5887984406901605</v>
      </c>
      <c r="U9" s="5">
        <f>repro!S23</f>
        <v>47.316270059707598</v>
      </c>
      <c r="V9" s="5">
        <f t="shared" ref="V9:V14" si="2">U9/T9</f>
        <v>4.934535891266683</v>
      </c>
    </row>
    <row r="10" spans="1:22" x14ac:dyDescent="0.2">
      <c r="A10" s="56" t="str">
        <f>repro!B18</f>
        <v>FS14LE</v>
      </c>
      <c r="B10" s="5">
        <f>repro!P18</f>
        <v>9.1702131184678848</v>
      </c>
      <c r="C10" s="5">
        <f>repro!Q18</f>
        <v>-18.012164702917222</v>
      </c>
      <c r="D10" s="5">
        <f>repro!R18</f>
        <v>11.411909574515454</v>
      </c>
      <c r="E10" s="5">
        <f>repro!S18</f>
        <v>43.982550382803332</v>
      </c>
      <c r="F10" s="4">
        <f t="shared" si="0"/>
        <v>3.8540920864833281</v>
      </c>
      <c r="H10" s="1">
        <f>repro!A21</f>
        <v>18</v>
      </c>
      <c r="I10" s="1" t="str">
        <f>repro!B21</f>
        <v>ALANINE</v>
      </c>
      <c r="J10" s="5">
        <f>repro!P21</f>
        <v>-1.82388493518848</v>
      </c>
      <c r="K10" s="5">
        <f>repro!Q21</f>
        <v>-19.607998277510585</v>
      </c>
      <c r="L10" s="5">
        <f>repro!R21</f>
        <v>15.046391358625012</v>
      </c>
      <c r="M10" s="5">
        <f>repro!S21</f>
        <v>38.68269175095282</v>
      </c>
      <c r="N10" s="5">
        <f t="shared" si="1"/>
        <v>2.5708949627166797</v>
      </c>
      <c r="P10" s="1">
        <f>repro!A36</f>
        <v>33</v>
      </c>
      <c r="Q10" s="1" t="str">
        <f>repro!B36</f>
        <v>BOVINE LIVER</v>
      </c>
      <c r="R10" s="5">
        <f>repro!P36</f>
        <v>6.2818522076630856</v>
      </c>
      <c r="S10" s="5">
        <f>repro!Q36</f>
        <v>-28.610381239278503</v>
      </c>
      <c r="T10" s="5">
        <f>repro!R36</f>
        <v>9.719063315400577</v>
      </c>
      <c r="U10" s="5">
        <f>repro!S36</f>
        <v>47.541271597445608</v>
      </c>
      <c r="V10" s="5">
        <f t="shared" si="2"/>
        <v>4.8915487073855086</v>
      </c>
    </row>
    <row r="11" spans="1:22" x14ac:dyDescent="0.2">
      <c r="A11" s="56" t="str">
        <f>repro!B19</f>
        <v>FS8LE</v>
      </c>
      <c r="B11" s="5">
        <f>repro!P19</f>
        <v>10.47609750717049</v>
      </c>
      <c r="C11" s="5">
        <f>repro!Q19</f>
        <v>-17.759488586891912</v>
      </c>
      <c r="D11" s="5">
        <f>repro!R19</f>
        <v>12.190535051522417</v>
      </c>
      <c r="E11" s="5">
        <f>repro!S19</f>
        <v>44.891614508094754</v>
      </c>
      <c r="F11" s="4">
        <f t="shared" si="0"/>
        <v>3.6824974718799122</v>
      </c>
      <c r="H11" s="1">
        <f>repro!A22</f>
        <v>19</v>
      </c>
      <c r="I11" s="1" t="str">
        <f>repro!B22</f>
        <v>ALANINE</v>
      </c>
      <c r="J11" s="5">
        <f>repro!P22</f>
        <v>-1.8862526147229719</v>
      </c>
      <c r="K11" s="5">
        <f>repro!Q22</f>
        <v>-19.611728298734921</v>
      </c>
      <c r="L11" s="5">
        <f>repro!R22</f>
        <v>14.899762792706547</v>
      </c>
      <c r="M11" s="5">
        <f>repro!S22</f>
        <v>38.213792735676101</v>
      </c>
      <c r="N11" s="5">
        <f t="shared" si="1"/>
        <v>2.5647249065187672</v>
      </c>
      <c r="P11" s="1">
        <f>repro!A49</f>
        <v>46</v>
      </c>
      <c r="Q11" s="1" t="str">
        <f>repro!B49</f>
        <v>BOVINE LIVER</v>
      </c>
      <c r="R11" s="5">
        <f>repro!P49</f>
        <v>6.3249017584303679</v>
      </c>
      <c r="S11" s="5">
        <f>repro!Q49</f>
        <v>-28.595442143632297</v>
      </c>
      <c r="T11" s="5">
        <f>repro!R49</f>
        <v>9.541047086572382</v>
      </c>
      <c r="U11" s="5">
        <f>repro!S49</f>
        <v>46.909324277092118</v>
      </c>
      <c r="V11" s="5">
        <f t="shared" si="2"/>
        <v>4.9165803136125472</v>
      </c>
    </row>
    <row r="12" spans="1:22" x14ac:dyDescent="0.2">
      <c r="A12" s="56" t="str">
        <f>repro!B20</f>
        <v>FS5LE</v>
      </c>
      <c r="B12" s="5">
        <f>repro!P20</f>
        <v>10.750633981475577</v>
      </c>
      <c r="C12" s="5">
        <f>repro!Q20</f>
        <v>-17.700417318140538</v>
      </c>
      <c r="D12" s="5">
        <f>repro!R20</f>
        <v>12.162425989021656</v>
      </c>
      <c r="E12" s="5">
        <f>repro!S20</f>
        <v>38.816677754177604</v>
      </c>
      <c r="F12" s="4">
        <f t="shared" si="0"/>
        <v>3.1915242723133734</v>
      </c>
      <c r="H12" s="1">
        <f>repro!A34</f>
        <v>31</v>
      </c>
      <c r="I12" s="1" t="str">
        <f>repro!B34</f>
        <v>ALANINE</v>
      </c>
      <c r="J12" s="5">
        <f>repro!P34</f>
        <v>-1.8470462775045382</v>
      </c>
      <c r="K12" s="5">
        <f>repro!Q34</f>
        <v>-19.636977167710292</v>
      </c>
      <c r="L12" s="5">
        <f>repro!R34</f>
        <v>14.368801754125206</v>
      </c>
      <c r="M12" s="5">
        <f>repro!S34</f>
        <v>37.02931077781902</v>
      </c>
      <c r="N12" s="5">
        <f t="shared" si="1"/>
        <v>2.5770632382194365</v>
      </c>
      <c r="P12" s="1">
        <f>repro!A62</f>
        <v>59</v>
      </c>
      <c r="Q12" s="1" t="str">
        <f>repro!B62</f>
        <v>BOVINE LIVER</v>
      </c>
      <c r="R12" s="5">
        <f>repro!P62</f>
        <v>6.3434386302041457</v>
      </c>
      <c r="S12" s="5">
        <f>repro!Q62</f>
        <v>-28.592457650545633</v>
      </c>
      <c r="T12" s="5">
        <f>repro!R62</f>
        <v>9.6387073817595397</v>
      </c>
      <c r="U12" s="5">
        <f>repro!S62</f>
        <v>47.579212485334118</v>
      </c>
      <c r="V12" s="5">
        <f t="shared" si="2"/>
        <v>4.9362648538717817</v>
      </c>
    </row>
    <row r="13" spans="1:22" x14ac:dyDescent="0.2">
      <c r="A13" s="56" t="str">
        <f>repro!B24</f>
        <v>D007P</v>
      </c>
      <c r="B13" s="5">
        <f>repro!P24</f>
        <v>14.510046569879531</v>
      </c>
      <c r="C13" s="5">
        <f>repro!Q24</f>
        <v>-18.264866914798226</v>
      </c>
      <c r="D13" s="5">
        <f>repro!R24</f>
        <v>11.467984413085578</v>
      </c>
      <c r="E13" s="5">
        <f>repro!S24</f>
        <v>43.414460534215721</v>
      </c>
      <c r="F13" s="4">
        <f t="shared" si="0"/>
        <v>3.7857097612268746</v>
      </c>
      <c r="H13" s="1">
        <f>repro!A35</f>
        <v>32</v>
      </c>
      <c r="I13" s="1" t="str">
        <f>repro!B35</f>
        <v>ALANINE</v>
      </c>
      <c r="J13" s="5">
        <f>repro!P35</f>
        <v>-1.8178110904562006</v>
      </c>
      <c r="K13" s="5">
        <f>repro!Q35</f>
        <v>-19.600693034321324</v>
      </c>
      <c r="L13" s="5">
        <f>repro!R35</f>
        <v>14.636110443951562</v>
      </c>
      <c r="M13" s="5">
        <f>repro!S35</f>
        <v>37.667601610681089</v>
      </c>
      <c r="N13" s="5">
        <f t="shared" si="1"/>
        <v>2.573607363440428</v>
      </c>
      <c r="R13" s="5"/>
      <c r="S13" s="5"/>
      <c r="T13" s="5"/>
      <c r="U13" s="5"/>
      <c r="V13" s="5"/>
    </row>
    <row r="14" spans="1:22" x14ac:dyDescent="0.2">
      <c r="A14" s="56" t="str">
        <f>repro!B25</f>
        <v>D008P</v>
      </c>
      <c r="B14" s="5">
        <f>repro!P25</f>
        <v>13.818905607083654</v>
      </c>
      <c r="C14" s="5">
        <f>repro!Q25</f>
        <v>-18.586553226812796</v>
      </c>
      <c r="D14" s="5">
        <f>repro!R25</f>
        <v>11.537419984415683</v>
      </c>
      <c r="E14" s="5">
        <f>repro!S25</f>
        <v>43.357949278175646</v>
      </c>
      <c r="F14" s="4">
        <f t="shared" si="0"/>
        <v>3.7580281671935274</v>
      </c>
      <c r="H14" s="1">
        <f>repro!A47</f>
        <v>44</v>
      </c>
      <c r="I14" s="1" t="str">
        <f>repro!B47</f>
        <v>ALANINE</v>
      </c>
      <c r="J14" s="5">
        <f>repro!P47</f>
        <v>-1.90647099692276</v>
      </c>
      <c r="K14" s="5">
        <f>repro!Q47</f>
        <v>-19.631529656881639</v>
      </c>
      <c r="L14" s="5">
        <f>repro!R47</f>
        <v>14.684768991856004</v>
      </c>
      <c r="M14" s="5">
        <f>repro!S47</f>
        <v>37.800212582638082</v>
      </c>
      <c r="N14" s="5">
        <f t="shared" si="1"/>
        <v>2.5741101275479119</v>
      </c>
      <c r="R14" s="5"/>
      <c r="S14" s="5"/>
      <c r="T14" s="5"/>
      <c r="U14" s="5"/>
      <c r="V14" s="5"/>
    </row>
    <row r="15" spans="1:22" x14ac:dyDescent="0.2">
      <c r="A15" s="56" t="str">
        <f>repro!B26</f>
        <v>D010P</v>
      </c>
      <c r="B15" s="5">
        <f>repro!P26</f>
        <v>13.738862557574727</v>
      </c>
      <c r="C15" s="5">
        <f>repro!Q26</f>
        <v>-18.704924205136475</v>
      </c>
      <c r="D15" s="5">
        <f>repro!R26</f>
        <v>11.307280092509769</v>
      </c>
      <c r="E15" s="5">
        <f>repro!S26</f>
        <v>43.474816959427955</v>
      </c>
      <c r="F15" s="4">
        <f t="shared" si="0"/>
        <v>3.8448518656778283</v>
      </c>
      <c r="H15" s="1">
        <f>repro!A48</f>
        <v>45</v>
      </c>
      <c r="I15" s="1" t="str">
        <f>repro!B48</f>
        <v>ALANINE</v>
      </c>
      <c r="J15" s="5">
        <f>repro!P48</f>
        <v>-1.7884494050315336</v>
      </c>
      <c r="K15" s="5">
        <f>repro!Q48</f>
        <v>-19.62261611659466</v>
      </c>
      <c r="L15" s="5">
        <f>repro!R48</f>
        <v>15.668159530052584</v>
      </c>
      <c r="M15" s="5">
        <f>repro!S48</f>
        <v>40.28155905417475</v>
      </c>
      <c r="N15" s="5">
        <f t="shared" si="1"/>
        <v>2.5709183632520469</v>
      </c>
      <c r="R15" s="5"/>
      <c r="S15" s="5"/>
      <c r="T15" s="5"/>
      <c r="U15" s="5"/>
      <c r="V15" s="5"/>
    </row>
    <row r="16" spans="1:22" x14ac:dyDescent="0.2">
      <c r="A16" s="56" t="str">
        <f>repro!B27</f>
        <v>012_DP</v>
      </c>
      <c r="B16" s="5">
        <f>repro!P27</f>
        <v>12.950376125846486</v>
      </c>
      <c r="C16" s="5">
        <f>repro!Q27</f>
        <v>-18.707915158697077</v>
      </c>
      <c r="D16" s="5">
        <f>repro!R27</f>
        <v>11.166528871855119</v>
      </c>
      <c r="E16" s="5">
        <f>repro!S27</f>
        <v>42.194833115750164</v>
      </c>
      <c r="F16" s="4">
        <f t="shared" si="0"/>
        <v>3.7786883999468177</v>
      </c>
      <c r="H16" s="1">
        <f>repro!A60</f>
        <v>57</v>
      </c>
      <c r="I16" s="1" t="str">
        <f>repro!B60</f>
        <v>ALANINE</v>
      </c>
      <c r="J16" s="5">
        <f>repro!P60</f>
        <v>-1.8686331093935582</v>
      </c>
      <c r="K16" s="5">
        <f>repro!Q60</f>
        <v>-19.619422682143338</v>
      </c>
      <c r="L16" s="5">
        <f>repro!R60</f>
        <v>15.435062718764087</v>
      </c>
      <c r="M16" s="5">
        <f>repro!S60</f>
        <v>39.689593640433841</v>
      </c>
      <c r="N16" s="5">
        <f t="shared" si="1"/>
        <v>2.5713917956539318</v>
      </c>
      <c r="V16" s="5"/>
    </row>
    <row r="17" spans="1:22" x14ac:dyDescent="0.2">
      <c r="A17" s="56" t="str">
        <f>repro!B28</f>
        <v>022_DP</v>
      </c>
      <c r="B17" s="5">
        <f>repro!P28</f>
        <v>13.744093948538705</v>
      </c>
      <c r="C17" s="5">
        <f>repro!Q28</f>
        <v>-17.820004267719014</v>
      </c>
      <c r="D17" s="5">
        <f>repro!R28</f>
        <v>11.794637998708891</v>
      </c>
      <c r="E17" s="5">
        <f>repro!S28</f>
        <v>43.29889380266885</v>
      </c>
      <c r="F17" s="4">
        <f t="shared" si="0"/>
        <v>3.6710659375394648</v>
      </c>
      <c r="H17" s="1">
        <f>repro!A61</f>
        <v>58</v>
      </c>
      <c r="I17" s="1" t="str">
        <f>repro!B61</f>
        <v>ALANINE</v>
      </c>
      <c r="J17" s="5">
        <f>repro!P61</f>
        <v>-1.8631887401554525</v>
      </c>
      <c r="K17" s="5">
        <f>repro!Q61</f>
        <v>-19.641164505490138</v>
      </c>
      <c r="L17" s="5">
        <f>repro!R61</f>
        <v>14.04195396607332</v>
      </c>
      <c r="M17" s="5">
        <f>repro!S61</f>
        <v>36.248057550925814</v>
      </c>
      <c r="N17" s="5">
        <f t="shared" si="1"/>
        <v>2.58141122229175</v>
      </c>
      <c r="V17" s="5"/>
    </row>
    <row r="18" spans="1:22" x14ac:dyDescent="0.2">
      <c r="A18" s="56" t="str">
        <f>repro!B29</f>
        <v>011_DP</v>
      </c>
      <c r="B18" s="5">
        <f>repro!P29</f>
        <v>13.24928095718958</v>
      </c>
      <c r="C18" s="5">
        <f>repro!Q29</f>
        <v>-19.141919476461709</v>
      </c>
      <c r="D18" s="5">
        <f>repro!R29</f>
        <v>10.824096708299805</v>
      </c>
      <c r="E18" s="5">
        <f>repro!S29</f>
        <v>40.93748042527011</v>
      </c>
      <c r="F18" s="4">
        <f t="shared" si="0"/>
        <v>3.782068982613549</v>
      </c>
      <c r="J18" s="5"/>
      <c r="K18" s="5"/>
      <c r="L18" s="5"/>
      <c r="M18" s="5"/>
      <c r="N18" s="5"/>
      <c r="V18" s="5"/>
    </row>
    <row r="19" spans="1:22" x14ac:dyDescent="0.2">
      <c r="A19" s="55" t="str">
        <f>repro!B30</f>
        <v>014_DP</v>
      </c>
      <c r="B19" s="53">
        <f>repro!P30</f>
        <v>13.284603274104079</v>
      </c>
      <c r="C19" s="53">
        <f>repro!Q30</f>
        <v>-18.82387651853734</v>
      </c>
      <c r="D19" s="53">
        <f>repro!R30</f>
        <v>11.441838330995417</v>
      </c>
      <c r="E19" s="53">
        <f>repro!S30</f>
        <v>42.075213894148185</v>
      </c>
      <c r="F19" s="52">
        <f t="shared" si="0"/>
        <v>3.6773123930765874</v>
      </c>
      <c r="J19" s="5"/>
      <c r="K19" s="5"/>
      <c r="L19" s="5"/>
      <c r="M19" s="5"/>
      <c r="N19" s="5"/>
      <c r="V19" s="5"/>
    </row>
    <row r="20" spans="1:22" x14ac:dyDescent="0.2">
      <c r="A20" s="56" t="str">
        <f>repro!B31</f>
        <v>FS17LE</v>
      </c>
      <c r="B20" s="5">
        <f>repro!P31</f>
        <v>11.075983085798935</v>
      </c>
      <c r="C20" s="5">
        <f>repro!Q31</f>
        <v>-17.414532398062121</v>
      </c>
      <c r="D20" s="5">
        <f>repro!R31</f>
        <v>12.419397375975901</v>
      </c>
      <c r="E20" s="5">
        <f>repro!S31</f>
        <v>40.617778175885704</v>
      </c>
      <c r="F20" s="4">
        <f t="shared" si="0"/>
        <v>3.2705111968199669</v>
      </c>
      <c r="J20" s="5"/>
      <c r="K20" s="5"/>
      <c r="L20" s="5"/>
      <c r="M20" s="5"/>
      <c r="N20" s="5"/>
      <c r="V20" s="5"/>
    </row>
    <row r="21" spans="1:22" x14ac:dyDescent="0.2">
      <c r="A21" s="56" t="str">
        <f>repro!B32</f>
        <v>FS18LE</v>
      </c>
      <c r="B21" s="5">
        <f>repro!P32</f>
        <v>11.403820297086753</v>
      </c>
      <c r="C21" s="5">
        <f>repro!Q32</f>
        <v>-16.963180242268283</v>
      </c>
      <c r="D21" s="5">
        <f>repro!R32</f>
        <v>12.753987640839377</v>
      </c>
      <c r="E21" s="5">
        <f>repro!S32</f>
        <v>41.036811026273206</v>
      </c>
      <c r="F21" s="4">
        <f t="shared" si="0"/>
        <v>3.2175670999452572</v>
      </c>
      <c r="J21" s="5"/>
      <c r="K21" s="5"/>
      <c r="L21" s="5"/>
      <c r="M21" s="5"/>
      <c r="N21" s="5"/>
      <c r="V21" s="5"/>
    </row>
    <row r="22" spans="1:22" s="51" customFormat="1" x14ac:dyDescent="0.2">
      <c r="A22" s="55" t="str">
        <f>repro!B33</f>
        <v>FS19LE</v>
      </c>
      <c r="B22" s="53">
        <f>repro!P33</f>
        <v>9.5944934196710019</v>
      </c>
      <c r="C22" s="53">
        <f>repro!Q33</f>
        <v>-17.244118327083502</v>
      </c>
      <c r="D22" s="53">
        <f>repro!R33</f>
        <v>12.926260045287316</v>
      </c>
      <c r="E22" s="53">
        <f>repro!S33</f>
        <v>41.311532490697516</v>
      </c>
      <c r="F22" s="52">
        <f t="shared" si="0"/>
        <v>3.1959385271503153</v>
      </c>
      <c r="G22" s="1"/>
      <c r="J22" s="53"/>
      <c r="K22" s="53"/>
      <c r="L22" s="53"/>
      <c r="M22" s="53"/>
      <c r="N22" s="53"/>
      <c r="V22" s="53"/>
    </row>
    <row r="23" spans="1:22" x14ac:dyDescent="0.2">
      <c r="A23" s="56" t="str">
        <f>repro!B37</f>
        <v>FS20LE</v>
      </c>
      <c r="B23" s="5">
        <f>repro!P37</f>
        <v>9.6708309178326068</v>
      </c>
      <c r="C23" s="5">
        <f>repro!Q37</f>
        <v>-18.047732582575414</v>
      </c>
      <c r="D23" s="5">
        <f>repro!R37</f>
        <v>12.984752582468079</v>
      </c>
      <c r="E23" s="5">
        <f>repro!S37</f>
        <v>41.646720732128614</v>
      </c>
      <c r="F23" s="4">
        <f t="shared" si="0"/>
        <v>3.2073557403288318</v>
      </c>
      <c r="J23" s="5"/>
      <c r="K23" s="5"/>
      <c r="L23" s="5"/>
      <c r="M23" s="5"/>
      <c r="N23" s="5"/>
      <c r="V23" s="5"/>
    </row>
    <row r="24" spans="1:22" x14ac:dyDescent="0.2">
      <c r="A24" s="56" t="str">
        <f>repro!B38</f>
        <v>FS21LE</v>
      </c>
      <c r="B24" s="5">
        <f>repro!P38</f>
        <v>8.8292952676263248</v>
      </c>
      <c r="C24" s="5">
        <f>repro!Q38</f>
        <v>-17.832395353890362</v>
      </c>
      <c r="D24" s="5">
        <f>repro!R38</f>
        <v>13.270863350673102</v>
      </c>
      <c r="E24" s="5">
        <f>repro!S38</f>
        <v>41.604155662060393</v>
      </c>
      <c r="F24" s="4">
        <f t="shared" si="0"/>
        <v>3.1349999289948398</v>
      </c>
    </row>
    <row r="25" spans="1:22" x14ac:dyDescent="0.2">
      <c r="A25" s="56" t="str">
        <f>repro!B39</f>
        <v>FS22LE</v>
      </c>
      <c r="B25" s="5">
        <f>repro!P39</f>
        <v>10.849679881432372</v>
      </c>
      <c r="C25" s="5">
        <f>repro!Q39</f>
        <v>-17.920592829791858</v>
      </c>
      <c r="D25" s="5">
        <f>repro!R39</f>
        <v>12.956518661410158</v>
      </c>
      <c r="E25" s="5">
        <f>repro!S39</f>
        <v>41.504392544271276</v>
      </c>
      <c r="F25" s="4">
        <f t="shared" si="0"/>
        <v>3.203359917034537</v>
      </c>
      <c r="N25" s="14"/>
    </row>
    <row r="26" spans="1:22" x14ac:dyDescent="0.2">
      <c r="A26" s="56" t="str">
        <f>repro!B40</f>
        <v>FS23LE</v>
      </c>
      <c r="B26" s="5">
        <f>repro!P40</f>
        <v>11.477254185030983</v>
      </c>
      <c r="C26" s="5">
        <f>repro!Q40</f>
        <v>-19.802287220652694</v>
      </c>
      <c r="D26" s="5">
        <f>repro!R40</f>
        <v>11.811693842049992</v>
      </c>
      <c r="E26" s="5">
        <f>repro!S40</f>
        <v>43.839677630982365</v>
      </c>
      <c r="F26" s="4">
        <f t="shared" si="0"/>
        <v>3.7115487598325454</v>
      </c>
    </row>
    <row r="27" spans="1:22" x14ac:dyDescent="0.2">
      <c r="A27" s="56" t="str">
        <f>repro!B41</f>
        <v>FS24LE</v>
      </c>
      <c r="B27" s="5">
        <f>repro!P41</f>
        <v>11.458270735504428</v>
      </c>
      <c r="C27" s="5">
        <f>repro!Q41</f>
        <v>-17.889717003831464</v>
      </c>
      <c r="D27" s="5">
        <f>repro!R41</f>
        <v>12.814679191214344</v>
      </c>
      <c r="E27" s="53">
        <f>repro!S41</f>
        <v>42.006314243646365</v>
      </c>
      <c r="F27" s="4">
        <f t="shared" si="0"/>
        <v>3.2779840694291908</v>
      </c>
    </row>
    <row r="28" spans="1:22" x14ac:dyDescent="0.2">
      <c r="A28" s="56" t="str">
        <f>repro!B42</f>
        <v>FS25LE</v>
      </c>
      <c r="B28" s="5">
        <f>repro!P42</f>
        <v>9.0929764298777194</v>
      </c>
      <c r="C28" s="5">
        <f>repro!Q42</f>
        <v>-19.307049677566024</v>
      </c>
      <c r="D28" s="5">
        <f>repro!R42</f>
        <v>12.689047508720904</v>
      </c>
      <c r="E28" s="5">
        <f>repro!S42</f>
        <v>40.92105447726432</v>
      </c>
      <c r="F28" s="4">
        <f t="shared" si="0"/>
        <v>3.2249114402905481</v>
      </c>
    </row>
    <row r="29" spans="1:22" x14ac:dyDescent="0.2">
      <c r="A29" s="56" t="str">
        <f>repro!B43</f>
        <v>FS26LE</v>
      </c>
      <c r="B29" s="5">
        <f>repro!P43</f>
        <v>11.513408218107646</v>
      </c>
      <c r="C29" s="5">
        <f>repro!Q43</f>
        <v>-18.151078424636815</v>
      </c>
      <c r="D29" s="5">
        <f>repro!R43</f>
        <v>12.360568911308137</v>
      </c>
      <c r="E29" s="5">
        <f>repro!S43</f>
        <v>42.772712007210899</v>
      </c>
      <c r="F29" s="4">
        <f t="shared" si="0"/>
        <v>3.4604161276169125</v>
      </c>
    </row>
    <row r="30" spans="1:22" x14ac:dyDescent="0.2">
      <c r="A30" s="56" t="str">
        <f>repro!B44</f>
        <v>FS27LE</v>
      </c>
      <c r="B30" s="5">
        <f>repro!P44</f>
        <v>9.9048112989743586</v>
      </c>
      <c r="C30" s="5">
        <f>repro!Q44</f>
        <v>-17.084415725017177</v>
      </c>
      <c r="D30" s="5">
        <f>repro!R44</f>
        <v>12.510531296232708</v>
      </c>
      <c r="E30" s="5">
        <f>repro!S44</f>
        <v>41.756268676899232</v>
      </c>
      <c r="F30" s="4">
        <f t="shared" si="0"/>
        <v>3.3376894784215345</v>
      </c>
    </row>
    <row r="31" spans="1:22" x14ac:dyDescent="0.2">
      <c r="A31" s="56" t="str">
        <f>repro!B45</f>
        <v>FS28LE</v>
      </c>
      <c r="B31" s="5">
        <f>repro!P45</f>
        <v>11.42609796618288</v>
      </c>
      <c r="C31" s="5">
        <f>repro!Q45</f>
        <v>-18.224776417272494</v>
      </c>
      <c r="D31" s="5">
        <f>repro!R45</f>
        <v>12.60274355698161</v>
      </c>
      <c r="E31" s="5">
        <f>repro!S45</f>
        <v>41.689670146663957</v>
      </c>
      <c r="F31" s="4">
        <f t="shared" si="0"/>
        <v>3.3079836908661768</v>
      </c>
    </row>
    <row r="32" spans="1:22" x14ac:dyDescent="0.2">
      <c r="A32" s="56" t="str">
        <f>repro!B46</f>
        <v>FS29LE</v>
      </c>
      <c r="B32" s="5">
        <f>repro!P46</f>
        <v>9.365438580633878</v>
      </c>
      <c r="C32" s="5">
        <f>repro!Q46</f>
        <v>-19.083857347066413</v>
      </c>
      <c r="D32" s="5">
        <f>repro!R46</f>
        <v>12.776828091337824</v>
      </c>
      <c r="E32" s="5">
        <f>repro!S46</f>
        <v>40.464003830933976</v>
      </c>
      <c r="F32" s="4">
        <f t="shared" si="0"/>
        <v>3.1669835065220093</v>
      </c>
    </row>
    <row r="33" spans="1:7" x14ac:dyDescent="0.2">
      <c r="A33" s="56" t="str">
        <f>repro!B50</f>
        <v>FS30LE</v>
      </c>
      <c r="B33" s="5">
        <f>repro!P50</f>
        <v>8.6757983230358882</v>
      </c>
      <c r="C33" s="5">
        <f>repro!Q50</f>
        <v>-19.109542986298855</v>
      </c>
      <c r="D33" s="5">
        <f>repro!R50</f>
        <v>12.929943879124723</v>
      </c>
      <c r="E33" s="5">
        <f>repro!S50</f>
        <v>41.454084526930927</v>
      </c>
      <c r="F33" s="4">
        <f t="shared" si="0"/>
        <v>3.2060529352999105</v>
      </c>
    </row>
    <row r="34" spans="1:7" x14ac:dyDescent="0.2">
      <c r="A34" s="56" t="str">
        <f>repro!B51</f>
        <v>FS31LE</v>
      </c>
      <c r="B34" s="5">
        <f>repro!P51</f>
        <v>10.329278346337123</v>
      </c>
      <c r="C34" s="5">
        <f>repro!Q51</f>
        <v>-19.63518333667502</v>
      </c>
      <c r="D34" s="5">
        <f>repro!R51</f>
        <v>12.208696527602038</v>
      </c>
      <c r="E34" s="5">
        <f>repro!S51</f>
        <v>39.947805553544875</v>
      </c>
      <c r="F34" s="4">
        <f t="shared" si="0"/>
        <v>3.2720778555867005</v>
      </c>
    </row>
    <row r="35" spans="1:7" x14ac:dyDescent="0.2">
      <c r="A35" s="56" t="str">
        <f>repro!B52</f>
        <v>FS32LE</v>
      </c>
      <c r="B35" s="5">
        <f>repro!P52</f>
        <v>9.5736854774615132</v>
      </c>
      <c r="C35" s="5">
        <f>repro!Q52</f>
        <v>-18.832043318622425</v>
      </c>
      <c r="D35" s="5">
        <f>repro!R52</f>
        <v>11.677124815681291</v>
      </c>
      <c r="E35" s="5">
        <f>repro!S52</f>
        <v>42.718820850399041</v>
      </c>
      <c r="F35" s="4">
        <f t="shared" si="0"/>
        <v>3.6583338385688613</v>
      </c>
    </row>
    <row r="36" spans="1:7" x14ac:dyDescent="0.2">
      <c r="A36" s="56" t="str">
        <f>repro!B53</f>
        <v>FS33LE</v>
      </c>
      <c r="B36" s="5">
        <f>repro!P53</f>
        <v>11.191571531960598</v>
      </c>
      <c r="C36" s="5">
        <f>repro!Q53</f>
        <v>-17.411081582341168</v>
      </c>
      <c r="D36" s="5">
        <f>repro!R53</f>
        <v>11.882343935858936</v>
      </c>
      <c r="E36" s="5">
        <f>repro!S53</f>
        <v>37.673531338945274</v>
      </c>
      <c r="F36" s="4">
        <f t="shared" si="0"/>
        <v>3.170547119516784</v>
      </c>
    </row>
    <row r="37" spans="1:7" x14ac:dyDescent="0.2">
      <c r="A37" s="56" t="str">
        <f>repro!B54</f>
        <v>FS34LE</v>
      </c>
      <c r="B37" s="5">
        <f>repro!P54</f>
        <v>9.1145853134801946</v>
      </c>
      <c r="C37" s="5">
        <f>repro!Q54</f>
        <v>-18.451213957898283</v>
      </c>
      <c r="D37" s="5">
        <f>repro!R54</f>
        <v>13.582484514888586</v>
      </c>
      <c r="E37" s="5">
        <f>repro!S54</f>
        <v>43.686771445665244</v>
      </c>
      <c r="F37" s="4">
        <f t="shared" si="0"/>
        <v>3.216405024999478</v>
      </c>
    </row>
    <row r="38" spans="1:7" x14ac:dyDescent="0.2">
      <c r="A38" s="56" t="str">
        <f>repro!B55</f>
        <v>FS35LE</v>
      </c>
      <c r="B38" s="5">
        <f>repro!P55</f>
        <v>10.533056371546223</v>
      </c>
      <c r="C38" s="5">
        <f>repro!Q55</f>
        <v>-18.358438988486768</v>
      </c>
      <c r="D38" s="5">
        <f>repro!R55</f>
        <v>12.388334401353193</v>
      </c>
      <c r="E38" s="5">
        <f>repro!S55</f>
        <v>39.865156997464297</v>
      </c>
      <c r="F38" s="4">
        <f t="shared" si="0"/>
        <v>3.2179593887221656</v>
      </c>
    </row>
    <row r="39" spans="1:7" x14ac:dyDescent="0.2">
      <c r="A39" s="56" t="str">
        <f>repro!B56</f>
        <v>FS36LE</v>
      </c>
      <c r="B39" s="5">
        <f>repro!P56</f>
        <v>10.922594875232949</v>
      </c>
      <c r="C39" s="5">
        <f>repro!Q56</f>
        <v>-17.775742620103728</v>
      </c>
      <c r="D39" s="5">
        <f>repro!R56</f>
        <v>9.9723364599268276</v>
      </c>
      <c r="E39" s="5">
        <f>repro!S56</f>
        <v>33.669819467061885</v>
      </c>
      <c r="F39" s="4">
        <f t="shared" si="0"/>
        <v>3.3763220487357022</v>
      </c>
    </row>
    <row r="40" spans="1:7" x14ac:dyDescent="0.2">
      <c r="A40" s="56" t="str">
        <f>repro!B57</f>
        <v>FS37LE</v>
      </c>
      <c r="B40" s="5">
        <f>repro!P57</f>
        <v>9.6198825748130545</v>
      </c>
      <c r="C40" s="5">
        <f>repro!Q57</f>
        <v>-18.02767490047863</v>
      </c>
      <c r="D40" s="5">
        <f>repro!R57</f>
        <v>12.667489452125404</v>
      </c>
      <c r="E40" s="5">
        <f>repro!S57</f>
        <v>41.995105663651323</v>
      </c>
      <c r="F40" s="4">
        <f t="shared" si="0"/>
        <v>3.3151877348992156</v>
      </c>
    </row>
    <row r="41" spans="1:7" x14ac:dyDescent="0.2">
      <c r="A41" s="56" t="str">
        <f>repro!B58</f>
        <v>FS38LE</v>
      </c>
      <c r="B41" s="5">
        <f>repro!P58</f>
        <v>10.648911709048914</v>
      </c>
      <c r="C41" s="5">
        <f>repro!Q58</f>
        <v>-18.601816759345134</v>
      </c>
      <c r="D41" s="5">
        <f>repro!R58</f>
        <v>11.580346780523096</v>
      </c>
      <c r="E41" s="5">
        <f>repro!S58</f>
        <v>44.214762510572363</v>
      </c>
      <c r="F41" s="4">
        <f t="shared" si="0"/>
        <v>3.8180862238889826</v>
      </c>
    </row>
    <row r="42" spans="1:7" x14ac:dyDescent="0.2">
      <c r="A42" s="56" t="str">
        <f>repro!B59</f>
        <v>FS39LE</v>
      </c>
      <c r="B42" s="5">
        <f>repro!P59</f>
        <v>10.379049330484946</v>
      </c>
      <c r="C42" s="5">
        <f>repro!Q59</f>
        <v>-18.105483996166292</v>
      </c>
      <c r="D42" s="5">
        <f>repro!R59</f>
        <v>11.802017713285764</v>
      </c>
      <c r="E42" s="5">
        <f>repro!S59</f>
        <v>42.988975695048516</v>
      </c>
      <c r="F42" s="4">
        <f t="shared" si="0"/>
        <v>3.6425106909181282</v>
      </c>
    </row>
    <row r="43" spans="1:7" x14ac:dyDescent="0.2">
      <c r="B43" s="5"/>
      <c r="C43" s="5"/>
      <c r="D43" s="5"/>
      <c r="E43" s="5"/>
      <c r="F43" s="4"/>
    </row>
    <row r="44" spans="1:7" s="51" customFormat="1" x14ac:dyDescent="0.2">
      <c r="A44" s="55"/>
      <c r="B44" s="53"/>
      <c r="C44" s="53"/>
      <c r="D44" s="53"/>
      <c r="E44" s="53"/>
      <c r="F44" s="52"/>
      <c r="G44" s="1"/>
    </row>
    <row r="45" spans="1:7" x14ac:dyDescent="0.2">
      <c r="B45" s="5"/>
      <c r="C45" s="5"/>
      <c r="D45" s="5"/>
      <c r="E45" s="5"/>
      <c r="F45" s="4"/>
    </row>
    <row r="46" spans="1:7" x14ac:dyDescent="0.2">
      <c r="B46" s="5"/>
      <c r="C46" s="5"/>
      <c r="D46" s="5"/>
      <c r="E46" s="5"/>
      <c r="F46" s="4"/>
    </row>
    <row r="47" spans="1:7" x14ac:dyDescent="0.2">
      <c r="B47" s="5"/>
      <c r="C47" s="5"/>
      <c r="D47" s="5"/>
      <c r="E47" s="5"/>
      <c r="F47" s="4"/>
    </row>
    <row r="48" spans="1:7" x14ac:dyDescent="0.2">
      <c r="A48" s="55"/>
      <c r="B48" s="53"/>
      <c r="C48" s="53"/>
      <c r="D48" s="53"/>
      <c r="E48" s="53"/>
      <c r="F48" s="52"/>
    </row>
    <row r="49" spans="1:7" x14ac:dyDescent="0.2">
      <c r="A49" s="55"/>
      <c r="B49" s="53"/>
      <c r="C49" s="53"/>
      <c r="D49" s="53"/>
      <c r="E49" s="53"/>
      <c r="F49" s="52"/>
    </row>
    <row r="50" spans="1:7" x14ac:dyDescent="0.2">
      <c r="B50" s="5"/>
      <c r="C50" s="5"/>
      <c r="D50" s="5"/>
      <c r="E50" s="5"/>
      <c r="F50" s="4"/>
    </row>
    <row r="51" spans="1:7" x14ac:dyDescent="0.2">
      <c r="B51" s="5"/>
      <c r="C51" s="5"/>
      <c r="D51" s="5"/>
      <c r="E51" s="5"/>
      <c r="F51" s="4"/>
    </row>
    <row r="52" spans="1:7" x14ac:dyDescent="0.2">
      <c r="B52" s="5"/>
      <c r="C52" s="5"/>
      <c r="D52" s="5"/>
      <c r="E52" s="5"/>
      <c r="F52" s="4"/>
    </row>
    <row r="53" spans="1:7" x14ac:dyDescent="0.2">
      <c r="B53" s="5"/>
      <c r="C53" s="5"/>
      <c r="D53" s="5"/>
      <c r="E53" s="5"/>
      <c r="F53" s="4"/>
    </row>
    <row r="54" spans="1:7" x14ac:dyDescent="0.2">
      <c r="A54" s="55"/>
      <c r="B54" s="53"/>
      <c r="C54" s="53"/>
      <c r="D54" s="53"/>
      <c r="E54" s="53"/>
      <c r="F54" s="52"/>
    </row>
    <row r="55" spans="1:7" x14ac:dyDescent="0.2">
      <c r="A55" s="55"/>
      <c r="B55" s="53"/>
      <c r="C55" s="53"/>
      <c r="D55" s="53"/>
      <c r="E55" s="53"/>
      <c r="F55" s="52"/>
    </row>
    <row r="56" spans="1:7" x14ac:dyDescent="0.2">
      <c r="B56" s="5"/>
      <c r="C56" s="5"/>
      <c r="D56" s="5"/>
      <c r="E56" s="5"/>
      <c r="F56" s="4"/>
    </row>
    <row r="57" spans="1:7" s="51" customFormat="1" x14ac:dyDescent="0.2">
      <c r="A57" s="55"/>
      <c r="B57" s="53"/>
      <c r="C57" s="53"/>
      <c r="D57" s="53"/>
      <c r="E57" s="53"/>
      <c r="F57" s="52"/>
      <c r="G57" s="1"/>
    </row>
    <row r="58" spans="1:7" x14ac:dyDescent="0.2">
      <c r="B58" s="5"/>
      <c r="C58" s="5"/>
      <c r="D58" s="5"/>
      <c r="E58" s="5"/>
      <c r="F58" s="4"/>
    </row>
    <row r="59" spans="1:7" x14ac:dyDescent="0.2">
      <c r="B59" s="5"/>
      <c r="C59" s="5"/>
      <c r="D59" s="5"/>
      <c r="E59" s="5"/>
      <c r="F59" s="4"/>
    </row>
    <row r="60" spans="1:7" x14ac:dyDescent="0.2">
      <c r="B60" s="5"/>
      <c r="C60" s="5"/>
      <c r="D60" s="5"/>
      <c r="E60" s="5"/>
      <c r="F60" s="4"/>
    </row>
    <row r="61" spans="1:7" x14ac:dyDescent="0.2">
      <c r="B61" s="5"/>
      <c r="C61" s="5"/>
      <c r="D61" s="5"/>
      <c r="E61" s="5"/>
      <c r="F61" s="4"/>
    </row>
    <row r="62" spans="1:7" x14ac:dyDescent="0.2">
      <c r="B62" s="5"/>
      <c r="C62" s="5"/>
      <c r="D62" s="5"/>
      <c r="E62" s="5"/>
      <c r="F62" s="4"/>
    </row>
    <row r="63" spans="1:7" x14ac:dyDescent="0.2">
      <c r="B63" s="5"/>
      <c r="C63" s="5"/>
      <c r="D63" s="5"/>
      <c r="E63" s="5"/>
      <c r="F63" s="4"/>
    </row>
    <row r="64" spans="1:7" x14ac:dyDescent="0.2">
      <c r="B64" s="5"/>
      <c r="C64" s="5"/>
      <c r="D64" s="5"/>
      <c r="E64" s="5"/>
      <c r="F64" s="4"/>
    </row>
    <row r="65" spans="2:6" x14ac:dyDescent="0.2">
      <c r="B65" s="5"/>
      <c r="C65" s="5"/>
      <c r="D65" s="5"/>
      <c r="E65" s="5"/>
      <c r="F65" s="4"/>
    </row>
    <row r="66" spans="2:6" x14ac:dyDescent="0.2">
      <c r="B66" s="5"/>
      <c r="C66" s="5"/>
      <c r="D66" s="5"/>
      <c r="E66" s="5"/>
      <c r="F66" s="4"/>
    </row>
    <row r="67" spans="2:6" x14ac:dyDescent="0.2">
      <c r="B67" s="5"/>
      <c r="C67" s="5"/>
      <c r="D67" s="5"/>
      <c r="E67" s="5"/>
      <c r="F67" s="4"/>
    </row>
    <row r="68" spans="2:6" x14ac:dyDescent="0.2">
      <c r="B68" s="5"/>
      <c r="C68" s="5"/>
      <c r="D68" s="5"/>
      <c r="E68" s="5"/>
      <c r="F68" s="4"/>
    </row>
    <row r="69" spans="2:6" x14ac:dyDescent="0.2">
      <c r="B69" s="5"/>
      <c r="C69" s="5"/>
      <c r="D69" s="5"/>
      <c r="E69" s="5"/>
      <c r="F69" s="4"/>
    </row>
    <row r="70" spans="2:6" x14ac:dyDescent="0.2">
      <c r="B70" s="5"/>
      <c r="C70" s="5"/>
      <c r="D70" s="5"/>
      <c r="E70" s="5"/>
      <c r="F70" s="4"/>
    </row>
    <row r="71" spans="2:6" x14ac:dyDescent="0.2">
      <c r="B71" s="5"/>
      <c r="C71" s="5"/>
      <c r="D71" s="5"/>
      <c r="E71" s="5"/>
      <c r="F71" s="4"/>
    </row>
    <row r="72" spans="2:6" x14ac:dyDescent="0.2">
      <c r="B72" s="5"/>
      <c r="C72" s="5"/>
      <c r="D72" s="5"/>
      <c r="E72" s="5"/>
      <c r="F72" s="4"/>
    </row>
    <row r="73" spans="2:6" x14ac:dyDescent="0.2">
      <c r="B73" s="5"/>
      <c r="C73" s="5"/>
      <c r="D73" s="5"/>
      <c r="E73" s="5"/>
      <c r="F73" s="4"/>
    </row>
    <row r="74" spans="2:6" x14ac:dyDescent="0.2">
      <c r="B74" s="5"/>
      <c r="C74" s="5"/>
      <c r="D74" s="5"/>
      <c r="E74" s="5"/>
      <c r="F74" s="5"/>
    </row>
    <row r="75" spans="2:6" x14ac:dyDescent="0.2">
      <c r="B75" s="5"/>
      <c r="C75" s="5"/>
      <c r="D75" s="5"/>
      <c r="E75" s="5"/>
      <c r="F75" s="5"/>
    </row>
    <row r="76" spans="2:6" x14ac:dyDescent="0.2">
      <c r="B76" s="5"/>
      <c r="C76" s="5"/>
      <c r="D76" s="5"/>
      <c r="E76" s="5"/>
      <c r="F76" s="5"/>
    </row>
    <row r="77" spans="2:6" x14ac:dyDescent="0.2">
      <c r="B77" s="5"/>
      <c r="C77" s="5"/>
      <c r="D77" s="5"/>
      <c r="E77" s="5"/>
      <c r="F77" s="5"/>
    </row>
    <row r="78" spans="2:6" x14ac:dyDescent="0.2">
      <c r="B78" s="5"/>
      <c r="C78" s="5"/>
      <c r="D78" s="5"/>
      <c r="E78" s="5"/>
      <c r="F78" s="5"/>
    </row>
    <row r="79" spans="2:6" x14ac:dyDescent="0.2">
      <c r="B79" s="5"/>
      <c r="C79" s="5"/>
      <c r="D79" s="5"/>
      <c r="E79" s="5"/>
      <c r="F79" s="5"/>
    </row>
    <row r="80" spans="2:6" x14ac:dyDescent="0.2">
      <c r="B80" s="5"/>
      <c r="C80" s="5"/>
      <c r="D80" s="5"/>
      <c r="E80" s="5"/>
      <c r="F80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ReprocessedData</vt:lpstr>
      <vt:lpstr>repro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sercon_1</dc:creator>
  <cp:lastModifiedBy>sercon_1</cp:lastModifiedBy>
  <dcterms:created xsi:type="dcterms:W3CDTF">2018-12-06T09:57:31Z</dcterms:created>
  <dcterms:modified xsi:type="dcterms:W3CDTF">2023-06-28T12:58:37Z</dcterms:modified>
</cp:coreProperties>
</file>