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370" windowHeight="1170" activeTab="2"/>
  </bookViews>
  <sheets>
    <sheet name="ReprocessedData" sheetId="1" r:id="rId1"/>
    <sheet name="repro" sheetId="2" r:id="rId2"/>
    <sheet name="results" sheetId="3" r:id="rId3"/>
  </sheets>
  <calcPr calcId="145621"/>
</workbook>
</file>

<file path=xl/calcChain.xml><?xml version="1.0" encoding="utf-8"?>
<calcChain xmlns="http://schemas.openxmlformats.org/spreadsheetml/2006/main">
  <c r="I36" i="2" l="1"/>
  <c r="I8" i="2"/>
  <c r="I9" i="2"/>
  <c r="I21" i="2"/>
  <c r="K21" i="2" s="1"/>
  <c r="I22" i="2"/>
  <c r="I34" i="2"/>
  <c r="I35" i="2"/>
  <c r="K35" i="2" s="1"/>
  <c r="I10" i="2"/>
  <c r="I23" i="2"/>
  <c r="F10" i="2"/>
  <c r="A10" i="2"/>
  <c r="F23" i="2"/>
  <c r="A23" i="2"/>
  <c r="P9" i="3" s="1"/>
  <c r="F36" i="2"/>
  <c r="A36" i="2"/>
  <c r="P10" i="3" s="1"/>
  <c r="F8" i="2"/>
  <c r="A8" i="2"/>
  <c r="F9" i="2"/>
  <c r="A9" i="2"/>
  <c r="H9" i="3" s="1"/>
  <c r="F21" i="2"/>
  <c r="J21" i="2" s="1"/>
  <c r="A21" i="2"/>
  <c r="F22" i="2"/>
  <c r="J22" i="2" s="1"/>
  <c r="A22" i="2"/>
  <c r="F34" i="2"/>
  <c r="J34" i="2" s="1"/>
  <c r="A34" i="2"/>
  <c r="H12" i="3" s="1"/>
  <c r="F35" i="2"/>
  <c r="J35" i="2" s="1"/>
  <c r="A35" i="2"/>
  <c r="V11" i="2"/>
  <c r="C11" i="2"/>
  <c r="L213" i="2"/>
  <c r="B8" i="2"/>
  <c r="M213" i="2"/>
  <c r="W11" i="2"/>
  <c r="G5" i="2"/>
  <c r="H5" i="2"/>
  <c r="I5" i="2"/>
  <c r="G6" i="2"/>
  <c r="C6" i="2"/>
  <c r="H6" i="2"/>
  <c r="I6" i="2"/>
  <c r="G7" i="2"/>
  <c r="H7" i="2"/>
  <c r="I7" i="2"/>
  <c r="G8" i="2"/>
  <c r="H8" i="2"/>
  <c r="G9" i="2"/>
  <c r="C9" i="2"/>
  <c r="H9" i="2"/>
  <c r="G10" i="2"/>
  <c r="H10" i="2"/>
  <c r="G11" i="2"/>
  <c r="H11" i="2"/>
  <c r="I11" i="2"/>
  <c r="G12" i="2"/>
  <c r="H12" i="2"/>
  <c r="I12" i="2"/>
  <c r="G13" i="2"/>
  <c r="H13" i="2"/>
  <c r="I13" i="2"/>
  <c r="G14" i="2"/>
  <c r="H14" i="2"/>
  <c r="I14" i="2"/>
  <c r="A14" i="2"/>
  <c r="G15" i="2"/>
  <c r="H15" i="2"/>
  <c r="I15" i="2"/>
  <c r="G16" i="2"/>
  <c r="H16" i="2"/>
  <c r="I16" i="2"/>
  <c r="G17" i="2"/>
  <c r="H17" i="2"/>
  <c r="I17" i="2"/>
  <c r="G18" i="2"/>
  <c r="H18" i="2"/>
  <c r="I18" i="2"/>
  <c r="A18" i="2"/>
  <c r="G19" i="2"/>
  <c r="H19" i="2"/>
  <c r="I19" i="2"/>
  <c r="G20" i="2"/>
  <c r="C20" i="2"/>
  <c r="H20" i="2"/>
  <c r="I20" i="2"/>
  <c r="G21" i="2"/>
  <c r="H21" i="2"/>
  <c r="G22" i="2"/>
  <c r="H22" i="2"/>
  <c r="G23" i="2"/>
  <c r="F105" i="2" s="1"/>
  <c r="H23" i="2"/>
  <c r="G24" i="2"/>
  <c r="H24" i="2"/>
  <c r="I24" i="2"/>
  <c r="A24" i="2"/>
  <c r="G25" i="2"/>
  <c r="H25" i="2"/>
  <c r="I25" i="2"/>
  <c r="G26" i="2"/>
  <c r="C26" i="2"/>
  <c r="H26" i="2"/>
  <c r="I26" i="2"/>
  <c r="G27" i="2"/>
  <c r="H27" i="2"/>
  <c r="I27" i="2"/>
  <c r="G28" i="2"/>
  <c r="H28" i="2"/>
  <c r="I28" i="2"/>
  <c r="G29" i="2"/>
  <c r="H29" i="2"/>
  <c r="I29" i="2"/>
  <c r="G30" i="2"/>
  <c r="H30" i="2"/>
  <c r="I30" i="2"/>
  <c r="G31" i="2"/>
  <c r="H31" i="2"/>
  <c r="I31" i="2"/>
  <c r="G32" i="2"/>
  <c r="H32" i="2"/>
  <c r="I32" i="2"/>
  <c r="A32" i="2"/>
  <c r="G33" i="2"/>
  <c r="H33" i="2"/>
  <c r="I33" i="2"/>
  <c r="G34" i="2"/>
  <c r="C34" i="2"/>
  <c r="H34" i="2"/>
  <c r="G35" i="2"/>
  <c r="C35" i="2"/>
  <c r="H35" i="2"/>
  <c r="G36" i="2"/>
  <c r="H36" i="2"/>
  <c r="D109" i="2"/>
  <c r="I4" i="2"/>
  <c r="H4" i="2"/>
  <c r="G4" i="2"/>
  <c r="C4" i="2"/>
  <c r="F5" i="2"/>
  <c r="F6" i="2"/>
  <c r="F7" i="2"/>
  <c r="F11" i="2"/>
  <c r="F12" i="2"/>
  <c r="F13" i="2"/>
  <c r="F14" i="2"/>
  <c r="F15" i="2"/>
  <c r="F16" i="2"/>
  <c r="F17" i="2"/>
  <c r="F18" i="2"/>
  <c r="L18" i="2" s="1"/>
  <c r="L124" i="2" s="1"/>
  <c r="F19" i="2"/>
  <c r="F20" i="2"/>
  <c r="F24" i="2"/>
  <c r="F25" i="2"/>
  <c r="A25" i="2"/>
  <c r="F26" i="2"/>
  <c r="F27" i="2"/>
  <c r="F28" i="2"/>
  <c r="F29" i="2"/>
  <c r="A29" i="2"/>
  <c r="F30" i="2"/>
  <c r="F31" i="2"/>
  <c r="F32" i="2"/>
  <c r="L32" i="2" s="1"/>
  <c r="L138" i="2" s="1"/>
  <c r="F33" i="2"/>
  <c r="A33" i="2"/>
  <c r="F4" i="2"/>
  <c r="L4" i="2" s="1"/>
  <c r="L110" i="2" s="1"/>
  <c r="C5" i="2"/>
  <c r="D5" i="2"/>
  <c r="E5" i="2"/>
  <c r="D6" i="2"/>
  <c r="E6" i="2"/>
  <c r="C7" i="2"/>
  <c r="D7" i="2"/>
  <c r="E7" i="2"/>
  <c r="C8" i="2"/>
  <c r="D8" i="2"/>
  <c r="E8" i="2"/>
  <c r="D9" i="2"/>
  <c r="R9" i="2" s="1"/>
  <c r="L9" i="3" s="1"/>
  <c r="E9" i="2"/>
  <c r="C10" i="2"/>
  <c r="D104" i="2" s="1"/>
  <c r="D10" i="2"/>
  <c r="E10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D20" i="2"/>
  <c r="E20" i="2"/>
  <c r="C21" i="2"/>
  <c r="D21" i="2"/>
  <c r="E21" i="2"/>
  <c r="C22" i="2"/>
  <c r="D22" i="2"/>
  <c r="E22" i="2"/>
  <c r="C23" i="2"/>
  <c r="D105" i="2" s="1"/>
  <c r="D23" i="2"/>
  <c r="E105" i="2" s="1"/>
  <c r="E23" i="2"/>
  <c r="C24" i="2"/>
  <c r="D24" i="2"/>
  <c r="E24" i="2"/>
  <c r="C25" i="2"/>
  <c r="D25" i="2"/>
  <c r="E25" i="2"/>
  <c r="D26" i="2"/>
  <c r="E26" i="2"/>
  <c r="C27" i="2"/>
  <c r="D27" i="2"/>
  <c r="E27" i="2"/>
  <c r="C28" i="2"/>
  <c r="D28" i="2"/>
  <c r="E28" i="2"/>
  <c r="C29" i="2"/>
  <c r="D29" i="2"/>
  <c r="E29" i="2"/>
  <c r="C30" i="2"/>
  <c r="D30" i="2"/>
  <c r="E30" i="2"/>
  <c r="C31" i="2"/>
  <c r="D31" i="2"/>
  <c r="E31" i="2"/>
  <c r="C32" i="2"/>
  <c r="D32" i="2"/>
  <c r="E32" i="2"/>
  <c r="C33" i="2"/>
  <c r="D33" i="2"/>
  <c r="E33" i="2"/>
  <c r="D34" i="2"/>
  <c r="R34" i="2" s="1"/>
  <c r="L12" i="3" s="1"/>
  <c r="E34" i="2"/>
  <c r="D35" i="2"/>
  <c r="E35" i="2"/>
  <c r="C36" i="2"/>
  <c r="D106" i="2" s="1"/>
  <c r="D36" i="2"/>
  <c r="E36" i="2"/>
  <c r="D107" i="2"/>
  <c r="D108" i="2"/>
  <c r="E108" i="2"/>
  <c r="E109" i="2"/>
  <c r="D110" i="2"/>
  <c r="E110" i="2"/>
  <c r="D4" i="2"/>
  <c r="E4" i="2"/>
  <c r="A5" i="2"/>
  <c r="B5" i="2"/>
  <c r="J111" i="2" s="1"/>
  <c r="A6" i="2"/>
  <c r="B6" i="2"/>
  <c r="J112" i="2" s="1"/>
  <c r="A7" i="2"/>
  <c r="B7" i="2"/>
  <c r="J113" i="2" s="1"/>
  <c r="B9" i="2"/>
  <c r="B10" i="2"/>
  <c r="J116" i="2" s="1"/>
  <c r="A11" i="2"/>
  <c r="B11" i="2"/>
  <c r="A12" i="2"/>
  <c r="M12" i="2" s="1"/>
  <c r="M118" i="2" s="1"/>
  <c r="B12" i="2"/>
  <c r="A13" i="2"/>
  <c r="B13" i="2"/>
  <c r="A5" i="3" s="1"/>
  <c r="B14" i="2"/>
  <c r="A15" i="2"/>
  <c r="B15" i="2"/>
  <c r="J121" i="2" s="1"/>
  <c r="A16" i="2"/>
  <c r="B16" i="2"/>
  <c r="A17" i="2"/>
  <c r="B17" i="2"/>
  <c r="B18" i="2"/>
  <c r="A19" i="2"/>
  <c r="B19" i="2"/>
  <c r="A11" i="3" s="1"/>
  <c r="A20" i="2"/>
  <c r="M20" i="2" s="1"/>
  <c r="M126" i="2" s="1"/>
  <c r="B20" i="2"/>
  <c r="B21" i="2"/>
  <c r="I10" i="3" s="1"/>
  <c r="B22" i="2"/>
  <c r="B23" i="2"/>
  <c r="J129" i="2" s="1"/>
  <c r="B24" i="2"/>
  <c r="A13" i="3" s="1"/>
  <c r="B25" i="2"/>
  <c r="J131" i="2" s="1"/>
  <c r="A26" i="2"/>
  <c r="M26" i="2" s="1"/>
  <c r="M132" i="2" s="1"/>
  <c r="B26" i="2"/>
  <c r="A15" i="3" s="1"/>
  <c r="A27" i="2"/>
  <c r="B27" i="2"/>
  <c r="A16" i="3" s="1"/>
  <c r="A28" i="2"/>
  <c r="B28" i="2"/>
  <c r="J134" i="2" s="1"/>
  <c r="B29" i="2"/>
  <c r="A30" i="2"/>
  <c r="M30" i="2" s="1"/>
  <c r="M136" i="2" s="1"/>
  <c r="B30" i="2"/>
  <c r="A31" i="2"/>
  <c r="B31" i="2"/>
  <c r="B32" i="2"/>
  <c r="A21" i="3" s="1"/>
  <c r="B33" i="2"/>
  <c r="A22" i="3" s="1"/>
  <c r="B34" i="2"/>
  <c r="B35" i="2"/>
  <c r="B36" i="2"/>
  <c r="B4" i="2"/>
  <c r="J110" i="2" s="1"/>
  <c r="A4" i="2"/>
  <c r="Q9" i="3"/>
  <c r="J138" i="2"/>
  <c r="S21" i="2"/>
  <c r="M10" i="3" s="1"/>
  <c r="A14" i="3"/>
  <c r="S33" i="2"/>
  <c r="E22" i="3" s="1"/>
  <c r="A7" i="3"/>
  <c r="J127" i="2" l="1"/>
  <c r="S32" i="2"/>
  <c r="E21" i="3" s="1"/>
  <c r="S28" i="2"/>
  <c r="E17" i="3" s="1"/>
  <c r="S14" i="2"/>
  <c r="E6" i="3" s="1"/>
  <c r="M25" i="2"/>
  <c r="M131" i="2" s="1"/>
  <c r="S34" i="2"/>
  <c r="M12" i="3" s="1"/>
  <c r="M18" i="2"/>
  <c r="M124" i="2" s="1"/>
  <c r="R18" i="2"/>
  <c r="D10" i="3" s="1"/>
  <c r="L13" i="2"/>
  <c r="L119" i="2" s="1"/>
  <c r="M32" i="2"/>
  <c r="M138" i="2" s="1"/>
  <c r="S29" i="2"/>
  <c r="E18" i="3" s="1"/>
  <c r="M27" i="2"/>
  <c r="M133" i="2" s="1"/>
  <c r="R30" i="2"/>
  <c r="D19" i="3" s="1"/>
  <c r="R17" i="2"/>
  <c r="D9" i="3" s="1"/>
  <c r="S16" i="2"/>
  <c r="E8" i="3" s="1"/>
  <c r="L25" i="2"/>
  <c r="L131" i="2" s="1"/>
  <c r="L14" i="2"/>
  <c r="L120" i="2" s="1"/>
  <c r="L7" i="2"/>
  <c r="L113" i="2" s="1"/>
  <c r="L30" i="2"/>
  <c r="L136" i="2" s="1"/>
  <c r="A17" i="3"/>
  <c r="J133" i="2"/>
  <c r="M16" i="2"/>
  <c r="M122" i="2" s="1"/>
  <c r="S13" i="2"/>
  <c r="E5" i="3" s="1"/>
  <c r="S6" i="2"/>
  <c r="L17" i="2"/>
  <c r="L123" i="2" s="1"/>
  <c r="R33" i="2"/>
  <c r="D22" i="3" s="1"/>
  <c r="M11" i="2"/>
  <c r="M117" i="2" s="1"/>
  <c r="J132" i="2"/>
  <c r="R6" i="2"/>
  <c r="L11" i="2"/>
  <c r="L117" i="2" s="1"/>
  <c r="L22" i="2"/>
  <c r="L128" i="2" s="1"/>
  <c r="H11" i="3"/>
  <c r="Q8" i="3"/>
  <c r="L27" i="2"/>
  <c r="L133" i="2" s="1"/>
  <c r="L24" i="2"/>
  <c r="L130" i="2" s="1"/>
  <c r="S18" i="2"/>
  <c r="E10" i="3" s="1"/>
  <c r="F10" i="3" s="1"/>
  <c r="S7" i="2"/>
  <c r="A4" i="3"/>
  <c r="J118" i="2"/>
  <c r="F110" i="2"/>
  <c r="M22" i="2"/>
  <c r="M128" i="2" s="1"/>
  <c r="M36" i="2"/>
  <c r="M142" i="2" s="1"/>
  <c r="L36" i="2"/>
  <c r="L142" i="2" s="1"/>
  <c r="J122" i="2"/>
  <c r="A8" i="3"/>
  <c r="E106" i="2"/>
  <c r="R36" i="2"/>
  <c r="T10" i="3" s="1"/>
  <c r="R4" i="2"/>
  <c r="I8" i="3"/>
  <c r="J114" i="2"/>
  <c r="R21" i="2"/>
  <c r="L10" i="3" s="1"/>
  <c r="N10" i="3" s="1"/>
  <c r="R14" i="2"/>
  <c r="D6" i="3" s="1"/>
  <c r="R7" i="2"/>
  <c r="L34" i="2"/>
  <c r="L140" i="2" s="1"/>
  <c r="R32" i="2"/>
  <c r="D21" i="3" s="1"/>
  <c r="R31" i="2"/>
  <c r="D20" i="3" s="1"/>
  <c r="R28" i="2"/>
  <c r="D17" i="3" s="1"/>
  <c r="F17" i="3" s="1"/>
  <c r="R27" i="2"/>
  <c r="D16" i="3" s="1"/>
  <c r="R25" i="2"/>
  <c r="D14" i="3" s="1"/>
  <c r="R19" i="2"/>
  <c r="D11" i="3" s="1"/>
  <c r="R16" i="2"/>
  <c r="D8" i="3" s="1"/>
  <c r="F8" i="3" s="1"/>
  <c r="R15" i="2"/>
  <c r="D7" i="3" s="1"/>
  <c r="R12" i="2"/>
  <c r="D4" i="3" s="1"/>
  <c r="L33" i="2"/>
  <c r="L139" i="2" s="1"/>
  <c r="L29" i="2"/>
  <c r="L135" i="2" s="1"/>
  <c r="L20" i="2"/>
  <c r="L126" i="2" s="1"/>
  <c r="L5" i="2"/>
  <c r="L111" i="2" s="1"/>
  <c r="S35" i="2"/>
  <c r="M13" i="3" s="1"/>
  <c r="M33" i="2"/>
  <c r="M139" i="2" s="1"/>
  <c r="S30" i="2"/>
  <c r="E19" i="3" s="1"/>
  <c r="M28" i="2"/>
  <c r="M134" i="2" s="1"/>
  <c r="S26" i="2"/>
  <c r="E15" i="3" s="1"/>
  <c r="S25" i="2"/>
  <c r="E14" i="3" s="1"/>
  <c r="M15" i="2"/>
  <c r="M121" i="2" s="1"/>
  <c r="S12" i="2"/>
  <c r="E4" i="3" s="1"/>
  <c r="S9" i="2"/>
  <c r="M9" i="3" s="1"/>
  <c r="N9" i="3" s="1"/>
  <c r="F22" i="3"/>
  <c r="I9" i="3"/>
  <c r="J115" i="2"/>
  <c r="F109" i="2"/>
  <c r="J117" i="2"/>
  <c r="A3" i="3"/>
  <c r="R10" i="2"/>
  <c r="T8" i="3" s="1"/>
  <c r="E104" i="2"/>
  <c r="R20" i="2"/>
  <c r="D12" i="3" s="1"/>
  <c r="S19" i="2"/>
  <c r="E11" i="3" s="1"/>
  <c r="F104" i="2"/>
  <c r="S10" i="2"/>
  <c r="U8" i="3" s="1"/>
  <c r="S4" i="2"/>
  <c r="L15" i="2"/>
  <c r="L121" i="2" s="1"/>
  <c r="E107" i="2"/>
  <c r="M6" i="2"/>
  <c r="M112" i="2" s="1"/>
  <c r="L6" i="2"/>
  <c r="L112" i="2" s="1"/>
  <c r="R23" i="2"/>
  <c r="T9" i="3" s="1"/>
  <c r="S23" i="2"/>
  <c r="U9" i="3" s="1"/>
  <c r="S31" i="2"/>
  <c r="E20" i="3" s="1"/>
  <c r="L23" i="2"/>
  <c r="L129" i="2" s="1"/>
  <c r="J125" i="2"/>
  <c r="S15" i="2"/>
  <c r="E7" i="3" s="1"/>
  <c r="M4" i="2"/>
  <c r="M110" i="2" s="1"/>
  <c r="A18" i="3"/>
  <c r="J135" i="2"/>
  <c r="R29" i="2"/>
  <c r="D18" i="3" s="1"/>
  <c r="F18" i="3" s="1"/>
  <c r="R26" i="2"/>
  <c r="D15" i="3" s="1"/>
  <c r="S17" i="2"/>
  <c r="E9" i="3" s="1"/>
  <c r="R13" i="2"/>
  <c r="D5" i="3" s="1"/>
  <c r="L31" i="2"/>
  <c r="L137" i="2" s="1"/>
  <c r="L28" i="2"/>
  <c r="L134" i="2" s="1"/>
  <c r="L26" i="2"/>
  <c r="L132" i="2" s="1"/>
  <c r="R35" i="2"/>
  <c r="L13" i="3" s="1"/>
  <c r="M31" i="2"/>
  <c r="M137" i="2" s="1"/>
  <c r="M14" i="2"/>
  <c r="M120" i="2" s="1"/>
  <c r="M13" i="2"/>
  <c r="M119" i="2" s="1"/>
  <c r="M7" i="2"/>
  <c r="M113" i="2" s="1"/>
  <c r="J126" i="2"/>
  <c r="A12" i="3"/>
  <c r="M19" i="2"/>
  <c r="M125" i="2" s="1"/>
  <c r="L19" i="2"/>
  <c r="L125" i="2" s="1"/>
  <c r="F107" i="2"/>
  <c r="F106" i="2"/>
  <c r="S36" i="2"/>
  <c r="U10" i="3" s="1"/>
  <c r="J139" i="2"/>
  <c r="M24" i="2"/>
  <c r="M130" i="2" s="1"/>
  <c r="Q10" i="3"/>
  <c r="J142" i="2"/>
  <c r="J9" i="2"/>
  <c r="L9" i="2"/>
  <c r="L115" i="2" s="1"/>
  <c r="I13" i="3"/>
  <c r="J141" i="2"/>
  <c r="J137" i="2"/>
  <c r="A20" i="3"/>
  <c r="J123" i="2"/>
  <c r="A9" i="3"/>
  <c r="K9" i="2"/>
  <c r="M9" i="2"/>
  <c r="M115" i="2" s="1"/>
  <c r="J119" i="2"/>
  <c r="K22" i="2"/>
  <c r="J130" i="2"/>
  <c r="J140" i="2"/>
  <c r="I12" i="3"/>
  <c r="R22" i="2"/>
  <c r="L11" i="3" s="1"/>
  <c r="S22" i="2"/>
  <c r="M11" i="3" s="1"/>
  <c r="S8" i="2"/>
  <c r="M8" i="3" s="1"/>
  <c r="R8" i="2"/>
  <c r="L8" i="3" s="1"/>
  <c r="R5" i="2"/>
  <c r="S5" i="2"/>
  <c r="L12" i="2"/>
  <c r="L118" i="2" s="1"/>
  <c r="S20" i="2"/>
  <c r="E12" i="3" s="1"/>
  <c r="M17" i="2"/>
  <c r="M123" i="2" s="1"/>
  <c r="N12" i="3"/>
  <c r="H13" i="3"/>
  <c r="L35" i="2"/>
  <c r="L141" i="2" s="1"/>
  <c r="M35" i="2"/>
  <c r="M141" i="2" s="1"/>
  <c r="H10" i="3"/>
  <c r="M21" i="2"/>
  <c r="M127" i="2" s="1"/>
  <c r="L21" i="2"/>
  <c r="L127" i="2" s="1"/>
  <c r="K23" i="2"/>
  <c r="M23" i="2"/>
  <c r="M129" i="2" s="1"/>
  <c r="M34" i="2"/>
  <c r="M140" i="2" s="1"/>
  <c r="K34" i="2"/>
  <c r="S11" i="2"/>
  <c r="E3" i="3" s="1"/>
  <c r="R11" i="2"/>
  <c r="D3" i="3" s="1"/>
  <c r="J23" i="2"/>
  <c r="L8" i="2"/>
  <c r="H8" i="3"/>
  <c r="P8" i="3"/>
  <c r="M10" i="2"/>
  <c r="L10" i="2"/>
  <c r="K8" i="2"/>
  <c r="K36" i="2"/>
  <c r="K10" i="2"/>
  <c r="M8" i="2"/>
  <c r="J10" i="2"/>
  <c r="J136" i="2"/>
  <c r="A19" i="3"/>
  <c r="I11" i="3"/>
  <c r="J128" i="2"/>
  <c r="M29" i="2"/>
  <c r="M135" i="2" s="1"/>
  <c r="S27" i="2"/>
  <c r="E16" i="3" s="1"/>
  <c r="F16" i="3" s="1"/>
  <c r="S24" i="2"/>
  <c r="E13" i="3" s="1"/>
  <c r="R24" i="2"/>
  <c r="D13" i="3" s="1"/>
  <c r="L16" i="2"/>
  <c r="L122" i="2" s="1"/>
  <c r="F108" i="2"/>
  <c r="M5" i="2"/>
  <c r="M111" i="2" s="1"/>
  <c r="J124" i="2"/>
  <c r="A10" i="3"/>
  <c r="A6" i="3"/>
  <c r="J120" i="2"/>
  <c r="J8" i="2"/>
  <c r="J36" i="2"/>
  <c r="F21" i="3" l="1"/>
  <c r="F6" i="3"/>
  <c r="F5" i="3"/>
  <c r="F4" i="3"/>
  <c r="F19" i="3"/>
  <c r="F14" i="3"/>
  <c r="F9" i="3"/>
  <c r="V9" i="3"/>
  <c r="N13" i="3"/>
  <c r="F11" i="3"/>
  <c r="V8" i="3"/>
  <c r="M5" i="3"/>
  <c r="F7" i="3"/>
  <c r="L4" i="3"/>
  <c r="V10" i="3"/>
  <c r="F15" i="3"/>
  <c r="F20" i="3"/>
  <c r="T5" i="3"/>
  <c r="F12" i="3"/>
  <c r="L5" i="3"/>
  <c r="T4" i="3"/>
  <c r="M4" i="3"/>
  <c r="N11" i="3"/>
  <c r="N8" i="3"/>
  <c r="F3" i="3"/>
  <c r="F13" i="3"/>
  <c r="U5" i="3"/>
  <c r="L107" i="2"/>
  <c r="L116" i="2"/>
  <c r="L108" i="2"/>
  <c r="M114" i="2"/>
  <c r="M104" i="2"/>
  <c r="M105" i="2"/>
  <c r="M107" i="2"/>
  <c r="M108" i="2"/>
  <c r="M116" i="2"/>
  <c r="L114" i="2"/>
  <c r="L105" i="2"/>
  <c r="L104" i="2"/>
  <c r="U4" i="3"/>
  <c r="V5" i="3" l="1"/>
  <c r="V4" i="3"/>
  <c r="N5" i="3"/>
  <c r="N4" i="3"/>
  <c r="W10" i="2"/>
  <c r="W12" i="2" s="1"/>
  <c r="L210" i="2"/>
  <c r="L209" i="2"/>
  <c r="V10" i="2"/>
  <c r="V12" i="2" s="1"/>
  <c r="M210" i="2"/>
  <c r="M209" i="2"/>
  <c r="M212" i="2" l="1"/>
  <c r="M215" i="2" s="1"/>
  <c r="L212" i="2"/>
  <c r="L215" i="2" s="1"/>
  <c r="N139" i="2" l="1"/>
  <c r="N136" i="2"/>
  <c r="N113" i="2"/>
  <c r="N134" i="2"/>
  <c r="N130" i="2"/>
  <c r="N125" i="2"/>
  <c r="N132" i="2"/>
  <c r="N111" i="2"/>
  <c r="N124" i="2"/>
  <c r="N142" i="2"/>
  <c r="N135" i="2"/>
  <c r="N119" i="2"/>
  <c r="N137" i="2"/>
  <c r="N123" i="2"/>
  <c r="N117" i="2"/>
  <c r="N121" i="2"/>
  <c r="N140" i="2"/>
  <c r="N129" i="2"/>
  <c r="N112" i="2"/>
  <c r="N133" i="2"/>
  <c r="N126" i="2"/>
  <c r="N115" i="2"/>
  <c r="N138" i="2"/>
  <c r="N120" i="2"/>
  <c r="N128" i="2"/>
  <c r="N110" i="2"/>
  <c r="N118" i="2"/>
  <c r="N131" i="2"/>
  <c r="N127" i="2"/>
  <c r="N141" i="2"/>
  <c r="N122" i="2"/>
  <c r="N116" i="2"/>
  <c r="N114" i="2"/>
  <c r="O136" i="2"/>
  <c r="O131" i="2"/>
  <c r="O128" i="2"/>
  <c r="O115" i="2"/>
  <c r="O118" i="2"/>
  <c r="O133" i="2"/>
  <c r="O126" i="2"/>
  <c r="O142" i="2"/>
  <c r="O138" i="2"/>
  <c r="O137" i="2"/>
  <c r="O112" i="2"/>
  <c r="O113" i="2"/>
  <c r="O134" i="2"/>
  <c r="O121" i="2"/>
  <c r="O110" i="2"/>
  <c r="O117" i="2"/>
  <c r="O125" i="2"/>
  <c r="O119" i="2"/>
  <c r="O124" i="2"/>
  <c r="O123" i="2"/>
  <c r="O132" i="2"/>
  <c r="O120" i="2"/>
  <c r="O122" i="2"/>
  <c r="O139" i="2"/>
  <c r="O130" i="2"/>
  <c r="O127" i="2"/>
  <c r="O111" i="2"/>
  <c r="O129" i="2"/>
  <c r="O141" i="2"/>
  <c r="O135" i="2"/>
  <c r="O140" i="2"/>
  <c r="O114" i="2"/>
  <c r="O116" i="2"/>
  <c r="O35" i="2" l="1"/>
  <c r="O21" i="2"/>
  <c r="O18" i="2"/>
  <c r="O20" i="2"/>
  <c r="N209" i="2"/>
  <c r="N215" i="2" s="1"/>
  <c r="P114" i="2" s="1"/>
  <c r="P8" i="2" s="1"/>
  <c r="J8" i="3" s="1"/>
  <c r="N8" i="2"/>
  <c r="N16" i="2"/>
  <c r="N25" i="2"/>
  <c r="N4" i="2"/>
  <c r="N22" i="2"/>
  <c r="N27" i="2"/>
  <c r="N23" i="2"/>
  <c r="N29" i="2"/>
  <c r="N36" i="2"/>
  <c r="N7" i="2"/>
  <c r="O209" i="2"/>
  <c r="O215" i="2" s="1"/>
  <c r="O8" i="2"/>
  <c r="O34" i="2"/>
  <c r="O23" i="2"/>
  <c r="O14" i="2"/>
  <c r="O4" i="2"/>
  <c r="O7" i="2"/>
  <c r="O6" i="2"/>
  <c r="O27" i="2"/>
  <c r="O9" i="2"/>
  <c r="N210" i="2"/>
  <c r="N10" i="2"/>
  <c r="N12" i="2"/>
  <c r="N9" i="2"/>
  <c r="N20" i="2"/>
  <c r="N34" i="2"/>
  <c r="N11" i="2"/>
  <c r="N31" i="2"/>
  <c r="N18" i="2"/>
  <c r="N19" i="2"/>
  <c r="N30" i="2"/>
  <c r="O210" i="2"/>
  <c r="O10" i="2"/>
  <c r="O33" i="2"/>
  <c r="O17" i="2"/>
  <c r="O19" i="2"/>
  <c r="O15" i="2"/>
  <c r="O32" i="2"/>
  <c r="O12" i="2"/>
  <c r="O30" i="2"/>
  <c r="N35" i="2"/>
  <c r="N21" i="2"/>
  <c r="N14" i="2"/>
  <c r="N32" i="2"/>
  <c r="N15" i="2"/>
  <c r="N5" i="2"/>
  <c r="N24" i="2"/>
  <c r="N28" i="2"/>
  <c r="O29" i="2"/>
  <c r="O5" i="2"/>
  <c r="O24" i="2"/>
  <c r="O16" i="2"/>
  <c r="O26" i="2"/>
  <c r="O13" i="2"/>
  <c r="O11" i="2"/>
  <c r="O28" i="2"/>
  <c r="O31" i="2"/>
  <c r="O36" i="2"/>
  <c r="O22" i="2"/>
  <c r="O25" i="2"/>
  <c r="N6" i="2"/>
  <c r="N17" i="2"/>
  <c r="N13" i="2"/>
  <c r="N26" i="2"/>
  <c r="N33" i="2"/>
  <c r="P138" i="2" l="1"/>
  <c r="P32" i="2" s="1"/>
  <c r="B21" i="3" s="1"/>
  <c r="Q130" i="2"/>
  <c r="Q24" i="2" s="1"/>
  <c r="C13" i="3" s="1"/>
  <c r="Q122" i="2"/>
  <c r="Q16" i="2" s="1"/>
  <c r="C8" i="3" s="1"/>
  <c r="Q111" i="2"/>
  <c r="Q5" i="2" s="1"/>
  <c r="Q128" i="2"/>
  <c r="Q22" i="2" s="1"/>
  <c r="K11" i="3" s="1"/>
  <c r="Q119" i="2"/>
  <c r="Q13" i="2" s="1"/>
  <c r="C5" i="3" s="1"/>
  <c r="P110" i="2"/>
  <c r="P4" i="2" s="1"/>
  <c r="Q142" i="2"/>
  <c r="Q36" i="2" s="1"/>
  <c r="S10" i="3" s="1"/>
  <c r="Q134" i="2"/>
  <c r="Q28" i="2" s="1"/>
  <c r="C17" i="3" s="1"/>
  <c r="Q117" i="2"/>
  <c r="Q11" i="2" s="1"/>
  <c r="C3" i="3" s="1"/>
  <c r="Q116" i="2"/>
  <c r="Q10" i="2" s="1"/>
  <c r="S8" i="3" s="1"/>
  <c r="P115" i="2"/>
  <c r="P9" i="2" s="1"/>
  <c r="J9" i="3" s="1"/>
  <c r="P135" i="2"/>
  <c r="P29" i="2" s="1"/>
  <c r="B18" i="3" s="1"/>
  <c r="P122" i="2"/>
  <c r="P16" i="2" s="1"/>
  <c r="B8" i="3" s="1"/>
  <c r="P136" i="2"/>
  <c r="P30" i="2" s="1"/>
  <c r="B19" i="3" s="1"/>
  <c r="P125" i="2"/>
  <c r="P19" i="2" s="1"/>
  <c r="B11" i="3" s="1"/>
  <c r="P137" i="2"/>
  <c r="P31" i="2" s="1"/>
  <c r="B20" i="3" s="1"/>
  <c r="P116" i="2"/>
  <c r="P10" i="2" s="1"/>
  <c r="R8" i="3" s="1"/>
  <c r="P119" i="2"/>
  <c r="P13" i="2" s="1"/>
  <c r="B5" i="3" s="1"/>
  <c r="P126" i="2"/>
  <c r="P20" i="2" s="1"/>
  <c r="B12" i="3" s="1"/>
  <c r="Q140" i="2"/>
  <c r="Q34" i="2" s="1"/>
  <c r="K12" i="3" s="1"/>
  <c r="Q114" i="2"/>
  <c r="Q8" i="2" s="1"/>
  <c r="K8" i="3" s="1"/>
  <c r="P139" i="2"/>
  <c r="P33" i="2" s="1"/>
  <c r="B22" i="3" s="1"/>
  <c r="P123" i="2"/>
  <c r="P17" i="2" s="1"/>
  <c r="B9" i="3" s="1"/>
  <c r="P112" i="2"/>
  <c r="P6" i="2" s="1"/>
  <c r="Q135" i="2"/>
  <c r="Q29" i="2" s="1"/>
  <c r="C18" i="3" s="1"/>
  <c r="P111" i="2"/>
  <c r="P5" i="2" s="1"/>
  <c r="P121" i="2"/>
  <c r="P15" i="2" s="1"/>
  <c r="B7" i="3" s="1"/>
  <c r="P120" i="2"/>
  <c r="P14" i="2" s="1"/>
  <c r="B6" i="3" s="1"/>
  <c r="P127" i="2"/>
  <c r="P21" i="2" s="1"/>
  <c r="J10" i="3" s="1"/>
  <c r="Q139" i="2"/>
  <c r="Q33" i="2" s="1"/>
  <c r="C22" i="3" s="1"/>
  <c r="P117" i="2"/>
  <c r="P11" i="2" s="1"/>
  <c r="B3" i="3" s="1"/>
  <c r="P118" i="2"/>
  <c r="P12" i="2" s="1"/>
  <c r="B4" i="3" s="1"/>
  <c r="Q115" i="2"/>
  <c r="Q9" i="2" s="1"/>
  <c r="K9" i="3" s="1"/>
  <c r="Q112" i="2"/>
  <c r="Q6" i="2" s="1"/>
  <c r="P113" i="2"/>
  <c r="P7" i="2" s="1"/>
  <c r="P142" i="2"/>
  <c r="P36" i="2" s="1"/>
  <c r="R10" i="3" s="1"/>
  <c r="P129" i="2"/>
  <c r="P23" i="2" s="1"/>
  <c r="R9" i="3" s="1"/>
  <c r="P128" i="2"/>
  <c r="P22" i="2" s="1"/>
  <c r="J11" i="3" s="1"/>
  <c r="Q129" i="2"/>
  <c r="Q23" i="2" s="1"/>
  <c r="S9" i="3" s="1"/>
  <c r="P132" i="2"/>
  <c r="P26" i="2" s="1"/>
  <c r="B15" i="3" s="1"/>
  <c r="Q132" i="2"/>
  <c r="Q26" i="2" s="1"/>
  <c r="C15" i="3" s="1"/>
  <c r="P134" i="2"/>
  <c r="P28" i="2" s="1"/>
  <c r="B17" i="3" s="1"/>
  <c r="P130" i="2"/>
  <c r="P24" i="2" s="1"/>
  <c r="B13" i="3" s="1"/>
  <c r="P141" i="2"/>
  <c r="P35" i="2" s="1"/>
  <c r="J13" i="3" s="1"/>
  <c r="Q136" i="2"/>
  <c r="Q30" i="2" s="1"/>
  <c r="C19" i="3" s="1"/>
  <c r="Q118" i="2"/>
  <c r="Q12" i="2" s="1"/>
  <c r="C4" i="3" s="1"/>
  <c r="Q138" i="2"/>
  <c r="Q32" i="2" s="1"/>
  <c r="C21" i="3" s="1"/>
  <c r="Q125" i="2"/>
  <c r="Q19" i="2" s="1"/>
  <c r="C11" i="3" s="1"/>
  <c r="Q123" i="2"/>
  <c r="Q17" i="2" s="1"/>
  <c r="C9" i="3" s="1"/>
  <c r="P124" i="2"/>
  <c r="P18" i="2" s="1"/>
  <c r="B10" i="3" s="1"/>
  <c r="P140" i="2"/>
  <c r="P34" i="2" s="1"/>
  <c r="J12" i="3" s="1"/>
  <c r="Q133" i="2"/>
  <c r="Q27" i="2" s="1"/>
  <c r="C16" i="3" s="1"/>
  <c r="Q113" i="2"/>
  <c r="Q7" i="2" s="1"/>
  <c r="Q120" i="2"/>
  <c r="Q14" i="2" s="1"/>
  <c r="C6" i="3" s="1"/>
  <c r="P133" i="2"/>
  <c r="P27" i="2" s="1"/>
  <c r="B16" i="3" s="1"/>
  <c r="P131" i="2"/>
  <c r="P25" i="2" s="1"/>
  <c r="B14" i="3" s="1"/>
  <c r="Q124" i="2"/>
  <c r="Q18" i="2" s="1"/>
  <c r="C10" i="3" s="1"/>
  <c r="Q137" i="2"/>
  <c r="Q31" i="2" s="1"/>
  <c r="C20" i="3" s="1"/>
  <c r="Q121" i="2"/>
  <c r="Q15" i="2" s="1"/>
  <c r="C7" i="3" s="1"/>
  <c r="W16" i="2"/>
  <c r="W18" i="2" s="1"/>
  <c r="V16" i="2"/>
  <c r="V18" i="2" s="1"/>
  <c r="Q110" i="2"/>
  <c r="Q4" i="2" s="1"/>
  <c r="Q126" i="2"/>
  <c r="Q20" i="2" s="1"/>
  <c r="C12" i="3" s="1"/>
  <c r="Q127" i="2"/>
  <c r="Q21" i="2" s="1"/>
  <c r="K10" i="3" s="1"/>
  <c r="Q141" i="2"/>
  <c r="Q35" i="2" s="1"/>
  <c r="K13" i="3" s="1"/>
  <c r="Q131" i="2"/>
  <c r="Q25" i="2" s="1"/>
  <c r="C14" i="3" s="1"/>
  <c r="K4" i="3" l="1"/>
  <c r="S4" i="3"/>
  <c r="R4" i="3"/>
  <c r="R5" i="3"/>
  <c r="J4" i="3"/>
  <c r="J5" i="3"/>
  <c r="S5" i="3"/>
  <c r="K5" i="3"/>
</calcChain>
</file>

<file path=xl/sharedStrings.xml><?xml version="1.0" encoding="utf-8"?>
<sst xmlns="http://schemas.openxmlformats.org/spreadsheetml/2006/main" count="218" uniqueCount="128">
  <si>
    <t>SerCon 'Callisto CF-IRMS' system</t>
  </si>
  <si>
    <t>Un-Drift Corrected</t>
  </si>
  <si>
    <t>N</t>
  </si>
  <si>
    <t>Name</t>
  </si>
  <si>
    <t>Beam Area</t>
  </si>
  <si>
    <t>N (Sam)</t>
  </si>
  <si>
    <t>-------</t>
  </si>
  <si>
    <t>15N (Sam)</t>
  </si>
  <si>
    <t>None (Sam)</t>
  </si>
  <si>
    <t>Ratio 1</t>
  </si>
  <si>
    <t>Ratio 2</t>
  </si>
  <si>
    <t>C (Sam)</t>
  </si>
  <si>
    <t>13C (Sam)</t>
  </si>
  <si>
    <t>18O (Sam)</t>
  </si>
  <si>
    <t>Status</t>
  </si>
  <si>
    <t xml:space="preserve"> </t>
  </si>
  <si>
    <t xml:space="preserve"> %</t>
  </si>
  <si>
    <t>*DeltaAir</t>
  </si>
  <si>
    <t>DeltaPDB</t>
  </si>
  <si>
    <t>%</t>
  </si>
  <si>
    <t>alanine</t>
  </si>
  <si>
    <t>name</t>
  </si>
  <si>
    <t>sequence</t>
  </si>
  <si>
    <t>no</t>
  </si>
  <si>
    <t>beam area</t>
  </si>
  <si>
    <t>Nitrogen</t>
  </si>
  <si>
    <t>weight</t>
  </si>
  <si>
    <t>mg</t>
  </si>
  <si>
    <t>‰air</t>
  </si>
  <si>
    <t>Carbon</t>
  </si>
  <si>
    <t>‰ V-PDB</t>
  </si>
  <si>
    <r>
      <t>δ</t>
    </r>
    <r>
      <rPr>
        <b/>
        <vertAlign val="superscript"/>
        <sz val="10"/>
        <color theme="1"/>
        <rFont val="Cambria"/>
        <family val="1"/>
        <scheme val="major"/>
      </rPr>
      <t>15</t>
    </r>
    <r>
      <rPr>
        <b/>
        <sz val="10"/>
        <color theme="1"/>
        <rFont val="Cambria"/>
        <family val="1"/>
        <scheme val="major"/>
      </rPr>
      <t>N</t>
    </r>
  </si>
  <si>
    <r>
      <t>δ</t>
    </r>
    <r>
      <rPr>
        <b/>
        <vertAlign val="superscript"/>
        <sz val="10"/>
        <color theme="1"/>
        <rFont val="Cambria"/>
        <family val="1"/>
        <scheme val="major"/>
      </rPr>
      <t>13</t>
    </r>
    <r>
      <rPr>
        <b/>
        <sz val="10"/>
        <color theme="1"/>
        <rFont val="Cambria"/>
        <family val="1"/>
        <scheme val="major"/>
      </rPr>
      <t>C</t>
    </r>
  </si>
  <si>
    <t>As</t>
  </si>
  <si>
    <t>raw</t>
  </si>
  <si>
    <t>drift corrected</t>
  </si>
  <si>
    <t>2sd</t>
  </si>
  <si>
    <t>bovine liver</t>
  </si>
  <si>
    <t>drift parameters</t>
  </si>
  <si>
    <t>stretch</t>
  </si>
  <si>
    <t>measured</t>
  </si>
  <si>
    <t>accepted</t>
  </si>
  <si>
    <t>BO-AL</t>
  </si>
  <si>
    <r>
      <rPr>
        <b/>
        <sz val="10"/>
        <color theme="1"/>
        <rFont val="Calibri"/>
        <family val="2"/>
      </rPr>
      <t>Δ</t>
    </r>
    <r>
      <rPr>
        <b/>
        <vertAlign val="superscript"/>
        <sz val="10"/>
        <color theme="1"/>
        <rFont val="Cambria"/>
        <family val="1"/>
        <scheme val="major"/>
      </rPr>
      <t>15</t>
    </r>
    <r>
      <rPr>
        <b/>
        <sz val="10"/>
        <color theme="1"/>
        <rFont val="Cambria"/>
        <family val="1"/>
        <scheme val="major"/>
      </rPr>
      <t>N</t>
    </r>
  </si>
  <si>
    <r>
      <rPr>
        <b/>
        <sz val="10"/>
        <color theme="1"/>
        <rFont val="Calibri"/>
        <family val="2"/>
      </rPr>
      <t>Δ</t>
    </r>
    <r>
      <rPr>
        <b/>
        <vertAlign val="superscript"/>
        <sz val="10"/>
        <color theme="1"/>
        <rFont val="Cambria"/>
        <family val="1"/>
        <scheme val="major"/>
      </rPr>
      <t>13</t>
    </r>
    <r>
      <rPr>
        <b/>
        <sz val="10"/>
        <color theme="1"/>
        <rFont val="Cambria"/>
        <family val="1"/>
        <scheme val="major"/>
      </rPr>
      <t>C</t>
    </r>
  </si>
  <si>
    <t>stretch factor</t>
  </si>
  <si>
    <t>stretch corrected</t>
  </si>
  <si>
    <t>shift</t>
  </si>
  <si>
    <t>BO</t>
  </si>
  <si>
    <t>acc.</t>
  </si>
  <si>
    <t>average alanine</t>
  </si>
  <si>
    <t>average bovine liver</t>
  </si>
  <si>
    <r>
      <t xml:space="preserve">measured </t>
    </r>
    <r>
      <rPr>
        <sz val="10"/>
        <color theme="1"/>
        <rFont val="Calibri"/>
        <family val="2"/>
      </rPr>
      <t>Δ</t>
    </r>
  </si>
  <si>
    <r>
      <t xml:space="preserve">accepted </t>
    </r>
    <r>
      <rPr>
        <sz val="10"/>
        <color theme="1"/>
        <rFont val="Calibri"/>
        <family val="2"/>
      </rPr>
      <t>Δ</t>
    </r>
  </si>
  <si>
    <t>acc AL</t>
  </si>
  <si>
    <t>acc BO</t>
  </si>
  <si>
    <t>shift corrected</t>
  </si>
  <si>
    <t>%N</t>
  </si>
  <si>
    <t>%C</t>
  </si>
  <si>
    <t>N peak</t>
  </si>
  <si>
    <t>Bovine</t>
  </si>
  <si>
    <t>C peak</t>
  </si>
  <si>
    <t>sensitivity</t>
  </si>
  <si>
    <t>average</t>
  </si>
  <si>
    <t>Weight/Vol</t>
  </si>
  <si>
    <t>BOVINE LIVER</t>
  </si>
  <si>
    <t>ALANINE</t>
  </si>
  <si>
    <t>C/N</t>
  </si>
  <si>
    <t>ratio</t>
  </si>
  <si>
    <t>Bovine liver</t>
  </si>
  <si>
    <t>Blank</t>
  </si>
  <si>
    <t>Test</t>
  </si>
  <si>
    <t>SIGMA ALANINE</t>
  </si>
  <si>
    <t>FS40LE</t>
  </si>
  <si>
    <t>FS41LE</t>
  </si>
  <si>
    <t>FS42LE</t>
  </si>
  <si>
    <t>FS43LE</t>
  </si>
  <si>
    <t>FS44LE</t>
  </si>
  <si>
    <t>FS45LE</t>
  </si>
  <si>
    <t>FS46LE</t>
  </si>
  <si>
    <t>FS47LE</t>
  </si>
  <si>
    <t>FS48LE</t>
  </si>
  <si>
    <t>FS49LE</t>
  </si>
  <si>
    <t>FS50LE</t>
  </si>
  <si>
    <t>FS51LE</t>
  </si>
  <si>
    <t>FS52LE</t>
  </si>
  <si>
    <t>FS53LE</t>
  </si>
  <si>
    <t>FS54LE</t>
  </si>
  <si>
    <t>FS55LE</t>
  </si>
  <si>
    <t>FS56LE</t>
  </si>
  <si>
    <t>FS57LE</t>
  </si>
  <si>
    <t>FS58LE</t>
  </si>
  <si>
    <t>FS59LE</t>
  </si>
  <si>
    <t>06-28-2023</t>
  </si>
  <si>
    <t>Data from file : C:\Sercon\Callisto_1046\SERCON_INTEGRA\Results\20230628 ZAAZ SEAL RBC PLATE 2_3_.prn</t>
  </si>
  <si>
    <t>? #230628144232KC</t>
  </si>
  <si>
    <t>? #230628144923LR</t>
  </si>
  <si>
    <t>? #230628145613MK</t>
  </si>
  <si>
    <t>? #230628150303YZ</t>
  </si>
  <si>
    <t>? #230628150953PN</t>
  </si>
  <si>
    <t>? #230628151643PC</t>
  </si>
  <si>
    <t>? #230628152334FH</t>
  </si>
  <si>
    <t>? #230628153024AE</t>
  </si>
  <si>
    <t>? #230628153714LO</t>
  </si>
  <si>
    <t>? #230628154404OU</t>
  </si>
  <si>
    <t>? #230628155056BK</t>
  </si>
  <si>
    <t>? #230628155747BI</t>
  </si>
  <si>
    <t>? #230628160438PN</t>
  </si>
  <si>
    <t>? #230628161130PI</t>
  </si>
  <si>
    <t>? #230628161821XT</t>
  </si>
  <si>
    <t>? #230628162512OL</t>
  </si>
  <si>
    <t>? #230628163203SE</t>
  </si>
  <si>
    <t>? #230628163854BG</t>
  </si>
  <si>
    <t>? #230628164546TY</t>
  </si>
  <si>
    <t>? #230628165236JR</t>
  </si>
  <si>
    <t>? #230628165928UB</t>
  </si>
  <si>
    <t>? #230628170620UM</t>
  </si>
  <si>
    <t>? #230628171312FP</t>
  </si>
  <si>
    <t>? #230628172004XY</t>
  </si>
  <si>
    <t>? #230628172657QA</t>
  </si>
  <si>
    <t>? #230628173348RY</t>
  </si>
  <si>
    <t>? #230628174039AY</t>
  </si>
  <si>
    <t>? #230628174730CH</t>
  </si>
  <si>
    <t>? #230628175421PU</t>
  </si>
  <si>
    <t>? #230628180112BB</t>
  </si>
  <si>
    <t>? #230628180802OI</t>
  </si>
  <si>
    <t>? #230628181454KN</t>
  </si>
  <si>
    <t>? #230628182145SL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</si>
</sst>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0"/>
    <numFmt numFmtId="165" formatCode="0.000E+00"/>
    <numFmt numFmtId="166" formatCode="0.0"/>
    <numFmt numFmtId="167" formatCode="0.0000"/>
    <numFmt numFmtId="168" formatCode="0.000"/>
    <numFmt numFmtId="169" formatCode="0.00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vertAlign val="superscript"/>
      <sz val="10"/>
      <color theme="1"/>
      <name val="Cambria"/>
      <family val="1"/>
      <scheme val="maj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0"/>
      <color rgb="FFFF0000"/>
      <name val="Cambria"/>
      <family val="1"/>
      <scheme val="maj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4">
    <xf numFmtId="0" fontId="0" fillId="0" borderId="0" xfId="0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165" fontId="18" fillId="0" borderId="0" xfId="0" applyNumberFormat="1" applyFont="1" applyAlignment="1">
      <alignment horizontal="center"/>
    </xf>
    <xf numFmtId="166" fontId="18" fillId="0" borderId="0" xfId="0" applyNumberFormat="1" applyFont="1" applyAlignment="1">
      <alignment horizontal="center"/>
    </xf>
    <xf numFmtId="2" fontId="18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19" fillId="33" borderId="10" xfId="0" applyFont="1" applyFill="1" applyBorder="1" applyAlignment="1">
      <alignment horizontal="center"/>
    </xf>
    <xf numFmtId="0" fontId="19" fillId="33" borderId="0" xfId="0" applyFont="1" applyFill="1" applyBorder="1" applyAlignment="1">
      <alignment horizontal="center"/>
    </xf>
    <xf numFmtId="0" fontId="19" fillId="33" borderId="0" xfId="0" applyFont="1" applyFill="1" applyBorder="1" applyAlignment="1">
      <alignment horizontal="left"/>
    </xf>
    <xf numFmtId="0" fontId="19" fillId="33" borderId="11" xfId="0" applyFont="1" applyFill="1" applyBorder="1" applyAlignment="1">
      <alignment horizontal="center"/>
    </xf>
    <xf numFmtId="0" fontId="19" fillId="33" borderId="11" xfId="0" applyFont="1" applyFill="1" applyBorder="1" applyAlignment="1">
      <alignment horizontal="left"/>
    </xf>
    <xf numFmtId="0" fontId="18" fillId="33" borderId="0" xfId="0" applyFont="1" applyFill="1" applyAlignment="1">
      <alignment horizontal="center"/>
    </xf>
    <xf numFmtId="11" fontId="18" fillId="0" borderId="0" xfId="0" applyNumberFormat="1" applyFont="1" applyAlignment="1">
      <alignment horizontal="center"/>
    </xf>
    <xf numFmtId="164" fontId="18" fillId="0" borderId="0" xfId="0" applyNumberFormat="1" applyFont="1" applyAlignment="1">
      <alignment horizontal="center"/>
    </xf>
    <xf numFmtId="168" fontId="18" fillId="0" borderId="0" xfId="0" applyNumberFormat="1" applyFont="1" applyAlignment="1">
      <alignment horizontal="center"/>
    </xf>
    <xf numFmtId="0" fontId="18" fillId="0" borderId="12" xfId="0" applyFont="1" applyBorder="1" applyAlignment="1">
      <alignment horizontal="center"/>
    </xf>
    <xf numFmtId="11" fontId="18" fillId="0" borderId="10" xfId="0" applyNumberFormat="1" applyFont="1" applyBorder="1" applyAlignment="1">
      <alignment horizontal="center"/>
    </xf>
    <xf numFmtId="11" fontId="18" fillId="0" borderId="13" xfId="0" applyNumberFormat="1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11" fontId="18" fillId="0" borderId="0" xfId="0" applyNumberFormat="1" applyFont="1" applyBorder="1" applyAlignment="1">
      <alignment horizontal="center"/>
    </xf>
    <xf numFmtId="11" fontId="18" fillId="0" borderId="15" xfId="0" applyNumberFormat="1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11" fontId="18" fillId="0" borderId="17" xfId="0" applyNumberFormat="1" applyFont="1" applyBorder="1" applyAlignment="1">
      <alignment horizontal="center"/>
    </xf>
    <xf numFmtId="11" fontId="18" fillId="0" borderId="18" xfId="0" applyNumberFormat="1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33" borderId="13" xfId="0" applyFont="1" applyFill="1" applyBorder="1" applyAlignment="1">
      <alignment horizontal="center"/>
    </xf>
    <xf numFmtId="2" fontId="18" fillId="0" borderId="0" xfId="0" applyNumberFormat="1" applyFont="1" applyBorder="1" applyAlignment="1">
      <alignment horizontal="center"/>
    </xf>
    <xf numFmtId="2" fontId="18" fillId="0" borderId="15" xfId="0" applyNumberFormat="1" applyFont="1" applyBorder="1" applyAlignment="1">
      <alignment horizontal="center"/>
    </xf>
    <xf numFmtId="169" fontId="18" fillId="0" borderId="0" xfId="0" applyNumberFormat="1" applyFont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167" fontId="18" fillId="0" borderId="17" xfId="0" applyNumberFormat="1" applyFont="1" applyBorder="1" applyAlignment="1">
      <alignment horizontal="center"/>
    </xf>
    <xf numFmtId="0" fontId="19" fillId="0" borderId="14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2" fontId="18" fillId="0" borderId="17" xfId="0" applyNumberFormat="1" applyFont="1" applyBorder="1" applyAlignment="1">
      <alignment horizontal="center"/>
    </xf>
    <xf numFmtId="2" fontId="18" fillId="0" borderId="18" xfId="0" applyNumberFormat="1" applyFont="1" applyBorder="1" applyAlignment="1">
      <alignment horizontal="center"/>
    </xf>
    <xf numFmtId="0" fontId="23" fillId="0" borderId="0" xfId="0" applyFont="1" applyAlignment="1">
      <alignment horizontal="center"/>
    </xf>
    <xf numFmtId="2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19" fillId="33" borderId="10" xfId="0" applyFont="1" applyFill="1" applyBorder="1" applyAlignment="1">
      <alignment horizontal="center"/>
    </xf>
    <xf numFmtId="0" fontId="18" fillId="34" borderId="0" xfId="0" applyFont="1" applyFill="1" applyAlignment="1">
      <alignment horizontal="center"/>
    </xf>
    <xf numFmtId="0" fontId="18" fillId="34" borderId="0" xfId="0" applyFont="1" applyFill="1" applyAlignment="1">
      <alignment horizontal="left"/>
    </xf>
    <xf numFmtId="165" fontId="18" fillId="34" borderId="0" xfId="0" applyNumberFormat="1" applyFont="1" applyFill="1" applyAlignment="1">
      <alignment horizontal="center"/>
    </xf>
    <xf numFmtId="2" fontId="18" fillId="34" borderId="0" xfId="0" applyNumberFormat="1" applyFont="1" applyFill="1" applyAlignment="1">
      <alignment horizontal="center"/>
    </xf>
    <xf numFmtId="166" fontId="18" fillId="34" borderId="0" xfId="0" applyNumberFormat="1" applyFont="1" applyFill="1" applyAlignment="1">
      <alignment horizontal="center"/>
    </xf>
    <xf numFmtId="0" fontId="18" fillId="35" borderId="0" xfId="0" applyFont="1" applyFill="1" applyAlignment="1">
      <alignment horizontal="center"/>
    </xf>
    <xf numFmtId="0" fontId="18" fillId="35" borderId="0" xfId="0" applyFont="1" applyFill="1" applyAlignment="1">
      <alignment horizontal="left"/>
    </xf>
    <xf numFmtId="165" fontId="18" fillId="35" borderId="0" xfId="0" applyNumberFormat="1" applyFont="1" applyFill="1" applyAlignment="1">
      <alignment horizontal="center"/>
    </xf>
    <xf numFmtId="2" fontId="18" fillId="35" borderId="0" xfId="0" applyNumberFormat="1" applyFont="1" applyFill="1" applyAlignment="1">
      <alignment horizontal="center"/>
    </xf>
    <xf numFmtId="166" fontId="18" fillId="35" borderId="0" xfId="0" applyNumberFormat="1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66" fontId="18" fillId="0" borderId="0" xfId="0" applyNumberFormat="1" applyFont="1" applyFill="1" applyAlignment="1">
      <alignment horizontal="center"/>
    </xf>
    <xf numFmtId="2" fontId="18" fillId="0" borderId="0" xfId="0" applyNumberFormat="1" applyFont="1" applyFill="1" applyAlignment="1">
      <alignment horizontal="center"/>
    </xf>
    <xf numFmtId="0" fontId="0" fillId="0" borderId="0" xfId="0"/>
    <xf numFmtId="1" fontId="18" fillId="0" borderId="0" xfId="0" applyNumberFormat="1" applyFont="1" applyFill="1" applyAlignment="1">
      <alignment horizontal="center"/>
    </xf>
    <xf numFmtId="1" fontId="18" fillId="0" borderId="0" xfId="0" applyNumberFormat="1" applyFont="1" applyAlignment="1">
      <alignment horizontal="center"/>
    </xf>
    <xf numFmtId="0" fontId="0" fillId="0" borderId="0" xfId="0"/>
    <xf numFmtId="11" fontId="0" fillId="0" borderId="0" xfId="0" applyNumberFormat="1"/>
    <xf numFmtId="1" fontId="19" fillId="33" borderId="10" xfId="0" applyNumberFormat="1" applyFont="1" applyFill="1" applyBorder="1" applyAlignment="1">
      <alignment horizontal="center"/>
    </xf>
    <xf numFmtId="1" fontId="19" fillId="33" borderId="11" xfId="0" applyNumberFormat="1" applyFont="1" applyFill="1" applyBorder="1" applyAlignment="1">
      <alignment horizontal="center"/>
    </xf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19" fillId="33" borderId="10" xfId="0" applyFont="1" applyFill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11" fontId="19" fillId="0" borderId="0" xfId="0" applyNumberFormat="1" applyFont="1" applyAlignment="1">
      <alignment horizontal="center"/>
    </xf>
    <xf numFmtId="0" fontId="0" fillId="0" borderId="0" xfId="0"/>
    <xf numFmtId="21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15N stretch correction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ReprocessedData!$AJ$110:$AJ$111</c:f>
              <c:numCache>
                <c:formatCode>General</c:formatCode>
                <c:ptCount val="2"/>
              </c:numCache>
            </c:numRef>
          </c:xVal>
          <c:yVal>
            <c:numRef>
              <c:f>ReprocessedData!$AK$110:$AK$111</c:f>
              <c:numCache>
                <c:formatCode>General</c:formatCode>
                <c:ptCount val="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DD-47AC-8946-CF09C1448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25184"/>
        <c:axId val="74927104"/>
      </c:scatterChart>
      <c:valAx>
        <c:axId val="74925184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74927104"/>
        <c:crosses val="autoZero"/>
        <c:crossBetween val="midCat"/>
      </c:valAx>
      <c:valAx>
        <c:axId val="74927104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749251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ysClr val="windowText" lastClr="000000"/>
                </a:solidFill>
              </a:rPr>
              <a:t>d15N drift</a:t>
            </a:r>
          </a:p>
        </c:rich>
      </c:tx>
      <c:layout>
        <c:manualLayout>
          <c:xMode val="edge"/>
          <c:yMode val="edge"/>
          <c:x val="0.41328918826350036"/>
          <c:y val="2.248052204374497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07293471456047"/>
          <c:y val="0.26260996500768086"/>
          <c:w val="0.81189541516062802"/>
          <c:h val="0.62049781080428068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20000"/>
                    <a:lumOff val="8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50000"/>
                  </a:schemeClr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11684475664382046"/>
                  <c:y val="-0.44035005890073786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repro!$A$4:$A$101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repro!$J$4:$J$101</c:f>
              <c:numCache>
                <c:formatCode>General</c:formatCode>
                <c:ptCount val="98"/>
                <c:pt idx="4" formatCode="0.00">
                  <c:v>-1.8500000238418599</c:v>
                </c:pt>
                <c:pt idx="5" formatCode="0.00">
                  <c:v>-1.88677466028217</c:v>
                </c:pt>
                <c:pt idx="6" formatCode="0.00">
                  <c:v>-1.8279640245270086</c:v>
                </c:pt>
                <c:pt idx="17" formatCode="0.00">
                  <c:v>-1.9671068518802499</c:v>
                </c:pt>
                <c:pt idx="18" formatCode="0.00">
                  <c:v>-1.9342432351727901</c:v>
                </c:pt>
                <c:pt idx="19" formatCode="0.00">
                  <c:v>-1.9766469545504188</c:v>
                </c:pt>
                <c:pt idx="30" formatCode="0.00">
                  <c:v>-1.9556104871440301</c:v>
                </c:pt>
                <c:pt idx="31" formatCode="0.00">
                  <c:v>-1.90210989227773</c:v>
                </c:pt>
                <c:pt idx="32" formatCode="0.00">
                  <c:v>-1.9433115962219887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D74-40F6-80A1-A321C70BF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19936"/>
        <c:axId val="76921856"/>
      </c:scatterChart>
      <c:valAx>
        <c:axId val="7691993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sequence no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1856"/>
        <c:crossesAt val="-50"/>
        <c:crossBetween val="midCat"/>
      </c:valAx>
      <c:valAx>
        <c:axId val="7692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d15N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1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ysClr val="windowText" lastClr="000000"/>
                </a:solidFill>
              </a:rPr>
              <a:t>d13C drift</a:t>
            </a:r>
          </a:p>
        </c:rich>
      </c:tx>
      <c:layout>
        <c:manualLayout>
          <c:xMode val="edge"/>
          <c:yMode val="edge"/>
          <c:x val="0.42100370231435419"/>
          <c:y val="2.292860927754118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752758753215425"/>
          <c:y val="0.25255863119211619"/>
          <c:w val="0.80509717477407861"/>
          <c:h val="0.60911204597517155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13277813254979598"/>
                  <c:y val="-0.41218086881375138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repro!$A$4:$A$101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repro!$K$4:$K$101</c:f>
              <c:numCache>
                <c:formatCode>General</c:formatCode>
                <c:ptCount val="98"/>
                <c:pt idx="4" formatCode="0.00">
                  <c:v>-19.620000839233398</c:v>
                </c:pt>
                <c:pt idx="5" formatCode="0.00">
                  <c:v>-19.637194122742901</c:v>
                </c:pt>
                <c:pt idx="6" formatCode="0.00">
                  <c:v>-19.433785221996761</c:v>
                </c:pt>
                <c:pt idx="17" formatCode="0.00">
                  <c:v>-19.490920645106499</c:v>
                </c:pt>
                <c:pt idx="18" formatCode="0.00">
                  <c:v>-19.5270664077714</c:v>
                </c:pt>
                <c:pt idx="19" formatCode="0.00">
                  <c:v>-19.647930162386164</c:v>
                </c:pt>
                <c:pt idx="30" formatCode="0.00">
                  <c:v>-19.515669801967</c:v>
                </c:pt>
                <c:pt idx="31" formatCode="0.00">
                  <c:v>-19.531937842411601</c:v>
                </c:pt>
                <c:pt idx="32" formatCode="0.00">
                  <c:v>-19.579679445233463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DF5-4BB0-AACA-65CC4E96D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12288"/>
        <c:axId val="86014208"/>
      </c:scatterChart>
      <c:valAx>
        <c:axId val="8601228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sequence no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14208"/>
        <c:crossesAt val="-50"/>
        <c:crossBetween val="midCat"/>
      </c:valAx>
      <c:valAx>
        <c:axId val="8601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d13C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1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ysClr val="windowText" lastClr="000000"/>
                </a:solidFill>
              </a:rPr>
              <a:t>%N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40000"/>
                    <a:lumOff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forward val="1"/>
            <c:backward val="1"/>
            <c:intercept val="0"/>
            <c:dispRSqr val="1"/>
            <c:dispEq val="1"/>
            <c:trendlineLbl>
              <c:layout>
                <c:manualLayout>
                  <c:x val="-0.67815266841644795"/>
                  <c:y val="-0.15319444444444444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repro!$D$104:$D$111</c:f>
              <c:numCache>
                <c:formatCode>General</c:formatCode>
                <c:ptCount val="8"/>
                <c:pt idx="0">
                  <c:v>0.79200000000000004</c:v>
                </c:pt>
                <c:pt idx="1">
                  <c:v>0.73399999999999999</c:v>
                </c:pt>
                <c:pt idx="2">
                  <c:v>0.8</c:v>
                </c:pt>
                <c:pt idx="3">
                  <c:v>0</c:v>
                </c:pt>
                <c:pt idx="4">
                  <c:v>0</c:v>
                </c:pt>
                <c:pt idx="5" formatCode="0.000">
                  <c:v>0</c:v>
                </c:pt>
                <c:pt idx="6">
                  <c:v>0</c:v>
                </c:pt>
              </c:numCache>
            </c:numRef>
          </c:xVal>
          <c:yVal>
            <c:numRef>
              <c:f>repro!$E$104:$E$111</c:f>
              <c:numCache>
                <c:formatCode>0.000E+00</c:formatCode>
                <c:ptCount val="8"/>
                <c:pt idx="0">
                  <c:v>1.01525539399072E-7</c:v>
                </c:pt>
                <c:pt idx="1">
                  <c:v>8.9872971023585699E-8</c:v>
                </c:pt>
                <c:pt idx="2">
                  <c:v>1.0043533240147701E-7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D8-4D86-AD04-1B7ACECFC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31744"/>
        <c:axId val="86382080"/>
      </c:scatterChart>
      <c:valAx>
        <c:axId val="8603174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Axis weight mg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82080"/>
        <c:crosses val="autoZero"/>
        <c:crossBetween val="midCat"/>
      </c:valAx>
      <c:valAx>
        <c:axId val="86382080"/>
        <c:scaling>
          <c:orientation val="minMax"/>
          <c:max val="1.5000000000000007E-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signal intensity 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3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ysClr val="windowText" lastClr="000000"/>
                </a:solidFill>
              </a:rPr>
              <a:t>%C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95000"/>
                  <a:lumOff val="5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forward val="1"/>
            <c:backward val="1"/>
            <c:intercept val="0"/>
            <c:dispRSqr val="1"/>
            <c:dispEq val="1"/>
            <c:trendlineLbl>
              <c:layout>
                <c:manualLayout>
                  <c:x val="-0.61095089775064837"/>
                  <c:y val="-0.14721602387288515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repro!$D$104:$D$111</c:f>
              <c:numCache>
                <c:formatCode>General</c:formatCode>
                <c:ptCount val="8"/>
                <c:pt idx="0">
                  <c:v>0.79200000000000004</c:v>
                </c:pt>
                <c:pt idx="1">
                  <c:v>0.73399999999999999</c:v>
                </c:pt>
                <c:pt idx="2">
                  <c:v>0.8</c:v>
                </c:pt>
                <c:pt idx="3">
                  <c:v>0</c:v>
                </c:pt>
                <c:pt idx="4">
                  <c:v>0</c:v>
                </c:pt>
                <c:pt idx="5" formatCode="0.000">
                  <c:v>0</c:v>
                </c:pt>
                <c:pt idx="6">
                  <c:v>0</c:v>
                </c:pt>
              </c:numCache>
            </c:numRef>
          </c:xVal>
          <c:yVal>
            <c:numRef>
              <c:f>repro!$F$104:$F$111</c:f>
              <c:numCache>
                <c:formatCode>General</c:formatCode>
                <c:ptCount val="8"/>
                <c:pt idx="0" formatCode="0.000E+00">
                  <c:v>5.4325456710913002E-7</c:v>
                </c:pt>
                <c:pt idx="1">
                  <c:v>4.9976738636381402E-7</c:v>
                </c:pt>
                <c:pt idx="2">
                  <c:v>5.50985563840811E-7</c:v>
                </c:pt>
                <c:pt idx="3">
                  <c:v>0</c:v>
                </c:pt>
                <c:pt idx="4">
                  <c:v>0</c:v>
                </c:pt>
                <c:pt idx="5" formatCode="0.000E+00">
                  <c:v>0</c:v>
                </c:pt>
                <c:pt idx="6" formatCode="0.000E+0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E9-46FC-AB58-DCCB42C9C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24192"/>
        <c:axId val="86430464"/>
      </c:scatterChart>
      <c:valAx>
        <c:axId val="8642419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weight mg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30464"/>
        <c:crosses val="autoZero"/>
        <c:crossBetween val="midCat"/>
      </c:valAx>
      <c:valAx>
        <c:axId val="86430464"/>
        <c:scaling>
          <c:orientation val="minMax"/>
          <c:max val="1.0000000000000004E-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signal intensity 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2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385762</xdr:colOff>
      <xdr:row>96</xdr:row>
      <xdr:rowOff>90487</xdr:rowOff>
    </xdr:from>
    <xdr:to>
      <xdr:col>47</xdr:col>
      <xdr:colOff>80962</xdr:colOff>
      <xdr:row>110</xdr:row>
      <xdr:rowOff>166687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41132</xdr:colOff>
      <xdr:row>1</xdr:row>
      <xdr:rowOff>190933</xdr:rowOff>
    </xdr:from>
    <xdr:to>
      <xdr:col>30</xdr:col>
      <xdr:colOff>580591</xdr:colOff>
      <xdr:row>22</xdr:row>
      <xdr:rowOff>62778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74902</xdr:colOff>
      <xdr:row>23</xdr:row>
      <xdr:rowOff>10824</xdr:rowOff>
    </xdr:from>
    <xdr:to>
      <xdr:col>31</xdr:col>
      <xdr:colOff>8225</xdr:colOff>
      <xdr:row>43</xdr:row>
      <xdr:rowOff>87024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599641</xdr:colOff>
      <xdr:row>2</xdr:row>
      <xdr:rowOff>19050</xdr:rowOff>
    </xdr:from>
    <xdr:to>
      <xdr:col>38</xdr:col>
      <xdr:colOff>298305</xdr:colOff>
      <xdr:row>22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3030</xdr:colOff>
      <xdr:row>23</xdr:row>
      <xdr:rowOff>19049</xdr:rowOff>
    </xdr:from>
    <xdr:to>
      <xdr:col>38</xdr:col>
      <xdr:colOff>307830</xdr:colOff>
      <xdr:row>43</xdr:row>
      <xdr:rowOff>66674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3"/>
  <sheetViews>
    <sheetView topLeftCell="A21" workbookViewId="0">
      <selection activeCell="A41" sqref="A41:XFD233"/>
    </sheetView>
  </sheetViews>
  <sheetFormatPr defaultRowHeight="15" x14ac:dyDescent="0.25"/>
  <cols>
    <col min="1" max="16384" width="9.140625" style="54"/>
  </cols>
  <sheetData>
    <row r="1" spans="1:18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</row>
    <row r="2" spans="1:18" x14ac:dyDescent="0.25">
      <c r="A2" s="72">
        <v>0.6128703703703704</v>
      </c>
      <c r="B2" s="71" t="s">
        <v>93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</row>
    <row r="4" spans="1:18" x14ac:dyDescent="0.25">
      <c r="A4" s="71" t="s">
        <v>94</v>
      </c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</row>
    <row r="5" spans="1:18" x14ac:dyDescent="0.25">
      <c r="A5" s="71" t="s">
        <v>1</v>
      </c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</row>
    <row r="6" spans="1:18" x14ac:dyDescent="0.25">
      <c r="A6" s="71" t="s">
        <v>2</v>
      </c>
      <c r="B6" s="71" t="s">
        <v>3</v>
      </c>
      <c r="C6" s="71" t="s">
        <v>64</v>
      </c>
      <c r="D6" s="71" t="s">
        <v>4</v>
      </c>
      <c r="E6" s="71" t="s">
        <v>5</v>
      </c>
      <c r="F6" s="71" t="s">
        <v>6</v>
      </c>
      <c r="G6" s="71" t="s">
        <v>7</v>
      </c>
      <c r="H6" s="71" t="s">
        <v>8</v>
      </c>
      <c r="I6" s="71" t="s">
        <v>9</v>
      </c>
      <c r="J6" s="71" t="s">
        <v>10</v>
      </c>
      <c r="K6" s="71" t="s">
        <v>4</v>
      </c>
      <c r="L6" s="71" t="s">
        <v>11</v>
      </c>
      <c r="M6" s="71" t="s">
        <v>6</v>
      </c>
      <c r="N6" s="71" t="s">
        <v>12</v>
      </c>
      <c r="O6" s="71" t="s">
        <v>13</v>
      </c>
      <c r="P6" s="71" t="s">
        <v>9</v>
      </c>
      <c r="Q6" s="71" t="s">
        <v>10</v>
      </c>
      <c r="R6" s="71" t="s">
        <v>14</v>
      </c>
    </row>
    <row r="7" spans="1:18" x14ac:dyDescent="0.25">
      <c r="A7" s="71" t="s">
        <v>15</v>
      </c>
      <c r="B7" s="71" t="s">
        <v>15</v>
      </c>
      <c r="C7" s="71" t="s">
        <v>15</v>
      </c>
      <c r="D7" s="71" t="s">
        <v>15</v>
      </c>
      <c r="E7" s="71" t="s">
        <v>16</v>
      </c>
      <c r="F7" s="71" t="s">
        <v>15</v>
      </c>
      <c r="G7" s="71" t="s">
        <v>17</v>
      </c>
      <c r="H7" s="71" t="s">
        <v>15</v>
      </c>
      <c r="I7" s="71" t="s">
        <v>15</v>
      </c>
      <c r="J7" s="71" t="s">
        <v>15</v>
      </c>
      <c r="K7" s="71" t="s">
        <v>15</v>
      </c>
      <c r="L7" s="71" t="s">
        <v>16</v>
      </c>
      <c r="M7" s="71" t="s">
        <v>15</v>
      </c>
      <c r="N7" s="71" t="s">
        <v>18</v>
      </c>
      <c r="O7" s="71" t="s">
        <v>18</v>
      </c>
      <c r="P7" s="71" t="s">
        <v>15</v>
      </c>
      <c r="Q7" s="71" t="s">
        <v>15</v>
      </c>
      <c r="R7" s="71" t="s">
        <v>15</v>
      </c>
    </row>
    <row r="8" spans="1:18" x14ac:dyDescent="0.25">
      <c r="A8" s="71">
        <v>1</v>
      </c>
      <c r="B8" s="71" t="s">
        <v>70</v>
      </c>
      <c r="C8" s="71">
        <v>100</v>
      </c>
      <c r="D8" s="73">
        <v>8.7291198005773004E-10</v>
      </c>
      <c r="E8" s="71">
        <v>0</v>
      </c>
      <c r="F8" s="71">
        <v>0</v>
      </c>
      <c r="G8" s="71">
        <v>0</v>
      </c>
      <c r="H8" s="71">
        <v>0</v>
      </c>
      <c r="I8" s="73">
        <v>3.64628525360374E-3</v>
      </c>
      <c r="J8" s="73">
        <v>3.1187291954113898E-5</v>
      </c>
      <c r="K8" s="73">
        <v>9.2267440424120795E-9</v>
      </c>
      <c r="L8" s="71">
        <v>0</v>
      </c>
      <c r="M8" s="71">
        <v>0</v>
      </c>
      <c r="N8" s="71">
        <v>0</v>
      </c>
      <c r="O8" s="71">
        <v>0</v>
      </c>
      <c r="P8" s="71">
        <v>-0.14917712128555599</v>
      </c>
      <c r="Q8" s="73">
        <v>-3.6159934733004202E-3</v>
      </c>
      <c r="R8" s="71" t="s">
        <v>95</v>
      </c>
    </row>
    <row r="9" spans="1:18" x14ac:dyDescent="0.25">
      <c r="A9" s="71">
        <v>2</v>
      </c>
      <c r="B9" s="71" t="s">
        <v>70</v>
      </c>
      <c r="C9" s="71">
        <v>100</v>
      </c>
      <c r="D9" s="73">
        <v>9.0688633252317099E-10</v>
      </c>
      <c r="E9" s="71">
        <v>0</v>
      </c>
      <c r="F9" s="71">
        <v>0</v>
      </c>
      <c r="G9" s="71">
        <v>0</v>
      </c>
      <c r="H9" s="71">
        <v>0</v>
      </c>
      <c r="I9" s="73">
        <v>3.64628525360374E-3</v>
      </c>
      <c r="J9" s="73">
        <v>3.1187291954113898E-5</v>
      </c>
      <c r="K9" s="73">
        <v>1.2793483685630301E-8</v>
      </c>
      <c r="L9" s="71">
        <v>0</v>
      </c>
      <c r="M9" s="71">
        <v>0</v>
      </c>
      <c r="N9" s="71">
        <v>0</v>
      </c>
      <c r="O9" s="71">
        <v>0</v>
      </c>
      <c r="P9" s="71">
        <v>-0.14917712128555599</v>
      </c>
      <c r="Q9" s="73">
        <v>-3.6159934733004202E-3</v>
      </c>
      <c r="R9" s="71" t="s">
        <v>96</v>
      </c>
    </row>
    <row r="10" spans="1:18" x14ac:dyDescent="0.25">
      <c r="A10" s="71">
        <v>3</v>
      </c>
      <c r="B10" s="71" t="s">
        <v>71</v>
      </c>
      <c r="C10" s="71">
        <v>0.8</v>
      </c>
      <c r="D10" s="73">
        <v>1.57251179903894E-7</v>
      </c>
      <c r="E10" s="71">
        <v>0</v>
      </c>
      <c r="F10" s="71">
        <v>0</v>
      </c>
      <c r="G10" s="71">
        <v>0</v>
      </c>
      <c r="H10" s="71">
        <v>0</v>
      </c>
      <c r="I10" s="73">
        <v>3.64628525360374E-3</v>
      </c>
      <c r="J10" s="73">
        <v>3.1187291954113898E-5</v>
      </c>
      <c r="K10" s="73">
        <v>4.5885569321946202E-7</v>
      </c>
      <c r="L10" s="71">
        <v>0</v>
      </c>
      <c r="M10" s="71">
        <v>0</v>
      </c>
      <c r="N10" s="71">
        <v>0</v>
      </c>
      <c r="O10" s="71">
        <v>0</v>
      </c>
      <c r="P10" s="71">
        <v>-0.14917712128555599</v>
      </c>
      <c r="Q10" s="73">
        <v>-3.6159934733004202E-3</v>
      </c>
      <c r="R10" s="71" t="s">
        <v>97</v>
      </c>
    </row>
    <row r="11" spans="1:18" x14ac:dyDescent="0.25">
      <c r="A11" s="71">
        <v>4</v>
      </c>
      <c r="B11" s="71" t="s">
        <v>71</v>
      </c>
      <c r="C11" s="71">
        <v>0.8</v>
      </c>
      <c r="D11" s="73">
        <v>1.48063530304443E-7</v>
      </c>
      <c r="E11" s="71">
        <v>0</v>
      </c>
      <c r="F11" s="71">
        <v>0</v>
      </c>
      <c r="G11" s="71">
        <v>0</v>
      </c>
      <c r="H11" s="71">
        <v>0</v>
      </c>
      <c r="I11" s="73">
        <v>3.64628525360374E-3</v>
      </c>
      <c r="J11" s="73">
        <v>3.1187291954113898E-5</v>
      </c>
      <c r="K11" s="73">
        <v>4.3370667335285199E-7</v>
      </c>
      <c r="L11" s="71">
        <v>0</v>
      </c>
      <c r="M11" s="71">
        <v>0</v>
      </c>
      <c r="N11" s="71">
        <v>0</v>
      </c>
      <c r="O11" s="71">
        <v>0</v>
      </c>
      <c r="P11" s="71">
        <v>-0.14917712128555599</v>
      </c>
      <c r="Q11" s="73">
        <v>-3.6159934733004202E-3</v>
      </c>
      <c r="R11" s="71" t="s">
        <v>98</v>
      </c>
    </row>
    <row r="12" spans="1:18" x14ac:dyDescent="0.25">
      <c r="A12" s="71">
        <v>5</v>
      </c>
      <c r="B12" s="71" t="s">
        <v>72</v>
      </c>
      <c r="C12" s="71">
        <v>0.8</v>
      </c>
      <c r="D12" s="73">
        <v>1.3849233285873101E-7</v>
      </c>
      <c r="E12" s="71">
        <v>15.7200002670288</v>
      </c>
      <c r="F12" s="71">
        <v>1.0000000000000001E-15</v>
      </c>
      <c r="G12" s="71">
        <v>-1.8500000238418599</v>
      </c>
      <c r="H12" s="71">
        <v>0</v>
      </c>
      <c r="I12" s="73">
        <v>3.64628525360374E-3</v>
      </c>
      <c r="J12" s="73">
        <v>3.1187291954113898E-5</v>
      </c>
      <c r="K12" s="73">
        <v>4.0597986916690598E-7</v>
      </c>
      <c r="L12" s="71">
        <v>40.439998626708999</v>
      </c>
      <c r="M12" s="71">
        <v>1.0000000000000001E-15</v>
      </c>
      <c r="N12" s="71">
        <v>-19.620000839233398</v>
      </c>
      <c r="O12" s="71">
        <v>-18</v>
      </c>
      <c r="P12" s="71">
        <v>-0.14917712128555599</v>
      </c>
      <c r="Q12" s="73">
        <v>-3.6159934733004202E-3</v>
      </c>
      <c r="R12" s="71" t="s">
        <v>99</v>
      </c>
    </row>
    <row r="13" spans="1:18" x14ac:dyDescent="0.25">
      <c r="A13" s="71">
        <v>6</v>
      </c>
      <c r="B13" s="71" t="s">
        <v>66</v>
      </c>
      <c r="C13" s="71">
        <v>0.8</v>
      </c>
      <c r="D13" s="73">
        <v>1.6075356559092099E-7</v>
      </c>
      <c r="E13" s="71">
        <v>18.246789164756301</v>
      </c>
      <c r="F13" s="71">
        <v>0</v>
      </c>
      <c r="G13" s="71">
        <v>-1.88677466028217</v>
      </c>
      <c r="H13" s="71">
        <v>0</v>
      </c>
      <c r="I13" s="73">
        <v>3.6695632729614701E-3</v>
      </c>
      <c r="J13" s="73">
        <v>1.34025069151851E-5</v>
      </c>
      <c r="K13" s="73">
        <v>4.6671598841196998E-7</v>
      </c>
      <c r="L13" s="71">
        <v>46.489976107602402</v>
      </c>
      <c r="M13" s="71">
        <v>0</v>
      </c>
      <c r="N13" s="71">
        <v>-19.637194122742901</v>
      </c>
      <c r="O13" s="71">
        <v>-48.025388802158098</v>
      </c>
      <c r="P13" s="73">
        <v>1.1016532922203901E-2</v>
      </c>
      <c r="Q13" s="73">
        <v>3.9356534830248301E-3</v>
      </c>
      <c r="R13" s="71" t="s">
        <v>100</v>
      </c>
    </row>
    <row r="14" spans="1:18" x14ac:dyDescent="0.25">
      <c r="A14" s="71">
        <v>7</v>
      </c>
      <c r="B14" s="71" t="s">
        <v>65</v>
      </c>
      <c r="C14" s="71">
        <v>0.79200000000000004</v>
      </c>
      <c r="D14" s="73">
        <v>1.01525539399072E-7</v>
      </c>
      <c r="E14" s="71">
        <v>11.640435724293599</v>
      </c>
      <c r="F14" s="71">
        <v>0</v>
      </c>
      <c r="G14" s="71">
        <v>6.54648326874874</v>
      </c>
      <c r="H14" s="71">
        <v>0</v>
      </c>
      <c r="I14" s="73">
        <v>3.7005681457375501E-3</v>
      </c>
      <c r="J14" s="73">
        <v>1.35965728869013E-5</v>
      </c>
      <c r="K14" s="73">
        <v>5.4325456710913002E-7</v>
      </c>
      <c r="L14" s="71">
        <v>54.660307798649399</v>
      </c>
      <c r="M14" s="71">
        <v>0</v>
      </c>
      <c r="N14" s="71">
        <v>-28.166136199267498</v>
      </c>
      <c r="O14" s="71">
        <v>-48.469247799435699</v>
      </c>
      <c r="P14" s="73">
        <v>1.0920691494301599E-2</v>
      </c>
      <c r="Q14" s="73">
        <v>3.9338184811371097E-3</v>
      </c>
      <c r="R14" s="71" t="s">
        <v>101</v>
      </c>
    </row>
    <row r="15" spans="1:18" x14ac:dyDescent="0.25">
      <c r="A15" s="71">
        <v>8</v>
      </c>
      <c r="B15" s="71" t="s">
        <v>73</v>
      </c>
      <c r="C15" s="71">
        <v>0.83799999999999997</v>
      </c>
      <c r="D15" s="73">
        <v>1.2935310990391799E-7</v>
      </c>
      <c r="E15" s="71">
        <v>14.0168688036792</v>
      </c>
      <c r="F15" s="71">
        <v>0</v>
      </c>
      <c r="G15" s="71">
        <v>11.2819525068885</v>
      </c>
      <c r="H15" s="71">
        <v>0</v>
      </c>
      <c r="I15" s="73">
        <v>3.7179780983915799E-3</v>
      </c>
      <c r="J15" s="73">
        <v>1.35802248170667E-5</v>
      </c>
      <c r="K15" s="73">
        <v>5.2568277708608904E-7</v>
      </c>
      <c r="L15" s="71">
        <v>49.989279753805903</v>
      </c>
      <c r="M15" s="71">
        <v>0</v>
      </c>
      <c r="N15" s="71">
        <v>-18.067261778449701</v>
      </c>
      <c r="O15" s="71">
        <v>-48.589049548587603</v>
      </c>
      <c r="P15" s="73">
        <v>1.1034174565943199E-2</v>
      </c>
      <c r="Q15" s="73">
        <v>3.9333231967400503E-3</v>
      </c>
      <c r="R15" s="71" t="s">
        <v>102</v>
      </c>
    </row>
    <row r="16" spans="1:18" x14ac:dyDescent="0.25">
      <c r="A16" s="71">
        <v>9</v>
      </c>
      <c r="B16" s="71" t="s">
        <v>74</v>
      </c>
      <c r="C16" s="71">
        <v>0.77600000000000002</v>
      </c>
      <c r="D16" s="73">
        <v>1.2804626542406399E-7</v>
      </c>
      <c r="E16" s="71">
        <v>14.983794144308</v>
      </c>
      <c r="F16" s="71">
        <v>0</v>
      </c>
      <c r="G16" s="71">
        <v>10.430789264556999</v>
      </c>
      <c r="H16" s="71">
        <v>0</v>
      </c>
      <c r="I16" s="73">
        <v>3.71484879673114E-3</v>
      </c>
      <c r="J16" s="73">
        <v>1.36272504490248E-5</v>
      </c>
      <c r="K16" s="73">
        <v>4.6657967922580902E-7</v>
      </c>
      <c r="L16" s="71">
        <v>47.913906158549104</v>
      </c>
      <c r="M16" s="71">
        <v>0</v>
      </c>
      <c r="N16" s="71">
        <v>-16.979323191060999</v>
      </c>
      <c r="O16" s="71">
        <v>-48.482852352661403</v>
      </c>
      <c r="P16" s="73">
        <v>1.10463999494374E-2</v>
      </c>
      <c r="Q16" s="73">
        <v>3.9337622371925203E-3</v>
      </c>
      <c r="R16" s="71" t="s">
        <v>103</v>
      </c>
    </row>
    <row r="17" spans="1:18" x14ac:dyDescent="0.25">
      <c r="A17" s="71">
        <v>10</v>
      </c>
      <c r="B17" s="71" t="s">
        <v>75</v>
      </c>
      <c r="C17" s="71">
        <v>0.80800000000000005</v>
      </c>
      <c r="D17" s="73">
        <v>1.3083761021132099E-7</v>
      </c>
      <c r="E17" s="71">
        <v>14.704056141690099</v>
      </c>
      <c r="F17" s="71">
        <v>0</v>
      </c>
      <c r="G17" s="71">
        <v>10.2595777887314</v>
      </c>
      <c r="H17" s="71">
        <v>0</v>
      </c>
      <c r="I17" s="73">
        <v>3.7142193377402702E-3</v>
      </c>
      <c r="J17" s="73">
        <v>1.3532465164175701E-5</v>
      </c>
      <c r="K17" s="73">
        <v>4.9793099532457998E-7</v>
      </c>
      <c r="L17" s="71">
        <v>49.108332509891497</v>
      </c>
      <c r="M17" s="71">
        <v>0</v>
      </c>
      <c r="N17" s="71">
        <v>-17.252638329253301</v>
      </c>
      <c r="O17" s="71">
        <v>-48.165390941500704</v>
      </c>
      <c r="P17" s="73">
        <v>1.1043328652566501E-2</v>
      </c>
      <c r="Q17" s="73">
        <v>3.9350746861736797E-3</v>
      </c>
      <c r="R17" s="71" t="s">
        <v>104</v>
      </c>
    </row>
    <row r="18" spans="1:18" x14ac:dyDescent="0.25">
      <c r="A18" s="71">
        <v>11</v>
      </c>
      <c r="B18" s="71" t="s">
        <v>76</v>
      </c>
      <c r="C18" s="71">
        <v>0.82399999999999995</v>
      </c>
      <c r="D18" s="73">
        <v>1.3217022294675899E-7</v>
      </c>
      <c r="E18" s="71">
        <v>14.5653323284919</v>
      </c>
      <c r="F18" s="71">
        <v>0</v>
      </c>
      <c r="G18" s="71">
        <v>10.1882189091063</v>
      </c>
      <c r="H18" s="71">
        <v>0</v>
      </c>
      <c r="I18" s="73">
        <v>3.7139569868193298E-3</v>
      </c>
      <c r="J18" s="73">
        <v>1.35439605985258E-5</v>
      </c>
      <c r="K18" s="73">
        <v>4.8532037855153497E-7</v>
      </c>
      <c r="L18" s="71">
        <v>46.9351218296488</v>
      </c>
      <c r="M18" s="71">
        <v>0</v>
      </c>
      <c r="N18" s="71">
        <v>-19.516103514662898</v>
      </c>
      <c r="O18" s="71">
        <v>-47.185683251078601</v>
      </c>
      <c r="P18" s="71">
        <v>1.1017893641584999E-2</v>
      </c>
      <c r="Q18" s="73">
        <v>3.9391249937541601E-3</v>
      </c>
      <c r="R18" s="71" t="s">
        <v>105</v>
      </c>
    </row>
    <row r="19" spans="1:18" x14ac:dyDescent="0.25">
      <c r="A19" s="71">
        <v>12</v>
      </c>
      <c r="B19" s="71" t="s">
        <v>77</v>
      </c>
      <c r="C19" s="71">
        <v>0.84</v>
      </c>
      <c r="D19" s="73">
        <v>1.3233431803150199E-7</v>
      </c>
      <c r="E19" s="71">
        <v>14.3056356274684</v>
      </c>
      <c r="F19" s="71">
        <v>0</v>
      </c>
      <c r="G19" s="71">
        <v>9.8784406084867395</v>
      </c>
      <c r="H19" s="71">
        <v>0</v>
      </c>
      <c r="I19" s="73">
        <v>3.7128180868970999E-3</v>
      </c>
      <c r="J19" s="73">
        <v>1.35805873253179E-5</v>
      </c>
      <c r="K19" s="73">
        <v>5.19668636123072E-7</v>
      </c>
      <c r="L19" s="71">
        <v>49.299716959759003</v>
      </c>
      <c r="M19" s="71">
        <v>0</v>
      </c>
      <c r="N19" s="71">
        <v>-17.753168901292899</v>
      </c>
      <c r="O19" s="71">
        <v>-46.452169669575703</v>
      </c>
      <c r="P19" s="73">
        <v>1.1037704090422399E-2</v>
      </c>
      <c r="Q19" s="73">
        <v>3.9421574856377904E-3</v>
      </c>
      <c r="R19" s="71" t="s">
        <v>106</v>
      </c>
    </row>
    <row r="20" spans="1:18" x14ac:dyDescent="0.25">
      <c r="A20" s="71">
        <v>13</v>
      </c>
      <c r="B20" s="71" t="s">
        <v>78</v>
      </c>
      <c r="C20" s="71">
        <v>0.80800000000000005</v>
      </c>
      <c r="D20" s="73">
        <v>1.3249713595037101E-7</v>
      </c>
      <c r="E20" s="71">
        <v>14.8905101314823</v>
      </c>
      <c r="F20" s="71">
        <v>0</v>
      </c>
      <c r="G20" s="71">
        <v>10.442165935834501</v>
      </c>
      <c r="H20" s="71">
        <v>0</v>
      </c>
      <c r="I20" s="73">
        <v>3.7148906230631E-3</v>
      </c>
      <c r="J20" s="73">
        <v>1.3607277110196199E-5</v>
      </c>
      <c r="K20" s="73">
        <v>4.9875141905353402E-7</v>
      </c>
      <c r="L20" s="71">
        <v>49.189244451736897</v>
      </c>
      <c r="M20" s="71">
        <v>0</v>
      </c>
      <c r="N20" s="71">
        <v>-17.168822513381201</v>
      </c>
      <c r="O20" s="71">
        <v>-46.434286524660003</v>
      </c>
      <c r="P20" s="73">
        <v>1.1044270507652601E-2</v>
      </c>
      <c r="Q20" s="73">
        <v>3.9422314181363598E-3</v>
      </c>
      <c r="R20" s="71" t="s">
        <v>107</v>
      </c>
    </row>
    <row r="21" spans="1:18" x14ac:dyDescent="0.25">
      <c r="A21" s="71">
        <v>14</v>
      </c>
      <c r="B21" s="71" t="s">
        <v>79</v>
      </c>
      <c r="C21" s="71">
        <v>0.76600000000000001</v>
      </c>
      <c r="D21" s="73">
        <v>1.11749353326474E-7</v>
      </c>
      <c r="E21" s="71">
        <v>13.247472722344</v>
      </c>
      <c r="F21" s="71">
        <v>0</v>
      </c>
      <c r="G21" s="71">
        <v>9.9818657880108699</v>
      </c>
      <c r="H21" s="71">
        <v>0</v>
      </c>
      <c r="I21" s="73">
        <v>3.7131983295696199E-3</v>
      </c>
      <c r="J21" s="73">
        <v>1.36825922586955E-5</v>
      </c>
      <c r="K21" s="73">
        <v>4.4442947555456398E-7</v>
      </c>
      <c r="L21" s="71">
        <v>46.235030502822703</v>
      </c>
      <c r="M21" s="71">
        <v>0</v>
      </c>
      <c r="N21" s="71">
        <v>-18.133478017193301</v>
      </c>
      <c r="O21" s="71">
        <v>-46.520310320714103</v>
      </c>
      <c r="P21" s="73">
        <v>1.1033430480825199E-2</v>
      </c>
      <c r="Q21" s="73">
        <v>3.9418757785546097E-3</v>
      </c>
      <c r="R21" s="71" t="s">
        <v>108</v>
      </c>
    </row>
    <row r="22" spans="1:18" x14ac:dyDescent="0.25">
      <c r="A22" s="71">
        <v>15</v>
      </c>
      <c r="B22" s="71" t="s">
        <v>80</v>
      </c>
      <c r="C22" s="71">
        <v>0.82399999999999995</v>
      </c>
      <c r="D22" s="73">
        <v>1.38663368308423E-7</v>
      </c>
      <c r="E22" s="71">
        <v>15.2808908557818</v>
      </c>
      <c r="F22" s="71">
        <v>0</v>
      </c>
      <c r="G22" s="71">
        <v>11.5562865007472</v>
      </c>
      <c r="H22" s="71">
        <v>0</v>
      </c>
      <c r="I22" s="71">
        <v>3.71898668732E-3</v>
      </c>
      <c r="J22" s="73">
        <v>1.35955329950527E-5</v>
      </c>
      <c r="K22" s="73">
        <v>4.95902760189182E-7</v>
      </c>
      <c r="L22" s="71">
        <v>47.9586149831187</v>
      </c>
      <c r="M22" s="71">
        <v>0</v>
      </c>
      <c r="N22" s="71">
        <v>-17.471645624126801</v>
      </c>
      <c r="O22" s="71">
        <v>-47.571352902066103</v>
      </c>
      <c r="P22" s="73">
        <v>1.10408676237926E-2</v>
      </c>
      <c r="Q22" s="73">
        <v>3.9375305582646496E-3</v>
      </c>
      <c r="R22" s="71" t="s">
        <v>109</v>
      </c>
    </row>
    <row r="23" spans="1:18" x14ac:dyDescent="0.25">
      <c r="A23" s="71">
        <v>16</v>
      </c>
      <c r="B23" s="71" t="s">
        <v>81</v>
      </c>
      <c r="C23" s="71">
        <v>0.75600000000000001</v>
      </c>
      <c r="D23" s="73">
        <v>1.2351582089065201E-7</v>
      </c>
      <c r="E23" s="71">
        <v>14.8359045458444</v>
      </c>
      <c r="F23" s="71">
        <v>0</v>
      </c>
      <c r="G23" s="71">
        <v>11.3026602389034</v>
      </c>
      <c r="H23" s="71">
        <v>0</v>
      </c>
      <c r="I23" s="73">
        <v>3.71805423036833E-3</v>
      </c>
      <c r="J23" s="73">
        <v>1.36282186983737E-5</v>
      </c>
      <c r="K23" s="73">
        <v>4.4779557528684698E-7</v>
      </c>
      <c r="L23" s="71">
        <v>47.201452045538701</v>
      </c>
      <c r="M23" s="71">
        <v>0</v>
      </c>
      <c r="N23" s="71">
        <v>-17.337594020059498</v>
      </c>
      <c r="O23" s="71">
        <v>-48.064071220086397</v>
      </c>
      <c r="P23" s="73">
        <v>1.1042373988477801E-2</v>
      </c>
      <c r="Q23" s="73">
        <v>3.9354935621707804E-3</v>
      </c>
      <c r="R23" s="71" t="s">
        <v>110</v>
      </c>
    </row>
    <row r="24" spans="1:18" x14ac:dyDescent="0.25">
      <c r="A24" s="71">
        <v>17</v>
      </c>
      <c r="B24" s="71" t="s">
        <v>82</v>
      </c>
      <c r="C24" s="71">
        <v>0.79200000000000004</v>
      </c>
      <c r="D24" s="73">
        <v>1.1527463036897799E-7</v>
      </c>
      <c r="E24" s="71">
        <v>13.216700844774101</v>
      </c>
      <c r="F24" s="71">
        <v>0</v>
      </c>
      <c r="G24" s="71">
        <v>11.205000248576001</v>
      </c>
      <c r="H24" s="71">
        <v>0</v>
      </c>
      <c r="I24" s="73">
        <v>3.71769518341389E-3</v>
      </c>
      <c r="J24" s="73">
        <v>1.365302050325E-5</v>
      </c>
      <c r="K24" s="73">
        <v>4.5248859248392398E-7</v>
      </c>
      <c r="L24" s="71">
        <v>45.528075456180197</v>
      </c>
      <c r="M24" s="71">
        <v>0</v>
      </c>
      <c r="N24" s="71">
        <v>-18.980960407038001</v>
      </c>
      <c r="O24" s="71">
        <v>-48.602498437048702</v>
      </c>
      <c r="P24" s="71">
        <v>1.1023907151714E-2</v>
      </c>
      <c r="Q24" s="73">
        <v>3.9332675963447304E-3</v>
      </c>
      <c r="R24" s="71" t="s">
        <v>111</v>
      </c>
    </row>
    <row r="25" spans="1:18" x14ac:dyDescent="0.25">
      <c r="A25" s="71">
        <v>18</v>
      </c>
      <c r="B25" s="71" t="s">
        <v>66</v>
      </c>
      <c r="C25" s="71">
        <v>0.8</v>
      </c>
      <c r="D25" s="73">
        <v>1.5954773078391501E-7</v>
      </c>
      <c r="E25" s="71">
        <v>18.1098327730524</v>
      </c>
      <c r="F25" s="71">
        <v>0</v>
      </c>
      <c r="G25" s="71">
        <v>-1.9671068518802499</v>
      </c>
      <c r="H25" s="71">
        <v>0</v>
      </c>
      <c r="I25" s="73">
        <v>3.6692679316590602E-3</v>
      </c>
      <c r="J25" s="73">
        <v>1.3641364207944701E-5</v>
      </c>
      <c r="K25" s="73">
        <v>4.6272916021106201E-7</v>
      </c>
      <c r="L25" s="71">
        <v>46.092851241134703</v>
      </c>
      <c r="M25" s="71">
        <v>0</v>
      </c>
      <c r="N25" s="71">
        <v>-19.490920645106499</v>
      </c>
      <c r="O25" s="71">
        <v>-49.395056933647197</v>
      </c>
      <c r="P25" s="73">
        <v>1.10181766265268E-2</v>
      </c>
      <c r="Q25" s="73">
        <v>3.9299910009702897E-3</v>
      </c>
      <c r="R25" s="71" t="s">
        <v>112</v>
      </c>
    </row>
    <row r="26" spans="1:18" x14ac:dyDescent="0.25">
      <c r="A26" s="71">
        <v>19</v>
      </c>
      <c r="B26" s="71" t="s">
        <v>66</v>
      </c>
      <c r="C26" s="71">
        <v>0.8</v>
      </c>
      <c r="D26" s="73">
        <v>1.5494283752554001E-7</v>
      </c>
      <c r="E26" s="71">
        <v>17.587025961613001</v>
      </c>
      <c r="F26" s="71">
        <v>0</v>
      </c>
      <c r="G26" s="71">
        <v>-1.9342432351727901</v>
      </c>
      <c r="H26" s="71">
        <v>0</v>
      </c>
      <c r="I26" s="73">
        <v>3.6693887547458899E-3</v>
      </c>
      <c r="J26" s="73">
        <v>1.35841199725545E-5</v>
      </c>
      <c r="K26" s="73">
        <v>4.4822372402553199E-7</v>
      </c>
      <c r="L26" s="71">
        <v>44.647953311426001</v>
      </c>
      <c r="M26" s="71">
        <v>0</v>
      </c>
      <c r="N26" s="71">
        <v>-19.5270664077714</v>
      </c>
      <c r="O26" s="71">
        <v>-49.685061000522403</v>
      </c>
      <c r="P26" s="73">
        <v>1.1017770449362601E-2</v>
      </c>
      <c r="Q26" s="73">
        <v>3.9287920661431799E-3</v>
      </c>
      <c r="R26" s="71" t="s">
        <v>113</v>
      </c>
    </row>
    <row r="27" spans="1:18" x14ac:dyDescent="0.25">
      <c r="A27" s="71">
        <v>20</v>
      </c>
      <c r="B27" s="71" t="s">
        <v>65</v>
      </c>
      <c r="C27" s="71">
        <v>0.73399999999999999</v>
      </c>
      <c r="D27" s="73">
        <v>8.9872971023585699E-8</v>
      </c>
      <c r="E27" s="71">
        <v>11.1185290267189</v>
      </c>
      <c r="F27" s="71">
        <v>0</v>
      </c>
      <c r="G27" s="71">
        <v>6.3978003387253297</v>
      </c>
      <c r="H27" s="71">
        <v>0</v>
      </c>
      <c r="I27" s="73">
        <v>3.7000215129453199E-3</v>
      </c>
      <c r="J27" s="73">
        <v>1.3650505389967401E-5</v>
      </c>
      <c r="K27" s="73">
        <v>4.9976738636381402E-7</v>
      </c>
      <c r="L27" s="71">
        <v>54.258242286617502</v>
      </c>
      <c r="M27" s="71">
        <v>0</v>
      </c>
      <c r="N27" s="71">
        <v>-28.380281139656901</v>
      </c>
      <c r="O27" s="71">
        <v>-50.401583255598702</v>
      </c>
      <c r="P27" s="73">
        <v>1.09182851047774E-2</v>
      </c>
      <c r="Q27" s="73">
        <v>3.9258298198020696E-3</v>
      </c>
      <c r="R27" s="71" t="s">
        <v>114</v>
      </c>
    </row>
    <row r="28" spans="1:18" x14ac:dyDescent="0.25">
      <c r="A28" s="71">
        <v>21</v>
      </c>
      <c r="B28" s="71" t="s">
        <v>83</v>
      </c>
      <c r="C28" s="71">
        <v>0.83099999999999996</v>
      </c>
      <c r="D28" s="73">
        <v>1.33150755338152E-7</v>
      </c>
      <c r="E28" s="71">
        <v>14.5497940583389</v>
      </c>
      <c r="F28" s="71">
        <v>0</v>
      </c>
      <c r="G28" s="71">
        <v>11.419179329441</v>
      </c>
      <c r="H28" s="71">
        <v>0</v>
      </c>
      <c r="I28" s="73">
        <v>3.7184826128046902E-3</v>
      </c>
      <c r="J28" s="73">
        <v>1.3645418026560699E-5</v>
      </c>
      <c r="K28" s="73">
        <v>5.0907193482885305E-7</v>
      </c>
      <c r="L28" s="71">
        <v>48.817513945492699</v>
      </c>
      <c r="M28" s="71">
        <v>0</v>
      </c>
      <c r="N28" s="71">
        <v>-17.135328756112401</v>
      </c>
      <c r="O28" s="71">
        <v>-51.0998831056326</v>
      </c>
      <c r="P28" s="73">
        <v>1.1044646883701799E-2</v>
      </c>
      <c r="Q28" s="73">
        <v>3.9229429085287397E-3</v>
      </c>
      <c r="R28" s="71" t="s">
        <v>115</v>
      </c>
    </row>
    <row r="29" spans="1:18" x14ac:dyDescent="0.25">
      <c r="A29" s="71">
        <v>22</v>
      </c>
      <c r="B29" s="71" t="s">
        <v>84</v>
      </c>
      <c r="C29" s="71">
        <v>0.83</v>
      </c>
      <c r="D29" s="73">
        <v>1.2566327255159001E-7</v>
      </c>
      <c r="E29" s="71">
        <v>13.7481320767647</v>
      </c>
      <c r="F29" s="71">
        <v>0</v>
      </c>
      <c r="G29" s="71">
        <v>10.6769827968955</v>
      </c>
      <c r="H29" s="71">
        <v>0</v>
      </c>
      <c r="I29" s="73">
        <v>3.7157539272527902E-3</v>
      </c>
      <c r="J29" s="73">
        <v>1.3698027264618701E-5</v>
      </c>
      <c r="K29" s="73">
        <v>4.63243200798935E-7</v>
      </c>
      <c r="L29" s="71">
        <v>44.476229623068797</v>
      </c>
      <c r="M29" s="71">
        <v>0</v>
      </c>
      <c r="N29" s="71">
        <v>-18.783646764706099</v>
      </c>
      <c r="O29" s="71">
        <v>-51.327874342518399</v>
      </c>
      <c r="P29" s="73">
        <v>1.10261244045756E-2</v>
      </c>
      <c r="Q29" s="73">
        <v>3.9220003471463396E-3</v>
      </c>
      <c r="R29" s="71" t="s">
        <v>116</v>
      </c>
    </row>
    <row r="30" spans="1:18" x14ac:dyDescent="0.25">
      <c r="A30" s="71">
        <v>23</v>
      </c>
      <c r="B30" s="71" t="s">
        <v>85</v>
      </c>
      <c r="C30" s="71">
        <v>0.81899999999999995</v>
      </c>
      <c r="D30" s="73">
        <v>1.36836140189611E-7</v>
      </c>
      <c r="E30" s="71">
        <v>15.1716592607468</v>
      </c>
      <c r="F30" s="71">
        <v>0</v>
      </c>
      <c r="G30" s="71">
        <v>11.560789702103101</v>
      </c>
      <c r="H30" s="71">
        <v>0</v>
      </c>
      <c r="I30" s="73">
        <v>3.71900324333978E-3</v>
      </c>
      <c r="J30" s="73">
        <v>1.3700927470489701E-5</v>
      </c>
      <c r="K30" s="73">
        <v>5.0628470238400801E-7</v>
      </c>
      <c r="L30" s="71">
        <v>49.2615641499793</v>
      </c>
      <c r="M30" s="71">
        <v>0</v>
      </c>
      <c r="N30" s="71">
        <v>-17.9267216955446</v>
      </c>
      <c r="O30" s="71">
        <v>-51.729858984699398</v>
      </c>
      <c r="P30" s="73">
        <v>1.1035753842962801E-2</v>
      </c>
      <c r="Q30" s="73">
        <v>3.9203384622194604E-3</v>
      </c>
      <c r="R30" s="71" t="s">
        <v>117</v>
      </c>
    </row>
    <row r="31" spans="1:18" x14ac:dyDescent="0.25">
      <c r="A31" s="71">
        <v>24</v>
      </c>
      <c r="B31" s="71" t="s">
        <v>86</v>
      </c>
      <c r="C31" s="71">
        <v>0.80800000000000005</v>
      </c>
      <c r="D31" s="73">
        <v>1.2056747496214099E-7</v>
      </c>
      <c r="E31" s="71">
        <v>13.5497456925919</v>
      </c>
      <c r="F31" s="71">
        <v>0</v>
      </c>
      <c r="G31" s="71">
        <v>10.4730556072635</v>
      </c>
      <c r="H31" s="71">
        <v>0</v>
      </c>
      <c r="I31" s="73">
        <v>3.7150041889401002E-3</v>
      </c>
      <c r="J31" s="73">
        <v>1.36734070668524E-5</v>
      </c>
      <c r="K31" s="73">
        <v>5.1705568271387403E-7</v>
      </c>
      <c r="L31" s="71">
        <v>50.994495001649298</v>
      </c>
      <c r="M31" s="71">
        <v>0</v>
      </c>
      <c r="N31" s="71">
        <v>-17.8385129174494</v>
      </c>
      <c r="O31" s="71">
        <v>-52.410543876198403</v>
      </c>
      <c r="P31" s="71">
        <v>1.1036745062644E-2</v>
      </c>
      <c r="Q31" s="73">
        <v>3.9175243747085501E-3</v>
      </c>
      <c r="R31" s="71" t="s">
        <v>118</v>
      </c>
    </row>
    <row r="32" spans="1:18" x14ac:dyDescent="0.25">
      <c r="A32" s="71">
        <v>25</v>
      </c>
      <c r="B32" s="71" t="s">
        <v>87</v>
      </c>
      <c r="C32" s="71">
        <v>0.75</v>
      </c>
      <c r="D32" s="73">
        <v>8.46765173430353E-8</v>
      </c>
      <c r="E32" s="71">
        <v>10.25220755334</v>
      </c>
      <c r="F32" s="71">
        <v>0</v>
      </c>
      <c r="G32" s="71">
        <v>10.0049998294828</v>
      </c>
      <c r="H32" s="71">
        <v>0</v>
      </c>
      <c r="I32" s="73">
        <v>3.71328338187309E-3</v>
      </c>
      <c r="J32" s="73">
        <v>1.3799251130245699E-5</v>
      </c>
      <c r="K32" s="73">
        <v>3.11335550007286E-7</v>
      </c>
      <c r="L32" s="71">
        <v>33.0799186021531</v>
      </c>
      <c r="M32" s="71">
        <v>0</v>
      </c>
      <c r="N32" s="71">
        <v>-18.768004485614998</v>
      </c>
      <c r="O32" s="71">
        <v>-50.625238117215702</v>
      </c>
      <c r="P32" s="73">
        <v>1.1026300179994199E-2</v>
      </c>
      <c r="Q32" s="73">
        <v>3.9249051858625001E-3</v>
      </c>
      <c r="R32" s="71" t="s">
        <v>119</v>
      </c>
    </row>
    <row r="33" spans="1:18" x14ac:dyDescent="0.25">
      <c r="A33" s="71">
        <v>26</v>
      </c>
      <c r="B33" s="71" t="s">
        <v>88</v>
      </c>
      <c r="C33" s="71">
        <v>0.81499999999999995</v>
      </c>
      <c r="D33" s="73">
        <v>1.30995579328275E-7</v>
      </c>
      <c r="E33" s="71">
        <v>14.5953666356853</v>
      </c>
      <c r="F33" s="71">
        <v>0</v>
      </c>
      <c r="G33" s="71">
        <v>11.4602468111369</v>
      </c>
      <c r="H33" s="71">
        <v>0</v>
      </c>
      <c r="I33" s="73">
        <v>3.7186335974011401E-3</v>
      </c>
      <c r="J33" s="73">
        <v>1.3635535404274E-5</v>
      </c>
      <c r="K33" s="73">
        <v>4.72408385077117E-7</v>
      </c>
      <c r="L33" s="71">
        <v>46.190991843601999</v>
      </c>
      <c r="M33" s="71">
        <v>0</v>
      </c>
      <c r="N33" s="71">
        <v>-17.8431690414793</v>
      </c>
      <c r="O33" s="71">
        <v>-52.140788368091101</v>
      </c>
      <c r="P33" s="73">
        <v>1.10366927408471E-2</v>
      </c>
      <c r="Q33" s="73">
        <v>3.9186395979430404E-3</v>
      </c>
      <c r="R33" s="71" t="s">
        <v>120</v>
      </c>
    </row>
    <row r="34" spans="1:18" x14ac:dyDescent="0.25">
      <c r="A34" s="71">
        <v>27</v>
      </c>
      <c r="B34" s="71" t="s">
        <v>89</v>
      </c>
      <c r="C34" s="71">
        <v>0.80300000000000005</v>
      </c>
      <c r="D34" s="73">
        <v>1.3252116635303901E-7</v>
      </c>
      <c r="E34" s="71">
        <v>14.985911660872</v>
      </c>
      <c r="F34" s="71">
        <v>0</v>
      </c>
      <c r="G34" s="71">
        <v>10.404667508883399</v>
      </c>
      <c r="H34" s="71">
        <v>0</v>
      </c>
      <c r="I34" s="73">
        <v>3.7147527600964098E-3</v>
      </c>
      <c r="J34" s="73">
        <v>1.37319811607316E-5</v>
      </c>
      <c r="K34" s="73">
        <v>4.8282671238908403E-7</v>
      </c>
      <c r="L34" s="71">
        <v>47.915192238647002</v>
      </c>
      <c r="M34" s="71">
        <v>0</v>
      </c>
      <c r="N34" s="71">
        <v>-17.375202376174599</v>
      </c>
      <c r="O34" s="71">
        <v>-52.870895507118597</v>
      </c>
      <c r="P34" s="73">
        <v>1.1041951375858399E-2</v>
      </c>
      <c r="Q34" s="73">
        <v>3.9156211889740397E-3</v>
      </c>
      <c r="R34" s="71" t="s">
        <v>121</v>
      </c>
    </row>
    <row r="35" spans="1:18" x14ac:dyDescent="0.25">
      <c r="A35" s="71">
        <v>28</v>
      </c>
      <c r="B35" s="71" t="s">
        <v>90</v>
      </c>
      <c r="C35" s="71">
        <v>0.77400000000000002</v>
      </c>
      <c r="D35" s="73">
        <v>1.3212391157535501E-7</v>
      </c>
      <c r="E35" s="71">
        <v>15.5008112031497</v>
      </c>
      <c r="F35" s="71">
        <v>0</v>
      </c>
      <c r="G35" s="71">
        <v>12.6178881793456</v>
      </c>
      <c r="H35" s="71">
        <v>0</v>
      </c>
      <c r="I35" s="73">
        <v>3.7228896658913599E-3</v>
      </c>
      <c r="J35" s="73">
        <v>1.35813664083641E-5</v>
      </c>
      <c r="K35" s="73">
        <v>4.6703154665816997E-7</v>
      </c>
      <c r="L35" s="71">
        <v>48.084251350589902</v>
      </c>
      <c r="M35" s="71">
        <v>0</v>
      </c>
      <c r="N35" s="71">
        <v>-16.996424344305701</v>
      </c>
      <c r="O35" s="71">
        <v>-52.950007351266898</v>
      </c>
      <c r="P35" s="73">
        <v>1.1046207780358201E-2</v>
      </c>
      <c r="Q35" s="73">
        <v>3.9152941247841896E-3</v>
      </c>
      <c r="R35" s="71" t="s">
        <v>122</v>
      </c>
    </row>
    <row r="36" spans="1:18" x14ac:dyDescent="0.25">
      <c r="A36" s="71">
        <v>29</v>
      </c>
      <c r="B36" s="71" t="s">
        <v>91</v>
      </c>
      <c r="C36" s="71">
        <v>0.78700000000000003</v>
      </c>
      <c r="D36" s="73">
        <v>1.17241491411069E-7</v>
      </c>
      <c r="E36" s="71">
        <v>13.5276220683627</v>
      </c>
      <c r="F36" s="71">
        <v>0</v>
      </c>
      <c r="G36" s="71">
        <v>9.8046170348382393</v>
      </c>
      <c r="H36" s="71">
        <v>0</v>
      </c>
      <c r="I36" s="73">
        <v>3.7125466745285799E-3</v>
      </c>
      <c r="J36" s="73">
        <v>1.3718150282125099E-5</v>
      </c>
      <c r="K36" s="73">
        <v>4.7350226539677502E-7</v>
      </c>
      <c r="L36" s="71">
        <v>47.945160440681903</v>
      </c>
      <c r="M36" s="71">
        <v>0</v>
      </c>
      <c r="N36" s="71">
        <v>-17.552581953099399</v>
      </c>
      <c r="O36" s="71">
        <v>-53.323199270087898</v>
      </c>
      <c r="P36" s="73">
        <v>1.10399581260766E-2</v>
      </c>
      <c r="Q36" s="73">
        <v>3.9137512747355998E-3</v>
      </c>
      <c r="R36" s="71" t="s">
        <v>123</v>
      </c>
    </row>
    <row r="37" spans="1:18" x14ac:dyDescent="0.25">
      <c r="A37" s="71">
        <v>30</v>
      </c>
      <c r="B37" s="71" t="s">
        <v>92</v>
      </c>
      <c r="C37" s="71">
        <v>0.83</v>
      </c>
      <c r="D37" s="73">
        <v>1.3891574957708401E-7</v>
      </c>
      <c r="E37" s="71">
        <v>15.1980637481782</v>
      </c>
      <c r="F37" s="71">
        <v>0</v>
      </c>
      <c r="G37" s="71">
        <v>11.2520576816837</v>
      </c>
      <c r="H37" s="71">
        <v>0</v>
      </c>
      <c r="I37" s="73">
        <v>3.7178681900667098E-3</v>
      </c>
      <c r="J37" s="73">
        <v>1.36815145509025E-5</v>
      </c>
      <c r="K37" s="73">
        <v>4.9431406168309898E-7</v>
      </c>
      <c r="L37" s="71">
        <v>47.459427674570399</v>
      </c>
      <c r="M37" s="71">
        <v>0</v>
      </c>
      <c r="N37" s="71">
        <v>-16.980422380376499</v>
      </c>
      <c r="O37" s="71">
        <v>-53.784712338039697</v>
      </c>
      <c r="P37" s="73">
        <v>1.1046387597627201E-2</v>
      </c>
      <c r="Q37" s="73">
        <v>3.9118432873880603E-3</v>
      </c>
      <c r="R37" s="71" t="s">
        <v>124</v>
      </c>
    </row>
    <row r="38" spans="1:18" x14ac:dyDescent="0.25">
      <c r="A38" s="71">
        <v>31</v>
      </c>
      <c r="B38" s="71" t="s">
        <v>66</v>
      </c>
      <c r="C38" s="71">
        <v>0.8</v>
      </c>
      <c r="D38" s="73">
        <v>1.5130002684049499E-7</v>
      </c>
      <c r="E38" s="71">
        <v>17.1735344691308</v>
      </c>
      <c r="F38" s="71">
        <v>0</v>
      </c>
      <c r="G38" s="71">
        <v>-1.9556104871440301</v>
      </c>
      <c r="H38" s="71">
        <v>0</v>
      </c>
      <c r="I38" s="73">
        <v>3.6693101980440198E-3</v>
      </c>
      <c r="J38" s="73">
        <v>1.3722605144225399E-5</v>
      </c>
      <c r="K38" s="73">
        <v>4.3930388526902702E-7</v>
      </c>
      <c r="L38" s="71">
        <v>43.7594508663921</v>
      </c>
      <c r="M38" s="71">
        <v>0</v>
      </c>
      <c r="N38" s="71">
        <v>-19.515669801967</v>
      </c>
      <c r="O38" s="71">
        <v>-53.490025088792102</v>
      </c>
      <c r="P38" s="73">
        <v>1.10178985153013E-2</v>
      </c>
      <c r="Q38" s="73">
        <v>3.9130615834279498E-3</v>
      </c>
      <c r="R38" s="71" t="s">
        <v>125</v>
      </c>
    </row>
    <row r="39" spans="1:18" x14ac:dyDescent="0.25">
      <c r="A39" s="71">
        <v>32</v>
      </c>
      <c r="B39" s="71" t="s">
        <v>66</v>
      </c>
      <c r="C39" s="71">
        <v>0.8</v>
      </c>
      <c r="D39" s="73">
        <v>1.56928117306387E-7</v>
      </c>
      <c r="E39" s="71">
        <v>17.812359116219302</v>
      </c>
      <c r="F39" s="71">
        <v>0</v>
      </c>
      <c r="G39" s="71">
        <v>-1.90210989227773</v>
      </c>
      <c r="H39" s="71">
        <v>0</v>
      </c>
      <c r="I39" s="73">
        <v>3.6695068929810401E-3</v>
      </c>
      <c r="J39" s="73">
        <v>1.37281389195935E-5</v>
      </c>
      <c r="K39" s="73">
        <v>4.5440554308218103E-7</v>
      </c>
      <c r="L39" s="71">
        <v>45.263741615030497</v>
      </c>
      <c r="M39" s="71">
        <v>0</v>
      </c>
      <c r="N39" s="71">
        <v>-19.531937842411601</v>
      </c>
      <c r="O39" s="71">
        <v>-53.857757737330203</v>
      </c>
      <c r="P39" s="73">
        <v>1.1017715708077301E-2</v>
      </c>
      <c r="Q39" s="73">
        <v>3.9115413030948298E-3</v>
      </c>
      <c r="R39" s="71" t="s">
        <v>126</v>
      </c>
    </row>
    <row r="40" spans="1:18" x14ac:dyDescent="0.25">
      <c r="A40" s="71">
        <v>33</v>
      </c>
      <c r="B40" s="71" t="s">
        <v>65</v>
      </c>
      <c r="C40" s="71">
        <v>0.8</v>
      </c>
      <c r="D40" s="73">
        <v>1.0043533240147701E-7</v>
      </c>
      <c r="E40" s="71">
        <v>11.4001033019231</v>
      </c>
      <c r="F40" s="71">
        <v>0</v>
      </c>
      <c r="G40" s="71">
        <v>6.4311356970537599</v>
      </c>
      <c r="H40" s="71">
        <v>0</v>
      </c>
      <c r="I40" s="73">
        <v>3.70014407039022E-3</v>
      </c>
      <c r="J40" s="73">
        <v>1.3674655246098501E-5</v>
      </c>
      <c r="K40" s="73">
        <v>5.50985563840811E-7</v>
      </c>
      <c r="L40" s="71">
        <v>54.8838091079976</v>
      </c>
      <c r="M40" s="71">
        <v>0</v>
      </c>
      <c r="N40" s="71">
        <v>-28.312030422504201</v>
      </c>
      <c r="O40" s="71">
        <v>-54.526303152719102</v>
      </c>
      <c r="P40" s="73">
        <v>1.0919052051736201E-2</v>
      </c>
      <c r="Q40" s="73">
        <v>3.9087774026066299E-3</v>
      </c>
      <c r="R40" s="71" t="s">
        <v>127</v>
      </c>
    </row>
    <row r="41" spans="1:18" x14ac:dyDescent="0.25">
      <c r="A41" s="71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</row>
    <row r="42" spans="1:18" x14ac:dyDescent="0.25">
      <c r="A42" s="71"/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</row>
    <row r="43" spans="1:18" x14ac:dyDescent="0.25">
      <c r="A43" s="71"/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</row>
    <row r="44" spans="1:18" x14ac:dyDescent="0.25">
      <c r="A44" s="71"/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</row>
    <row r="45" spans="1:18" x14ac:dyDescent="0.25">
      <c r="A45" s="71"/>
      <c r="B45" s="71"/>
      <c r="C45" s="71"/>
      <c r="D45" s="73"/>
      <c r="E45" s="73"/>
      <c r="F45" s="71"/>
      <c r="G45" s="71"/>
      <c r="H45" s="71"/>
      <c r="I45" s="73"/>
      <c r="J45" s="73"/>
      <c r="K45" s="73"/>
      <c r="L45" s="73"/>
      <c r="M45" s="71"/>
      <c r="N45" s="71"/>
      <c r="O45" s="71"/>
      <c r="P45" s="73"/>
      <c r="Q45" s="73"/>
      <c r="R45" s="71"/>
    </row>
    <row r="46" spans="1:18" x14ac:dyDescent="0.25">
      <c r="A46" s="71"/>
      <c r="B46" s="71"/>
      <c r="C46" s="71"/>
      <c r="D46" s="73"/>
      <c r="E46" s="73"/>
      <c r="F46" s="71"/>
      <c r="G46" s="71"/>
      <c r="H46" s="71"/>
      <c r="I46" s="73"/>
      <c r="J46" s="73"/>
      <c r="K46" s="73"/>
      <c r="L46" s="73"/>
      <c r="M46" s="71"/>
      <c r="N46" s="71"/>
      <c r="O46" s="71"/>
      <c r="P46" s="73"/>
      <c r="Q46" s="73"/>
      <c r="R46" s="71"/>
    </row>
    <row r="47" spans="1:18" x14ac:dyDescent="0.25">
      <c r="A47" s="71"/>
      <c r="B47" s="71"/>
      <c r="C47" s="71"/>
      <c r="D47" s="73"/>
      <c r="E47" s="71"/>
      <c r="F47" s="71"/>
      <c r="G47" s="71"/>
      <c r="H47" s="71"/>
      <c r="I47" s="73"/>
      <c r="J47" s="73"/>
      <c r="K47" s="73"/>
      <c r="L47" s="71"/>
      <c r="M47" s="71"/>
      <c r="N47" s="71"/>
      <c r="O47" s="71"/>
      <c r="P47" s="73"/>
      <c r="Q47" s="73"/>
      <c r="R47" s="71"/>
    </row>
    <row r="48" spans="1:18" x14ac:dyDescent="0.25">
      <c r="A48" s="71"/>
      <c r="B48" s="71"/>
      <c r="C48" s="71"/>
      <c r="D48" s="73"/>
      <c r="E48" s="71"/>
      <c r="F48" s="71"/>
      <c r="G48" s="71"/>
      <c r="H48" s="71"/>
      <c r="I48" s="73"/>
      <c r="J48" s="73"/>
      <c r="K48" s="73"/>
      <c r="L48" s="71"/>
      <c r="M48" s="71"/>
      <c r="N48" s="71"/>
      <c r="O48" s="71"/>
      <c r="P48" s="73"/>
      <c r="Q48" s="73"/>
      <c r="R48" s="71"/>
    </row>
    <row r="49" spans="1:18" x14ac:dyDescent="0.25">
      <c r="A49" s="71"/>
      <c r="B49" s="71"/>
      <c r="C49" s="71"/>
      <c r="D49" s="73"/>
      <c r="E49" s="71"/>
      <c r="F49" s="71"/>
      <c r="G49" s="71"/>
      <c r="H49" s="71"/>
      <c r="I49" s="73"/>
      <c r="J49" s="73"/>
      <c r="K49" s="73"/>
      <c r="L49" s="71"/>
      <c r="M49" s="71"/>
      <c r="N49" s="71"/>
      <c r="O49" s="71"/>
      <c r="P49" s="73"/>
      <c r="Q49" s="73"/>
      <c r="R49" s="71"/>
    </row>
    <row r="50" spans="1:18" x14ac:dyDescent="0.25">
      <c r="A50" s="71"/>
      <c r="B50" s="71"/>
      <c r="C50" s="71"/>
      <c r="D50" s="73"/>
      <c r="E50" s="71"/>
      <c r="F50" s="71"/>
      <c r="G50" s="71"/>
      <c r="H50" s="71"/>
      <c r="I50" s="73"/>
      <c r="J50" s="73"/>
      <c r="K50" s="73"/>
      <c r="L50" s="71"/>
      <c r="M50" s="71"/>
      <c r="N50" s="71"/>
      <c r="O50" s="71"/>
      <c r="P50" s="73"/>
      <c r="Q50" s="73"/>
      <c r="R50" s="71"/>
    </row>
    <row r="51" spans="1:18" x14ac:dyDescent="0.25">
      <c r="A51" s="71"/>
      <c r="B51" s="71"/>
      <c r="C51" s="71"/>
      <c r="D51" s="73"/>
      <c r="E51" s="71"/>
      <c r="F51" s="71"/>
      <c r="G51" s="71"/>
      <c r="H51" s="71"/>
      <c r="I51" s="73"/>
      <c r="J51" s="73"/>
      <c r="K51" s="73"/>
      <c r="L51" s="71"/>
      <c r="M51" s="71"/>
      <c r="N51" s="71"/>
      <c r="O51" s="71"/>
      <c r="P51" s="73"/>
      <c r="Q51" s="73"/>
      <c r="R51" s="71"/>
    </row>
    <row r="52" spans="1:18" x14ac:dyDescent="0.25">
      <c r="A52" s="71"/>
      <c r="B52" s="71"/>
      <c r="C52" s="71"/>
      <c r="D52" s="73"/>
      <c r="E52" s="71"/>
      <c r="F52" s="71"/>
      <c r="G52" s="71"/>
      <c r="H52" s="71"/>
      <c r="I52" s="73"/>
      <c r="J52" s="73"/>
      <c r="K52" s="73"/>
      <c r="L52" s="71"/>
      <c r="M52" s="71"/>
      <c r="N52" s="71"/>
      <c r="O52" s="71"/>
      <c r="P52" s="73"/>
      <c r="Q52" s="73"/>
      <c r="R52" s="71"/>
    </row>
    <row r="53" spans="1:18" x14ac:dyDescent="0.25">
      <c r="A53" s="71"/>
      <c r="B53" s="71"/>
      <c r="C53" s="71"/>
      <c r="D53" s="73"/>
      <c r="E53" s="71"/>
      <c r="F53" s="71"/>
      <c r="G53" s="71"/>
      <c r="H53" s="71"/>
      <c r="I53" s="73"/>
      <c r="J53" s="73"/>
      <c r="K53" s="73"/>
      <c r="L53" s="71"/>
      <c r="M53" s="71"/>
      <c r="N53" s="71"/>
      <c r="O53" s="71"/>
      <c r="P53" s="73"/>
      <c r="Q53" s="73"/>
      <c r="R53" s="71"/>
    </row>
    <row r="54" spans="1:18" x14ac:dyDescent="0.25">
      <c r="A54" s="71"/>
      <c r="B54" s="71"/>
      <c r="C54" s="71"/>
      <c r="D54" s="73"/>
      <c r="E54" s="71"/>
      <c r="F54" s="71"/>
      <c r="G54" s="71"/>
      <c r="H54" s="71"/>
      <c r="I54" s="73"/>
      <c r="J54" s="73"/>
      <c r="K54" s="73"/>
      <c r="L54" s="71"/>
      <c r="M54" s="71"/>
      <c r="N54" s="71"/>
      <c r="O54" s="71"/>
      <c r="P54" s="73"/>
      <c r="Q54" s="73"/>
      <c r="R54" s="71"/>
    </row>
    <row r="55" spans="1:18" x14ac:dyDescent="0.25">
      <c r="A55" s="71"/>
      <c r="B55" s="71"/>
      <c r="C55" s="71"/>
      <c r="D55" s="73"/>
      <c r="E55" s="71"/>
      <c r="F55" s="71"/>
      <c r="G55" s="71"/>
      <c r="H55" s="71"/>
      <c r="I55" s="73"/>
      <c r="J55" s="73"/>
      <c r="K55" s="73"/>
      <c r="L55" s="71"/>
      <c r="M55" s="71"/>
      <c r="N55" s="71"/>
      <c r="O55" s="71"/>
      <c r="P55" s="71"/>
      <c r="Q55" s="73"/>
      <c r="R55" s="71"/>
    </row>
    <row r="56" spans="1:18" x14ac:dyDescent="0.25">
      <c r="A56" s="71"/>
      <c r="B56" s="71"/>
      <c r="C56" s="71"/>
      <c r="D56" s="73"/>
      <c r="E56" s="71"/>
      <c r="F56" s="71"/>
      <c r="G56" s="71"/>
      <c r="H56" s="71"/>
      <c r="I56" s="73"/>
      <c r="J56" s="73"/>
      <c r="K56" s="73"/>
      <c r="L56" s="71"/>
      <c r="M56" s="71"/>
      <c r="N56" s="71"/>
      <c r="O56" s="71"/>
      <c r="P56" s="73"/>
      <c r="Q56" s="73"/>
      <c r="R56" s="71"/>
    </row>
    <row r="57" spans="1:18" x14ac:dyDescent="0.25">
      <c r="A57" s="71"/>
      <c r="B57" s="71"/>
      <c r="C57" s="71"/>
      <c r="D57" s="73"/>
      <c r="E57" s="71"/>
      <c r="F57" s="71"/>
      <c r="G57" s="71"/>
      <c r="H57" s="71"/>
      <c r="I57" s="73"/>
      <c r="J57" s="73"/>
      <c r="K57" s="73"/>
      <c r="L57" s="71"/>
      <c r="M57" s="71"/>
      <c r="N57" s="71"/>
      <c r="O57" s="71"/>
      <c r="P57" s="73"/>
      <c r="Q57" s="73"/>
      <c r="R57" s="71"/>
    </row>
    <row r="58" spans="1:18" x14ac:dyDescent="0.25">
      <c r="A58" s="71"/>
      <c r="B58" s="71"/>
      <c r="C58" s="71"/>
      <c r="D58" s="73"/>
      <c r="E58" s="71"/>
      <c r="F58" s="71"/>
      <c r="G58" s="71"/>
      <c r="H58" s="71"/>
      <c r="I58" s="73"/>
      <c r="J58" s="73"/>
      <c r="K58" s="73"/>
      <c r="L58" s="71"/>
      <c r="M58" s="71"/>
      <c r="N58" s="71"/>
      <c r="O58" s="71"/>
      <c r="P58" s="73"/>
      <c r="Q58" s="73"/>
      <c r="R58" s="71"/>
    </row>
    <row r="59" spans="1:18" x14ac:dyDescent="0.25">
      <c r="A59" s="71"/>
      <c r="B59" s="71"/>
      <c r="C59" s="71"/>
      <c r="D59" s="73"/>
      <c r="E59" s="71"/>
      <c r="F59" s="71"/>
      <c r="G59" s="71"/>
      <c r="H59" s="71"/>
      <c r="I59" s="71"/>
      <c r="J59" s="73"/>
      <c r="K59" s="73"/>
      <c r="L59" s="71"/>
      <c r="M59" s="71"/>
      <c r="N59" s="71"/>
      <c r="O59" s="71"/>
      <c r="P59" s="73"/>
      <c r="Q59" s="73"/>
      <c r="R59" s="71"/>
    </row>
    <row r="60" spans="1:18" x14ac:dyDescent="0.25">
      <c r="A60" s="71"/>
      <c r="B60" s="71"/>
      <c r="C60" s="71"/>
      <c r="D60" s="73"/>
      <c r="E60" s="71"/>
      <c r="F60" s="71"/>
      <c r="G60" s="71"/>
      <c r="H60" s="71"/>
      <c r="I60" s="73"/>
      <c r="J60" s="73"/>
      <c r="K60" s="73"/>
      <c r="L60" s="71"/>
      <c r="M60" s="71"/>
      <c r="N60" s="71"/>
      <c r="O60" s="71"/>
      <c r="P60" s="73"/>
      <c r="Q60" s="73"/>
      <c r="R60" s="71"/>
    </row>
    <row r="61" spans="1:18" x14ac:dyDescent="0.25">
      <c r="A61" s="71"/>
      <c r="B61" s="71"/>
      <c r="C61" s="71"/>
      <c r="D61" s="73"/>
      <c r="E61" s="71"/>
      <c r="F61" s="71"/>
      <c r="G61" s="71"/>
      <c r="H61" s="71"/>
      <c r="I61" s="73"/>
      <c r="J61" s="73"/>
      <c r="K61" s="73"/>
      <c r="L61" s="71"/>
      <c r="M61" s="71"/>
      <c r="N61" s="71"/>
      <c r="O61" s="71"/>
      <c r="P61" s="73"/>
      <c r="Q61" s="73"/>
      <c r="R61" s="71"/>
    </row>
    <row r="62" spans="1:18" x14ac:dyDescent="0.25">
      <c r="A62" s="71"/>
      <c r="B62" s="71"/>
      <c r="C62" s="71"/>
      <c r="D62" s="73"/>
      <c r="E62" s="71"/>
      <c r="F62" s="71"/>
      <c r="G62" s="71"/>
      <c r="H62" s="71"/>
      <c r="I62" s="73"/>
      <c r="J62" s="73"/>
      <c r="K62" s="73"/>
      <c r="L62" s="71"/>
      <c r="M62" s="71"/>
      <c r="N62" s="71"/>
      <c r="O62" s="71"/>
      <c r="P62" s="73"/>
      <c r="Q62" s="73"/>
      <c r="R62" s="71"/>
    </row>
    <row r="63" spans="1:18" x14ac:dyDescent="0.25">
      <c r="A63" s="71"/>
      <c r="B63" s="71"/>
      <c r="C63" s="71"/>
      <c r="D63" s="73"/>
      <c r="E63" s="71"/>
      <c r="F63" s="71"/>
      <c r="G63" s="71"/>
      <c r="H63" s="71"/>
      <c r="I63" s="73"/>
      <c r="J63" s="73"/>
      <c r="K63" s="73"/>
      <c r="L63" s="71"/>
      <c r="M63" s="71"/>
      <c r="N63" s="71"/>
      <c r="O63" s="71"/>
      <c r="P63" s="73"/>
      <c r="Q63" s="73"/>
      <c r="R63" s="71"/>
    </row>
    <row r="64" spans="1:18" x14ac:dyDescent="0.25">
      <c r="A64" s="71"/>
      <c r="B64" s="71"/>
      <c r="C64" s="71"/>
      <c r="D64" s="73"/>
      <c r="E64" s="71"/>
      <c r="F64" s="71"/>
      <c r="G64" s="71"/>
      <c r="H64" s="71"/>
      <c r="I64" s="73"/>
      <c r="J64" s="73"/>
      <c r="K64" s="73"/>
      <c r="L64" s="71"/>
      <c r="M64" s="71"/>
      <c r="N64" s="71"/>
      <c r="O64" s="71"/>
      <c r="P64" s="73"/>
      <c r="Q64" s="73"/>
      <c r="R64" s="71"/>
    </row>
    <row r="65" spans="1:18" x14ac:dyDescent="0.25">
      <c r="A65" s="71"/>
      <c r="B65" s="71"/>
      <c r="C65" s="71"/>
      <c r="D65" s="73"/>
      <c r="E65" s="71"/>
      <c r="F65" s="71"/>
      <c r="G65" s="71"/>
      <c r="H65" s="71"/>
      <c r="I65" s="73"/>
      <c r="J65" s="73"/>
      <c r="K65" s="73"/>
      <c r="L65" s="71"/>
      <c r="M65" s="71"/>
      <c r="N65" s="71"/>
      <c r="O65" s="71"/>
      <c r="P65" s="73"/>
      <c r="Q65" s="73"/>
      <c r="R65" s="71"/>
    </row>
    <row r="66" spans="1:18" x14ac:dyDescent="0.25">
      <c r="A66" s="71"/>
      <c r="B66" s="71"/>
      <c r="C66" s="71"/>
      <c r="D66" s="73"/>
      <c r="E66" s="71"/>
      <c r="F66" s="71"/>
      <c r="G66" s="71"/>
      <c r="H66" s="71"/>
      <c r="I66" s="73"/>
      <c r="J66" s="73"/>
      <c r="K66" s="73"/>
      <c r="L66" s="71"/>
      <c r="M66" s="71"/>
      <c r="N66" s="71"/>
      <c r="O66" s="71"/>
      <c r="P66" s="73"/>
      <c r="Q66" s="73"/>
      <c r="R66" s="71"/>
    </row>
    <row r="67" spans="1:18" x14ac:dyDescent="0.25">
      <c r="A67" s="71"/>
      <c r="B67" s="71"/>
      <c r="C67" s="71"/>
      <c r="D67" s="73"/>
      <c r="E67" s="71"/>
      <c r="F67" s="71"/>
      <c r="G67" s="71"/>
      <c r="H67" s="71"/>
      <c r="I67" s="73"/>
      <c r="J67" s="73"/>
      <c r="K67" s="73"/>
      <c r="L67" s="71"/>
      <c r="M67" s="71"/>
      <c r="N67" s="71"/>
      <c r="O67" s="71"/>
      <c r="P67" s="73"/>
      <c r="Q67" s="73"/>
      <c r="R67" s="71"/>
    </row>
    <row r="68" spans="1:18" x14ac:dyDescent="0.25">
      <c r="A68" s="71"/>
      <c r="B68" s="71"/>
      <c r="C68" s="71"/>
      <c r="D68" s="73"/>
      <c r="E68" s="71"/>
      <c r="F68" s="71"/>
      <c r="G68" s="71"/>
      <c r="H68" s="71"/>
      <c r="I68" s="73"/>
      <c r="J68" s="73"/>
      <c r="K68" s="73"/>
      <c r="L68" s="71"/>
      <c r="M68" s="71"/>
      <c r="N68" s="71"/>
      <c r="O68" s="71"/>
      <c r="P68" s="73"/>
      <c r="Q68" s="73"/>
      <c r="R68" s="71"/>
    </row>
    <row r="69" spans="1:18" x14ac:dyDescent="0.25">
      <c r="A69" s="71"/>
      <c r="B69" s="71"/>
      <c r="C69" s="71"/>
      <c r="D69" s="73"/>
      <c r="E69" s="71"/>
      <c r="F69" s="71"/>
      <c r="G69" s="71"/>
      <c r="H69" s="71"/>
      <c r="I69" s="73"/>
      <c r="J69" s="73"/>
      <c r="K69" s="73"/>
      <c r="L69" s="71"/>
      <c r="M69" s="71"/>
      <c r="N69" s="71"/>
      <c r="O69" s="71"/>
      <c r="P69" s="73"/>
      <c r="Q69" s="73"/>
      <c r="R69" s="71"/>
    </row>
    <row r="70" spans="1:18" x14ac:dyDescent="0.25">
      <c r="A70" s="71"/>
      <c r="B70" s="71"/>
      <c r="C70" s="71"/>
      <c r="D70" s="73"/>
      <c r="E70" s="71"/>
      <c r="F70" s="71"/>
      <c r="G70" s="71"/>
      <c r="H70" s="71"/>
      <c r="I70" s="73"/>
      <c r="J70" s="73"/>
      <c r="K70" s="73"/>
      <c r="L70" s="71"/>
      <c r="M70" s="71"/>
      <c r="N70" s="71"/>
      <c r="O70" s="71"/>
      <c r="P70" s="73"/>
      <c r="Q70" s="73"/>
      <c r="R70" s="71"/>
    </row>
    <row r="71" spans="1:18" x14ac:dyDescent="0.25">
      <c r="A71" s="71"/>
      <c r="B71" s="71"/>
      <c r="C71" s="71"/>
      <c r="D71" s="73"/>
      <c r="E71" s="71"/>
      <c r="F71" s="71"/>
      <c r="G71" s="71"/>
      <c r="H71" s="71"/>
      <c r="I71" s="73"/>
      <c r="J71" s="73"/>
      <c r="K71" s="73"/>
      <c r="L71" s="71"/>
      <c r="M71" s="71"/>
      <c r="N71" s="71"/>
      <c r="O71" s="71"/>
      <c r="P71" s="73"/>
      <c r="Q71" s="73"/>
      <c r="R71" s="71"/>
    </row>
    <row r="72" spans="1:18" x14ac:dyDescent="0.25">
      <c r="A72" s="71"/>
      <c r="B72" s="71"/>
      <c r="C72" s="71"/>
      <c r="D72" s="73"/>
      <c r="E72" s="71"/>
      <c r="F72" s="71"/>
      <c r="G72" s="71"/>
      <c r="H72" s="71"/>
      <c r="I72" s="73"/>
      <c r="J72" s="73"/>
      <c r="K72" s="73"/>
      <c r="L72" s="71"/>
      <c r="M72" s="71"/>
      <c r="N72" s="71"/>
      <c r="O72" s="71"/>
      <c r="P72" s="73"/>
      <c r="Q72" s="73"/>
      <c r="R72" s="71"/>
    </row>
    <row r="73" spans="1:18" x14ac:dyDescent="0.25">
      <c r="A73" s="71"/>
      <c r="B73" s="71"/>
      <c r="C73" s="71"/>
      <c r="D73" s="73"/>
      <c r="E73" s="71"/>
      <c r="F73" s="71"/>
      <c r="G73" s="71"/>
      <c r="H73" s="71"/>
      <c r="I73" s="73"/>
      <c r="J73" s="73"/>
      <c r="K73" s="73"/>
      <c r="L73" s="71"/>
      <c r="M73" s="71"/>
      <c r="N73" s="71"/>
      <c r="O73" s="71"/>
      <c r="P73" s="73"/>
      <c r="Q73" s="73"/>
      <c r="R73" s="71"/>
    </row>
    <row r="74" spans="1:18" x14ac:dyDescent="0.25">
      <c r="A74" s="71"/>
      <c r="B74" s="71"/>
      <c r="C74" s="71"/>
      <c r="D74" s="73"/>
      <c r="E74" s="71"/>
      <c r="F74" s="71"/>
      <c r="G74" s="71"/>
      <c r="H74" s="71"/>
      <c r="I74" s="73"/>
      <c r="J74" s="73"/>
      <c r="K74" s="73"/>
      <c r="L74" s="71"/>
      <c r="M74" s="71"/>
      <c r="N74" s="71"/>
      <c r="O74" s="71"/>
      <c r="P74" s="73"/>
      <c r="Q74" s="73"/>
      <c r="R74" s="71"/>
    </row>
    <row r="75" spans="1:18" x14ac:dyDescent="0.25">
      <c r="A75" s="71"/>
      <c r="B75" s="71"/>
      <c r="C75" s="71"/>
      <c r="D75" s="73"/>
      <c r="E75" s="71"/>
      <c r="F75" s="71"/>
      <c r="G75" s="71"/>
      <c r="H75" s="71"/>
      <c r="I75" s="73"/>
      <c r="J75" s="73"/>
      <c r="K75" s="73"/>
      <c r="L75" s="71"/>
      <c r="M75" s="71"/>
      <c r="N75" s="71"/>
      <c r="O75" s="71"/>
      <c r="P75" s="73"/>
      <c r="Q75" s="73"/>
      <c r="R75" s="71"/>
    </row>
    <row r="76" spans="1:18" x14ac:dyDescent="0.25">
      <c r="A76" s="71"/>
      <c r="B76" s="71"/>
      <c r="C76" s="71"/>
      <c r="D76" s="73"/>
      <c r="E76" s="71"/>
      <c r="F76" s="71"/>
      <c r="G76" s="71"/>
      <c r="H76" s="71"/>
      <c r="I76" s="73"/>
      <c r="J76" s="73"/>
      <c r="K76" s="73"/>
      <c r="L76" s="71"/>
      <c r="M76" s="71"/>
      <c r="N76" s="71"/>
      <c r="O76" s="71"/>
      <c r="P76" s="73"/>
      <c r="Q76" s="73"/>
      <c r="R76" s="71"/>
    </row>
    <row r="77" spans="1:18" x14ac:dyDescent="0.25">
      <c r="A77" s="71"/>
      <c r="B77" s="71"/>
      <c r="C77" s="71"/>
      <c r="D77" s="73"/>
      <c r="E77" s="71"/>
      <c r="F77" s="71"/>
      <c r="G77" s="71"/>
      <c r="H77" s="71"/>
      <c r="I77" s="73"/>
      <c r="J77" s="73"/>
      <c r="K77" s="73"/>
      <c r="L77" s="71"/>
      <c r="M77" s="71"/>
      <c r="N77" s="71"/>
      <c r="O77" s="71"/>
      <c r="P77" s="73"/>
      <c r="Q77" s="73"/>
      <c r="R77" s="71"/>
    </row>
    <row r="78" spans="1:18" x14ac:dyDescent="0.25">
      <c r="A78" s="63"/>
      <c r="B78" s="63"/>
      <c r="C78" s="63"/>
      <c r="D78" s="64"/>
      <c r="E78" s="63"/>
      <c r="F78" s="63"/>
      <c r="G78" s="63"/>
      <c r="H78" s="63"/>
      <c r="I78" s="64"/>
      <c r="J78" s="63"/>
      <c r="K78" s="64"/>
      <c r="L78" s="64"/>
      <c r="M78" s="63"/>
      <c r="N78" s="63"/>
      <c r="O78" s="63"/>
      <c r="P78" s="63"/>
      <c r="Q78" s="64"/>
      <c r="R78" s="63"/>
    </row>
    <row r="79" spans="1:18" x14ac:dyDescent="0.25">
      <c r="A79" s="63"/>
      <c r="B79" s="63"/>
      <c r="C79" s="63"/>
      <c r="D79" s="64"/>
      <c r="E79" s="64"/>
      <c r="F79" s="63"/>
      <c r="G79" s="63"/>
      <c r="H79" s="63"/>
      <c r="I79" s="64"/>
      <c r="J79" s="64"/>
      <c r="K79" s="64"/>
      <c r="L79" s="64"/>
      <c r="M79" s="63"/>
      <c r="N79" s="63"/>
      <c r="O79" s="63"/>
      <c r="P79" s="64"/>
      <c r="Q79" s="64"/>
      <c r="R79" s="63"/>
    </row>
    <row r="80" spans="1:18" x14ac:dyDescent="0.25">
      <c r="A80" s="63"/>
      <c r="B80" s="63"/>
      <c r="C80" s="63"/>
      <c r="D80" s="64"/>
      <c r="E80" s="63"/>
      <c r="F80" s="63"/>
      <c r="G80" s="63"/>
      <c r="H80" s="63"/>
      <c r="I80" s="64"/>
      <c r="J80" s="64"/>
      <c r="K80" s="64"/>
      <c r="L80" s="63"/>
      <c r="M80" s="63"/>
      <c r="N80" s="63"/>
      <c r="O80" s="63"/>
      <c r="P80" s="64"/>
      <c r="Q80" s="64"/>
      <c r="R80" s="63"/>
    </row>
    <row r="81" spans="1:18" x14ac:dyDescent="0.25">
      <c r="A81" s="63"/>
      <c r="B81" s="63"/>
      <c r="C81" s="63"/>
      <c r="D81" s="64"/>
      <c r="E81" s="63"/>
      <c r="F81" s="63"/>
      <c r="G81" s="63"/>
      <c r="H81" s="63"/>
      <c r="I81" s="64"/>
      <c r="J81" s="64"/>
      <c r="K81" s="64"/>
      <c r="L81" s="63"/>
      <c r="M81" s="63"/>
      <c r="N81" s="63"/>
      <c r="O81" s="63"/>
      <c r="P81" s="64"/>
      <c r="Q81" s="64"/>
      <c r="R81" s="63"/>
    </row>
    <row r="82" spans="1:18" x14ac:dyDescent="0.25">
      <c r="A82" s="63"/>
      <c r="B82" s="63"/>
      <c r="C82" s="63"/>
      <c r="D82" s="64"/>
      <c r="E82" s="63"/>
      <c r="F82" s="63"/>
      <c r="G82" s="63"/>
      <c r="H82" s="63"/>
      <c r="I82" s="64"/>
      <c r="J82" s="64"/>
      <c r="K82" s="64"/>
      <c r="L82" s="63"/>
      <c r="M82" s="63"/>
      <c r="N82" s="63"/>
      <c r="O82" s="63"/>
      <c r="P82" s="64"/>
      <c r="Q82" s="64"/>
      <c r="R82" s="63"/>
    </row>
    <row r="83" spans="1:18" x14ac:dyDescent="0.25">
      <c r="A83" s="63"/>
      <c r="B83" s="63"/>
      <c r="C83" s="63"/>
      <c r="D83" s="64"/>
      <c r="E83" s="63"/>
      <c r="F83" s="63"/>
      <c r="G83" s="63"/>
      <c r="H83" s="63"/>
      <c r="I83" s="64"/>
      <c r="J83" s="64"/>
      <c r="K83" s="64"/>
      <c r="L83" s="63"/>
      <c r="M83" s="63"/>
      <c r="N83" s="63"/>
      <c r="O83" s="63"/>
      <c r="P83" s="63"/>
      <c r="Q83" s="64"/>
      <c r="R83" s="63"/>
    </row>
    <row r="84" spans="1:18" x14ac:dyDescent="0.25">
      <c r="A84" s="63"/>
      <c r="B84" s="63"/>
      <c r="C84" s="63"/>
      <c r="D84" s="64"/>
      <c r="E84" s="63"/>
      <c r="F84" s="63"/>
      <c r="G84" s="63"/>
      <c r="H84" s="63"/>
      <c r="I84" s="64"/>
      <c r="J84" s="63"/>
      <c r="K84" s="64"/>
      <c r="L84" s="64"/>
      <c r="M84" s="63"/>
      <c r="N84" s="63"/>
      <c r="O84" s="63"/>
      <c r="P84" s="64"/>
      <c r="Q84" s="63"/>
      <c r="R84" s="63"/>
    </row>
    <row r="85" spans="1:18" x14ac:dyDescent="0.25">
      <c r="A85" s="63"/>
      <c r="B85" s="63"/>
      <c r="C85" s="63"/>
      <c r="D85" s="64"/>
      <c r="E85" s="64"/>
      <c r="F85" s="63"/>
      <c r="G85" s="63"/>
      <c r="H85" s="63"/>
      <c r="I85" s="64"/>
      <c r="J85" s="64"/>
      <c r="K85" s="64"/>
      <c r="L85" s="64"/>
      <c r="M85" s="63"/>
      <c r="N85" s="63"/>
      <c r="O85" s="63"/>
      <c r="P85" s="64"/>
      <c r="Q85" s="64"/>
      <c r="R85" s="63"/>
    </row>
    <row r="86" spans="1:18" x14ac:dyDescent="0.25">
      <c r="A86" s="63"/>
      <c r="B86" s="63"/>
      <c r="C86" s="63"/>
      <c r="D86" s="64"/>
      <c r="E86" s="64"/>
      <c r="F86" s="63"/>
      <c r="G86" s="63"/>
      <c r="H86" s="63"/>
      <c r="I86" s="64"/>
      <c r="J86" s="64"/>
      <c r="K86" s="64"/>
      <c r="L86" s="64"/>
      <c r="M86" s="63"/>
      <c r="N86" s="63"/>
      <c r="O86" s="63"/>
      <c r="P86" s="63"/>
      <c r="Q86" s="64"/>
      <c r="R86" s="63"/>
    </row>
    <row r="87" spans="1:18" x14ac:dyDescent="0.25">
      <c r="A87" s="63"/>
      <c r="B87" s="63"/>
      <c r="C87" s="63"/>
      <c r="D87" s="64"/>
      <c r="E87" s="64"/>
      <c r="F87" s="63"/>
      <c r="G87" s="63"/>
      <c r="H87" s="63"/>
      <c r="I87" s="64"/>
      <c r="J87" s="64"/>
      <c r="K87" s="64"/>
      <c r="L87" s="64"/>
      <c r="M87" s="63"/>
      <c r="N87" s="63"/>
      <c r="O87" s="63"/>
      <c r="P87" s="64"/>
      <c r="Q87" s="64"/>
      <c r="R87" s="63"/>
    </row>
    <row r="88" spans="1:18" x14ac:dyDescent="0.25">
      <c r="A88" s="63"/>
      <c r="B88" s="63"/>
      <c r="C88" s="63"/>
      <c r="D88" s="64"/>
      <c r="E88" s="64"/>
      <c r="F88" s="63"/>
      <c r="G88" s="63"/>
      <c r="H88" s="63"/>
      <c r="I88" s="64"/>
      <c r="J88" s="64"/>
      <c r="K88" s="64"/>
      <c r="L88" s="64"/>
      <c r="M88" s="63"/>
      <c r="N88" s="63"/>
      <c r="O88" s="63"/>
      <c r="P88" s="64"/>
      <c r="Q88" s="64"/>
      <c r="R88" s="63"/>
    </row>
    <row r="89" spans="1:18" x14ac:dyDescent="0.25">
      <c r="A89" s="63"/>
      <c r="B89" s="63"/>
      <c r="C89" s="63"/>
      <c r="D89" s="64"/>
      <c r="E89" s="64"/>
      <c r="F89" s="63"/>
      <c r="G89" s="63"/>
      <c r="H89" s="63"/>
      <c r="I89" s="64"/>
      <c r="J89" s="64"/>
      <c r="K89" s="64"/>
      <c r="L89" s="64"/>
      <c r="M89" s="63"/>
      <c r="N89" s="63"/>
      <c r="O89" s="63"/>
      <c r="P89" s="64"/>
      <c r="Q89" s="64"/>
      <c r="R89" s="63"/>
    </row>
    <row r="90" spans="1:18" x14ac:dyDescent="0.25">
      <c r="A90" s="63"/>
      <c r="B90" s="63"/>
      <c r="C90" s="63"/>
      <c r="D90" s="64"/>
      <c r="E90" s="64"/>
      <c r="F90" s="63"/>
      <c r="G90" s="63"/>
      <c r="H90" s="63"/>
      <c r="I90" s="64"/>
      <c r="J90" s="64"/>
      <c r="K90" s="64"/>
      <c r="L90" s="64"/>
      <c r="M90" s="63"/>
      <c r="N90" s="63"/>
      <c r="O90" s="63"/>
      <c r="P90" s="64"/>
      <c r="Q90" s="64"/>
      <c r="R90" s="63"/>
    </row>
    <row r="91" spans="1:18" x14ac:dyDescent="0.25">
      <c r="A91" s="63"/>
      <c r="B91" s="63"/>
      <c r="C91" s="63"/>
      <c r="D91" s="64"/>
      <c r="E91" s="64"/>
      <c r="F91" s="63"/>
      <c r="G91" s="63"/>
      <c r="H91" s="63"/>
      <c r="I91" s="64"/>
      <c r="J91" s="64"/>
      <c r="K91" s="64"/>
      <c r="L91" s="64"/>
      <c r="M91" s="63"/>
      <c r="N91" s="63"/>
      <c r="O91" s="63"/>
      <c r="P91" s="64"/>
      <c r="Q91" s="64"/>
      <c r="R91" s="63"/>
    </row>
    <row r="92" spans="1:18" x14ac:dyDescent="0.25">
      <c r="A92" s="63"/>
      <c r="B92" s="63"/>
      <c r="C92" s="63"/>
      <c r="D92" s="64"/>
      <c r="E92" s="64"/>
      <c r="F92" s="63"/>
      <c r="G92" s="63"/>
      <c r="H92" s="63"/>
      <c r="I92" s="64"/>
      <c r="J92" s="64"/>
      <c r="K92" s="64"/>
      <c r="L92" s="64"/>
      <c r="M92" s="63"/>
      <c r="N92" s="63"/>
      <c r="O92" s="63"/>
      <c r="P92" s="63"/>
      <c r="Q92" s="64"/>
      <c r="R92" s="63"/>
    </row>
    <row r="93" spans="1:18" x14ac:dyDescent="0.25">
      <c r="A93" s="63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</row>
    <row r="94" spans="1:18" x14ac:dyDescent="0.25">
      <c r="A94" s="63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</row>
    <row r="95" spans="1:18" x14ac:dyDescent="0.25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</row>
    <row r="96" spans="1:18" x14ac:dyDescent="0.25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</row>
    <row r="97" spans="1:18" x14ac:dyDescent="0.25">
      <c r="A97" s="63"/>
      <c r="B97" s="63"/>
      <c r="C97" s="63"/>
      <c r="D97" s="64"/>
      <c r="E97" s="64"/>
      <c r="F97" s="63"/>
      <c r="G97" s="63"/>
      <c r="H97" s="63"/>
      <c r="I97" s="64"/>
      <c r="J97" s="64"/>
      <c r="K97" s="64"/>
      <c r="L97" s="64"/>
      <c r="M97" s="63"/>
      <c r="N97" s="63"/>
      <c r="O97" s="63"/>
      <c r="P97" s="64"/>
      <c r="Q97" s="64"/>
      <c r="R97" s="63"/>
    </row>
    <row r="98" spans="1:18" x14ac:dyDescent="0.25">
      <c r="A98" s="63"/>
      <c r="B98" s="63"/>
      <c r="C98" s="63"/>
      <c r="D98" s="64"/>
      <c r="E98" s="64"/>
      <c r="F98" s="63"/>
      <c r="G98" s="63"/>
      <c r="H98" s="63"/>
      <c r="I98" s="64"/>
      <c r="J98" s="64"/>
      <c r="K98" s="64"/>
      <c r="L98" s="64"/>
      <c r="M98" s="63"/>
      <c r="N98" s="63"/>
      <c r="O98" s="63"/>
      <c r="P98" s="64"/>
      <c r="Q98" s="64"/>
      <c r="R98" s="63"/>
    </row>
    <row r="99" spans="1:18" x14ac:dyDescent="0.25">
      <c r="A99" s="63"/>
      <c r="B99" s="63"/>
      <c r="C99" s="63"/>
      <c r="D99" s="64"/>
      <c r="E99" s="63"/>
      <c r="F99" s="63"/>
      <c r="G99" s="63"/>
      <c r="H99" s="63"/>
      <c r="I99" s="64"/>
      <c r="J99" s="64"/>
      <c r="K99" s="64"/>
      <c r="L99" s="63"/>
      <c r="M99" s="63"/>
      <c r="N99" s="63"/>
      <c r="O99" s="63"/>
      <c r="P99" s="64"/>
      <c r="Q99" s="64"/>
      <c r="R99" s="63"/>
    </row>
    <row r="100" spans="1:18" x14ac:dyDescent="0.25">
      <c r="A100" s="63"/>
      <c r="B100" s="63"/>
      <c r="C100" s="63"/>
      <c r="D100" s="64"/>
      <c r="E100" s="63"/>
      <c r="F100" s="63"/>
      <c r="G100" s="63"/>
      <c r="H100" s="63"/>
      <c r="I100" s="64"/>
      <c r="J100" s="64"/>
      <c r="K100" s="64"/>
      <c r="L100" s="63"/>
      <c r="M100" s="63"/>
      <c r="N100" s="63"/>
      <c r="O100" s="63"/>
      <c r="P100" s="64"/>
      <c r="Q100" s="64"/>
      <c r="R100" s="63"/>
    </row>
    <row r="101" spans="1:18" x14ac:dyDescent="0.25">
      <c r="A101" s="63"/>
      <c r="B101" s="63"/>
      <c r="C101" s="63"/>
      <c r="D101" s="64"/>
      <c r="E101" s="63"/>
      <c r="F101" s="63"/>
      <c r="G101" s="63"/>
      <c r="H101" s="63"/>
      <c r="I101" s="64"/>
      <c r="J101" s="64"/>
      <c r="K101" s="64"/>
      <c r="L101" s="63"/>
      <c r="M101" s="63"/>
      <c r="N101" s="63"/>
      <c r="O101" s="63"/>
      <c r="P101" s="64"/>
      <c r="Q101" s="64"/>
      <c r="R101" s="63"/>
    </row>
    <row r="102" spans="1:18" x14ac:dyDescent="0.25">
      <c r="A102" s="63"/>
      <c r="B102" s="63"/>
      <c r="C102" s="63"/>
      <c r="D102" s="64"/>
      <c r="E102" s="63"/>
      <c r="F102" s="63"/>
      <c r="G102" s="63"/>
      <c r="H102" s="63"/>
      <c r="I102" s="64"/>
      <c r="J102" s="64"/>
      <c r="K102" s="64"/>
      <c r="L102" s="63"/>
      <c r="M102" s="63"/>
      <c r="N102" s="63"/>
      <c r="O102" s="63"/>
      <c r="P102" s="64"/>
      <c r="Q102" s="64"/>
      <c r="R102" s="63"/>
    </row>
    <row r="103" spans="1:18" x14ac:dyDescent="0.25">
      <c r="A103" s="63"/>
      <c r="B103" s="63"/>
      <c r="C103" s="63"/>
      <c r="D103" s="64"/>
      <c r="E103" s="63"/>
      <c r="F103" s="63"/>
      <c r="G103" s="63"/>
      <c r="H103" s="63"/>
      <c r="I103" s="64"/>
      <c r="J103" s="64"/>
      <c r="K103" s="64"/>
      <c r="L103" s="63"/>
      <c r="M103" s="63"/>
      <c r="N103" s="63"/>
      <c r="O103" s="63"/>
      <c r="P103" s="63"/>
      <c r="Q103" s="64"/>
      <c r="R103" s="63"/>
    </row>
    <row r="104" spans="1:18" x14ac:dyDescent="0.25">
      <c r="A104" s="63"/>
      <c r="B104" s="63"/>
      <c r="C104" s="63"/>
      <c r="D104" s="64"/>
      <c r="E104" s="64"/>
      <c r="F104" s="63"/>
      <c r="G104" s="63"/>
      <c r="H104" s="63"/>
      <c r="I104" s="64"/>
      <c r="J104" s="63"/>
      <c r="K104" s="64"/>
      <c r="L104" s="64"/>
      <c r="M104" s="63"/>
      <c r="N104" s="63"/>
      <c r="O104" s="63"/>
      <c r="P104" s="63"/>
      <c r="Q104" s="64"/>
      <c r="R104" s="63"/>
    </row>
    <row r="105" spans="1:18" x14ac:dyDescent="0.25">
      <c r="A105" s="63"/>
      <c r="B105" s="63"/>
      <c r="C105" s="63"/>
      <c r="D105" s="64"/>
      <c r="E105" s="63"/>
      <c r="F105" s="63"/>
      <c r="G105" s="63"/>
      <c r="H105" s="63"/>
      <c r="I105" s="64"/>
      <c r="J105" s="64"/>
      <c r="K105" s="64"/>
      <c r="L105" s="63"/>
      <c r="M105" s="63"/>
      <c r="N105" s="63"/>
      <c r="O105" s="63"/>
      <c r="P105" s="64"/>
      <c r="Q105" s="64"/>
      <c r="R105" s="63"/>
    </row>
    <row r="106" spans="1:18" x14ac:dyDescent="0.25">
      <c r="A106" s="63"/>
      <c r="B106" s="63"/>
      <c r="C106" s="63"/>
      <c r="D106" s="64"/>
      <c r="E106" s="63"/>
      <c r="F106" s="63"/>
      <c r="G106" s="63"/>
      <c r="H106" s="63"/>
      <c r="I106" s="64"/>
      <c r="J106" s="64"/>
      <c r="K106" s="64"/>
      <c r="L106" s="63"/>
      <c r="M106" s="63"/>
      <c r="N106" s="63"/>
      <c r="O106" s="63"/>
      <c r="P106" s="64"/>
      <c r="Q106" s="64"/>
      <c r="R106" s="63"/>
    </row>
    <row r="107" spans="1:18" x14ac:dyDescent="0.25">
      <c r="A107" s="63"/>
      <c r="B107" s="63"/>
      <c r="C107" s="63"/>
      <c r="D107" s="64"/>
      <c r="E107" s="63"/>
      <c r="F107" s="63"/>
      <c r="G107" s="63"/>
      <c r="H107" s="63"/>
      <c r="I107" s="64"/>
      <c r="J107" s="64"/>
      <c r="K107" s="64"/>
      <c r="L107" s="63"/>
      <c r="M107" s="63"/>
      <c r="N107" s="63"/>
      <c r="O107" s="63"/>
      <c r="P107" s="64"/>
      <c r="Q107" s="64"/>
      <c r="R107" s="63"/>
    </row>
    <row r="108" spans="1:18" x14ac:dyDescent="0.25">
      <c r="A108" s="63"/>
      <c r="B108" s="63"/>
      <c r="C108" s="63"/>
      <c r="D108" s="64"/>
      <c r="E108" s="63"/>
      <c r="F108" s="63"/>
      <c r="G108" s="63"/>
      <c r="H108" s="63"/>
      <c r="I108" s="64"/>
      <c r="J108" s="64"/>
      <c r="K108" s="64"/>
      <c r="L108" s="63"/>
      <c r="M108" s="63"/>
      <c r="N108" s="63"/>
      <c r="O108" s="63"/>
      <c r="P108" s="64"/>
      <c r="Q108" s="64"/>
      <c r="R108" s="63"/>
    </row>
    <row r="109" spans="1:18" x14ac:dyDescent="0.25">
      <c r="A109" s="63"/>
      <c r="B109" s="63"/>
      <c r="C109" s="63"/>
      <c r="D109" s="64"/>
      <c r="E109" s="63"/>
      <c r="F109" s="63"/>
      <c r="G109" s="63"/>
      <c r="H109" s="63"/>
      <c r="I109" s="64"/>
      <c r="J109" s="64"/>
      <c r="K109" s="64"/>
      <c r="L109" s="63"/>
      <c r="M109" s="63"/>
      <c r="N109" s="63"/>
      <c r="O109" s="63"/>
      <c r="P109" s="64"/>
      <c r="Q109" s="64"/>
      <c r="R109" s="63"/>
    </row>
    <row r="110" spans="1:18" x14ac:dyDescent="0.25">
      <c r="A110" s="63"/>
      <c r="B110" s="63"/>
      <c r="C110" s="63"/>
      <c r="D110" s="64"/>
      <c r="E110" s="63"/>
      <c r="F110" s="63"/>
      <c r="G110" s="63"/>
      <c r="H110" s="63"/>
      <c r="I110" s="64"/>
      <c r="J110" s="64"/>
      <c r="K110" s="64"/>
      <c r="L110" s="63"/>
      <c r="M110" s="63"/>
      <c r="N110" s="63"/>
      <c r="O110" s="63"/>
      <c r="P110" s="64"/>
      <c r="Q110" s="64"/>
      <c r="R110" s="63"/>
    </row>
    <row r="111" spans="1:18" x14ac:dyDescent="0.25">
      <c r="A111" s="63"/>
      <c r="B111" s="63"/>
      <c r="C111" s="63"/>
      <c r="D111" s="64"/>
      <c r="E111" s="63"/>
      <c r="F111" s="63"/>
      <c r="G111" s="63"/>
      <c r="H111" s="63"/>
      <c r="I111" s="64"/>
      <c r="J111" s="64"/>
      <c r="K111" s="64"/>
      <c r="L111" s="63"/>
      <c r="M111" s="63"/>
      <c r="N111" s="63"/>
      <c r="O111" s="63"/>
      <c r="P111" s="64"/>
      <c r="Q111" s="64"/>
      <c r="R111" s="63"/>
    </row>
    <row r="112" spans="1:18" x14ac:dyDescent="0.25">
      <c r="A112" s="63"/>
      <c r="B112" s="63"/>
      <c r="C112" s="63"/>
      <c r="D112" s="64"/>
      <c r="E112" s="63"/>
      <c r="F112" s="63"/>
      <c r="G112" s="63"/>
      <c r="H112" s="63"/>
      <c r="I112" s="64"/>
      <c r="J112" s="64"/>
      <c r="K112" s="64"/>
      <c r="L112" s="63"/>
      <c r="M112" s="63"/>
      <c r="N112" s="63"/>
      <c r="O112" s="63"/>
      <c r="P112" s="64"/>
      <c r="Q112" s="64"/>
      <c r="R112" s="63"/>
    </row>
    <row r="113" spans="1:18" x14ac:dyDescent="0.25">
      <c r="A113" s="63"/>
      <c r="B113" s="63"/>
      <c r="C113" s="63"/>
      <c r="D113" s="64"/>
      <c r="E113" s="63"/>
      <c r="F113" s="63"/>
      <c r="G113" s="63"/>
      <c r="H113" s="63"/>
      <c r="I113" s="64"/>
      <c r="J113" s="64"/>
      <c r="K113" s="64"/>
      <c r="L113" s="63"/>
      <c r="M113" s="63"/>
      <c r="N113" s="63"/>
      <c r="O113" s="63"/>
      <c r="P113" s="63"/>
      <c r="Q113" s="64"/>
      <c r="R113" s="63"/>
    </row>
    <row r="114" spans="1:18" x14ac:dyDescent="0.25">
      <c r="A114" s="63"/>
      <c r="B114" s="63"/>
      <c r="C114" s="63"/>
      <c r="D114" s="64"/>
      <c r="E114" s="63"/>
      <c r="F114" s="63"/>
      <c r="G114" s="63"/>
      <c r="H114" s="63"/>
      <c r="I114" s="64"/>
      <c r="J114" s="64"/>
      <c r="K114" s="64"/>
      <c r="L114" s="63"/>
      <c r="M114" s="63"/>
      <c r="N114" s="63"/>
      <c r="O114" s="63"/>
      <c r="P114" s="64"/>
      <c r="Q114" s="64"/>
      <c r="R114" s="63"/>
    </row>
    <row r="115" spans="1:18" x14ac:dyDescent="0.25">
      <c r="A115" s="63"/>
      <c r="B115" s="63"/>
      <c r="C115" s="63"/>
      <c r="D115" s="64"/>
      <c r="E115" s="63"/>
      <c r="F115" s="63"/>
      <c r="G115" s="63"/>
      <c r="H115" s="63"/>
      <c r="I115" s="64"/>
      <c r="J115" s="64"/>
      <c r="K115" s="64"/>
      <c r="L115" s="63"/>
      <c r="M115" s="63"/>
      <c r="N115" s="63"/>
      <c r="O115" s="63"/>
      <c r="P115" s="64"/>
      <c r="Q115" s="64"/>
      <c r="R115" s="63"/>
    </row>
    <row r="116" spans="1:18" x14ac:dyDescent="0.25">
      <c r="A116" s="63"/>
      <c r="B116" s="63"/>
      <c r="C116" s="63"/>
      <c r="D116" s="64"/>
      <c r="E116" s="63"/>
      <c r="F116" s="63"/>
      <c r="G116" s="63"/>
      <c r="H116" s="63"/>
      <c r="I116" s="64"/>
      <c r="J116" s="64"/>
      <c r="K116" s="64"/>
      <c r="L116" s="63"/>
      <c r="M116" s="63"/>
      <c r="N116" s="63"/>
      <c r="O116" s="63"/>
      <c r="P116" s="64"/>
      <c r="Q116" s="64"/>
      <c r="R116" s="63"/>
    </row>
    <row r="117" spans="1:18" x14ac:dyDescent="0.25">
      <c r="A117" s="63"/>
      <c r="B117" s="63"/>
      <c r="C117" s="63"/>
      <c r="D117" s="64"/>
      <c r="E117" s="63"/>
      <c r="F117" s="63"/>
      <c r="G117" s="63"/>
      <c r="H117" s="63"/>
      <c r="I117" s="64"/>
      <c r="J117" s="64"/>
      <c r="K117" s="64"/>
      <c r="L117" s="63"/>
      <c r="M117" s="63"/>
      <c r="N117" s="63"/>
      <c r="O117" s="63"/>
      <c r="P117" s="64"/>
      <c r="Q117" s="64"/>
      <c r="R117" s="63"/>
    </row>
    <row r="118" spans="1:18" x14ac:dyDescent="0.25">
      <c r="A118" s="63"/>
      <c r="B118" s="63"/>
      <c r="C118" s="63"/>
      <c r="D118" s="64"/>
      <c r="E118" s="63"/>
      <c r="F118" s="63"/>
      <c r="G118" s="63"/>
      <c r="H118" s="63"/>
      <c r="I118" s="64"/>
      <c r="J118" s="64"/>
      <c r="K118" s="64"/>
      <c r="L118" s="63"/>
      <c r="M118" s="63"/>
      <c r="N118" s="63"/>
      <c r="O118" s="63"/>
      <c r="P118" s="64"/>
      <c r="Q118" s="64"/>
      <c r="R118" s="63"/>
    </row>
    <row r="119" spans="1:18" x14ac:dyDescent="0.25">
      <c r="A119" s="63"/>
      <c r="B119" s="63"/>
      <c r="C119" s="63"/>
      <c r="D119" s="64"/>
      <c r="E119" s="63"/>
      <c r="F119" s="63"/>
      <c r="G119" s="63"/>
      <c r="H119" s="63"/>
      <c r="I119" s="64"/>
      <c r="J119" s="64"/>
      <c r="K119" s="64"/>
      <c r="L119" s="63"/>
      <c r="M119" s="63"/>
      <c r="N119" s="63"/>
      <c r="O119" s="63"/>
      <c r="P119" s="64"/>
      <c r="Q119" s="64"/>
      <c r="R119" s="63"/>
    </row>
    <row r="120" spans="1:18" x14ac:dyDescent="0.25">
      <c r="A120" s="63"/>
      <c r="B120" s="63"/>
      <c r="C120" s="63"/>
      <c r="D120" s="64"/>
      <c r="E120" s="63"/>
      <c r="F120" s="63"/>
      <c r="G120" s="63"/>
      <c r="H120" s="63"/>
      <c r="I120" s="64"/>
      <c r="J120" s="64"/>
      <c r="K120" s="64"/>
      <c r="L120" s="63"/>
      <c r="M120" s="63"/>
      <c r="N120" s="63"/>
      <c r="O120" s="63"/>
      <c r="P120" s="64"/>
      <c r="Q120" s="64"/>
      <c r="R120" s="63"/>
    </row>
    <row r="121" spans="1:18" x14ac:dyDescent="0.25">
      <c r="A121" s="63"/>
      <c r="B121" s="63"/>
      <c r="C121" s="63"/>
      <c r="D121" s="64"/>
      <c r="E121" s="63"/>
      <c r="F121" s="63"/>
      <c r="G121" s="63"/>
      <c r="H121" s="63"/>
      <c r="I121" s="64"/>
      <c r="J121" s="64"/>
      <c r="K121" s="64"/>
      <c r="L121" s="63"/>
      <c r="M121" s="63"/>
      <c r="N121" s="63"/>
      <c r="O121" s="63"/>
      <c r="P121" s="64"/>
      <c r="Q121" s="64"/>
      <c r="R121" s="63"/>
    </row>
    <row r="122" spans="1:18" x14ac:dyDescent="0.25">
      <c r="A122" s="63"/>
      <c r="B122" s="63"/>
      <c r="C122" s="63"/>
      <c r="D122" s="64"/>
      <c r="E122" s="63"/>
      <c r="F122" s="63"/>
      <c r="G122" s="63"/>
      <c r="H122" s="63"/>
      <c r="I122" s="64"/>
      <c r="J122" s="64"/>
      <c r="K122" s="64"/>
      <c r="L122" s="63"/>
      <c r="M122" s="63"/>
      <c r="N122" s="63"/>
      <c r="O122" s="63"/>
      <c r="P122" s="64"/>
      <c r="Q122" s="64"/>
      <c r="R122" s="63"/>
    </row>
    <row r="123" spans="1:18" x14ac:dyDescent="0.25">
      <c r="A123" s="63"/>
      <c r="B123" s="63"/>
      <c r="C123" s="63"/>
      <c r="D123" s="64"/>
      <c r="E123" s="63"/>
      <c r="F123" s="63"/>
      <c r="G123" s="63"/>
      <c r="H123" s="63"/>
      <c r="I123" s="64"/>
      <c r="J123" s="64"/>
      <c r="K123" s="64"/>
      <c r="L123" s="63"/>
      <c r="M123" s="63"/>
      <c r="N123" s="63"/>
      <c r="O123" s="63"/>
      <c r="P123" s="64"/>
      <c r="Q123" s="64"/>
      <c r="R123" s="63"/>
    </row>
    <row r="124" spans="1:18" x14ac:dyDescent="0.25">
      <c r="A124" s="63"/>
      <c r="B124" s="63"/>
      <c r="C124" s="63"/>
      <c r="D124" s="64"/>
      <c r="E124" s="63"/>
      <c r="F124" s="63"/>
      <c r="G124" s="63"/>
      <c r="H124" s="63"/>
      <c r="I124" s="64"/>
      <c r="J124" s="64"/>
      <c r="K124" s="64"/>
      <c r="L124" s="63"/>
      <c r="M124" s="63"/>
      <c r="N124" s="63"/>
      <c r="O124" s="63"/>
      <c r="P124" s="64"/>
      <c r="Q124" s="64"/>
      <c r="R124" s="63"/>
    </row>
    <row r="125" spans="1:18" x14ac:dyDescent="0.25">
      <c r="A125" s="63"/>
      <c r="B125" s="63"/>
      <c r="C125" s="63"/>
      <c r="D125" s="64"/>
      <c r="E125" s="63"/>
      <c r="F125" s="63"/>
      <c r="G125" s="63"/>
      <c r="H125" s="63"/>
      <c r="I125" s="64"/>
      <c r="J125" s="64"/>
      <c r="K125" s="64"/>
      <c r="L125" s="63"/>
      <c r="M125" s="63"/>
      <c r="N125" s="63"/>
      <c r="O125" s="63"/>
      <c r="P125" s="63"/>
      <c r="Q125" s="64"/>
      <c r="R125" s="63"/>
    </row>
    <row r="126" spans="1:18" x14ac:dyDescent="0.25">
      <c r="A126" s="63"/>
      <c r="B126" s="63"/>
      <c r="C126" s="63"/>
      <c r="D126" s="64"/>
      <c r="E126" s="63"/>
      <c r="F126" s="63"/>
      <c r="G126" s="63"/>
      <c r="H126" s="63"/>
      <c r="I126" s="64"/>
      <c r="J126" s="64"/>
      <c r="K126" s="64"/>
      <c r="L126" s="63"/>
      <c r="M126" s="63"/>
      <c r="N126" s="63"/>
      <c r="O126" s="63"/>
      <c r="P126" s="64"/>
      <c r="Q126" s="64"/>
      <c r="R126" s="63"/>
    </row>
    <row r="127" spans="1:18" x14ac:dyDescent="0.25">
      <c r="A127" s="63"/>
      <c r="B127" s="63"/>
      <c r="C127" s="63"/>
      <c r="D127" s="64"/>
      <c r="E127" s="63"/>
      <c r="F127" s="63"/>
      <c r="G127" s="63"/>
      <c r="H127" s="63"/>
      <c r="I127" s="64"/>
      <c r="J127" s="64"/>
      <c r="K127" s="64"/>
      <c r="L127" s="63"/>
      <c r="M127" s="63"/>
      <c r="N127" s="63"/>
      <c r="O127" s="63"/>
      <c r="P127" s="64"/>
      <c r="Q127" s="64"/>
      <c r="R127" s="63"/>
    </row>
    <row r="128" spans="1:18" x14ac:dyDescent="0.25">
      <c r="A128" s="63"/>
      <c r="B128" s="63"/>
      <c r="C128" s="63"/>
      <c r="D128" s="64"/>
      <c r="E128" s="63"/>
      <c r="F128" s="63"/>
      <c r="G128" s="63"/>
      <c r="H128" s="63"/>
      <c r="I128" s="64"/>
      <c r="J128" s="64"/>
      <c r="K128" s="64"/>
      <c r="L128" s="63"/>
      <c r="M128" s="63"/>
      <c r="N128" s="63"/>
      <c r="O128" s="63"/>
      <c r="P128" s="64"/>
      <c r="Q128" s="64"/>
      <c r="R128" s="63"/>
    </row>
    <row r="129" spans="1:18" x14ac:dyDescent="0.25">
      <c r="A129" s="63"/>
      <c r="B129" s="63"/>
      <c r="C129" s="63"/>
      <c r="D129" s="64"/>
      <c r="E129" s="63"/>
      <c r="F129" s="63"/>
      <c r="G129" s="63"/>
      <c r="H129" s="63"/>
      <c r="I129" s="64"/>
      <c r="J129" s="64"/>
      <c r="K129" s="64"/>
      <c r="L129" s="63"/>
      <c r="M129" s="63"/>
      <c r="N129" s="63"/>
      <c r="O129" s="63"/>
      <c r="P129" s="64"/>
      <c r="Q129" s="64"/>
      <c r="R129" s="63"/>
    </row>
    <row r="130" spans="1:18" x14ac:dyDescent="0.25">
      <c r="A130" s="63"/>
      <c r="B130" s="63"/>
      <c r="C130" s="63"/>
      <c r="D130" s="64"/>
      <c r="E130" s="63"/>
      <c r="F130" s="63"/>
      <c r="G130" s="63"/>
      <c r="H130" s="63"/>
      <c r="I130" s="64"/>
      <c r="J130" s="64"/>
      <c r="K130" s="64"/>
      <c r="L130" s="63"/>
      <c r="M130" s="63"/>
      <c r="N130" s="63"/>
      <c r="O130" s="63"/>
      <c r="P130" s="63"/>
      <c r="Q130" s="64"/>
      <c r="R130" s="63"/>
    </row>
    <row r="131" spans="1:18" x14ac:dyDescent="0.25">
      <c r="A131" s="63"/>
      <c r="B131" s="63"/>
      <c r="C131" s="63"/>
      <c r="D131" s="64"/>
      <c r="E131" s="63"/>
      <c r="F131" s="63"/>
      <c r="G131" s="63"/>
      <c r="H131" s="63"/>
      <c r="I131" s="64"/>
      <c r="J131" s="64"/>
      <c r="K131" s="64"/>
      <c r="L131" s="63"/>
      <c r="M131" s="63"/>
      <c r="N131" s="63"/>
      <c r="O131" s="63"/>
      <c r="P131" s="64"/>
      <c r="Q131" s="64"/>
      <c r="R131" s="63"/>
    </row>
    <row r="132" spans="1:18" x14ac:dyDescent="0.25">
      <c r="A132" s="63"/>
      <c r="B132" s="63"/>
      <c r="C132" s="63"/>
      <c r="D132" s="64"/>
      <c r="E132" s="63"/>
      <c r="F132" s="63"/>
      <c r="G132" s="63"/>
      <c r="H132" s="63"/>
      <c r="I132" s="64"/>
      <c r="J132" s="64"/>
      <c r="K132" s="64"/>
      <c r="L132" s="63"/>
      <c r="M132" s="63"/>
      <c r="N132" s="63"/>
      <c r="O132" s="63"/>
      <c r="P132" s="64"/>
      <c r="Q132" s="64"/>
      <c r="R132" s="63"/>
    </row>
    <row r="133" spans="1:18" x14ac:dyDescent="0.25">
      <c r="A133" s="63"/>
      <c r="B133" s="63"/>
      <c r="C133" s="63"/>
      <c r="D133" s="64"/>
      <c r="E133" s="63"/>
      <c r="F133" s="63"/>
      <c r="G133" s="63"/>
      <c r="H133" s="63"/>
      <c r="I133" s="64"/>
      <c r="J133" s="64"/>
      <c r="K133" s="64"/>
      <c r="L133" s="63"/>
      <c r="M133" s="63"/>
      <c r="N133" s="63"/>
      <c r="O133" s="63"/>
      <c r="P133" s="64"/>
      <c r="Q133" s="64"/>
      <c r="R133" s="63"/>
    </row>
    <row r="134" spans="1:18" x14ac:dyDescent="0.25">
      <c r="A134" s="63"/>
      <c r="B134" s="63"/>
      <c r="C134" s="63"/>
      <c r="D134" s="64"/>
      <c r="E134" s="63"/>
      <c r="F134" s="63"/>
      <c r="G134" s="63"/>
      <c r="H134" s="63"/>
      <c r="I134" s="64"/>
      <c r="J134" s="64"/>
      <c r="K134" s="64"/>
      <c r="L134" s="63"/>
      <c r="M134" s="63"/>
      <c r="N134" s="63"/>
      <c r="O134" s="63"/>
      <c r="P134" s="64"/>
      <c r="Q134" s="64"/>
      <c r="R134" s="63"/>
    </row>
    <row r="135" spans="1:18" x14ac:dyDescent="0.25">
      <c r="A135" s="63"/>
      <c r="B135" s="63"/>
      <c r="C135" s="63"/>
      <c r="D135" s="64"/>
      <c r="E135" s="63"/>
      <c r="F135" s="63"/>
      <c r="G135" s="63"/>
      <c r="H135" s="63"/>
      <c r="I135" s="64"/>
      <c r="J135" s="64"/>
      <c r="K135" s="64"/>
      <c r="L135" s="63"/>
      <c r="M135" s="63"/>
      <c r="N135" s="63"/>
      <c r="O135" s="63"/>
      <c r="P135" s="64"/>
      <c r="Q135" s="64"/>
      <c r="R135" s="63"/>
    </row>
    <row r="136" spans="1:18" x14ac:dyDescent="0.25">
      <c r="A136" s="63"/>
      <c r="B136" s="63"/>
      <c r="C136" s="63"/>
      <c r="D136" s="64"/>
      <c r="E136" s="63"/>
      <c r="F136" s="63"/>
      <c r="G136" s="63"/>
      <c r="H136" s="63"/>
      <c r="I136" s="64"/>
      <c r="J136" s="64"/>
      <c r="K136" s="64"/>
      <c r="L136" s="63"/>
      <c r="M136" s="63"/>
      <c r="N136" s="63"/>
      <c r="O136" s="63"/>
      <c r="P136" s="64"/>
      <c r="Q136" s="64"/>
      <c r="R136" s="63"/>
    </row>
    <row r="137" spans="1:18" x14ac:dyDescent="0.25">
      <c r="A137" s="63"/>
      <c r="B137" s="63"/>
      <c r="C137" s="63"/>
      <c r="D137" s="64"/>
      <c r="E137" s="63"/>
      <c r="F137" s="63"/>
      <c r="G137" s="63"/>
      <c r="H137" s="63"/>
      <c r="I137" s="64"/>
      <c r="J137" s="64"/>
      <c r="K137" s="64"/>
      <c r="L137" s="63"/>
      <c r="M137" s="63"/>
      <c r="N137" s="63"/>
      <c r="O137" s="63"/>
      <c r="P137" s="64"/>
      <c r="Q137" s="64"/>
      <c r="R137" s="63"/>
    </row>
    <row r="138" spans="1:18" x14ac:dyDescent="0.25">
      <c r="A138" s="63"/>
      <c r="B138" s="63"/>
      <c r="C138" s="63"/>
      <c r="D138" s="64"/>
      <c r="E138" s="63"/>
      <c r="F138" s="63"/>
      <c r="G138" s="63"/>
      <c r="H138" s="63"/>
      <c r="I138" s="64"/>
      <c r="J138" s="64"/>
      <c r="K138" s="64"/>
      <c r="L138" s="63"/>
      <c r="M138" s="63"/>
      <c r="N138" s="63"/>
      <c r="O138" s="63"/>
      <c r="P138" s="64"/>
      <c r="Q138" s="64"/>
      <c r="R138" s="63"/>
    </row>
    <row r="139" spans="1:18" x14ac:dyDescent="0.25">
      <c r="A139" s="63"/>
      <c r="B139" s="63"/>
      <c r="C139" s="63"/>
      <c r="D139" s="64"/>
      <c r="E139" s="63"/>
      <c r="F139" s="63"/>
      <c r="G139" s="63"/>
      <c r="H139" s="63"/>
      <c r="I139" s="64"/>
      <c r="J139" s="64"/>
      <c r="K139" s="64"/>
      <c r="L139" s="63"/>
      <c r="M139" s="63"/>
      <c r="N139" s="63"/>
      <c r="O139" s="63"/>
      <c r="P139" s="64"/>
      <c r="Q139" s="64"/>
      <c r="R139" s="63"/>
    </row>
    <row r="140" spans="1:18" x14ac:dyDescent="0.25">
      <c r="A140" s="63"/>
      <c r="B140" s="63"/>
      <c r="C140" s="63"/>
      <c r="D140" s="64"/>
      <c r="E140" s="63"/>
      <c r="F140" s="63"/>
      <c r="G140" s="63"/>
      <c r="H140" s="63"/>
      <c r="I140" s="64"/>
      <c r="J140" s="64"/>
      <c r="K140" s="64"/>
      <c r="L140" s="63"/>
      <c r="M140" s="63"/>
      <c r="N140" s="63"/>
      <c r="O140" s="63"/>
      <c r="P140" s="64"/>
      <c r="Q140" s="64"/>
      <c r="R140" s="63"/>
    </row>
    <row r="141" spans="1:18" x14ac:dyDescent="0.25">
      <c r="A141" s="63"/>
      <c r="B141" s="63"/>
      <c r="C141" s="63"/>
      <c r="D141" s="64"/>
      <c r="E141" s="63"/>
      <c r="F141" s="63"/>
      <c r="G141" s="63"/>
      <c r="H141" s="63"/>
      <c r="I141" s="64"/>
      <c r="J141" s="64"/>
      <c r="K141" s="64"/>
      <c r="L141" s="63"/>
      <c r="M141" s="63"/>
      <c r="N141" s="63"/>
      <c r="O141" s="63"/>
      <c r="P141" s="63"/>
      <c r="Q141" s="64"/>
      <c r="R141" s="63"/>
    </row>
    <row r="142" spans="1:18" x14ac:dyDescent="0.25">
      <c r="A142" s="63"/>
      <c r="B142" s="63"/>
      <c r="C142" s="63"/>
      <c r="D142" s="64"/>
      <c r="E142" s="63"/>
      <c r="F142" s="63"/>
      <c r="G142" s="63"/>
      <c r="H142" s="63"/>
      <c r="I142" s="64"/>
      <c r="J142" s="64"/>
      <c r="K142" s="64"/>
      <c r="L142" s="63"/>
      <c r="M142" s="63"/>
      <c r="N142" s="63"/>
      <c r="O142" s="63"/>
      <c r="P142" s="64"/>
      <c r="Q142" s="64"/>
      <c r="R142" s="63"/>
    </row>
    <row r="143" spans="1:18" x14ac:dyDescent="0.25">
      <c r="A143" s="63"/>
      <c r="B143" s="63"/>
      <c r="C143" s="63"/>
      <c r="D143" s="64"/>
      <c r="E143" s="63"/>
      <c r="F143" s="63"/>
      <c r="G143" s="63"/>
      <c r="H143" s="63"/>
      <c r="I143" s="64"/>
      <c r="J143" s="64"/>
      <c r="K143" s="64"/>
      <c r="L143" s="63"/>
      <c r="M143" s="63"/>
      <c r="N143" s="63"/>
      <c r="O143" s="63"/>
      <c r="P143" s="64"/>
      <c r="Q143" s="64"/>
      <c r="R143" s="63"/>
    </row>
    <row r="144" spans="1:18" x14ac:dyDescent="0.25">
      <c r="A144" s="63"/>
      <c r="B144" s="63"/>
      <c r="C144" s="63"/>
      <c r="D144" s="64"/>
      <c r="E144" s="63"/>
      <c r="F144" s="63"/>
      <c r="G144" s="63"/>
      <c r="H144" s="63"/>
      <c r="I144" s="64"/>
      <c r="J144" s="64"/>
      <c r="K144" s="64"/>
      <c r="L144" s="63"/>
      <c r="M144" s="63"/>
      <c r="N144" s="63"/>
      <c r="O144" s="63"/>
      <c r="P144" s="64"/>
      <c r="Q144" s="64"/>
      <c r="R144" s="63"/>
    </row>
    <row r="145" spans="1:18" x14ac:dyDescent="0.25">
      <c r="A145" s="63"/>
      <c r="B145" s="63"/>
      <c r="C145" s="63"/>
      <c r="D145" s="64"/>
      <c r="E145" s="64"/>
      <c r="F145" s="63"/>
      <c r="G145" s="63"/>
      <c r="H145" s="63"/>
      <c r="I145" s="64"/>
      <c r="J145" s="64"/>
      <c r="K145" s="64"/>
      <c r="L145" s="64"/>
      <c r="M145" s="63"/>
      <c r="N145" s="63"/>
      <c r="O145" s="63"/>
      <c r="P145" s="64"/>
      <c r="Q145" s="64"/>
      <c r="R145" s="63"/>
    </row>
    <row r="146" spans="1:18" x14ac:dyDescent="0.25">
      <c r="A146" s="63"/>
      <c r="B146" s="63"/>
      <c r="C146" s="63"/>
      <c r="D146" s="64"/>
      <c r="E146" s="63"/>
      <c r="F146" s="63"/>
      <c r="G146" s="63"/>
      <c r="H146" s="63"/>
      <c r="I146" s="64"/>
      <c r="J146" s="63"/>
      <c r="K146" s="64"/>
      <c r="L146" s="64"/>
      <c r="M146" s="63"/>
      <c r="N146" s="63"/>
      <c r="O146" s="63"/>
      <c r="P146" s="64"/>
      <c r="Q146" s="63"/>
      <c r="R146" s="63"/>
    </row>
    <row r="147" spans="1:18" x14ac:dyDescent="0.25">
      <c r="A147" s="63"/>
      <c r="B147" s="63"/>
      <c r="C147" s="63"/>
      <c r="D147" s="64"/>
      <c r="E147" s="64"/>
      <c r="F147" s="63"/>
      <c r="G147" s="63"/>
      <c r="H147" s="63"/>
      <c r="I147" s="64"/>
      <c r="J147" s="64"/>
      <c r="K147" s="64"/>
      <c r="L147" s="64"/>
      <c r="M147" s="63"/>
      <c r="N147" s="63"/>
      <c r="O147" s="63"/>
      <c r="P147" s="64"/>
      <c r="Q147" s="63"/>
      <c r="R147" s="63"/>
    </row>
    <row r="148" spans="1:18" x14ac:dyDescent="0.25">
      <c r="A148" s="63"/>
      <c r="B148" s="63"/>
      <c r="C148" s="63"/>
      <c r="D148" s="64"/>
      <c r="E148" s="63"/>
      <c r="F148" s="63"/>
      <c r="G148" s="63"/>
      <c r="H148" s="63"/>
      <c r="I148" s="64"/>
      <c r="J148" s="64"/>
      <c r="K148" s="64"/>
      <c r="L148" s="63"/>
      <c r="M148" s="63"/>
      <c r="N148" s="63"/>
      <c r="O148" s="63"/>
      <c r="P148" s="64"/>
      <c r="Q148" s="64"/>
      <c r="R148" s="63"/>
    </row>
    <row r="149" spans="1:18" x14ac:dyDescent="0.25">
      <c r="A149" s="63"/>
      <c r="B149" s="63"/>
      <c r="C149" s="63"/>
      <c r="D149" s="64"/>
      <c r="E149" s="63"/>
      <c r="F149" s="63"/>
      <c r="G149" s="63"/>
      <c r="H149" s="63"/>
      <c r="I149" s="64"/>
      <c r="J149" s="63"/>
      <c r="K149" s="64"/>
      <c r="L149" s="64"/>
      <c r="M149" s="63"/>
      <c r="N149" s="63"/>
      <c r="O149" s="63"/>
      <c r="P149" s="63"/>
      <c r="Q149" s="63"/>
      <c r="R149" s="63"/>
    </row>
    <row r="150" spans="1:18" x14ac:dyDescent="0.25">
      <c r="A150" s="63"/>
      <c r="B150" s="63"/>
      <c r="C150" s="63"/>
      <c r="D150" s="64"/>
      <c r="E150" s="64"/>
      <c r="F150" s="63"/>
      <c r="G150" s="63"/>
      <c r="H150" s="63"/>
      <c r="I150" s="64"/>
      <c r="J150" s="64"/>
      <c r="K150" s="64"/>
      <c r="L150" s="64"/>
      <c r="M150" s="63"/>
      <c r="N150" s="63"/>
      <c r="O150" s="63"/>
      <c r="P150" s="63"/>
      <c r="Q150" s="63"/>
      <c r="R150" s="63"/>
    </row>
    <row r="151" spans="1:18" x14ac:dyDescent="0.25">
      <c r="A151" s="63"/>
      <c r="B151" s="63"/>
      <c r="C151" s="63"/>
      <c r="D151" s="64"/>
      <c r="E151" s="63"/>
      <c r="F151" s="63"/>
      <c r="G151" s="63"/>
      <c r="H151" s="63"/>
      <c r="I151" s="64"/>
      <c r="J151" s="63"/>
      <c r="K151" s="64"/>
      <c r="L151" s="64"/>
      <c r="M151" s="63"/>
      <c r="N151" s="63"/>
      <c r="O151" s="63"/>
      <c r="P151" s="64"/>
      <c r="Q151" s="64"/>
      <c r="R151" s="63"/>
    </row>
    <row r="152" spans="1:18" x14ac:dyDescent="0.25">
      <c r="A152" s="63"/>
      <c r="B152" s="63"/>
      <c r="C152" s="63"/>
      <c r="D152" s="64"/>
      <c r="E152" s="63"/>
      <c r="F152" s="63"/>
      <c r="G152" s="63"/>
      <c r="H152" s="63"/>
      <c r="I152" s="64"/>
      <c r="J152" s="63"/>
      <c r="K152" s="64"/>
      <c r="L152" s="64"/>
      <c r="M152" s="63"/>
      <c r="N152" s="63"/>
      <c r="O152" s="63"/>
      <c r="P152" s="63"/>
      <c r="Q152" s="63"/>
      <c r="R152" s="63"/>
    </row>
    <row r="153" spans="1:18" x14ac:dyDescent="0.25">
      <c r="A153" s="63"/>
      <c r="B153" s="63"/>
      <c r="C153" s="63"/>
      <c r="D153" s="64"/>
      <c r="E153" s="63"/>
      <c r="F153" s="63"/>
      <c r="G153" s="63"/>
      <c r="H153" s="63"/>
      <c r="I153" s="64"/>
      <c r="J153" s="63"/>
      <c r="K153" s="64"/>
      <c r="L153" s="64"/>
      <c r="M153" s="63"/>
      <c r="N153" s="63"/>
      <c r="O153" s="63"/>
      <c r="P153" s="64"/>
      <c r="Q153" s="64"/>
      <c r="R153" s="63"/>
    </row>
    <row r="154" spans="1:18" x14ac:dyDescent="0.25">
      <c r="A154" s="63"/>
      <c r="B154" s="63"/>
      <c r="C154" s="63"/>
      <c r="D154" s="64"/>
      <c r="E154" s="63"/>
      <c r="F154" s="63"/>
      <c r="G154" s="63"/>
      <c r="H154" s="63"/>
      <c r="I154" s="64"/>
      <c r="J154" s="63"/>
      <c r="K154" s="64"/>
      <c r="L154" s="64"/>
      <c r="M154" s="63"/>
      <c r="N154" s="63"/>
      <c r="O154" s="63"/>
      <c r="P154" s="64"/>
      <c r="Q154" s="64"/>
      <c r="R154" s="63"/>
    </row>
    <row r="155" spans="1:18" x14ac:dyDescent="0.25">
      <c r="A155" s="63"/>
      <c r="B155" s="63"/>
      <c r="C155" s="63"/>
      <c r="D155" s="64"/>
      <c r="E155" s="64"/>
      <c r="F155" s="63"/>
      <c r="G155" s="63"/>
      <c r="H155" s="63"/>
      <c r="I155" s="64"/>
      <c r="J155" s="64"/>
      <c r="K155" s="64"/>
      <c r="L155" s="64"/>
      <c r="M155" s="63"/>
      <c r="N155" s="63"/>
      <c r="O155" s="63"/>
      <c r="P155" s="64"/>
      <c r="Q155" s="64"/>
      <c r="R155" s="63"/>
    </row>
    <row r="156" spans="1:18" x14ac:dyDescent="0.25">
      <c r="A156" s="63"/>
      <c r="B156" s="63"/>
      <c r="C156" s="63"/>
      <c r="D156" s="64"/>
      <c r="E156" s="64"/>
      <c r="F156" s="63"/>
      <c r="G156" s="63"/>
      <c r="H156" s="63"/>
      <c r="I156" s="64"/>
      <c r="J156" s="64"/>
      <c r="K156" s="64"/>
      <c r="L156" s="64"/>
      <c r="M156" s="63"/>
      <c r="N156" s="63"/>
      <c r="O156" s="63"/>
      <c r="P156" s="63"/>
      <c r="Q156" s="64"/>
      <c r="R156" s="63"/>
    </row>
    <row r="157" spans="1:18" x14ac:dyDescent="0.25">
      <c r="A157" s="63"/>
      <c r="B157" s="63"/>
      <c r="C157" s="63"/>
      <c r="D157" s="64"/>
      <c r="E157" s="64"/>
      <c r="F157" s="63"/>
      <c r="G157" s="63"/>
      <c r="H157" s="63"/>
      <c r="I157" s="64"/>
      <c r="J157" s="64"/>
      <c r="K157" s="64"/>
      <c r="L157" s="64"/>
      <c r="M157" s="63"/>
      <c r="N157" s="63"/>
      <c r="O157" s="63"/>
      <c r="P157" s="63"/>
      <c r="Q157" s="63"/>
      <c r="R157" s="63"/>
    </row>
    <row r="158" spans="1:18" x14ac:dyDescent="0.25">
      <c r="A158" s="63"/>
      <c r="B158" s="63"/>
      <c r="C158" s="63"/>
      <c r="D158" s="64"/>
      <c r="E158" s="63"/>
      <c r="F158" s="63"/>
      <c r="G158" s="63"/>
      <c r="H158" s="63"/>
      <c r="I158" s="64"/>
      <c r="J158" s="64"/>
      <c r="K158" s="64"/>
      <c r="L158" s="63"/>
      <c r="M158" s="63"/>
      <c r="N158" s="63"/>
      <c r="O158" s="63"/>
      <c r="P158" s="64"/>
      <c r="Q158" s="64"/>
      <c r="R158" s="63"/>
    </row>
    <row r="159" spans="1:18" x14ac:dyDescent="0.25">
      <c r="A159" s="63"/>
      <c r="B159" s="63"/>
      <c r="C159" s="63"/>
      <c r="D159" s="64"/>
      <c r="E159" s="63"/>
      <c r="F159" s="63"/>
      <c r="G159" s="63"/>
      <c r="H159" s="63"/>
      <c r="I159" s="64"/>
      <c r="J159" s="63"/>
      <c r="K159" s="64"/>
      <c r="L159" s="64"/>
      <c r="M159" s="63"/>
      <c r="N159" s="63"/>
      <c r="O159" s="63"/>
      <c r="P159" s="64"/>
      <c r="Q159" s="64"/>
      <c r="R159" s="63"/>
    </row>
    <row r="160" spans="1:18" x14ac:dyDescent="0.25">
      <c r="A160" s="63"/>
      <c r="B160" s="63"/>
      <c r="C160" s="63"/>
      <c r="D160" s="64"/>
      <c r="E160" s="64"/>
      <c r="F160" s="63"/>
      <c r="G160" s="63"/>
      <c r="H160" s="63"/>
      <c r="I160" s="64"/>
      <c r="J160" s="64"/>
      <c r="K160" s="64"/>
      <c r="L160" s="64"/>
      <c r="M160" s="63"/>
      <c r="N160" s="63"/>
      <c r="O160" s="63"/>
      <c r="P160" s="64"/>
      <c r="Q160" s="64"/>
      <c r="R160" s="63"/>
    </row>
    <row r="161" spans="1:18" x14ac:dyDescent="0.25">
      <c r="A161" s="63"/>
      <c r="B161" s="63"/>
      <c r="C161" s="63"/>
      <c r="D161" s="64"/>
      <c r="E161" s="63"/>
      <c r="F161" s="63"/>
      <c r="G161" s="63"/>
      <c r="H161" s="63"/>
      <c r="I161" s="64"/>
      <c r="J161" s="64"/>
      <c r="K161" s="64"/>
      <c r="L161" s="63"/>
      <c r="M161" s="63"/>
      <c r="N161" s="63"/>
      <c r="O161" s="63"/>
      <c r="P161" s="64"/>
      <c r="Q161" s="64"/>
      <c r="R161" s="63"/>
    </row>
    <row r="162" spans="1:18" x14ac:dyDescent="0.25">
      <c r="A162" s="63"/>
      <c r="B162" s="63"/>
      <c r="C162" s="63"/>
      <c r="D162" s="64"/>
      <c r="E162" s="63"/>
      <c r="F162" s="63"/>
      <c r="G162" s="63"/>
      <c r="H162" s="63"/>
      <c r="I162" s="64"/>
      <c r="J162" s="64"/>
      <c r="K162" s="64"/>
      <c r="L162" s="63"/>
      <c r="M162" s="63"/>
      <c r="N162" s="63"/>
      <c r="O162" s="63"/>
      <c r="P162" s="64"/>
      <c r="Q162" s="64"/>
      <c r="R162" s="63"/>
    </row>
    <row r="163" spans="1:18" x14ac:dyDescent="0.25">
      <c r="A163" s="63"/>
      <c r="B163" s="63"/>
      <c r="C163" s="63"/>
      <c r="D163" s="64"/>
      <c r="E163" s="63"/>
      <c r="F163" s="63"/>
      <c r="G163" s="63"/>
      <c r="H163" s="63"/>
      <c r="I163" s="64"/>
      <c r="J163" s="64"/>
      <c r="K163" s="64"/>
      <c r="L163" s="63"/>
      <c r="M163" s="63"/>
      <c r="N163" s="63"/>
      <c r="O163" s="63"/>
      <c r="P163" s="64"/>
      <c r="Q163" s="64"/>
      <c r="R163" s="63"/>
    </row>
    <row r="164" spans="1:18" x14ac:dyDescent="0.25">
      <c r="A164" s="63"/>
      <c r="B164" s="63"/>
      <c r="C164" s="63"/>
      <c r="D164" s="64"/>
      <c r="E164" s="63"/>
      <c r="F164" s="63"/>
      <c r="G164" s="63"/>
      <c r="H164" s="63"/>
      <c r="I164" s="64"/>
      <c r="J164" s="64"/>
      <c r="K164" s="64"/>
      <c r="L164" s="63"/>
      <c r="M164" s="63"/>
      <c r="N164" s="63"/>
      <c r="O164" s="63"/>
      <c r="P164" s="64"/>
      <c r="Q164" s="64"/>
      <c r="R164" s="63"/>
    </row>
    <row r="165" spans="1:18" x14ac:dyDescent="0.25">
      <c r="A165" s="63"/>
      <c r="B165" s="63"/>
      <c r="C165" s="63"/>
      <c r="D165" s="64"/>
      <c r="E165" s="63"/>
      <c r="F165" s="63"/>
      <c r="G165" s="63"/>
      <c r="H165" s="63"/>
      <c r="I165" s="64"/>
      <c r="J165" s="64"/>
      <c r="K165" s="64"/>
      <c r="L165" s="63"/>
      <c r="M165" s="63"/>
      <c r="N165" s="63"/>
      <c r="O165" s="63"/>
      <c r="P165" s="64"/>
      <c r="Q165" s="64"/>
      <c r="R165" s="63"/>
    </row>
    <row r="166" spans="1:18" x14ac:dyDescent="0.25">
      <c r="A166" s="63"/>
      <c r="B166" s="63"/>
      <c r="C166" s="63"/>
      <c r="D166" s="64"/>
      <c r="E166" s="63"/>
      <c r="F166" s="63"/>
      <c r="G166" s="63"/>
      <c r="H166" s="63"/>
      <c r="I166" s="63"/>
      <c r="J166" s="63"/>
      <c r="K166" s="64"/>
      <c r="L166" s="64"/>
      <c r="M166" s="63"/>
      <c r="N166" s="63"/>
      <c r="O166" s="63"/>
      <c r="P166" s="64"/>
      <c r="Q166" s="64"/>
      <c r="R166" s="63"/>
    </row>
    <row r="167" spans="1:18" x14ac:dyDescent="0.25">
      <c r="A167" s="63"/>
      <c r="B167" s="63"/>
      <c r="C167" s="63"/>
      <c r="D167" s="64"/>
      <c r="E167" s="63"/>
      <c r="F167" s="63"/>
      <c r="G167" s="63"/>
      <c r="H167" s="63"/>
      <c r="I167" s="64"/>
      <c r="J167" s="63"/>
      <c r="K167" s="64"/>
      <c r="L167" s="64"/>
      <c r="M167" s="63"/>
      <c r="N167" s="63"/>
      <c r="O167" s="63"/>
      <c r="P167" s="63"/>
      <c r="Q167" s="64"/>
      <c r="R167" s="63"/>
    </row>
    <row r="168" spans="1:18" x14ac:dyDescent="0.25">
      <c r="A168" s="63"/>
      <c r="B168" s="63"/>
      <c r="C168" s="63"/>
      <c r="D168" s="64"/>
      <c r="E168" s="64"/>
      <c r="F168" s="63"/>
      <c r="G168" s="63"/>
      <c r="H168" s="63"/>
      <c r="I168" s="64"/>
      <c r="J168" s="64"/>
      <c r="K168" s="64"/>
      <c r="L168" s="64"/>
      <c r="M168" s="63"/>
      <c r="N168" s="63"/>
      <c r="O168" s="63"/>
      <c r="P168" s="64"/>
      <c r="Q168" s="64"/>
      <c r="R168" s="63"/>
    </row>
    <row r="169" spans="1:18" x14ac:dyDescent="0.25">
      <c r="A169" s="63"/>
      <c r="B169" s="63"/>
      <c r="C169" s="63"/>
      <c r="D169" s="64"/>
      <c r="E169" s="63"/>
      <c r="F169" s="63"/>
      <c r="G169" s="63"/>
      <c r="H169" s="63"/>
      <c r="I169" s="64"/>
      <c r="J169" s="64"/>
      <c r="K169" s="64"/>
      <c r="L169" s="63"/>
      <c r="M169" s="63"/>
      <c r="N169" s="63"/>
      <c r="O169" s="63"/>
      <c r="P169" s="64"/>
      <c r="Q169" s="64"/>
      <c r="R169" s="63"/>
    </row>
    <row r="170" spans="1:18" x14ac:dyDescent="0.25">
      <c r="A170" s="63"/>
      <c r="B170" s="63"/>
      <c r="C170" s="63"/>
      <c r="D170" s="64"/>
      <c r="E170" s="63"/>
      <c r="F170" s="63"/>
      <c r="G170" s="63"/>
      <c r="H170" s="63"/>
      <c r="I170" s="64"/>
      <c r="J170" s="64"/>
      <c r="K170" s="64"/>
      <c r="L170" s="63"/>
      <c r="M170" s="63"/>
      <c r="N170" s="63"/>
      <c r="O170" s="63"/>
      <c r="P170" s="64"/>
      <c r="Q170" s="64"/>
      <c r="R170" s="63"/>
    </row>
    <row r="171" spans="1:18" x14ac:dyDescent="0.25">
      <c r="A171" s="63"/>
      <c r="B171" s="63"/>
      <c r="C171" s="63"/>
      <c r="D171" s="64"/>
      <c r="E171" s="63"/>
      <c r="F171" s="63"/>
      <c r="G171" s="63"/>
      <c r="H171" s="63"/>
      <c r="I171" s="64"/>
      <c r="J171" s="64"/>
      <c r="K171" s="64"/>
      <c r="L171" s="63"/>
      <c r="M171" s="63"/>
      <c r="N171" s="63"/>
      <c r="O171" s="63"/>
      <c r="P171" s="64"/>
      <c r="Q171" s="64"/>
      <c r="R171" s="63"/>
    </row>
    <row r="172" spans="1:18" x14ac:dyDescent="0.25">
      <c r="A172" s="63"/>
      <c r="B172" s="63"/>
      <c r="C172" s="63"/>
      <c r="D172" s="64"/>
      <c r="E172" s="63"/>
      <c r="F172" s="63"/>
      <c r="G172" s="63"/>
      <c r="H172" s="63"/>
      <c r="I172" s="64"/>
      <c r="J172" s="64"/>
      <c r="K172" s="64"/>
      <c r="L172" s="63"/>
      <c r="M172" s="63"/>
      <c r="N172" s="63"/>
      <c r="O172" s="63"/>
      <c r="P172" s="63"/>
      <c r="Q172" s="64"/>
      <c r="R172" s="63"/>
    </row>
    <row r="173" spans="1:18" x14ac:dyDescent="0.25">
      <c r="A173" s="63"/>
      <c r="B173" s="63"/>
      <c r="C173" s="63"/>
      <c r="D173" s="64"/>
      <c r="E173" s="63"/>
      <c r="F173" s="63"/>
      <c r="G173" s="63"/>
      <c r="H173" s="63"/>
      <c r="I173" s="64"/>
      <c r="J173" s="63"/>
      <c r="K173" s="64"/>
      <c r="L173" s="64"/>
      <c r="M173" s="63"/>
      <c r="N173" s="63"/>
      <c r="O173" s="63"/>
      <c r="P173" s="64"/>
      <c r="Q173" s="63"/>
      <c r="R173" s="63"/>
    </row>
    <row r="174" spans="1:18" x14ac:dyDescent="0.25">
      <c r="A174" s="63"/>
      <c r="B174" s="63"/>
      <c r="C174" s="63"/>
      <c r="D174" s="64"/>
      <c r="E174" s="64"/>
      <c r="F174" s="63"/>
      <c r="G174" s="63"/>
      <c r="H174" s="63"/>
      <c r="I174" s="64"/>
      <c r="J174" s="64"/>
      <c r="K174" s="64"/>
      <c r="L174" s="64"/>
      <c r="M174" s="63"/>
      <c r="N174" s="63"/>
      <c r="O174" s="63"/>
      <c r="P174" s="64"/>
      <c r="Q174" s="64"/>
      <c r="R174" s="63"/>
    </row>
    <row r="175" spans="1:18" x14ac:dyDescent="0.25">
      <c r="A175" s="63"/>
      <c r="B175" s="63"/>
      <c r="C175" s="63"/>
      <c r="D175" s="64"/>
      <c r="E175" s="64"/>
      <c r="F175" s="63"/>
      <c r="G175" s="63"/>
      <c r="H175" s="63"/>
      <c r="I175" s="64"/>
      <c r="J175" s="64"/>
      <c r="K175" s="64"/>
      <c r="L175" s="64"/>
      <c r="M175" s="63"/>
      <c r="N175" s="63"/>
      <c r="O175" s="63"/>
      <c r="P175" s="64"/>
      <c r="Q175" s="64"/>
      <c r="R175" s="63"/>
    </row>
    <row r="176" spans="1:18" x14ac:dyDescent="0.25">
      <c r="A176" s="63"/>
      <c r="B176" s="63"/>
      <c r="C176" s="63"/>
      <c r="D176" s="64"/>
      <c r="E176" s="64"/>
      <c r="F176" s="63"/>
      <c r="G176" s="63"/>
      <c r="H176" s="63"/>
      <c r="I176" s="64"/>
      <c r="J176" s="64"/>
      <c r="K176" s="64"/>
      <c r="L176" s="64"/>
      <c r="M176" s="63"/>
      <c r="N176" s="63"/>
      <c r="O176" s="63"/>
      <c r="P176" s="64"/>
      <c r="Q176" s="64"/>
      <c r="R176" s="63"/>
    </row>
    <row r="177" spans="1:18" x14ac:dyDescent="0.25">
      <c r="A177" s="63"/>
      <c r="B177" s="63"/>
      <c r="C177" s="63"/>
      <c r="D177" s="64"/>
      <c r="E177" s="64"/>
      <c r="F177" s="63"/>
      <c r="G177" s="63"/>
      <c r="H177" s="63"/>
      <c r="I177" s="64"/>
      <c r="J177" s="64"/>
      <c r="K177" s="64"/>
      <c r="L177" s="64"/>
      <c r="M177" s="63"/>
      <c r="N177" s="63"/>
      <c r="O177" s="63"/>
      <c r="P177" s="64"/>
      <c r="Q177" s="64"/>
      <c r="R177" s="63"/>
    </row>
    <row r="178" spans="1:18" x14ac:dyDescent="0.25">
      <c r="A178" s="63"/>
      <c r="B178" s="63"/>
      <c r="C178" s="63"/>
      <c r="D178" s="64"/>
      <c r="E178" s="64"/>
      <c r="F178" s="63"/>
      <c r="G178" s="63"/>
      <c r="H178" s="63"/>
      <c r="I178" s="64"/>
      <c r="J178" s="64"/>
      <c r="K178" s="64"/>
      <c r="L178" s="64"/>
      <c r="M178" s="63"/>
      <c r="N178" s="63"/>
      <c r="O178" s="63"/>
      <c r="P178" s="64"/>
      <c r="Q178" s="64"/>
      <c r="R178" s="63"/>
    </row>
    <row r="179" spans="1:18" x14ac:dyDescent="0.25">
      <c r="A179" s="63"/>
      <c r="B179" s="63"/>
      <c r="C179" s="63"/>
      <c r="D179" s="64"/>
      <c r="E179" s="64"/>
      <c r="F179" s="63"/>
      <c r="G179" s="63"/>
      <c r="H179" s="63"/>
      <c r="I179" s="64"/>
      <c r="J179" s="64"/>
      <c r="K179" s="64"/>
      <c r="L179" s="64"/>
      <c r="M179" s="63"/>
      <c r="N179" s="63"/>
      <c r="O179" s="63"/>
      <c r="P179" s="63"/>
      <c r="Q179" s="64"/>
      <c r="R179" s="63"/>
    </row>
    <row r="180" spans="1:18" x14ac:dyDescent="0.25">
      <c r="A180" s="63"/>
      <c r="B180" s="63"/>
      <c r="C180" s="63"/>
      <c r="D180" s="64"/>
      <c r="E180" s="64"/>
      <c r="F180" s="63"/>
      <c r="G180" s="63"/>
      <c r="H180" s="63"/>
      <c r="I180" s="64"/>
      <c r="J180" s="64"/>
      <c r="K180" s="64"/>
      <c r="L180" s="64"/>
      <c r="M180" s="63"/>
      <c r="N180" s="63"/>
      <c r="O180" s="63"/>
      <c r="P180" s="64"/>
      <c r="Q180" s="64"/>
      <c r="R180" s="63"/>
    </row>
    <row r="181" spans="1:18" x14ac:dyDescent="0.25">
      <c r="A181" s="63"/>
      <c r="B181" s="63"/>
      <c r="C181" s="63"/>
      <c r="D181" s="64"/>
      <c r="E181" s="64"/>
      <c r="F181" s="63"/>
      <c r="G181" s="63"/>
      <c r="H181" s="63"/>
      <c r="I181" s="64"/>
      <c r="J181" s="64"/>
      <c r="K181" s="64"/>
      <c r="L181" s="64"/>
      <c r="M181" s="63"/>
      <c r="N181" s="63"/>
      <c r="O181" s="63"/>
      <c r="P181" s="63"/>
      <c r="Q181" s="64"/>
      <c r="R181" s="63"/>
    </row>
    <row r="182" spans="1:18" x14ac:dyDescent="0.25">
      <c r="A182" s="61"/>
      <c r="B182" s="61"/>
      <c r="C182" s="61"/>
      <c r="D182" s="62"/>
      <c r="E182" s="61"/>
      <c r="F182" s="61"/>
      <c r="G182" s="61"/>
      <c r="H182" s="61"/>
      <c r="I182" s="62"/>
      <c r="J182" s="62"/>
      <c r="K182" s="62"/>
      <c r="L182" s="61"/>
      <c r="M182" s="61"/>
      <c r="N182" s="61"/>
      <c r="O182" s="61"/>
      <c r="P182" s="62"/>
      <c r="Q182" s="62"/>
      <c r="R182" s="61"/>
    </row>
    <row r="183" spans="1:18" x14ac:dyDescent="0.25">
      <c r="A183" s="61"/>
      <c r="B183" s="61"/>
      <c r="C183" s="61"/>
      <c r="D183" s="62"/>
      <c r="E183" s="61"/>
      <c r="F183" s="61"/>
      <c r="G183" s="61"/>
      <c r="H183" s="61"/>
      <c r="I183" s="62"/>
      <c r="J183" s="62"/>
      <c r="K183" s="62"/>
      <c r="L183" s="61"/>
      <c r="M183" s="61"/>
      <c r="N183" s="61"/>
      <c r="O183" s="61"/>
      <c r="P183" s="62"/>
      <c r="Q183" s="62"/>
      <c r="R183" s="61"/>
    </row>
    <row r="184" spans="1:18" x14ac:dyDescent="0.25">
      <c r="A184" s="61"/>
      <c r="B184" s="61"/>
      <c r="C184" s="61"/>
      <c r="D184" s="62"/>
      <c r="E184" s="61"/>
      <c r="F184" s="61"/>
      <c r="G184" s="61"/>
      <c r="H184" s="61"/>
      <c r="I184" s="62"/>
      <c r="J184" s="62"/>
      <c r="K184" s="62"/>
      <c r="L184" s="61"/>
      <c r="M184" s="61"/>
      <c r="N184" s="61"/>
      <c r="O184" s="61"/>
      <c r="P184" s="62"/>
      <c r="Q184" s="62"/>
      <c r="R184" s="61"/>
    </row>
    <row r="185" spans="1:18" x14ac:dyDescent="0.25">
      <c r="A185" s="61"/>
      <c r="B185" s="61"/>
      <c r="C185" s="61"/>
      <c r="D185" s="62"/>
      <c r="E185" s="61"/>
      <c r="F185" s="61"/>
      <c r="G185" s="61"/>
      <c r="H185" s="61"/>
      <c r="I185" s="62"/>
      <c r="J185" s="62"/>
      <c r="K185" s="62"/>
      <c r="L185" s="61"/>
      <c r="M185" s="61"/>
      <c r="N185" s="61"/>
      <c r="O185" s="61"/>
      <c r="P185" s="62"/>
      <c r="Q185" s="62"/>
      <c r="R185" s="61"/>
    </row>
    <row r="186" spans="1:18" x14ac:dyDescent="0.25">
      <c r="A186" s="61"/>
      <c r="B186" s="61"/>
      <c r="C186" s="61"/>
      <c r="D186" s="62"/>
      <c r="E186" s="61"/>
      <c r="F186" s="61"/>
      <c r="G186" s="61"/>
      <c r="H186" s="61"/>
      <c r="I186" s="62"/>
      <c r="J186" s="62"/>
      <c r="K186" s="62"/>
      <c r="L186" s="61"/>
      <c r="M186" s="61"/>
      <c r="N186" s="61"/>
      <c r="O186" s="61"/>
      <c r="P186" s="62"/>
      <c r="Q186" s="62"/>
      <c r="R186" s="61"/>
    </row>
    <row r="187" spans="1:18" x14ac:dyDescent="0.25">
      <c r="A187" s="61"/>
      <c r="B187" s="61"/>
      <c r="C187" s="61"/>
      <c r="D187" s="62"/>
      <c r="E187" s="61"/>
      <c r="F187" s="61"/>
      <c r="G187" s="61"/>
      <c r="H187" s="61"/>
      <c r="I187" s="62"/>
      <c r="J187" s="62"/>
      <c r="K187" s="62"/>
      <c r="L187" s="61"/>
      <c r="M187" s="61"/>
      <c r="N187" s="61"/>
      <c r="O187" s="61"/>
      <c r="P187" s="62"/>
      <c r="Q187" s="62"/>
      <c r="R187" s="61"/>
    </row>
    <row r="188" spans="1:18" x14ac:dyDescent="0.25">
      <c r="A188" s="61"/>
      <c r="B188" s="61"/>
      <c r="C188" s="61"/>
      <c r="D188" s="62"/>
      <c r="E188" s="61"/>
      <c r="F188" s="61"/>
      <c r="G188" s="61"/>
      <c r="H188" s="61"/>
      <c r="I188" s="62"/>
      <c r="J188" s="62"/>
      <c r="K188" s="62"/>
      <c r="L188" s="61"/>
      <c r="M188" s="61"/>
      <c r="N188" s="61"/>
      <c r="O188" s="61"/>
      <c r="P188" s="62"/>
      <c r="Q188" s="62"/>
      <c r="R188" s="61"/>
    </row>
    <row r="189" spans="1:18" x14ac:dyDescent="0.25">
      <c r="A189" s="61"/>
      <c r="B189" s="61"/>
      <c r="C189" s="61"/>
      <c r="D189" s="62"/>
      <c r="E189" s="61"/>
      <c r="F189" s="61"/>
      <c r="G189" s="61"/>
      <c r="H189" s="61"/>
      <c r="I189" s="62"/>
      <c r="J189" s="62"/>
      <c r="K189" s="62"/>
      <c r="L189" s="61"/>
      <c r="M189" s="61"/>
      <c r="N189" s="61"/>
      <c r="O189" s="61"/>
      <c r="P189" s="62"/>
      <c r="Q189" s="62"/>
      <c r="R189" s="61"/>
    </row>
    <row r="190" spans="1:18" x14ac:dyDescent="0.25">
      <c r="A190" s="61"/>
      <c r="B190" s="61"/>
      <c r="C190" s="61"/>
      <c r="D190" s="62"/>
      <c r="E190" s="61"/>
      <c r="F190" s="61"/>
      <c r="G190" s="61"/>
      <c r="H190" s="61"/>
      <c r="I190" s="62"/>
      <c r="J190" s="62"/>
      <c r="K190" s="62"/>
      <c r="L190" s="61"/>
      <c r="M190" s="61"/>
      <c r="N190" s="61"/>
      <c r="O190" s="61"/>
      <c r="P190" s="62"/>
      <c r="Q190" s="62"/>
      <c r="R190" s="61"/>
    </row>
    <row r="191" spans="1:18" x14ac:dyDescent="0.25">
      <c r="A191" s="61"/>
      <c r="B191" s="61"/>
      <c r="C191" s="61"/>
      <c r="D191" s="62"/>
      <c r="E191" s="61"/>
      <c r="F191" s="61"/>
      <c r="G191" s="61"/>
      <c r="H191" s="61"/>
      <c r="I191" s="62"/>
      <c r="J191" s="62"/>
      <c r="K191" s="62"/>
      <c r="L191" s="61"/>
      <c r="M191" s="61"/>
      <c r="N191" s="61"/>
      <c r="O191" s="61"/>
      <c r="P191" s="62"/>
      <c r="Q191" s="62"/>
      <c r="R191" s="61"/>
    </row>
    <row r="192" spans="1:18" x14ac:dyDescent="0.25">
      <c r="A192" s="61"/>
      <c r="B192" s="61"/>
      <c r="C192" s="61"/>
      <c r="D192" s="62"/>
      <c r="E192" s="61"/>
      <c r="F192" s="61"/>
      <c r="G192" s="61"/>
      <c r="H192" s="61"/>
      <c r="I192" s="62"/>
      <c r="J192" s="62"/>
      <c r="K192" s="62"/>
      <c r="L192" s="61"/>
      <c r="M192" s="61"/>
      <c r="N192" s="61"/>
      <c r="O192" s="61"/>
      <c r="P192" s="61"/>
      <c r="Q192" s="62"/>
      <c r="R192" s="61"/>
    </row>
    <row r="193" spans="1:18" x14ac:dyDescent="0.25">
      <c r="A193" s="61"/>
      <c r="B193" s="61"/>
      <c r="C193" s="61"/>
      <c r="D193" s="62"/>
      <c r="E193" s="61"/>
      <c r="F193" s="61"/>
      <c r="G193" s="61"/>
      <c r="H193" s="61"/>
      <c r="I193" s="62"/>
      <c r="J193" s="62"/>
      <c r="K193" s="62"/>
      <c r="L193" s="61"/>
      <c r="M193" s="61"/>
      <c r="N193" s="61"/>
      <c r="O193" s="61"/>
      <c r="P193" s="62"/>
      <c r="Q193" s="62"/>
      <c r="R193" s="61"/>
    </row>
    <row r="194" spans="1:18" x14ac:dyDescent="0.25">
      <c r="A194" s="61"/>
      <c r="B194" s="61"/>
      <c r="C194" s="61"/>
      <c r="D194" s="62"/>
      <c r="E194" s="61"/>
      <c r="F194" s="61"/>
      <c r="G194" s="61"/>
      <c r="H194" s="61"/>
      <c r="I194" s="61"/>
      <c r="J194" s="62"/>
      <c r="K194" s="62"/>
      <c r="L194" s="61"/>
      <c r="M194" s="61"/>
      <c r="N194" s="61"/>
      <c r="O194" s="61"/>
      <c r="P194" s="62"/>
      <c r="Q194" s="62"/>
      <c r="R194" s="61"/>
    </row>
    <row r="195" spans="1:18" x14ac:dyDescent="0.25">
      <c r="A195" s="61"/>
      <c r="B195" s="61"/>
      <c r="C195" s="61"/>
      <c r="D195" s="62"/>
      <c r="E195" s="61"/>
      <c r="F195" s="61"/>
      <c r="G195" s="61"/>
      <c r="H195" s="61"/>
      <c r="I195" s="62"/>
      <c r="J195" s="62"/>
      <c r="K195" s="62"/>
      <c r="L195" s="61"/>
      <c r="M195" s="61"/>
      <c r="N195" s="61"/>
      <c r="O195" s="61"/>
      <c r="P195" s="62"/>
      <c r="Q195" s="62"/>
      <c r="R195" s="61"/>
    </row>
    <row r="196" spans="1:18" x14ac:dyDescent="0.25">
      <c r="A196" s="61"/>
      <c r="B196" s="61"/>
      <c r="C196" s="61"/>
      <c r="D196" s="62"/>
      <c r="E196" s="61"/>
      <c r="F196" s="61"/>
      <c r="G196" s="61"/>
      <c r="H196" s="61"/>
      <c r="I196" s="62"/>
      <c r="J196" s="62"/>
      <c r="K196" s="62"/>
      <c r="L196" s="61"/>
      <c r="M196" s="61"/>
      <c r="N196" s="61"/>
      <c r="O196" s="61"/>
      <c r="P196" s="62"/>
      <c r="Q196" s="62"/>
      <c r="R196" s="61"/>
    </row>
    <row r="197" spans="1:18" x14ac:dyDescent="0.25">
      <c r="A197" s="61"/>
      <c r="B197" s="61"/>
      <c r="C197" s="61"/>
      <c r="D197" s="62"/>
      <c r="E197" s="61"/>
      <c r="F197" s="61"/>
      <c r="G197" s="61"/>
      <c r="H197" s="61"/>
      <c r="I197" s="62"/>
      <c r="J197" s="62"/>
      <c r="K197" s="62"/>
      <c r="L197" s="61"/>
      <c r="M197" s="61"/>
      <c r="N197" s="61"/>
      <c r="O197" s="61"/>
      <c r="P197" s="62"/>
      <c r="Q197" s="62"/>
      <c r="R197" s="61"/>
    </row>
    <row r="198" spans="1:18" x14ac:dyDescent="0.25">
      <c r="A198" s="61"/>
      <c r="B198" s="61"/>
      <c r="C198" s="61"/>
      <c r="D198" s="62"/>
      <c r="E198" s="61"/>
      <c r="F198" s="61"/>
      <c r="G198" s="61"/>
      <c r="H198" s="61"/>
      <c r="I198" s="62"/>
      <c r="J198" s="62"/>
      <c r="K198" s="62"/>
      <c r="L198" s="61"/>
      <c r="M198" s="61"/>
      <c r="N198" s="61"/>
      <c r="O198" s="61"/>
      <c r="P198" s="62"/>
      <c r="Q198" s="62"/>
      <c r="R198" s="61"/>
    </row>
    <row r="199" spans="1:18" x14ac:dyDescent="0.25">
      <c r="A199" s="61"/>
      <c r="B199" s="61"/>
      <c r="C199" s="61"/>
      <c r="D199" s="62"/>
      <c r="E199" s="61"/>
      <c r="F199" s="61"/>
      <c r="G199" s="61"/>
      <c r="H199" s="61"/>
      <c r="I199" s="62"/>
      <c r="J199" s="62"/>
      <c r="K199" s="62"/>
      <c r="L199" s="61"/>
      <c r="M199" s="61"/>
      <c r="N199" s="61"/>
      <c r="O199" s="61"/>
      <c r="P199" s="62"/>
      <c r="Q199" s="62"/>
      <c r="R199" s="61"/>
    </row>
    <row r="200" spans="1:18" x14ac:dyDescent="0.25">
      <c r="A200" s="61"/>
      <c r="B200" s="61"/>
      <c r="C200" s="61"/>
      <c r="D200" s="62"/>
      <c r="E200" s="61"/>
      <c r="F200" s="61"/>
      <c r="G200" s="61"/>
      <c r="H200" s="61"/>
      <c r="I200" s="62"/>
      <c r="J200" s="62"/>
      <c r="K200" s="62"/>
      <c r="L200" s="61"/>
      <c r="M200" s="61"/>
      <c r="N200" s="61"/>
      <c r="O200" s="61"/>
      <c r="P200" s="62"/>
      <c r="Q200" s="62"/>
      <c r="R200" s="61"/>
    </row>
    <row r="201" spans="1:18" x14ac:dyDescent="0.25">
      <c r="A201" s="61"/>
      <c r="B201" s="61"/>
      <c r="C201" s="61"/>
      <c r="D201" s="62"/>
      <c r="E201" s="61"/>
      <c r="F201" s="61"/>
      <c r="G201" s="61"/>
      <c r="H201" s="61"/>
      <c r="I201" s="62"/>
      <c r="J201" s="62"/>
      <c r="K201" s="62"/>
      <c r="L201" s="61"/>
      <c r="M201" s="61"/>
      <c r="N201" s="61"/>
      <c r="O201" s="61"/>
      <c r="P201" s="62"/>
      <c r="Q201" s="62"/>
      <c r="R201" s="61"/>
    </row>
    <row r="202" spans="1:18" x14ac:dyDescent="0.25">
      <c r="A202" s="61"/>
      <c r="B202" s="61"/>
      <c r="C202" s="61"/>
      <c r="D202" s="62"/>
      <c r="E202" s="61"/>
      <c r="F202" s="61"/>
      <c r="G202" s="61"/>
      <c r="H202" s="61"/>
      <c r="I202" s="62"/>
      <c r="J202" s="62"/>
      <c r="K202" s="62"/>
      <c r="L202" s="61"/>
      <c r="M202" s="61"/>
      <c r="N202" s="61"/>
      <c r="O202" s="61"/>
      <c r="P202" s="62"/>
      <c r="Q202" s="62"/>
      <c r="R202" s="61"/>
    </row>
    <row r="203" spans="1:18" x14ac:dyDescent="0.25">
      <c r="A203" s="61"/>
      <c r="B203" s="61"/>
      <c r="C203" s="61"/>
      <c r="D203" s="62"/>
      <c r="E203" s="61"/>
      <c r="F203" s="61"/>
      <c r="G203" s="61"/>
      <c r="H203" s="61"/>
      <c r="I203" s="62"/>
      <c r="J203" s="62"/>
      <c r="K203" s="62"/>
      <c r="L203" s="61"/>
      <c r="M203" s="61"/>
      <c r="N203" s="61"/>
      <c r="O203" s="61"/>
      <c r="P203" s="61"/>
      <c r="Q203" s="62"/>
      <c r="R203" s="61"/>
    </row>
    <row r="204" spans="1:18" x14ac:dyDescent="0.25">
      <c r="A204" s="61"/>
      <c r="B204" s="61"/>
      <c r="C204" s="61"/>
      <c r="D204" s="62"/>
      <c r="E204" s="61"/>
      <c r="F204" s="61"/>
      <c r="G204" s="61"/>
      <c r="H204" s="61"/>
      <c r="I204" s="62"/>
      <c r="J204" s="62"/>
      <c r="K204" s="62"/>
      <c r="L204" s="61"/>
      <c r="M204" s="61"/>
      <c r="N204" s="61"/>
      <c r="O204" s="61"/>
      <c r="P204" s="61"/>
      <c r="Q204" s="62"/>
      <c r="R204" s="61"/>
    </row>
    <row r="205" spans="1:18" x14ac:dyDescent="0.25">
      <c r="A205" s="61"/>
      <c r="B205" s="61"/>
      <c r="C205" s="61"/>
      <c r="D205" s="62"/>
      <c r="E205" s="61"/>
      <c r="F205" s="61"/>
      <c r="G205" s="61"/>
      <c r="H205" s="61"/>
      <c r="I205" s="62"/>
      <c r="J205" s="62"/>
      <c r="K205" s="62"/>
      <c r="L205" s="61"/>
      <c r="M205" s="61"/>
      <c r="N205" s="61"/>
      <c r="O205" s="61"/>
      <c r="P205" s="62"/>
      <c r="Q205" s="62"/>
      <c r="R205" s="61"/>
    </row>
    <row r="206" spans="1:18" x14ac:dyDescent="0.25">
      <c r="A206" s="61"/>
      <c r="B206" s="61"/>
      <c r="C206" s="61"/>
      <c r="D206" s="62"/>
      <c r="E206" s="61"/>
      <c r="F206" s="61"/>
      <c r="G206" s="61"/>
      <c r="H206" s="61"/>
      <c r="I206" s="62"/>
      <c r="J206" s="62"/>
      <c r="K206" s="62"/>
      <c r="L206" s="61"/>
      <c r="M206" s="61"/>
      <c r="N206" s="61"/>
      <c r="O206" s="61"/>
      <c r="P206" s="62"/>
      <c r="Q206" s="62"/>
      <c r="R206" s="61"/>
    </row>
    <row r="207" spans="1:18" x14ac:dyDescent="0.25">
      <c r="A207" s="61"/>
      <c r="B207" s="61"/>
      <c r="C207" s="61"/>
      <c r="D207" s="62"/>
      <c r="E207" s="61"/>
      <c r="F207" s="61"/>
      <c r="G207" s="61"/>
      <c r="H207" s="61"/>
      <c r="I207" s="62"/>
      <c r="J207" s="62"/>
      <c r="K207" s="62"/>
      <c r="L207" s="61"/>
      <c r="M207" s="61"/>
      <c r="N207" s="61"/>
      <c r="O207" s="61"/>
      <c r="P207" s="62"/>
      <c r="Q207" s="62"/>
      <c r="R207" s="61"/>
    </row>
    <row r="208" spans="1:18" x14ac:dyDescent="0.25">
      <c r="A208" s="57"/>
      <c r="B208" s="57"/>
      <c r="C208" s="57"/>
      <c r="D208" s="58"/>
      <c r="E208" s="57"/>
      <c r="F208" s="57"/>
      <c r="G208" s="57"/>
      <c r="H208" s="57"/>
      <c r="I208" s="58"/>
      <c r="J208" s="58"/>
      <c r="K208" s="58"/>
      <c r="L208" s="57"/>
      <c r="M208" s="57"/>
      <c r="N208" s="57"/>
      <c r="O208" s="57"/>
      <c r="P208" s="58"/>
      <c r="Q208" s="58"/>
      <c r="R208" s="57"/>
    </row>
    <row r="209" spans="1:18" x14ac:dyDescent="0.25">
      <c r="A209" s="57"/>
      <c r="B209" s="57"/>
      <c r="C209" s="57"/>
      <c r="D209" s="58"/>
      <c r="E209" s="57"/>
      <c r="F209" s="57"/>
      <c r="G209" s="57"/>
      <c r="H209" s="57"/>
      <c r="I209" s="58"/>
      <c r="J209" s="58"/>
      <c r="K209" s="58"/>
      <c r="L209" s="57"/>
      <c r="M209" s="57"/>
      <c r="N209" s="57"/>
      <c r="O209" s="57"/>
      <c r="P209" s="58"/>
      <c r="Q209" s="58"/>
      <c r="R209" s="57"/>
    </row>
    <row r="210" spans="1:18" x14ac:dyDescent="0.25">
      <c r="A210" s="57"/>
      <c r="B210" s="57"/>
      <c r="C210" s="57"/>
      <c r="D210" s="58"/>
      <c r="E210" s="57"/>
      <c r="F210" s="57"/>
      <c r="G210" s="57"/>
      <c r="H210" s="57"/>
      <c r="I210" s="58"/>
      <c r="J210" s="58"/>
      <c r="K210" s="58"/>
      <c r="L210" s="57"/>
      <c r="M210" s="57"/>
      <c r="N210" s="57"/>
      <c r="O210" s="57"/>
      <c r="P210" s="58"/>
      <c r="Q210" s="58"/>
      <c r="R210" s="57"/>
    </row>
    <row r="211" spans="1:18" x14ac:dyDescent="0.25">
      <c r="A211" s="57"/>
      <c r="B211" s="57"/>
      <c r="C211" s="57"/>
      <c r="D211" s="58"/>
      <c r="E211" s="57"/>
      <c r="F211" s="57"/>
      <c r="G211" s="57"/>
      <c r="H211" s="57"/>
      <c r="I211" s="58"/>
      <c r="J211" s="58"/>
      <c r="K211" s="58"/>
      <c r="L211" s="57"/>
      <c r="M211" s="57"/>
      <c r="N211" s="57"/>
      <c r="O211" s="57"/>
      <c r="P211" s="58"/>
      <c r="Q211" s="58"/>
      <c r="R211" s="57"/>
    </row>
    <row r="212" spans="1:18" x14ac:dyDescent="0.25">
      <c r="A212" s="57"/>
      <c r="B212" s="57"/>
      <c r="C212" s="57"/>
      <c r="D212" s="58"/>
      <c r="E212" s="57"/>
      <c r="F212" s="57"/>
      <c r="G212" s="57"/>
      <c r="H212" s="57"/>
      <c r="I212" s="58"/>
      <c r="J212" s="58"/>
      <c r="K212" s="58"/>
      <c r="L212" s="57"/>
      <c r="M212" s="57"/>
      <c r="N212" s="57"/>
      <c r="O212" s="57"/>
      <c r="P212" s="58"/>
      <c r="Q212" s="58"/>
      <c r="R212" s="57"/>
    </row>
    <row r="213" spans="1:18" x14ac:dyDescent="0.25">
      <c r="A213" s="57"/>
      <c r="B213" s="57"/>
      <c r="C213" s="57"/>
      <c r="D213" s="58"/>
      <c r="E213" s="57"/>
      <c r="F213" s="57"/>
      <c r="G213" s="57"/>
      <c r="H213" s="57"/>
      <c r="I213" s="58"/>
      <c r="J213" s="58"/>
      <c r="K213" s="58"/>
      <c r="L213" s="57"/>
      <c r="M213" s="57"/>
      <c r="N213" s="57"/>
      <c r="O213" s="57"/>
      <c r="P213" s="58"/>
      <c r="Q213" s="58"/>
      <c r="R213" s="57"/>
    </row>
    <row r="214" spans="1:18" x14ac:dyDescent="0.25">
      <c r="A214" s="57"/>
      <c r="B214" s="57"/>
      <c r="C214" s="57"/>
      <c r="D214" s="58"/>
      <c r="E214" s="57"/>
      <c r="F214" s="57"/>
      <c r="G214" s="57"/>
      <c r="H214" s="57"/>
      <c r="I214" s="58"/>
      <c r="J214" s="58"/>
      <c r="K214" s="58"/>
      <c r="L214" s="57"/>
      <c r="M214" s="57"/>
      <c r="N214" s="57"/>
      <c r="O214" s="57"/>
      <c r="P214" s="58"/>
      <c r="Q214" s="58"/>
      <c r="R214" s="57"/>
    </row>
    <row r="215" spans="1:18" x14ac:dyDescent="0.25">
      <c r="A215" s="57"/>
      <c r="B215" s="57"/>
      <c r="C215" s="57"/>
      <c r="D215" s="58"/>
      <c r="E215" s="57"/>
      <c r="F215" s="57"/>
      <c r="G215" s="57"/>
      <c r="H215" s="57"/>
      <c r="I215" s="58"/>
      <c r="J215" s="58"/>
      <c r="K215" s="58"/>
      <c r="L215" s="57"/>
      <c r="M215" s="57"/>
      <c r="N215" s="57"/>
      <c r="O215" s="57"/>
      <c r="P215" s="57"/>
      <c r="Q215" s="58"/>
      <c r="R215" s="57"/>
    </row>
    <row r="216" spans="1:18" x14ac:dyDescent="0.25">
      <c r="A216" s="57"/>
      <c r="B216" s="57"/>
      <c r="C216" s="57"/>
      <c r="D216" s="58"/>
      <c r="E216" s="57"/>
      <c r="F216" s="57"/>
      <c r="G216" s="57"/>
      <c r="H216" s="57"/>
      <c r="I216" s="58"/>
      <c r="J216" s="58"/>
      <c r="K216" s="58"/>
      <c r="L216" s="57"/>
      <c r="M216" s="57"/>
      <c r="N216" s="57"/>
      <c r="O216" s="57"/>
      <c r="P216" s="58"/>
      <c r="Q216" s="58"/>
      <c r="R216" s="57"/>
    </row>
    <row r="217" spans="1:18" x14ac:dyDescent="0.25">
      <c r="A217" s="57"/>
      <c r="B217" s="57"/>
      <c r="C217" s="57"/>
      <c r="D217" s="58"/>
      <c r="E217" s="58"/>
      <c r="F217" s="57"/>
      <c r="G217" s="57"/>
      <c r="H217" s="57"/>
      <c r="I217" s="58"/>
      <c r="J217" s="57"/>
      <c r="K217" s="58"/>
      <c r="L217" s="58"/>
      <c r="M217" s="57"/>
      <c r="N217" s="57"/>
      <c r="O217" s="57"/>
      <c r="P217" s="58"/>
      <c r="Q217" s="58"/>
      <c r="R217" s="57"/>
    </row>
    <row r="218" spans="1:18" x14ac:dyDescent="0.25">
      <c r="A218" s="57"/>
      <c r="B218" s="57"/>
      <c r="C218" s="57"/>
      <c r="D218" s="58"/>
      <c r="E218" s="57"/>
      <c r="F218" s="57"/>
      <c r="G218" s="57"/>
      <c r="H218" s="57"/>
      <c r="I218" s="58"/>
      <c r="J218" s="58"/>
      <c r="K218" s="58"/>
      <c r="L218" s="57"/>
      <c r="M218" s="57"/>
      <c r="N218" s="57"/>
      <c r="O218" s="57"/>
      <c r="P218" s="58"/>
      <c r="Q218" s="58"/>
      <c r="R218" s="57"/>
    </row>
    <row r="219" spans="1:18" x14ac:dyDescent="0.25">
      <c r="A219" s="57"/>
      <c r="B219" s="57"/>
      <c r="C219" s="57"/>
      <c r="D219" s="58"/>
      <c r="E219" s="57"/>
      <c r="F219" s="57"/>
      <c r="G219" s="57"/>
      <c r="H219" s="57"/>
      <c r="I219" s="58"/>
      <c r="J219" s="58"/>
      <c r="K219" s="58"/>
      <c r="L219" s="57"/>
      <c r="M219" s="57"/>
      <c r="N219" s="57"/>
      <c r="O219" s="57"/>
      <c r="P219" s="58"/>
      <c r="Q219" s="58"/>
      <c r="R219" s="57"/>
    </row>
    <row r="220" spans="1:18" x14ac:dyDescent="0.25">
      <c r="A220" s="57"/>
      <c r="B220" s="57"/>
      <c r="C220" s="57"/>
      <c r="D220" s="58"/>
      <c r="E220" s="57"/>
      <c r="F220" s="57"/>
      <c r="G220" s="57"/>
      <c r="H220" s="57"/>
      <c r="I220" s="58"/>
      <c r="J220" s="58"/>
      <c r="K220" s="58"/>
      <c r="L220" s="57"/>
      <c r="M220" s="57"/>
      <c r="N220" s="57"/>
      <c r="O220" s="57"/>
      <c r="P220" s="58"/>
      <c r="Q220" s="58"/>
      <c r="R220" s="57"/>
    </row>
    <row r="221" spans="1:18" x14ac:dyDescent="0.25">
      <c r="A221" s="57"/>
      <c r="B221" s="57"/>
      <c r="C221" s="57"/>
      <c r="D221" s="58"/>
      <c r="E221" s="57"/>
      <c r="F221" s="57"/>
      <c r="G221" s="57"/>
      <c r="H221" s="57"/>
      <c r="I221" s="58"/>
      <c r="J221" s="58"/>
      <c r="K221" s="58"/>
      <c r="L221" s="57"/>
      <c r="M221" s="57"/>
      <c r="N221" s="57"/>
      <c r="O221" s="57"/>
      <c r="P221" s="58"/>
      <c r="Q221" s="58"/>
      <c r="R221" s="57"/>
    </row>
    <row r="222" spans="1:18" x14ac:dyDescent="0.25">
      <c r="A222" s="57"/>
      <c r="B222" s="57"/>
      <c r="C222" s="57"/>
      <c r="D222" s="58"/>
      <c r="E222" s="57"/>
      <c r="F222" s="57"/>
      <c r="G222" s="57"/>
      <c r="H222" s="57"/>
      <c r="I222" s="58"/>
      <c r="J222" s="58"/>
      <c r="K222" s="58"/>
      <c r="L222" s="57"/>
      <c r="M222" s="57"/>
      <c r="N222" s="57"/>
      <c r="O222" s="57"/>
      <c r="P222" s="58"/>
      <c r="Q222" s="58"/>
      <c r="R222" s="57"/>
    </row>
    <row r="223" spans="1:18" x14ac:dyDescent="0.25">
      <c r="A223" s="57"/>
      <c r="B223" s="57"/>
      <c r="C223" s="57"/>
      <c r="D223" s="58"/>
      <c r="E223" s="57"/>
      <c r="F223" s="57"/>
      <c r="G223" s="57"/>
      <c r="H223" s="57"/>
      <c r="I223" s="58"/>
      <c r="J223" s="58"/>
      <c r="K223" s="58"/>
      <c r="L223" s="57"/>
      <c r="M223" s="57"/>
      <c r="N223" s="57"/>
      <c r="O223" s="57"/>
      <c r="P223" s="58"/>
      <c r="Q223" s="58"/>
      <c r="R223" s="57"/>
    </row>
    <row r="224" spans="1:18" x14ac:dyDescent="0.25">
      <c r="A224" s="57"/>
      <c r="B224" s="57"/>
      <c r="C224" s="57"/>
      <c r="D224" s="58"/>
      <c r="E224" s="57"/>
      <c r="F224" s="57"/>
      <c r="G224" s="57"/>
      <c r="H224" s="57"/>
      <c r="I224" s="58"/>
      <c r="J224" s="58"/>
      <c r="K224" s="58"/>
      <c r="L224" s="57"/>
      <c r="M224" s="57"/>
      <c r="N224" s="57"/>
      <c r="O224" s="57"/>
      <c r="P224" s="58"/>
      <c r="Q224" s="58"/>
      <c r="R224" s="57"/>
    </row>
    <row r="225" spans="1:18" x14ac:dyDescent="0.25">
      <c r="A225" s="57"/>
      <c r="B225" s="57"/>
      <c r="C225" s="57"/>
      <c r="D225" s="58"/>
      <c r="E225" s="57"/>
      <c r="F225" s="57"/>
      <c r="G225" s="57"/>
      <c r="H225" s="57"/>
      <c r="I225" s="58"/>
      <c r="J225" s="58"/>
      <c r="K225" s="58"/>
      <c r="L225" s="57"/>
      <c r="M225" s="57"/>
      <c r="N225" s="57"/>
      <c r="O225" s="57"/>
      <c r="P225" s="58"/>
      <c r="Q225" s="58"/>
      <c r="R225" s="57"/>
    </row>
    <row r="226" spans="1:18" x14ac:dyDescent="0.25">
      <c r="A226" s="57"/>
      <c r="B226" s="57"/>
      <c r="C226" s="57"/>
      <c r="D226" s="58"/>
      <c r="E226" s="58"/>
      <c r="F226" s="57"/>
      <c r="G226" s="57"/>
      <c r="H226" s="57"/>
      <c r="I226" s="58"/>
      <c r="J226" s="57"/>
      <c r="K226" s="58"/>
      <c r="L226" s="58"/>
      <c r="M226" s="57"/>
      <c r="N226" s="57"/>
      <c r="O226" s="57"/>
      <c r="P226" s="57"/>
      <c r="Q226" s="58"/>
      <c r="R226" s="57"/>
    </row>
    <row r="227" spans="1:18" x14ac:dyDescent="0.25">
      <c r="A227" s="57"/>
      <c r="B227" s="57"/>
      <c r="C227" s="57"/>
      <c r="D227" s="58"/>
      <c r="E227" s="58"/>
      <c r="F227" s="57"/>
      <c r="G227" s="57"/>
      <c r="H227" s="57"/>
      <c r="I227" s="58"/>
      <c r="J227" s="58"/>
      <c r="K227" s="58"/>
      <c r="L227" s="58"/>
      <c r="M227" s="57"/>
      <c r="N227" s="57"/>
      <c r="O227" s="57"/>
      <c r="P227" s="58"/>
      <c r="Q227" s="58"/>
      <c r="R227" s="57"/>
    </row>
    <row r="228" spans="1:18" x14ac:dyDescent="0.25">
      <c r="A228" s="57"/>
      <c r="B228" s="57"/>
      <c r="C228" s="57"/>
      <c r="D228" s="58"/>
      <c r="E228" s="58"/>
      <c r="F228" s="57"/>
      <c r="G228" s="57"/>
      <c r="H228" s="57"/>
      <c r="I228" s="58"/>
      <c r="J228" s="58"/>
      <c r="K228" s="58"/>
      <c r="L228" s="58"/>
      <c r="M228" s="57"/>
      <c r="N228" s="57"/>
      <c r="O228" s="57"/>
      <c r="P228" s="58"/>
      <c r="Q228" s="58"/>
      <c r="R228" s="57"/>
    </row>
    <row r="229" spans="1:18" x14ac:dyDescent="0.25">
      <c r="A229" s="57"/>
      <c r="B229" s="57"/>
      <c r="C229" s="57"/>
      <c r="D229" s="58"/>
      <c r="E229" s="58"/>
      <c r="F229" s="57"/>
      <c r="G229" s="57"/>
      <c r="H229" s="57"/>
      <c r="I229" s="58"/>
      <c r="J229" s="58"/>
      <c r="K229" s="58"/>
      <c r="L229" s="58"/>
      <c r="M229" s="57"/>
      <c r="N229" s="57"/>
      <c r="O229" s="57"/>
      <c r="P229" s="58"/>
      <c r="Q229" s="58"/>
      <c r="R229" s="57"/>
    </row>
    <row r="230" spans="1:18" x14ac:dyDescent="0.25">
      <c r="A230" s="57"/>
      <c r="B230" s="57"/>
      <c r="C230" s="57"/>
      <c r="D230" s="58"/>
      <c r="E230" s="58"/>
      <c r="F230" s="57"/>
      <c r="G230" s="57"/>
      <c r="H230" s="57"/>
      <c r="I230" s="58"/>
      <c r="J230" s="58"/>
      <c r="K230" s="58"/>
      <c r="L230" s="58"/>
      <c r="M230" s="57"/>
      <c r="N230" s="57"/>
      <c r="O230" s="57"/>
      <c r="P230" s="58"/>
      <c r="Q230" s="58"/>
      <c r="R230" s="57"/>
    </row>
    <row r="231" spans="1:18" x14ac:dyDescent="0.25">
      <c r="A231" s="57"/>
      <c r="B231" s="57"/>
      <c r="C231" s="57"/>
      <c r="D231" s="58"/>
      <c r="E231" s="57"/>
      <c r="F231" s="57"/>
      <c r="G231" s="57"/>
      <c r="H231" s="57"/>
      <c r="I231" s="58"/>
      <c r="J231" s="58"/>
      <c r="K231" s="58"/>
      <c r="L231" s="57"/>
      <c r="M231" s="57"/>
      <c r="N231" s="57"/>
      <c r="O231" s="57"/>
      <c r="P231" s="58"/>
      <c r="Q231" s="58"/>
      <c r="R231" s="57"/>
    </row>
    <row r="232" spans="1:18" x14ac:dyDescent="0.25">
      <c r="A232" s="57"/>
      <c r="B232" s="57"/>
      <c r="C232" s="57"/>
      <c r="D232" s="58"/>
      <c r="E232" s="57"/>
      <c r="F232" s="57"/>
      <c r="G232" s="57"/>
      <c r="H232" s="57"/>
      <c r="I232" s="58"/>
      <c r="J232" s="58"/>
      <c r="K232" s="58"/>
      <c r="L232" s="57"/>
      <c r="M232" s="57"/>
      <c r="N232" s="57"/>
      <c r="O232" s="57"/>
      <c r="P232" s="58"/>
      <c r="Q232" s="58"/>
      <c r="R232" s="57"/>
    </row>
    <row r="233" spans="1:18" x14ac:dyDescent="0.25">
      <c r="A233" s="57"/>
      <c r="B233" s="57"/>
      <c r="C233" s="57"/>
      <c r="D233" s="58"/>
      <c r="E233" s="57"/>
      <c r="F233" s="57"/>
      <c r="G233" s="57"/>
      <c r="H233" s="57"/>
      <c r="I233" s="58"/>
      <c r="J233" s="58"/>
      <c r="K233" s="58"/>
      <c r="L233" s="57"/>
      <c r="M233" s="57"/>
      <c r="N233" s="57"/>
      <c r="O233" s="57"/>
      <c r="P233" s="58"/>
      <c r="Q233" s="58"/>
      <c r="R233" s="57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2"/>
  <sheetViews>
    <sheetView topLeftCell="N1" zoomScale="88" zoomScaleNormal="88" workbookViewId="0">
      <selection activeCell="W21" sqref="W21"/>
    </sheetView>
  </sheetViews>
  <sheetFormatPr defaultRowHeight="12.75" x14ac:dyDescent="0.2"/>
  <cols>
    <col min="1" max="1" width="9.28515625" style="1" bestFit="1" customWidth="1"/>
    <col min="2" max="2" width="14.28515625" style="2" customWidth="1"/>
    <col min="3" max="3" width="13.5703125" style="1" bestFit="1" customWidth="1"/>
    <col min="4" max="4" width="10.7109375" style="1" customWidth="1"/>
    <col min="5" max="5" width="11.28515625" style="1" customWidth="1"/>
    <col min="6" max="6" width="12" style="1" customWidth="1"/>
    <col min="7" max="7" width="10.7109375" style="1" customWidth="1"/>
    <col min="8" max="8" width="12" style="1" customWidth="1"/>
    <col min="9" max="9" width="8.7109375" style="1" customWidth="1"/>
    <col min="10" max="10" width="13.7109375" style="1" customWidth="1"/>
    <col min="11" max="11" width="12.7109375" style="1" customWidth="1"/>
    <col min="12" max="13" width="9.140625" style="1"/>
    <col min="14" max="14" width="9.28515625" style="1" bestFit="1" customWidth="1"/>
    <col min="15" max="15" width="10.42578125" style="1" bestFit="1" customWidth="1"/>
    <col min="16" max="17" width="9.140625" style="1"/>
    <col min="18" max="19" width="8.7109375" style="1" customWidth="1"/>
    <col min="20" max="20" width="9.140625" style="1"/>
    <col min="21" max="23" width="12.7109375" style="1" customWidth="1"/>
    <col min="24" max="16384" width="9.140625" style="1"/>
  </cols>
  <sheetData>
    <row r="1" spans="1:23" x14ac:dyDescent="0.2">
      <c r="A1" s="8" t="s">
        <v>22</v>
      </c>
      <c r="B1" s="9" t="s">
        <v>21</v>
      </c>
      <c r="C1" s="8" t="s">
        <v>26</v>
      </c>
      <c r="D1" s="8" t="s">
        <v>24</v>
      </c>
      <c r="E1" s="7"/>
      <c r="F1" s="7"/>
      <c r="G1" s="67" t="s">
        <v>29</v>
      </c>
      <c r="H1" s="67"/>
      <c r="I1" s="67"/>
      <c r="J1" s="67" t="s">
        <v>34</v>
      </c>
      <c r="K1" s="67"/>
      <c r="L1" s="66" t="s">
        <v>35</v>
      </c>
      <c r="M1" s="66"/>
      <c r="N1" s="66" t="s">
        <v>46</v>
      </c>
      <c r="O1" s="66"/>
      <c r="P1" s="66" t="s">
        <v>56</v>
      </c>
      <c r="Q1" s="66"/>
      <c r="R1" s="40" t="s">
        <v>57</v>
      </c>
      <c r="S1" s="40" t="s">
        <v>58</v>
      </c>
      <c r="U1" s="68" t="s">
        <v>38</v>
      </c>
      <c r="V1" s="68"/>
      <c r="W1" s="68"/>
    </row>
    <row r="2" spans="1:23" ht="15" x14ac:dyDescent="0.2">
      <c r="A2" s="12"/>
      <c r="B2" s="12"/>
      <c r="C2" s="12"/>
      <c r="D2" s="12"/>
      <c r="E2" s="8" t="s">
        <v>25</v>
      </c>
      <c r="F2" s="8" t="s">
        <v>31</v>
      </c>
      <c r="G2" s="8" t="s">
        <v>24</v>
      </c>
      <c r="H2" s="8" t="s">
        <v>29</v>
      </c>
      <c r="I2" s="8" t="s">
        <v>32</v>
      </c>
      <c r="J2" s="8" t="s">
        <v>31</v>
      </c>
      <c r="K2" s="8" t="s">
        <v>32</v>
      </c>
      <c r="L2" s="8" t="s">
        <v>31</v>
      </c>
      <c r="M2" s="8" t="s">
        <v>32</v>
      </c>
      <c r="N2" s="8" t="s">
        <v>31</v>
      </c>
      <c r="O2" s="8" t="s">
        <v>32</v>
      </c>
      <c r="P2" s="8" t="s">
        <v>31</v>
      </c>
      <c r="Q2" s="8" t="s">
        <v>32</v>
      </c>
      <c r="R2" s="8"/>
      <c r="S2" s="8"/>
      <c r="U2" s="16">
        <v>5</v>
      </c>
      <c r="V2" s="17">
        <v>-2.6811999999999999E-7</v>
      </c>
      <c r="W2" s="18">
        <v>-2.6626999999999999E-6</v>
      </c>
    </row>
    <row r="3" spans="1:23" ht="13.5" thickBot="1" x14ac:dyDescent="0.25">
      <c r="A3" s="10" t="s">
        <v>23</v>
      </c>
      <c r="B3" s="11"/>
      <c r="C3" s="10" t="s">
        <v>27</v>
      </c>
      <c r="D3" s="10" t="s">
        <v>33</v>
      </c>
      <c r="E3" s="10" t="s">
        <v>19</v>
      </c>
      <c r="F3" s="10" t="s">
        <v>28</v>
      </c>
      <c r="G3" s="10" t="s">
        <v>33</v>
      </c>
      <c r="H3" s="10" t="s">
        <v>19</v>
      </c>
      <c r="I3" s="10" t="s">
        <v>30</v>
      </c>
      <c r="J3" s="10" t="s">
        <v>28</v>
      </c>
      <c r="K3" s="10" t="s">
        <v>30</v>
      </c>
      <c r="L3" s="10" t="s">
        <v>28</v>
      </c>
      <c r="M3" s="10" t="s">
        <v>30</v>
      </c>
      <c r="N3" s="10" t="s">
        <v>28</v>
      </c>
      <c r="O3" s="10" t="s">
        <v>30</v>
      </c>
      <c r="P3" s="10" t="s">
        <v>28</v>
      </c>
      <c r="Q3" s="10" t="s">
        <v>30</v>
      </c>
      <c r="R3" s="10"/>
      <c r="S3" s="10"/>
      <c r="U3" s="19">
        <v>4</v>
      </c>
      <c r="V3" s="20">
        <v>2.2704000000000001E-5</v>
      </c>
      <c r="W3" s="21">
        <v>2.3944999999999999E-4</v>
      </c>
    </row>
    <row r="4" spans="1:23" x14ac:dyDescent="0.2">
      <c r="A4" s="1">
        <f>ReprocessedData!A8</f>
        <v>1</v>
      </c>
      <c r="B4" s="2" t="str">
        <f>ReprocessedData!B8</f>
        <v>Blank</v>
      </c>
      <c r="C4" s="1">
        <f>ReprocessedData!C8</f>
        <v>100</v>
      </c>
      <c r="D4" s="3">
        <f>ReprocessedData!D8</f>
        <v>8.7291198005773004E-10</v>
      </c>
      <c r="E4" s="5">
        <f>ReprocessedData!E8</f>
        <v>0</v>
      </c>
      <c r="F4" s="5">
        <f>ReprocessedData!G8</f>
        <v>0</v>
      </c>
      <c r="G4" s="3">
        <f>ReprocessedData!K8</f>
        <v>9.2267440424120795E-9</v>
      </c>
      <c r="H4" s="5">
        <f>ReprocessedData!L8</f>
        <v>0</v>
      </c>
      <c r="I4" s="5">
        <f>ReprocessedData!N8</f>
        <v>0</v>
      </c>
      <c r="L4" s="5">
        <f t="shared" ref="L4:L35" si="0">F4-(V$2*A4^5+V$3*A4^4+V$4*A4^3+V$5*A4^2+V$6*A4)</f>
        <v>1.7084344119999997E-2</v>
      </c>
      <c r="M4" s="5">
        <f t="shared" ref="M4:M35" si="1">I4-(W$2*A4^5+W$3*A4^4+W$4*A4^3+W$5*A4^2+W$6*A4)</f>
        <v>0.38415441269999995</v>
      </c>
      <c r="N4" s="5">
        <f>(N110-1)*1000</f>
        <v>-24.77270810080978</v>
      </c>
      <c r="O4" s="5">
        <f t="shared" ref="N4:O23" si="2">(O110-1)*1000</f>
        <v>32.325256662296241</v>
      </c>
      <c r="P4" s="5">
        <f t="shared" ref="P4:Q23" si="3">(P110-1)*1000</f>
        <v>-2.9487470988742714E-2</v>
      </c>
      <c r="Q4" s="5">
        <f t="shared" si="3"/>
        <v>0.33451448112686855</v>
      </c>
      <c r="R4" s="4">
        <f>(D4/(V$21*C4))*V$24</f>
        <v>6.4734829809920868E-4</v>
      </c>
      <c r="S4" s="4">
        <f>(G4/(W$21*C4))*W$24</f>
        <v>6.221312692704168E-3</v>
      </c>
      <c r="U4" s="19">
        <v>3</v>
      </c>
      <c r="V4" s="20">
        <v>-6.4428E-4</v>
      </c>
      <c r="W4" s="21">
        <v>-7.6021999999999999E-3</v>
      </c>
    </row>
    <row r="5" spans="1:23" x14ac:dyDescent="0.2">
      <c r="A5" s="1">
        <f>ReprocessedData!A9</f>
        <v>2</v>
      </c>
      <c r="B5" s="2" t="str">
        <f>ReprocessedData!B9</f>
        <v>Blank</v>
      </c>
      <c r="C5" s="1">
        <f>ReprocessedData!C9</f>
        <v>100</v>
      </c>
      <c r="D5" s="3">
        <f>ReprocessedData!D9</f>
        <v>9.0688633252317099E-10</v>
      </c>
      <c r="E5" s="5">
        <f>ReprocessedData!E9</f>
        <v>0</v>
      </c>
      <c r="F5" s="5">
        <f>ReprocessedData!G9</f>
        <v>0</v>
      </c>
      <c r="G5" s="3">
        <f>ReprocessedData!K9</f>
        <v>1.2793483685630301E-8</v>
      </c>
      <c r="H5" s="5">
        <f>ReprocessedData!L9</f>
        <v>0</v>
      </c>
      <c r="I5" s="5">
        <f>ReprocessedData!N9</f>
        <v>0</v>
      </c>
      <c r="L5" s="5">
        <f t="shared" si="0"/>
        <v>2.4123555839999998E-2</v>
      </c>
      <c r="M5" s="5">
        <f t="shared" si="1"/>
        <v>0.61134760639999997</v>
      </c>
      <c r="N5" s="5">
        <f t="shared" si="2"/>
        <v>-24.765843386706177</v>
      </c>
      <c r="O5" s="5">
        <f t="shared" si="2"/>
        <v>32.559703870364885</v>
      </c>
      <c r="P5" s="5">
        <f t="shared" si="3"/>
        <v>-2.2622756885137818E-2</v>
      </c>
      <c r="Q5" s="5">
        <f t="shared" si="3"/>
        <v>0.56896168919551293</v>
      </c>
      <c r="R5" s="4">
        <f>(D5/((V$21*C5)))*9.6</f>
        <v>6.9349281441950295E-4</v>
      </c>
      <c r="S5" s="4">
        <f t="shared" ref="S5:S62" si="4">(G5/(W$21*C5))*W$24</f>
        <v>8.6262566807378642E-3</v>
      </c>
      <c r="U5" s="19">
        <v>2</v>
      </c>
      <c r="V5" s="20">
        <v>6.8005000000000001E-3</v>
      </c>
      <c r="W5" s="21">
        <v>9.9651000000000003E-2</v>
      </c>
    </row>
    <row r="6" spans="1:23" x14ac:dyDescent="0.2">
      <c r="A6" s="1">
        <f>ReprocessedData!A10</f>
        <v>3</v>
      </c>
      <c r="B6" s="2" t="str">
        <f>ReprocessedData!B10</f>
        <v>Test</v>
      </c>
      <c r="C6" s="1">
        <f>ReprocessedData!C10</f>
        <v>0.8</v>
      </c>
      <c r="D6" s="3">
        <f>ReprocessedData!D10</f>
        <v>1.57251179903894E-7</v>
      </c>
      <c r="E6" s="5">
        <f>ReprocessedData!E10</f>
        <v>0</v>
      </c>
      <c r="F6" s="5">
        <f>ReprocessedData!G10</f>
        <v>0</v>
      </c>
      <c r="G6" s="3">
        <f>ReprocessedData!K10</f>
        <v>4.5885569321946202E-7</v>
      </c>
      <c r="H6" s="5">
        <f>ReprocessedData!L10</f>
        <v>0</v>
      </c>
      <c r="I6" s="5">
        <f>ReprocessedData!N10</f>
        <v>0</v>
      </c>
      <c r="L6" s="5">
        <f t="shared" si="0"/>
        <v>2.4206189159999988E-2</v>
      </c>
      <c r="M6" s="5">
        <f t="shared" si="1"/>
        <v>0.7189719860999999</v>
      </c>
      <c r="N6" s="5">
        <f t="shared" si="2"/>
        <v>-24.765762801813974</v>
      </c>
      <c r="O6" s="5">
        <f t="shared" si="2"/>
        <v>32.670764571303579</v>
      </c>
      <c r="P6" s="5">
        <f t="shared" si="3"/>
        <v>-2.2542171992934179E-2</v>
      </c>
      <c r="Q6" s="5">
        <f t="shared" si="3"/>
        <v>0.68002239013420507</v>
      </c>
      <c r="R6" s="4">
        <f t="shared" ref="R6:R37" si="5">(D6/((V$21*C6)))*9.6</f>
        <v>15.031178579311199</v>
      </c>
      <c r="S6" s="4">
        <f t="shared" si="4"/>
        <v>38.674053588457539</v>
      </c>
      <c r="U6" s="22">
        <v>1</v>
      </c>
      <c r="V6" s="23">
        <v>-2.3262999999999999E-2</v>
      </c>
      <c r="W6" s="24">
        <v>-0.47643999999999997</v>
      </c>
    </row>
    <row r="7" spans="1:23" x14ac:dyDescent="0.2">
      <c r="A7" s="1">
        <f>ReprocessedData!A11</f>
        <v>4</v>
      </c>
      <c r="B7" s="2" t="str">
        <f>ReprocessedData!B11</f>
        <v>Test</v>
      </c>
      <c r="C7" s="1">
        <f>ReprocessedData!C11</f>
        <v>0.8</v>
      </c>
      <c r="D7" s="3">
        <f>ReprocessedData!D11</f>
        <v>1.48063530304443E-7</v>
      </c>
      <c r="E7" s="5">
        <f>ReprocessedData!E11</f>
        <v>0</v>
      </c>
      <c r="F7" s="5">
        <f>ReprocessedData!G11</f>
        <v>0</v>
      </c>
      <c r="G7" s="3">
        <f>ReprocessedData!K11</f>
        <v>4.3370667335285199E-7</v>
      </c>
      <c r="H7" s="5">
        <f>ReprocessedData!L11</f>
        <v>0</v>
      </c>
      <c r="I7" s="5">
        <f>ReprocessedData!N11</f>
        <v>0</v>
      </c>
      <c r="L7" s="5">
        <f t="shared" si="0"/>
        <v>1.9940250879999996E-2</v>
      </c>
      <c r="M7" s="5">
        <f t="shared" si="1"/>
        <v>0.73931220479999982</v>
      </c>
      <c r="N7" s="5">
        <f t="shared" si="2"/>
        <v>-24.769922990176106</v>
      </c>
      <c r="O7" s="5">
        <f t="shared" si="2"/>
        <v>32.691754229523525</v>
      </c>
      <c r="P7" s="5">
        <f t="shared" si="3"/>
        <v>-2.6702360355068677E-2</v>
      </c>
      <c r="Q7" s="5">
        <f t="shared" si="3"/>
        <v>0.70101204835415487</v>
      </c>
      <c r="R7" s="4">
        <f t="shared" si="5"/>
        <v>14.152958130104475</v>
      </c>
      <c r="S7" s="4">
        <f t="shared" si="4"/>
        <v>36.554401252459876</v>
      </c>
      <c r="W7" s="13"/>
    </row>
    <row r="8" spans="1:23" x14ac:dyDescent="0.2">
      <c r="A8" s="41">
        <f>ReprocessedData!A12</f>
        <v>5</v>
      </c>
      <c r="B8" s="42" t="str">
        <f>ReprocessedData!B12</f>
        <v>SIGMA ALANINE</v>
      </c>
      <c r="C8" s="41">
        <f>ReprocessedData!C12</f>
        <v>0.8</v>
      </c>
      <c r="D8" s="43">
        <f>ReprocessedData!D12</f>
        <v>1.3849233285873101E-7</v>
      </c>
      <c r="E8" s="44">
        <f>ReprocessedData!E12</f>
        <v>15.7200002670288</v>
      </c>
      <c r="F8" s="44">
        <f>ReprocessedData!G12</f>
        <v>-1.8500000238418599</v>
      </c>
      <c r="G8" s="43">
        <f>ReprocessedData!K12</f>
        <v>4.0597986916690598E-7</v>
      </c>
      <c r="H8" s="44">
        <f>ReprocessedData!L12</f>
        <v>40.439998626708999</v>
      </c>
      <c r="I8" s="44">
        <f>ReprocessedData!N12</f>
        <v>-19.620000839233398</v>
      </c>
      <c r="J8" s="44">
        <f>F8</f>
        <v>-1.8500000238418599</v>
      </c>
      <c r="K8" s="44">
        <f>I8</f>
        <v>-19.620000839233398</v>
      </c>
      <c r="L8" s="44">
        <f t="shared" si="0"/>
        <v>-1.83651464884186</v>
      </c>
      <c r="M8" s="44">
        <f t="shared" si="1"/>
        <v>-18.920136151733399</v>
      </c>
      <c r="N8" s="44">
        <f t="shared" si="2"/>
        <v>-26.580357544477963</v>
      </c>
      <c r="O8" s="44">
        <f>(O114-1)*1000</f>
        <v>12.40460255786191</v>
      </c>
      <c r="P8" s="44">
        <f t="shared" si="3"/>
        <v>-1.8371369146569227</v>
      </c>
      <c r="Q8" s="44">
        <f t="shared" si="3"/>
        <v>-19.586139623307464</v>
      </c>
      <c r="R8" s="45">
        <f t="shared" si="5"/>
        <v>13.238075468414625</v>
      </c>
      <c r="S8" s="45">
        <f>(G8/(W$21*C8))*W$24</f>
        <v>34.217483727474345</v>
      </c>
      <c r="U8" s="69" t="s">
        <v>39</v>
      </c>
      <c r="V8" s="69"/>
      <c r="W8" s="69"/>
    </row>
    <row r="9" spans="1:23" ht="15" x14ac:dyDescent="0.2">
      <c r="A9" s="41">
        <f>ReprocessedData!A13</f>
        <v>6</v>
      </c>
      <c r="B9" s="42" t="str">
        <f>ReprocessedData!B13</f>
        <v>ALANINE</v>
      </c>
      <c r="C9" s="41">
        <f>ReprocessedData!C13</f>
        <v>0.8</v>
      </c>
      <c r="D9" s="43">
        <f>ReprocessedData!D13</f>
        <v>1.6075356559092099E-7</v>
      </c>
      <c r="E9" s="44">
        <f>ReprocessedData!E13</f>
        <v>18.246789164756301</v>
      </c>
      <c r="F9" s="44">
        <f>ReprocessedData!G13</f>
        <v>-1.88677466028217</v>
      </c>
      <c r="G9" s="43">
        <f>ReprocessedData!K13</f>
        <v>4.6671598841196998E-7</v>
      </c>
      <c r="H9" s="44">
        <f>ReprocessedData!L13</f>
        <v>46.489976107602402</v>
      </c>
      <c r="I9" s="44">
        <f>ReprocessedData!N13</f>
        <v>-19.637194122742901</v>
      </c>
      <c r="J9" s="44">
        <f>F9</f>
        <v>-1.88677466028217</v>
      </c>
      <c r="K9" s="44">
        <f>I9</f>
        <v>-19.637194122742901</v>
      </c>
      <c r="L9" s="44">
        <f t="shared" si="0"/>
        <v>-1.88018966316217</v>
      </c>
      <c r="M9" s="44">
        <f t="shared" si="1"/>
        <v>-19.013536967542901</v>
      </c>
      <c r="N9" s="44">
        <f t="shared" si="2"/>
        <v>-26.622949882755044</v>
      </c>
      <c r="O9" s="44">
        <f t="shared" si="2"/>
        <v>12.308219562661815</v>
      </c>
      <c r="P9" s="44">
        <f t="shared" si="3"/>
        <v>-1.8797292529340037</v>
      </c>
      <c r="Q9" s="44">
        <f t="shared" si="3"/>
        <v>-19.682522618507559</v>
      </c>
      <c r="R9" s="45">
        <f t="shared" si="5"/>
        <v>15.365961343723528</v>
      </c>
      <c r="S9" s="45">
        <f t="shared" si="4"/>
        <v>39.336548316077177</v>
      </c>
      <c r="U9" s="25" t="s">
        <v>42</v>
      </c>
      <c r="V9" s="7" t="s">
        <v>43</v>
      </c>
      <c r="W9" s="26" t="s">
        <v>44</v>
      </c>
    </row>
    <row r="10" spans="1:23" x14ac:dyDescent="0.2">
      <c r="A10" s="46">
        <f>ReprocessedData!A14</f>
        <v>7</v>
      </c>
      <c r="B10" s="47" t="str">
        <f>ReprocessedData!B14</f>
        <v>BOVINE LIVER</v>
      </c>
      <c r="C10" s="46">
        <f>ReprocessedData!C14</f>
        <v>0.79200000000000004</v>
      </c>
      <c r="D10" s="48">
        <f>ReprocessedData!D14</f>
        <v>1.01525539399072E-7</v>
      </c>
      <c r="E10" s="49">
        <f>ReprocessedData!E14</f>
        <v>11.640435724293599</v>
      </c>
      <c r="F10" s="49">
        <f>ReprocessedData!G14</f>
        <v>6.54648326874874</v>
      </c>
      <c r="G10" s="48">
        <f>ReprocessedData!K14</f>
        <v>5.4325456710913002E-7</v>
      </c>
      <c r="H10" s="49">
        <f>ReprocessedData!L14</f>
        <v>54.660307798649399</v>
      </c>
      <c r="I10" s="49">
        <f>ReprocessedData!N14</f>
        <v>-28.166136199267498</v>
      </c>
      <c r="J10" s="49">
        <f>F10+(AVERAGE(F$8:F$9,F$21:F$22,F$34:F$35,F$47:F$48,F$60:F$61,F$73:F$74,F$86:F$87,F$99:F$100)-AVERAGE(F$10,F$23,F$36,F$49,F$62,F$75,F$88,F$101))</f>
        <v>-1.8279640245270086</v>
      </c>
      <c r="K10" s="49">
        <f>I10+(AVERAGE(I$8:I$9,I$21:I$22,I$34:I$35,I$47:I$48,I$60:I$61,I$73:I$74,I$86:I$87,I$99:I$100)-AVERAGE(I$10,I$23,I$36,I$49,I$62,I$75,I$88,I$101))</f>
        <v>-19.433785221996761</v>
      </c>
      <c r="L10" s="49">
        <f t="shared" si="0"/>
        <v>6.5470817975887403</v>
      </c>
      <c r="M10" s="49">
        <f t="shared" si="1"/>
        <v>-27.636568050367501</v>
      </c>
      <c r="N10" s="49">
        <f>(N116-1)*1000</f>
        <v>-18.404585163358522</v>
      </c>
      <c r="O10" s="49">
        <f t="shared" si="2"/>
        <v>3.4098651289993231</v>
      </c>
      <c r="P10" s="49">
        <f t="shared" si="3"/>
        <v>6.3386354664625166</v>
      </c>
      <c r="Q10" s="49">
        <f t="shared" si="3"/>
        <v>-28.580877052170052</v>
      </c>
      <c r="R10" s="50">
        <f t="shared" si="5"/>
        <v>9.8025537579785755</v>
      </c>
      <c r="S10" s="50">
        <f t="shared" si="4"/>
        <v>46.250002613586986</v>
      </c>
      <c r="U10" s="19" t="s">
        <v>40</v>
      </c>
      <c r="V10" s="27">
        <f>(L107-L104)</f>
        <v>8.3776773342557469</v>
      </c>
      <c r="W10" s="28">
        <f>(M107-M104)</f>
        <v>-8.7118410502207411</v>
      </c>
    </row>
    <row r="11" spans="1:23" x14ac:dyDescent="0.2">
      <c r="A11" s="1">
        <f>ReprocessedData!A15</f>
        <v>8</v>
      </c>
      <c r="B11" s="2" t="str">
        <f>ReprocessedData!B15</f>
        <v>FS40LE</v>
      </c>
      <c r="C11" s="1">
        <f>ReprocessedData!C15</f>
        <v>0.83799999999999997</v>
      </c>
      <c r="D11" s="3">
        <f>ReprocessedData!D15</f>
        <v>1.2935310990391799E-7</v>
      </c>
      <c r="E11" s="5">
        <f>ReprocessedData!E15</f>
        <v>14.0168688036792</v>
      </c>
      <c r="F11" s="5">
        <f>ReprocessedData!G15</f>
        <v>11.2819525068885</v>
      </c>
      <c r="G11" s="3">
        <f>ReprocessedData!K15</f>
        <v>5.2568277708608904E-7</v>
      </c>
      <c r="H11" s="5">
        <f>ReprocessedData!L15</f>
        <v>49.989279753805903</v>
      </c>
      <c r="I11" s="5">
        <f>ReprocessedData!N15</f>
        <v>-18.067261778449701</v>
      </c>
      <c r="L11" s="5">
        <f t="shared" si="0"/>
        <v>11.2784860390485</v>
      </c>
      <c r="M11" s="5">
        <f t="shared" si="1"/>
        <v>-17.634615224849703</v>
      </c>
      <c r="N11" s="5">
        <f t="shared" si="2"/>
        <v>-13.790469447220177</v>
      </c>
      <c r="O11" s="5">
        <f t="shared" si="2"/>
        <v>13.731168672425298</v>
      </c>
      <c r="P11" s="5">
        <f t="shared" si="3"/>
        <v>10.952751182600862</v>
      </c>
      <c r="Q11" s="5">
        <f t="shared" si="3"/>
        <v>-18.259573508744076</v>
      </c>
      <c r="R11" s="4">
        <f t="shared" si="5"/>
        <v>11.803803322179096</v>
      </c>
      <c r="S11" s="4">
        <f t="shared" si="4"/>
        <v>42.297362468122053</v>
      </c>
      <c r="U11" s="19" t="s">
        <v>41</v>
      </c>
      <c r="V11" s="30">
        <f>6.32+1.85</f>
        <v>8.17</v>
      </c>
      <c r="W11" s="31">
        <f>-28.61+19.62</f>
        <v>-8.9899999999999984</v>
      </c>
    </row>
    <row r="12" spans="1:23" x14ac:dyDescent="0.2">
      <c r="A12" s="1">
        <f>ReprocessedData!A16</f>
        <v>9</v>
      </c>
      <c r="B12" s="2" t="str">
        <f>ReprocessedData!B16</f>
        <v>FS41LE</v>
      </c>
      <c r="C12" s="1">
        <f>ReprocessedData!C16</f>
        <v>0.77600000000000002</v>
      </c>
      <c r="D12" s="3">
        <f>ReprocessedData!D16</f>
        <v>1.2804626542406399E-7</v>
      </c>
      <c r="E12" s="5">
        <f>ReprocessedData!E16</f>
        <v>14.983794144308</v>
      </c>
      <c r="F12" s="5">
        <f>ReprocessedData!G16</f>
        <v>10.430789264556999</v>
      </c>
      <c r="G12" s="3">
        <f>ReprocessedData!K16</f>
        <v>4.6657967922580902E-7</v>
      </c>
      <c r="H12" s="5">
        <f>ReprocessedData!L16</f>
        <v>47.913906158549104</v>
      </c>
      <c r="I12" s="5">
        <f>ReprocessedData!N16</f>
        <v>-16.979323191060999</v>
      </c>
      <c r="L12" s="5">
        <f t="shared" si="0"/>
        <v>10.425867158436999</v>
      </c>
      <c r="M12" s="5">
        <f t="shared" si="1"/>
        <v>-16.634892068760998</v>
      </c>
      <c r="N12" s="5">
        <f t="shared" si="2"/>
        <v>-14.621952443839348</v>
      </c>
      <c r="O12" s="5">
        <f t="shared" si="2"/>
        <v>14.762811825856037</v>
      </c>
      <c r="P12" s="5">
        <f t="shared" si="3"/>
        <v>10.121268185981691</v>
      </c>
      <c r="Q12" s="5">
        <f t="shared" si="3"/>
        <v>-17.227930355313337</v>
      </c>
      <c r="R12" s="4">
        <f t="shared" si="5"/>
        <v>12.61810984866012</v>
      </c>
      <c r="S12" s="4">
        <f t="shared" si="4"/>
        <v>40.541298633111651</v>
      </c>
      <c r="U12" s="22" t="s">
        <v>45</v>
      </c>
      <c r="V12" s="32">
        <f>(V11/V10)</f>
        <v>0.9752106310651798</v>
      </c>
      <c r="W12" s="32">
        <f>(W11/W10)</f>
        <v>1.0319288366460966</v>
      </c>
    </row>
    <row r="13" spans="1:23" x14ac:dyDescent="0.2">
      <c r="A13" s="1">
        <f>ReprocessedData!A17</f>
        <v>10</v>
      </c>
      <c r="B13" s="2" t="str">
        <f>ReprocessedData!B17</f>
        <v>FS42LE</v>
      </c>
      <c r="C13" s="1">
        <f>ReprocessedData!C17</f>
        <v>0.80800000000000005</v>
      </c>
      <c r="D13" s="3">
        <f>ReprocessedData!D17</f>
        <v>1.3083761021132099E-7</v>
      </c>
      <c r="E13" s="5">
        <f>ReprocessedData!E17</f>
        <v>14.704056141690099</v>
      </c>
      <c r="F13" s="5">
        <f>ReprocessedData!G17</f>
        <v>10.2595777887314</v>
      </c>
      <c r="G13" s="3">
        <f>ReprocessedData!K17</f>
        <v>4.9793099532457998E-7</v>
      </c>
      <c r="H13" s="5">
        <f>ReprocessedData!L17</f>
        <v>49.108332509891497</v>
      </c>
      <c r="I13" s="5">
        <f>ReprocessedData!N17</f>
        <v>-17.252638329253301</v>
      </c>
      <c r="L13" s="5">
        <f t="shared" si="0"/>
        <v>10.2562097887314</v>
      </c>
      <c r="M13" s="5">
        <f t="shared" si="1"/>
        <v>-16.979368329253301</v>
      </c>
      <c r="N13" s="5">
        <f t="shared" si="2"/>
        <v>-14.787404114414704</v>
      </c>
      <c r="O13" s="5">
        <f t="shared" si="2"/>
        <v>14.407336839113993</v>
      </c>
      <c r="P13" s="5">
        <f t="shared" si="3"/>
        <v>9.9558165154063349</v>
      </c>
      <c r="Q13" s="5">
        <f t="shared" si="3"/>
        <v>-17.583405342055379</v>
      </c>
      <c r="R13" s="4">
        <f t="shared" si="5"/>
        <v>12.382557431388298</v>
      </c>
      <c r="S13" s="4">
        <f t="shared" si="4"/>
        <v>41.55194500791665</v>
      </c>
    </row>
    <row r="14" spans="1:23" x14ac:dyDescent="0.2">
      <c r="A14" s="1">
        <f>ReprocessedData!A18</f>
        <v>11</v>
      </c>
      <c r="B14" s="2" t="str">
        <f>ReprocessedData!B18</f>
        <v>FS43LE</v>
      </c>
      <c r="C14" s="1">
        <f>ReprocessedData!C18</f>
        <v>0.82399999999999995</v>
      </c>
      <c r="D14" s="3">
        <f>ReprocessedData!D18</f>
        <v>1.3217022294675899E-7</v>
      </c>
      <c r="E14" s="5">
        <f>ReprocessedData!E18</f>
        <v>14.5653323284919</v>
      </c>
      <c r="F14" s="5">
        <f>ReprocessedData!G18</f>
        <v>10.1882189091063</v>
      </c>
      <c r="G14" s="3">
        <f>ReprocessedData!K18</f>
        <v>4.8532037855153497E-7</v>
      </c>
      <c r="H14" s="5">
        <f>ReprocessedData!L18</f>
        <v>46.9351218296488</v>
      </c>
      <c r="I14" s="5">
        <f>ReprocessedData!N18</f>
        <v>-19.516103514662898</v>
      </c>
      <c r="L14" s="5">
        <f t="shared" si="0"/>
        <v>10.1895598192263</v>
      </c>
      <c r="M14" s="5">
        <f t="shared" si="1"/>
        <v>-19.2914632669629</v>
      </c>
      <c r="N14" s="5">
        <f t="shared" si="2"/>
        <v>-14.852401873236332</v>
      </c>
      <c r="O14" s="5">
        <f t="shared" si="2"/>
        <v>12.021419399828037</v>
      </c>
      <c r="P14" s="5">
        <f t="shared" si="3"/>
        <v>9.8908187565847072</v>
      </c>
      <c r="Q14" s="5">
        <f t="shared" si="3"/>
        <v>-19.969322781341337</v>
      </c>
      <c r="R14" s="4">
        <f t="shared" si="5"/>
        <v>12.265789848909858</v>
      </c>
      <c r="S14" s="4">
        <f t="shared" si="4"/>
        <v>39.713199099131984</v>
      </c>
      <c r="U14" s="65" t="s">
        <v>47</v>
      </c>
      <c r="V14" s="65"/>
      <c r="W14" s="65"/>
    </row>
    <row r="15" spans="1:23" ht="15" x14ac:dyDescent="0.2">
      <c r="A15" s="1">
        <f>ReprocessedData!A19</f>
        <v>12</v>
      </c>
      <c r="B15" s="2" t="str">
        <f>ReprocessedData!B19</f>
        <v>FS44LE</v>
      </c>
      <c r="C15" s="1">
        <f>ReprocessedData!C19</f>
        <v>0.84</v>
      </c>
      <c r="D15" s="3">
        <f>ReprocessedData!D19</f>
        <v>1.3233431803150199E-7</v>
      </c>
      <c r="E15" s="5">
        <f>ReprocessedData!E19</f>
        <v>14.3056356274684</v>
      </c>
      <c r="F15" s="5">
        <f>ReprocessedData!G19</f>
        <v>9.8784406084867395</v>
      </c>
      <c r="G15" s="3">
        <f>ReprocessedData!K19</f>
        <v>5.19668636123072E-7</v>
      </c>
      <c r="H15" s="5">
        <f>ReprocessedData!L19</f>
        <v>49.299716959759003</v>
      </c>
      <c r="I15" s="5">
        <f>ReprocessedData!N19</f>
        <v>-17.753168901292899</v>
      </c>
      <c r="L15" s="5">
        <f t="shared" si="0"/>
        <v>9.8875671403267393</v>
      </c>
      <c r="M15" s="5">
        <f t="shared" si="1"/>
        <v>-17.551701534892899</v>
      </c>
      <c r="N15" s="5">
        <f t="shared" si="2"/>
        <v>-15.146908344203069</v>
      </c>
      <c r="O15" s="5">
        <f t="shared" si="2"/>
        <v>13.816729700044439</v>
      </c>
      <c r="P15" s="5">
        <f t="shared" si="3"/>
        <v>9.5963122856179695</v>
      </c>
      <c r="Q15" s="5">
        <f t="shared" si="3"/>
        <v>-18.174012481124933</v>
      </c>
      <c r="R15" s="4">
        <f t="shared" si="5"/>
        <v>12.047094201643368</v>
      </c>
      <c r="S15" s="4">
        <f t="shared" si="4"/>
        <v>41.713898246585671</v>
      </c>
      <c r="U15" s="25" t="s">
        <v>48</v>
      </c>
      <c r="V15" s="7" t="s">
        <v>31</v>
      </c>
      <c r="W15" s="26" t="s">
        <v>32</v>
      </c>
    </row>
    <row r="16" spans="1:23" x14ac:dyDescent="0.2">
      <c r="A16" s="1">
        <f>ReprocessedData!A20</f>
        <v>13</v>
      </c>
      <c r="B16" s="2" t="str">
        <f>ReprocessedData!B20</f>
        <v>FS45LE</v>
      </c>
      <c r="C16" s="1">
        <f>ReprocessedData!C20</f>
        <v>0.80800000000000005</v>
      </c>
      <c r="D16" s="3">
        <f>ReprocessedData!D20</f>
        <v>1.3249713595037101E-7</v>
      </c>
      <c r="E16" s="5">
        <f>ReprocessedData!E20</f>
        <v>14.8905101314823</v>
      </c>
      <c r="F16" s="5">
        <f>ReprocessedData!G20</f>
        <v>10.442165935834501</v>
      </c>
      <c r="G16" s="3">
        <f>ReprocessedData!K20</f>
        <v>4.9875141905353402E-7</v>
      </c>
      <c r="H16" s="5">
        <f>ReprocessedData!L20</f>
        <v>49.189244451736897</v>
      </c>
      <c r="I16" s="5">
        <f>ReprocessedData!N20</f>
        <v>-17.168822513381201</v>
      </c>
      <c r="J16" s="3"/>
      <c r="K16" s="3"/>
      <c r="L16" s="5">
        <f t="shared" si="0"/>
        <v>10.461885730994501</v>
      </c>
      <c r="M16" s="5">
        <f t="shared" si="1"/>
        <v>-16.9643776922812</v>
      </c>
      <c r="N16" s="5">
        <f t="shared" si="2"/>
        <v>-14.58682674896561</v>
      </c>
      <c r="O16" s="5">
        <f t="shared" si="2"/>
        <v>14.42280610968516</v>
      </c>
      <c r="P16" s="5">
        <f t="shared" si="3"/>
        <v>10.156393880855319</v>
      </c>
      <c r="Q16" s="5">
        <f t="shared" si="3"/>
        <v>-17.567936071484212</v>
      </c>
      <c r="R16" s="4">
        <f t="shared" si="5"/>
        <v>12.539616038156367</v>
      </c>
      <c r="S16" s="4">
        <f t="shared" si="4"/>
        <v>41.620408714712944</v>
      </c>
      <c r="U16" s="33" t="s">
        <v>40</v>
      </c>
      <c r="V16" s="27">
        <f>AVERAGE(N10,N23,N36,N49,N62,N75,N88,N101)</f>
        <v>-18.423220629821085</v>
      </c>
      <c r="W16" s="28">
        <f>AVERAGE(O10,O23,O36,O49,O62,O75,O88,O101)</f>
        <v>3.3807421811692753</v>
      </c>
    </row>
    <row r="17" spans="1:23" x14ac:dyDescent="0.2">
      <c r="A17" s="1">
        <f>ReprocessedData!A21</f>
        <v>14</v>
      </c>
      <c r="B17" s="2" t="str">
        <f>ReprocessedData!B21</f>
        <v>FS46LE</v>
      </c>
      <c r="C17" s="1">
        <f>ReprocessedData!C21</f>
        <v>0.76600000000000001</v>
      </c>
      <c r="D17" s="3">
        <f>ReprocessedData!D21</f>
        <v>1.11749353326474E-7</v>
      </c>
      <c r="E17" s="5">
        <f>ReprocessedData!E21</f>
        <v>13.247472722344</v>
      </c>
      <c r="F17" s="5">
        <f>ReprocessedData!G21</f>
        <v>9.9818657880108699</v>
      </c>
      <c r="G17" s="3">
        <f>ReprocessedData!K21</f>
        <v>4.4442947555456398E-7</v>
      </c>
      <c r="H17" s="5">
        <f>ReprocessedData!L21</f>
        <v>46.235030502822703</v>
      </c>
      <c r="I17" s="5">
        <f>ReprocessedData!N21</f>
        <v>-18.133478017193301</v>
      </c>
      <c r="L17" s="5">
        <f t="shared" si="0"/>
        <v>10.01455861489087</v>
      </c>
      <c r="M17" s="5">
        <f t="shared" si="1"/>
        <v>-17.901124452393304</v>
      </c>
      <c r="N17" s="5">
        <f t="shared" si="2"/>
        <v>-15.023064908153305</v>
      </c>
      <c r="O17" s="5">
        <f t="shared" si="2"/>
        <v>13.456150115290777</v>
      </c>
      <c r="P17" s="5">
        <f t="shared" si="3"/>
        <v>9.7201557216677337</v>
      </c>
      <c r="Q17" s="5">
        <f t="shared" si="3"/>
        <v>-18.534592065878599</v>
      </c>
      <c r="R17" s="4">
        <f t="shared" si="5"/>
        <v>11.155919138815362</v>
      </c>
      <c r="S17" s="4">
        <f t="shared" si="4"/>
        <v>39.120792323343153</v>
      </c>
      <c r="U17" s="33" t="s">
        <v>41</v>
      </c>
      <c r="V17" s="30">
        <v>6.32</v>
      </c>
      <c r="W17" s="31">
        <v>-28.61</v>
      </c>
    </row>
    <row r="18" spans="1:23" x14ac:dyDescent="0.2">
      <c r="A18" s="1">
        <f>ReprocessedData!A22</f>
        <v>15</v>
      </c>
      <c r="B18" s="2" t="str">
        <f>ReprocessedData!B22</f>
        <v>FS47LE</v>
      </c>
      <c r="C18" s="1">
        <f>ReprocessedData!C22</f>
        <v>0.82399999999999995</v>
      </c>
      <c r="D18" s="3">
        <f>ReprocessedData!D22</f>
        <v>1.38663368308423E-7</v>
      </c>
      <c r="E18" s="5">
        <f>ReprocessedData!E22</f>
        <v>15.2808908557818</v>
      </c>
      <c r="F18" s="5">
        <f>ReprocessedData!G22</f>
        <v>11.5562865007472</v>
      </c>
      <c r="G18" s="3">
        <f>ReprocessedData!K22</f>
        <v>4.95902760189182E-7</v>
      </c>
      <c r="H18" s="5">
        <f>ReprocessedData!L22</f>
        <v>47.9586149831187</v>
      </c>
      <c r="I18" s="5">
        <f>ReprocessedData!N22</f>
        <v>-17.471645624126801</v>
      </c>
      <c r="L18" s="5">
        <f t="shared" si="0"/>
        <v>11.603777625747201</v>
      </c>
      <c r="M18" s="5">
        <f t="shared" si="1"/>
        <v>-17.189264061626801</v>
      </c>
      <c r="N18" s="5">
        <f t="shared" si="2"/>
        <v>-13.473241633675471</v>
      </c>
      <c r="O18" s="5">
        <f t="shared" si="2"/>
        <v>14.190739380188777</v>
      </c>
      <c r="P18" s="5">
        <f t="shared" si="3"/>
        <v>11.269978996145458</v>
      </c>
      <c r="Q18" s="5">
        <f t="shared" si="3"/>
        <v>-17.800002800980597</v>
      </c>
      <c r="R18" s="4">
        <f t="shared" si="5"/>
        <v>12.868373053272588</v>
      </c>
      <c r="S18" s="4">
        <f t="shared" si="4"/>
        <v>40.579143014722682</v>
      </c>
      <c r="U18" s="34" t="s">
        <v>47</v>
      </c>
      <c r="V18" s="35">
        <f>V17-V16</f>
        <v>24.743220629821085</v>
      </c>
      <c r="W18" s="36">
        <f>W17-W16</f>
        <v>-31.990742181169274</v>
      </c>
    </row>
    <row r="19" spans="1:23" x14ac:dyDescent="0.2">
      <c r="A19" s="1">
        <f>ReprocessedData!A23</f>
        <v>16</v>
      </c>
      <c r="B19" s="2" t="str">
        <f>ReprocessedData!B23</f>
        <v>FS48LE</v>
      </c>
      <c r="C19" s="1">
        <f>ReprocessedData!C23</f>
        <v>0.75600000000000001</v>
      </c>
      <c r="D19" s="3">
        <f>ReprocessedData!D23</f>
        <v>1.2351582089065201E-7</v>
      </c>
      <c r="E19" s="5">
        <f>ReprocessedData!E23</f>
        <v>14.8359045458444</v>
      </c>
      <c r="F19" s="5">
        <f>ReprocessedData!G23</f>
        <v>11.3026602389034</v>
      </c>
      <c r="G19" s="3">
        <f>ReprocessedData!K23</f>
        <v>4.4779557528684698E-7</v>
      </c>
      <c r="H19" s="5">
        <f>ReprocessedData!L23</f>
        <v>47.201452045538701</v>
      </c>
      <c r="I19" s="5">
        <f>ReprocessedData!N23</f>
        <v>-17.337594020059498</v>
      </c>
      <c r="L19" s="5">
        <f t="shared" si="0"/>
        <v>11.366125972023399</v>
      </c>
      <c r="M19" s="5">
        <f t="shared" si="1"/>
        <v>-16.987150704859499</v>
      </c>
      <c r="N19" s="5">
        <f t="shared" si="2"/>
        <v>-13.705002052877058</v>
      </c>
      <c r="O19" s="5">
        <f t="shared" si="2"/>
        <v>14.399305981308341</v>
      </c>
      <c r="P19" s="5">
        <f t="shared" si="3"/>
        <v>11.038218576943981</v>
      </c>
      <c r="Q19" s="5">
        <f t="shared" si="3"/>
        <v>-17.591436199861032</v>
      </c>
      <c r="R19" s="4">
        <f t="shared" si="5"/>
        <v>12.493666309166194</v>
      </c>
      <c r="S19" s="4">
        <f t="shared" si="4"/>
        <v>39.938482513142276</v>
      </c>
    </row>
    <row r="20" spans="1:23" x14ac:dyDescent="0.2">
      <c r="A20" s="1">
        <f>ReprocessedData!A24</f>
        <v>17</v>
      </c>
      <c r="B20" s="2" t="str">
        <f>ReprocessedData!B24</f>
        <v>FS49LE</v>
      </c>
      <c r="C20" s="1">
        <f>ReprocessedData!C24</f>
        <v>0.79200000000000004</v>
      </c>
      <c r="D20" s="3">
        <f>ReprocessedData!D24</f>
        <v>1.1527463036897799E-7</v>
      </c>
      <c r="E20" s="5">
        <f>ReprocessedData!E24</f>
        <v>13.216700844774101</v>
      </c>
      <c r="F20" s="5">
        <f>ReprocessedData!G24</f>
        <v>11.205000248576001</v>
      </c>
      <c r="G20" s="3">
        <f>ReprocessedData!K24</f>
        <v>4.5248859248392398E-7</v>
      </c>
      <c r="H20" s="5">
        <f>ReprocessedData!L24</f>
        <v>45.528075456180197</v>
      </c>
      <c r="I20" s="5">
        <f>ReprocessedData!N24</f>
        <v>-18.980960407038001</v>
      </c>
      <c r="L20" s="5">
        <f t="shared" si="0"/>
        <v>11.284905663416001</v>
      </c>
      <c r="M20" s="5">
        <f t="shared" si="1"/>
        <v>-18.549461023138004</v>
      </c>
      <c r="N20" s="5">
        <f t="shared" si="2"/>
        <v>-13.784208961289623</v>
      </c>
      <c r="O20" s="5">
        <f t="shared" si="2"/>
        <v>12.787112912087117</v>
      </c>
      <c r="P20" s="5">
        <f t="shared" si="3"/>
        <v>10.959011668531415</v>
      </c>
      <c r="Q20" s="5">
        <f t="shared" si="3"/>
        <v>-19.203629269082256</v>
      </c>
      <c r="R20" s="4">
        <f t="shared" si="5"/>
        <v>11.1300640982691</v>
      </c>
      <c r="S20" s="4">
        <f t="shared" si="4"/>
        <v>38.52263717977322</v>
      </c>
      <c r="U20" s="39"/>
      <c r="V20" s="39" t="s">
        <v>2</v>
      </c>
      <c r="W20" s="70">
        <v>6.8541999999999995E-7</v>
      </c>
    </row>
    <row r="21" spans="1:23" x14ac:dyDescent="0.2">
      <c r="A21" s="41">
        <f>ReprocessedData!A25</f>
        <v>18</v>
      </c>
      <c r="B21" s="42" t="str">
        <f>ReprocessedData!B25</f>
        <v>ALANINE</v>
      </c>
      <c r="C21" s="41">
        <f>ReprocessedData!C25</f>
        <v>0.8</v>
      </c>
      <c r="D21" s="43">
        <f>ReprocessedData!D25</f>
        <v>1.5954773078391501E-7</v>
      </c>
      <c r="E21" s="44">
        <f>ReprocessedData!E25</f>
        <v>18.1098327730524</v>
      </c>
      <c r="F21" s="44">
        <f>ReprocessedData!G25</f>
        <v>-1.9671068518802499</v>
      </c>
      <c r="G21" s="43">
        <f>ReprocessedData!K25</f>
        <v>4.6272916021106201E-7</v>
      </c>
      <c r="H21" s="44">
        <f>ReprocessedData!L25</f>
        <v>46.092851241134703</v>
      </c>
      <c r="I21" s="44">
        <f>ReprocessedData!N25</f>
        <v>-19.490920645106499</v>
      </c>
      <c r="J21" s="44">
        <f>F21</f>
        <v>-1.9671068518802499</v>
      </c>
      <c r="K21" s="44">
        <f>I21</f>
        <v>-19.490920645106499</v>
      </c>
      <c r="L21" s="44">
        <f t="shared" si="0"/>
        <v>-1.8710380237202502</v>
      </c>
      <c r="M21" s="44">
        <f t="shared" si="1"/>
        <v>-18.971044731506499</v>
      </c>
      <c r="N21" s="44">
        <f t="shared" si="2"/>
        <v>-26.614025106679652</v>
      </c>
      <c r="O21" s="44">
        <f t="shared" si="2"/>
        <v>12.352068526361393</v>
      </c>
      <c r="P21" s="44">
        <f t="shared" si="3"/>
        <v>-1.8708044768586118</v>
      </c>
      <c r="Q21" s="44">
        <f t="shared" si="3"/>
        <v>-19.638673654807981</v>
      </c>
      <c r="R21" s="45">
        <f t="shared" si="5"/>
        <v>15.25069913499267</v>
      </c>
      <c r="S21" s="45">
        <f t="shared" si="4"/>
        <v>39.000523701436201</v>
      </c>
      <c r="U21" s="39" t="s">
        <v>62</v>
      </c>
      <c r="V21" s="13">
        <v>1.2554E-7</v>
      </c>
      <c r="W21" s="13">
        <v>7.0060999999999997E-7</v>
      </c>
    </row>
    <row r="22" spans="1:23" x14ac:dyDescent="0.2">
      <c r="A22" s="41">
        <f>ReprocessedData!A26</f>
        <v>19</v>
      </c>
      <c r="B22" s="42" t="str">
        <f>ReprocessedData!B26</f>
        <v>ALANINE</v>
      </c>
      <c r="C22" s="41">
        <f>ReprocessedData!C26</f>
        <v>0.8</v>
      </c>
      <c r="D22" s="43">
        <f>ReprocessedData!D26</f>
        <v>1.5494283752554001E-7</v>
      </c>
      <c r="E22" s="44">
        <f>ReprocessedData!E26</f>
        <v>17.587025961613001</v>
      </c>
      <c r="F22" s="44">
        <f>ReprocessedData!G26</f>
        <v>-1.9342432351727901</v>
      </c>
      <c r="G22" s="43">
        <f>ReprocessedData!K26</f>
        <v>4.4822372402553199E-7</v>
      </c>
      <c r="H22" s="44">
        <f>ReprocessedData!L26</f>
        <v>44.647953311426001</v>
      </c>
      <c r="I22" s="44">
        <f>ReprocessedData!N26</f>
        <v>-19.5270664077714</v>
      </c>
      <c r="J22" s="44">
        <f>F22</f>
        <v>-1.9342432351727901</v>
      </c>
      <c r="K22" s="44">
        <f>I22</f>
        <v>-19.5270664077714</v>
      </c>
      <c r="L22" s="44">
        <f t="shared" si="0"/>
        <v>-1.8230265352927904</v>
      </c>
      <c r="M22" s="44">
        <f t="shared" si="1"/>
        <v>-18.917482250471409</v>
      </c>
      <c r="N22" s="44">
        <f t="shared" si="2"/>
        <v>-26.567203792751791</v>
      </c>
      <c r="O22" s="44">
        <f t="shared" si="2"/>
        <v>12.407341195103783</v>
      </c>
      <c r="P22" s="44">
        <f t="shared" si="3"/>
        <v>-1.8239831629307535</v>
      </c>
      <c r="Q22" s="44">
        <f t="shared" si="3"/>
        <v>-19.583400986065591</v>
      </c>
      <c r="R22" s="45">
        <f t="shared" si="5"/>
        <v>14.81053090892528</v>
      </c>
      <c r="S22" s="45">
        <f t="shared" si="4"/>
        <v>37.777951932897999</v>
      </c>
    </row>
    <row r="23" spans="1:23" x14ac:dyDescent="0.2">
      <c r="A23" s="46">
        <f>ReprocessedData!A27</f>
        <v>20</v>
      </c>
      <c r="B23" s="47" t="str">
        <f>ReprocessedData!B27</f>
        <v>BOVINE LIVER</v>
      </c>
      <c r="C23" s="46">
        <f>ReprocessedData!C27</f>
        <v>0.73399999999999999</v>
      </c>
      <c r="D23" s="48">
        <f>ReprocessedData!D27</f>
        <v>8.9872971023585699E-8</v>
      </c>
      <c r="E23" s="49">
        <f>ReprocessedData!E27</f>
        <v>11.1185290267189</v>
      </c>
      <c r="F23" s="49">
        <f>ReprocessedData!G27</f>
        <v>6.3978003387253297</v>
      </c>
      <c r="G23" s="48">
        <f>ReprocessedData!K27</f>
        <v>4.9976738636381402E-7</v>
      </c>
      <c r="H23" s="49">
        <f>ReprocessedData!L27</f>
        <v>54.258242286617502</v>
      </c>
      <c r="I23" s="49">
        <f>ReprocessedData!N27</f>
        <v>-28.380281139656901</v>
      </c>
      <c r="J23" s="49">
        <f>F23+(AVERAGE(F$8:F$9,F$21:F$22,F$34:F$35,F$47:F$48,F$60:F$61,F$73:F$74,F$86:F$87,F$99:F$100)-AVERAGE(F$10,F$23,F$36,F$49,F$62,F$75,F$88,F$101))</f>
        <v>-1.9766469545504188</v>
      </c>
      <c r="K23" s="49">
        <f>I23+(AVERAGE(I$8:I$9,I$21:I$22,I$34:I$35,I$47:I$48,I$60:I$61,I$73:I$74,I$86:I$87,I$99:I$100)-AVERAGE(I$10,I$23,I$36,I$49,I$62,I$75,I$88,I$101))</f>
        <v>-19.647930162386164</v>
      </c>
      <c r="L23" s="49">
        <f t="shared" si="0"/>
        <v>6.5224443387253288</v>
      </c>
      <c r="M23" s="49">
        <f t="shared" si="1"/>
        <v>-27.685641139656898</v>
      </c>
      <c r="N23" s="49">
        <f t="shared" si="2"/>
        <v>-18.428611875164648</v>
      </c>
      <c r="O23" s="49">
        <f t="shared" si="2"/>
        <v>3.3592251930585348</v>
      </c>
      <c r="P23" s="49">
        <f t="shared" si="3"/>
        <v>6.3146087546563923</v>
      </c>
      <c r="Q23" s="49">
        <f t="shared" si="3"/>
        <v>-28.631516988110839</v>
      </c>
      <c r="R23" s="50">
        <f t="shared" si="5"/>
        <v>9.3631535941997353</v>
      </c>
      <c r="S23" s="50">
        <f t="shared" si="4"/>
        <v>45.909800851680124</v>
      </c>
      <c r="U23" s="39" t="s">
        <v>69</v>
      </c>
      <c r="V23" s="39" t="s">
        <v>57</v>
      </c>
      <c r="W23" s="39" t="s">
        <v>58</v>
      </c>
    </row>
    <row r="24" spans="1:23" x14ac:dyDescent="0.2">
      <c r="A24" s="1">
        <f>ReprocessedData!A28</f>
        <v>21</v>
      </c>
      <c r="B24" s="2" t="str">
        <f>ReprocessedData!B28</f>
        <v>FS50LE</v>
      </c>
      <c r="C24" s="1">
        <f>ReprocessedData!C28</f>
        <v>0.83099999999999996</v>
      </c>
      <c r="D24" s="3">
        <f>ReprocessedData!D28</f>
        <v>1.33150755338152E-7</v>
      </c>
      <c r="E24" s="5">
        <f>ReprocessedData!E28</f>
        <v>14.5497940583389</v>
      </c>
      <c r="F24" s="5">
        <f>ReprocessedData!G28</f>
        <v>11.419179329441</v>
      </c>
      <c r="G24" s="3">
        <f>ReprocessedData!K28</f>
        <v>5.0907193482885305E-7</v>
      </c>
      <c r="H24" s="5">
        <f>ReprocessedData!L28</f>
        <v>48.817513945492699</v>
      </c>
      <c r="I24" s="5">
        <f>ReprocessedData!N28</f>
        <v>-17.135328756112401</v>
      </c>
      <c r="L24" s="5">
        <f t="shared" si="0"/>
        <v>11.554891445561001</v>
      </c>
      <c r="M24" s="5">
        <f t="shared" si="1"/>
        <v>-16.365945273412414</v>
      </c>
      <c r="N24" s="5">
        <f t="shared" ref="N24:O43" si="6">(N130-1)*1000</f>
        <v>-13.520915956305224</v>
      </c>
      <c r="O24" s="5">
        <f t="shared" si="6"/>
        <v>15.040345779499864</v>
      </c>
      <c r="P24" s="5">
        <f t="shared" ref="P24:Q43" si="7">(P130-1)*1000</f>
        <v>11.222304673515815</v>
      </c>
      <c r="Q24" s="5">
        <f t="shared" si="7"/>
        <v>-16.950396401669508</v>
      </c>
      <c r="R24" s="4">
        <f t="shared" si="5"/>
        <v>12.252697720061217</v>
      </c>
      <c r="S24" s="4">
        <f t="shared" si="4"/>
        <v>41.305861865011224</v>
      </c>
      <c r="U24" s="39" t="s">
        <v>49</v>
      </c>
      <c r="V24" s="37">
        <v>9.31</v>
      </c>
      <c r="W24" s="37">
        <v>47.24</v>
      </c>
    </row>
    <row r="25" spans="1:23" x14ac:dyDescent="0.2">
      <c r="A25" s="1">
        <f>ReprocessedData!A29</f>
        <v>22</v>
      </c>
      <c r="B25" s="2" t="str">
        <f>ReprocessedData!B29</f>
        <v>FS51LE</v>
      </c>
      <c r="C25" s="1">
        <f>ReprocessedData!C29</f>
        <v>0.83</v>
      </c>
      <c r="D25" s="3">
        <f>ReprocessedData!D29</f>
        <v>1.2566327255159001E-7</v>
      </c>
      <c r="E25" s="5">
        <f>ReprocessedData!E29</f>
        <v>13.7481320767647</v>
      </c>
      <c r="F25" s="5">
        <f>ReprocessedData!G29</f>
        <v>10.6769827968955</v>
      </c>
      <c r="G25" s="3">
        <f>ReprocessedData!K29</f>
        <v>4.63243200798935E-7</v>
      </c>
      <c r="H25" s="5">
        <f>ReprocessedData!L29</f>
        <v>44.476229623068797</v>
      </c>
      <c r="I25" s="5">
        <f>ReprocessedData!N29</f>
        <v>-18.783646764706099</v>
      </c>
      <c r="L25" s="5">
        <f t="shared" si="0"/>
        <v>10.820863824735499</v>
      </c>
      <c r="M25" s="5">
        <f t="shared" si="1"/>
        <v>-17.954848438306101</v>
      </c>
      <c r="N25" s="5">
        <f t="shared" si="6"/>
        <v>-14.236747495629643</v>
      </c>
      <c r="O25" s="5">
        <f t="shared" si="6"/>
        <v>13.400710785007819</v>
      </c>
      <c r="P25" s="5">
        <f t="shared" si="7"/>
        <v>10.506473134191285</v>
      </c>
      <c r="Q25" s="5">
        <f t="shared" si="7"/>
        <v>-18.590031396161557</v>
      </c>
      <c r="R25" s="4">
        <f t="shared" si="5"/>
        <v>11.577622420495404</v>
      </c>
      <c r="S25" s="4">
        <f t="shared" si="4"/>
        <v>37.632625486158439</v>
      </c>
    </row>
    <row r="26" spans="1:23" x14ac:dyDescent="0.2">
      <c r="A26" s="1">
        <f>ReprocessedData!A30</f>
        <v>23</v>
      </c>
      <c r="B26" s="2" t="str">
        <f>ReprocessedData!B30</f>
        <v>FS52LE</v>
      </c>
      <c r="C26" s="1">
        <f>ReprocessedData!C30</f>
        <v>0.81899999999999995</v>
      </c>
      <c r="D26" s="3">
        <f>ReprocessedData!D30</f>
        <v>1.36836140189611E-7</v>
      </c>
      <c r="E26" s="5">
        <f>ReprocessedData!E30</f>
        <v>15.1716592607468</v>
      </c>
      <c r="F26" s="5">
        <f>ReprocessedData!G30</f>
        <v>11.560789702103101</v>
      </c>
      <c r="G26" s="3">
        <f>ReprocessedData!K30</f>
        <v>5.0628470238400801E-7</v>
      </c>
      <c r="H26" s="5">
        <f>ReprocessedData!L30</f>
        <v>49.2615641499793</v>
      </c>
      <c r="I26" s="5">
        <f>ReprocessedData!N30</f>
        <v>-17.9267216955446</v>
      </c>
      <c r="L26" s="5">
        <f t="shared" si="0"/>
        <v>11.709531183263101</v>
      </c>
      <c r="M26" s="5">
        <f t="shared" si="1"/>
        <v>-17.057890239444596</v>
      </c>
      <c r="N26" s="5">
        <f t="shared" si="6"/>
        <v>-13.370109640112982</v>
      </c>
      <c r="O26" s="5">
        <f t="shared" si="6"/>
        <v>14.326307815679007</v>
      </c>
      <c r="P26" s="5">
        <f t="shared" si="7"/>
        <v>11.373110989707946</v>
      </c>
      <c r="Q26" s="5">
        <f t="shared" si="7"/>
        <v>-17.664434365490365</v>
      </c>
      <c r="R26" s="4">
        <f t="shared" si="5"/>
        <v>12.776327105198735</v>
      </c>
      <c r="S26" s="4">
        <f t="shared" si="4"/>
        <v>41.681607581177502</v>
      </c>
    </row>
    <row r="27" spans="1:23" x14ac:dyDescent="0.2">
      <c r="A27" s="1">
        <f>ReprocessedData!A31</f>
        <v>24</v>
      </c>
      <c r="B27" s="2" t="str">
        <f>ReprocessedData!B31</f>
        <v>FS53LE</v>
      </c>
      <c r="C27" s="1">
        <f>ReprocessedData!C31</f>
        <v>0.80800000000000005</v>
      </c>
      <c r="D27" s="3">
        <f>ReprocessedData!D31</f>
        <v>1.2056747496214099E-7</v>
      </c>
      <c r="E27" s="5">
        <f>ReprocessedData!E31</f>
        <v>13.5497456925919</v>
      </c>
      <c r="F27" s="5">
        <f>ReprocessedData!G31</f>
        <v>10.4730556072635</v>
      </c>
      <c r="G27" s="3">
        <f>ReprocessedData!K31</f>
        <v>5.1705568271387403E-7</v>
      </c>
      <c r="H27" s="5">
        <f>ReprocessedData!L31</f>
        <v>50.994495001649298</v>
      </c>
      <c r="I27" s="5">
        <f>ReprocessedData!N31</f>
        <v>-17.8385129174494</v>
      </c>
      <c r="L27" s="5">
        <f t="shared" si="0"/>
        <v>10.6231027701435</v>
      </c>
      <c r="M27" s="5">
        <f t="shared" si="1"/>
        <v>-16.951800392649396</v>
      </c>
      <c r="N27" s="5">
        <f t="shared" si="6"/>
        <v>-14.429606178478437</v>
      </c>
      <c r="O27" s="5">
        <f t="shared" si="6"/>
        <v>14.435784987862466</v>
      </c>
      <c r="P27" s="5">
        <f t="shared" si="7"/>
        <v>10.313614451342712</v>
      </c>
      <c r="Q27" s="5">
        <f t="shared" si="7"/>
        <v>-17.554957193306908</v>
      </c>
      <c r="R27" s="4">
        <f t="shared" si="5"/>
        <v>11.410585080733936</v>
      </c>
      <c r="S27" s="4">
        <f t="shared" si="4"/>
        <v>43.147884939664692</v>
      </c>
    </row>
    <row r="28" spans="1:23" x14ac:dyDescent="0.2">
      <c r="A28" s="1">
        <f>ReprocessedData!A32</f>
        <v>25</v>
      </c>
      <c r="B28" s="2" t="str">
        <f>ReprocessedData!B32</f>
        <v>FS54LE</v>
      </c>
      <c r="C28" s="1">
        <f>ReprocessedData!C32</f>
        <v>0.75</v>
      </c>
      <c r="D28" s="3">
        <f>ReprocessedData!D32</f>
        <v>8.46765173430353E-8</v>
      </c>
      <c r="E28" s="5">
        <f>ReprocessedData!E32</f>
        <v>10.25220755334</v>
      </c>
      <c r="F28" s="5">
        <f>ReprocessedData!G32</f>
        <v>10.0049998294828</v>
      </c>
      <c r="G28" s="3">
        <f>ReprocessedData!K32</f>
        <v>3.11335550007286E-7</v>
      </c>
      <c r="H28" s="5">
        <f>ReprocessedData!L32</f>
        <v>33.0799186021531</v>
      </c>
      <c r="I28" s="5">
        <f>ReprocessedData!N32</f>
        <v>-18.768004485614998</v>
      </c>
      <c r="L28" s="5">
        <f t="shared" si="0"/>
        <v>10.1527467044828</v>
      </c>
      <c r="M28" s="5">
        <f t="shared" si="1"/>
        <v>-17.886731048115003</v>
      </c>
      <c r="N28" s="5">
        <f t="shared" si="6"/>
        <v>-14.888302414096778</v>
      </c>
      <c r="O28" s="5">
        <f t="shared" si="6"/>
        <v>13.47100308422311</v>
      </c>
      <c r="P28" s="5">
        <f t="shared" si="7"/>
        <v>9.8549182157241511</v>
      </c>
      <c r="Q28" s="5">
        <f t="shared" si="7"/>
        <v>-18.519739096946264</v>
      </c>
      <c r="R28" s="4">
        <f t="shared" si="5"/>
        <v>8.6335783175948038</v>
      </c>
      <c r="S28" s="4">
        <f t="shared" si="4"/>
        <v>27.98987812019848</v>
      </c>
    </row>
    <row r="29" spans="1:23" x14ac:dyDescent="0.2">
      <c r="A29" s="1">
        <f>ReprocessedData!A33</f>
        <v>26</v>
      </c>
      <c r="B29" s="2" t="str">
        <f>ReprocessedData!B33</f>
        <v>FS55LE</v>
      </c>
      <c r="C29" s="1">
        <f>ReprocessedData!C33</f>
        <v>0.81499999999999995</v>
      </c>
      <c r="D29" s="3">
        <f>ReprocessedData!D33</f>
        <v>1.30995579328275E-7</v>
      </c>
      <c r="E29" s="5">
        <f>ReprocessedData!E33</f>
        <v>14.5953666356853</v>
      </c>
      <c r="F29" s="5">
        <f>ReprocessedData!G33</f>
        <v>11.4602468111369</v>
      </c>
      <c r="G29" s="3">
        <f>ReprocessedData!K33</f>
        <v>4.72408385077117E-7</v>
      </c>
      <c r="H29" s="5">
        <f>ReprocessedData!L33</f>
        <v>46.190991843601999</v>
      </c>
      <c r="I29" s="5">
        <f>ReprocessedData!N33</f>
        <v>-17.8431690414793</v>
      </c>
      <c r="L29" s="5">
        <f t="shared" si="0"/>
        <v>11.602263520256898</v>
      </c>
      <c r="M29" s="5">
        <f t="shared" si="1"/>
        <v>-16.989901166279282</v>
      </c>
      <c r="N29" s="5">
        <f t="shared" si="6"/>
        <v>-13.474718205446212</v>
      </c>
      <c r="O29" s="5">
        <f t="shared" si="6"/>
        <v>14.396467700855231</v>
      </c>
      <c r="P29" s="5">
        <f t="shared" si="7"/>
        <v>11.268502424374827</v>
      </c>
      <c r="Q29" s="5">
        <f t="shared" si="7"/>
        <v>-17.594274480314141</v>
      </c>
      <c r="R29" s="4">
        <f t="shared" si="5"/>
        <v>12.291026070945932</v>
      </c>
      <c r="S29" s="4">
        <f t="shared" si="4"/>
        <v>39.083508754891348</v>
      </c>
    </row>
    <row r="30" spans="1:23" x14ac:dyDescent="0.2">
      <c r="A30" s="1">
        <f>ReprocessedData!A34</f>
        <v>27</v>
      </c>
      <c r="B30" s="2" t="str">
        <f>ReprocessedData!B34</f>
        <v>FS56LE</v>
      </c>
      <c r="C30" s="1">
        <f>ReprocessedData!C34</f>
        <v>0.80300000000000005</v>
      </c>
      <c r="D30" s="3">
        <f>ReprocessedData!D34</f>
        <v>1.3252116635303901E-7</v>
      </c>
      <c r="E30" s="5">
        <f>ReprocessedData!E34</f>
        <v>14.985911660872</v>
      </c>
      <c r="F30" s="5">
        <f>ReprocessedData!G34</f>
        <v>10.404667508883399</v>
      </c>
      <c r="G30" s="3">
        <f>ReprocessedData!K34</f>
        <v>4.8282671238908403E-7</v>
      </c>
      <c r="H30" s="5">
        <f>ReprocessedData!L34</f>
        <v>47.915192238647002</v>
      </c>
      <c r="I30" s="5">
        <f>ReprocessedData!N34</f>
        <v>-17.375202376174599</v>
      </c>
      <c r="L30" s="5">
        <f t="shared" si="0"/>
        <v>10.537959729723397</v>
      </c>
      <c r="M30" s="5">
        <f t="shared" si="1"/>
        <v>-16.569511557274588</v>
      </c>
      <c r="N30" s="5">
        <f t="shared" si="6"/>
        <v>-14.512638576657299</v>
      </c>
      <c r="O30" s="5">
        <f t="shared" si="6"/>
        <v>14.830279861013596</v>
      </c>
      <c r="P30" s="5">
        <f t="shared" si="7"/>
        <v>10.23058205316385</v>
      </c>
      <c r="Q30" s="5">
        <f t="shared" si="7"/>
        <v>-17.16046232015578</v>
      </c>
      <c r="R30" s="4">
        <f t="shared" si="5"/>
        <v>12.619984253223331</v>
      </c>
      <c r="S30" s="4">
        <f t="shared" si="4"/>
        <v>40.542385725778814</v>
      </c>
    </row>
    <row r="31" spans="1:23" x14ac:dyDescent="0.2">
      <c r="A31" s="1">
        <f>ReprocessedData!A35</f>
        <v>28</v>
      </c>
      <c r="B31" s="2" t="str">
        <f>ReprocessedData!B35</f>
        <v>FS57LE</v>
      </c>
      <c r="C31" s="1">
        <f>ReprocessedData!C35</f>
        <v>0.77400000000000002</v>
      </c>
      <c r="D31" s="3">
        <f>ReprocessedData!D35</f>
        <v>1.3212391157535501E-7</v>
      </c>
      <c r="E31" s="5">
        <f>ReprocessedData!E35</f>
        <v>15.5008112031497</v>
      </c>
      <c r="F31" s="5">
        <f>ReprocessedData!G35</f>
        <v>12.6178881793456</v>
      </c>
      <c r="G31" s="3">
        <f>ReprocessedData!K35</f>
        <v>4.6703154665816997E-7</v>
      </c>
      <c r="H31" s="5">
        <f>ReprocessedData!L35</f>
        <v>48.084251350589902</v>
      </c>
      <c r="I31" s="5">
        <f>ReprocessedData!N35</f>
        <v>-16.996424344305701</v>
      </c>
      <c r="L31" s="5">
        <f t="shared" si="0"/>
        <v>12.7401887835056</v>
      </c>
      <c r="M31" s="5">
        <f t="shared" si="1"/>
        <v>-16.252326270705709</v>
      </c>
      <c r="N31" s="5">
        <f t="shared" si="6"/>
        <v>-12.365001391368535</v>
      </c>
      <c r="O31" s="5">
        <f t="shared" si="6"/>
        <v>15.157592504783768</v>
      </c>
      <c r="P31" s="5">
        <f t="shared" si="7"/>
        <v>12.378219238452504</v>
      </c>
      <c r="Q31" s="5">
        <f t="shared" si="7"/>
        <v>-16.833149676385606</v>
      </c>
      <c r="R31" s="4">
        <f t="shared" si="5"/>
        <v>13.0535780634214</v>
      </c>
      <c r="S31" s="4">
        <f t="shared" si="4"/>
        <v>40.685420910858433</v>
      </c>
    </row>
    <row r="32" spans="1:23" x14ac:dyDescent="0.2">
      <c r="A32" s="1">
        <f>ReprocessedData!A36</f>
        <v>29</v>
      </c>
      <c r="B32" s="2" t="str">
        <f>ReprocessedData!B36</f>
        <v>FS58LE</v>
      </c>
      <c r="C32" s="1">
        <f>ReprocessedData!C36</f>
        <v>0.78700000000000003</v>
      </c>
      <c r="D32" s="3">
        <f>ReprocessedData!D36</f>
        <v>1.17241491411069E-7</v>
      </c>
      <c r="E32" s="5">
        <f>ReprocessedData!E36</f>
        <v>13.5276220683627</v>
      </c>
      <c r="F32" s="5">
        <f>ReprocessedData!G36</f>
        <v>9.8046170348382393</v>
      </c>
      <c r="G32" s="3">
        <f>ReprocessedData!K36</f>
        <v>4.7350226539677502E-7</v>
      </c>
      <c r="H32" s="5">
        <f>ReprocessedData!L36</f>
        <v>47.945160440681903</v>
      </c>
      <c r="I32" s="5">
        <f>ReprocessedData!N36</f>
        <v>-17.552581953099399</v>
      </c>
      <c r="J32" s="5"/>
      <c r="K32" s="5"/>
      <c r="L32" s="5">
        <f t="shared" si="0"/>
        <v>9.914709900718238</v>
      </c>
      <c r="M32" s="5">
        <f t="shared" si="1"/>
        <v>-16.875656160799405</v>
      </c>
      <c r="N32" s="5">
        <f t="shared" si="6"/>
        <v>-15.120438435712868</v>
      </c>
      <c r="O32" s="5">
        <f t="shared" si="6"/>
        <v>14.514360416452599</v>
      </c>
      <c r="P32" s="5">
        <f t="shared" si="7"/>
        <v>9.6227821941081704</v>
      </c>
      <c r="Q32" s="5">
        <f t="shared" si="7"/>
        <v>-17.476381764716777</v>
      </c>
      <c r="R32" s="4">
        <f t="shared" si="5"/>
        <v>11.391888111174337</v>
      </c>
      <c r="S32" s="4">
        <f t="shared" si="4"/>
        <v>40.567746703909073</v>
      </c>
    </row>
    <row r="33" spans="1:19" x14ac:dyDescent="0.2">
      <c r="A33" s="1">
        <f>ReprocessedData!A37</f>
        <v>30</v>
      </c>
      <c r="B33" s="2" t="str">
        <f>ReprocessedData!B37</f>
        <v>FS59LE</v>
      </c>
      <c r="C33" s="1">
        <f>ReprocessedData!C37</f>
        <v>0.83</v>
      </c>
      <c r="D33" s="3">
        <f>ReprocessedData!D37</f>
        <v>1.3891574957708401E-7</v>
      </c>
      <c r="E33" s="5">
        <f>ReprocessedData!E37</f>
        <v>15.1980637481782</v>
      </c>
      <c r="F33" s="5">
        <f>ReprocessedData!G37</f>
        <v>11.2520576816837</v>
      </c>
      <c r="G33" s="3">
        <f>ReprocessedData!K37</f>
        <v>4.9431406168309898E-7</v>
      </c>
      <c r="H33" s="5">
        <f>ReprocessedData!L37</f>
        <v>47.459427674570399</v>
      </c>
      <c r="I33" s="5">
        <f>ReprocessedData!N37</f>
        <v>-16.980422380376499</v>
      </c>
      <c r="J33" s="5"/>
      <c r="K33" s="5"/>
      <c r="L33" s="5">
        <f t="shared" si="0"/>
        <v>11.350133681683696</v>
      </c>
      <c r="M33" s="5">
        <f t="shared" si="1"/>
        <v>-16.364612380376503</v>
      </c>
      <c r="N33" s="5">
        <f t="shared" si="6"/>
        <v>-13.720597904431475</v>
      </c>
      <c r="O33" s="5">
        <f t="shared" si="6"/>
        <v>15.041721230259819</v>
      </c>
      <c r="P33" s="5">
        <f t="shared" si="7"/>
        <v>11.022622725389564</v>
      </c>
      <c r="Q33" s="5">
        <f t="shared" si="7"/>
        <v>-16.949020950909556</v>
      </c>
      <c r="R33" s="4">
        <f t="shared" si="5"/>
        <v>12.798601088502553</v>
      </c>
      <c r="S33" s="4">
        <f t="shared" si="4"/>
        <v>40.156738239825778</v>
      </c>
    </row>
    <row r="34" spans="1:19" x14ac:dyDescent="0.2">
      <c r="A34" s="41">
        <f>ReprocessedData!A38</f>
        <v>31</v>
      </c>
      <c r="B34" s="42" t="str">
        <f>ReprocessedData!B38</f>
        <v>ALANINE</v>
      </c>
      <c r="C34" s="41">
        <f>ReprocessedData!C38</f>
        <v>0.8</v>
      </c>
      <c r="D34" s="43">
        <f>ReprocessedData!D38</f>
        <v>1.5130002684049499E-7</v>
      </c>
      <c r="E34" s="44">
        <f>ReprocessedData!E38</f>
        <v>17.1735344691308</v>
      </c>
      <c r="F34" s="44">
        <f>ReprocessedData!G38</f>
        <v>-1.9556104871440301</v>
      </c>
      <c r="G34" s="43">
        <f>ReprocessedData!K38</f>
        <v>4.3930388526902702E-7</v>
      </c>
      <c r="H34" s="44">
        <f>ReprocessedData!L38</f>
        <v>43.7594508663921</v>
      </c>
      <c r="I34" s="44">
        <f>ReprocessedData!N38</f>
        <v>-19.515669801967</v>
      </c>
      <c r="J34" s="44">
        <f>F34</f>
        <v>-1.9556104871440301</v>
      </c>
      <c r="K34" s="44">
        <f>I34</f>
        <v>-19.515669801967</v>
      </c>
      <c r="L34" s="44">
        <f t="shared" si="0"/>
        <v>-1.8675653250240318</v>
      </c>
      <c r="M34" s="44">
        <f t="shared" si="1"/>
        <v>-18.939763684266968</v>
      </c>
      <c r="N34" s="44">
        <f t="shared" si="6"/>
        <v>-26.610638493992589</v>
      </c>
      <c r="O34" s="44">
        <f t="shared" si="6"/>
        <v>12.384348341048401</v>
      </c>
      <c r="P34" s="44">
        <f t="shared" si="7"/>
        <v>-1.86741786417155</v>
      </c>
      <c r="Q34" s="44">
        <f t="shared" si="7"/>
        <v>-19.606393840120973</v>
      </c>
      <c r="R34" s="45">
        <f t="shared" si="5"/>
        <v>14.462325331256489</v>
      </c>
      <c r="S34" s="45">
        <f t="shared" si="4"/>
        <v>37.026154958016654</v>
      </c>
    </row>
    <row r="35" spans="1:19" x14ac:dyDescent="0.2">
      <c r="A35" s="41">
        <f>ReprocessedData!A39</f>
        <v>32</v>
      </c>
      <c r="B35" s="42" t="str">
        <f>ReprocessedData!B39</f>
        <v>ALANINE</v>
      </c>
      <c r="C35" s="41">
        <f>ReprocessedData!C39</f>
        <v>0.8</v>
      </c>
      <c r="D35" s="43">
        <f>ReprocessedData!D39</f>
        <v>1.56928117306387E-7</v>
      </c>
      <c r="E35" s="44">
        <f>ReprocessedData!E39</f>
        <v>17.812359116219302</v>
      </c>
      <c r="F35" s="44">
        <f>ReprocessedData!G39</f>
        <v>-1.90210989227773</v>
      </c>
      <c r="G35" s="43">
        <f>ReprocessedData!K39</f>
        <v>4.5440554308218103E-7</v>
      </c>
      <c r="H35" s="44">
        <f>ReprocessedData!L39</f>
        <v>45.263741615030497</v>
      </c>
      <c r="I35" s="44">
        <f>ReprocessedData!N39</f>
        <v>-19.531937842411601</v>
      </c>
      <c r="J35" s="44">
        <f>F35</f>
        <v>-1.90210989227773</v>
      </c>
      <c r="K35" s="44">
        <f>I35</f>
        <v>-19.531937842411601</v>
      </c>
      <c r="L35" s="44">
        <f t="shared" si="0"/>
        <v>-1.8198940484377317</v>
      </c>
      <c r="M35" s="44">
        <f t="shared" si="1"/>
        <v>-18.955729356011602</v>
      </c>
      <c r="N35" s="44">
        <f t="shared" si="6"/>
        <v>-26.564148958269197</v>
      </c>
      <c r="O35" s="44">
        <f t="shared" si="6"/>
        <v>12.367872903978672</v>
      </c>
      <c r="P35" s="44">
        <f t="shared" si="7"/>
        <v>-1.820928328448157</v>
      </c>
      <c r="Q35" s="44">
        <f t="shared" si="7"/>
        <v>-19.622869277190702</v>
      </c>
      <c r="R35" s="45">
        <f t="shared" si="5"/>
        <v>15.000297974164758</v>
      </c>
      <c r="S35" s="45">
        <f t="shared" si="4"/>
        <v>38.298978488749505</v>
      </c>
    </row>
    <row r="36" spans="1:19" x14ac:dyDescent="0.2">
      <c r="A36" s="46">
        <f>ReprocessedData!A40</f>
        <v>33</v>
      </c>
      <c r="B36" s="47" t="str">
        <f>ReprocessedData!B40</f>
        <v>BOVINE LIVER</v>
      </c>
      <c r="C36" s="46">
        <f>ReprocessedData!C40</f>
        <v>0.8</v>
      </c>
      <c r="D36" s="48">
        <f>ReprocessedData!D40</f>
        <v>1.0043533240147701E-7</v>
      </c>
      <c r="E36" s="49">
        <f>ReprocessedData!E40</f>
        <v>11.4001033019231</v>
      </c>
      <c r="F36" s="49">
        <f>ReprocessedData!G40</f>
        <v>6.4311356970537599</v>
      </c>
      <c r="G36" s="48">
        <f>ReprocessedData!K40</f>
        <v>5.50985563840811E-7</v>
      </c>
      <c r="H36" s="49">
        <f>ReprocessedData!L40</f>
        <v>54.8838091079976</v>
      </c>
      <c r="I36" s="49">
        <f>ReprocessedData!N40</f>
        <v>-28.312030422504201</v>
      </c>
      <c r="J36" s="49">
        <f>F36+(AVERAGE(F$8:F$9,F$21:F$22,F$34:F$35,F$47:F$48,F$60:F$61,F$73:F$74,F$86:F$87,F$99:F$100)-AVERAGE(F$10,F$23,F$36,F$49,F$62,F$75,F$88,F$101))</f>
        <v>-1.9433115962219887</v>
      </c>
      <c r="K36" s="49">
        <f>I36+(AVERAGE(I$8:I$9,I$21:I$22,I$34:I$35,I$47:I$48,I$60:I$61,I$73:I$74,I$86:I$87,I$99:I$100)-AVERAGE(I$10,I$23,I$36,I$49,I$62,I$75,I$88,I$101))</f>
        <v>-19.579679445233463</v>
      </c>
      <c r="L36" s="49">
        <f t="shared" ref="L36:L62" si="8">F36-(V$2*A36^5+V$3*A36^4+V$4*A36^3+V$5*A36^2+V$6*A36)</f>
        <v>6.5143917442137553</v>
      </c>
      <c r="M36" s="49">
        <f t="shared" ref="M36:M62" si="9">I36-(W$2*A36^5+W$3*A36^4+W$4*A36^3+W$5*A36^2+W$6*A36)</f>
        <v>-27.672160531404213</v>
      </c>
      <c r="N36" s="49">
        <f t="shared" si="6"/>
        <v>-18.436464850940084</v>
      </c>
      <c r="O36" s="49">
        <f t="shared" si="6"/>
        <v>3.3731362214499683</v>
      </c>
      <c r="P36" s="49">
        <f t="shared" si="7"/>
        <v>6.306755778880957</v>
      </c>
      <c r="Q36" s="49">
        <f t="shared" si="7"/>
        <v>-28.617605959719405</v>
      </c>
      <c r="R36" s="50">
        <f t="shared" si="5"/>
        <v>9.6003185344728692</v>
      </c>
      <c r="S36" s="50">
        <f t="shared" si="4"/>
        <v>46.43909956295213</v>
      </c>
    </row>
    <row r="37" spans="1:19" x14ac:dyDescent="0.2">
      <c r="D37" s="3"/>
      <c r="E37" s="5"/>
      <c r="F37" s="5"/>
      <c r="G37" s="3"/>
      <c r="H37" s="5"/>
      <c r="I37" s="5"/>
      <c r="L37" s="5"/>
      <c r="M37" s="5"/>
      <c r="N37" s="5"/>
      <c r="O37" s="5"/>
      <c r="P37" s="5"/>
      <c r="Q37" s="5"/>
      <c r="R37" s="4"/>
      <c r="S37" s="4"/>
    </row>
    <row r="38" spans="1:19" x14ac:dyDescent="0.2">
      <c r="D38" s="3"/>
      <c r="E38" s="5"/>
      <c r="F38" s="5"/>
      <c r="G38" s="3"/>
      <c r="H38" s="5"/>
      <c r="I38" s="5"/>
      <c r="L38" s="5"/>
      <c r="M38" s="5"/>
      <c r="N38" s="5"/>
      <c r="O38" s="5"/>
      <c r="P38" s="5"/>
      <c r="Q38" s="5"/>
      <c r="R38" s="4"/>
      <c r="S38" s="4"/>
    </row>
    <row r="39" spans="1:19" x14ac:dyDescent="0.2">
      <c r="D39" s="3"/>
      <c r="E39" s="5"/>
      <c r="F39" s="5"/>
      <c r="G39" s="3"/>
      <c r="H39" s="5"/>
      <c r="I39" s="5"/>
      <c r="L39" s="5"/>
      <c r="M39" s="5"/>
      <c r="N39" s="5"/>
      <c r="O39" s="5"/>
      <c r="P39" s="5"/>
      <c r="Q39" s="5"/>
      <c r="R39" s="4"/>
      <c r="S39" s="4"/>
    </row>
    <row r="40" spans="1:19" x14ac:dyDescent="0.2">
      <c r="D40" s="3"/>
      <c r="E40" s="5"/>
      <c r="F40" s="5"/>
      <c r="G40" s="3"/>
      <c r="H40" s="5"/>
      <c r="I40" s="5"/>
      <c r="L40" s="5"/>
      <c r="M40" s="5"/>
      <c r="N40" s="5"/>
      <c r="O40" s="5"/>
      <c r="P40" s="5"/>
      <c r="Q40" s="5"/>
      <c r="R40" s="4"/>
      <c r="S40" s="4"/>
    </row>
    <row r="41" spans="1:19" x14ac:dyDescent="0.2">
      <c r="D41" s="3"/>
      <c r="E41" s="5"/>
      <c r="F41" s="5"/>
      <c r="G41" s="3"/>
      <c r="H41" s="5"/>
      <c r="I41" s="5"/>
      <c r="L41" s="5"/>
      <c r="M41" s="5"/>
      <c r="N41" s="5"/>
      <c r="O41" s="5"/>
      <c r="P41" s="5"/>
      <c r="Q41" s="5"/>
      <c r="R41" s="4"/>
      <c r="S41" s="4"/>
    </row>
    <row r="42" spans="1:19" x14ac:dyDescent="0.2">
      <c r="D42" s="3"/>
      <c r="E42" s="5"/>
      <c r="F42" s="5"/>
      <c r="G42" s="3"/>
      <c r="H42" s="5"/>
      <c r="I42" s="5"/>
      <c r="L42" s="5"/>
      <c r="M42" s="5"/>
      <c r="N42" s="5"/>
      <c r="O42" s="5"/>
      <c r="P42" s="5"/>
      <c r="Q42" s="5"/>
      <c r="R42" s="4"/>
      <c r="S42" s="4"/>
    </row>
    <row r="43" spans="1:19" x14ac:dyDescent="0.2">
      <c r="D43" s="3"/>
      <c r="E43" s="5"/>
      <c r="F43" s="5"/>
      <c r="G43" s="3"/>
      <c r="H43" s="5"/>
      <c r="I43" s="5"/>
      <c r="L43" s="5"/>
      <c r="M43" s="5"/>
      <c r="N43" s="5"/>
      <c r="O43" s="5"/>
      <c r="P43" s="5"/>
      <c r="Q43" s="5"/>
      <c r="R43" s="4"/>
      <c r="S43" s="4"/>
    </row>
    <row r="44" spans="1:19" x14ac:dyDescent="0.2">
      <c r="D44" s="3"/>
      <c r="E44" s="5"/>
      <c r="F44" s="5"/>
      <c r="G44" s="3"/>
      <c r="H44" s="5"/>
      <c r="I44" s="5"/>
      <c r="L44" s="5"/>
      <c r="M44" s="5"/>
      <c r="N44" s="5"/>
      <c r="O44" s="5"/>
      <c r="P44" s="5"/>
      <c r="Q44" s="5"/>
      <c r="R44" s="4"/>
      <c r="S44" s="4"/>
    </row>
    <row r="45" spans="1:19" x14ac:dyDescent="0.2">
      <c r="D45" s="3"/>
      <c r="E45" s="5"/>
      <c r="F45" s="5"/>
      <c r="G45" s="3"/>
      <c r="H45" s="5"/>
      <c r="I45" s="5"/>
      <c r="J45" s="5"/>
      <c r="K45" s="5"/>
      <c r="L45" s="5"/>
      <c r="M45" s="5"/>
      <c r="N45" s="5"/>
      <c r="O45" s="5"/>
      <c r="P45" s="5"/>
      <c r="Q45" s="5"/>
      <c r="R45" s="4"/>
      <c r="S45" s="4"/>
    </row>
    <row r="46" spans="1:19" x14ac:dyDescent="0.2">
      <c r="D46" s="3"/>
      <c r="E46" s="5"/>
      <c r="F46" s="5"/>
      <c r="G46" s="3"/>
      <c r="H46" s="5"/>
      <c r="I46" s="5"/>
      <c r="J46" s="5"/>
      <c r="K46" s="5"/>
      <c r="L46" s="5"/>
      <c r="M46" s="5"/>
      <c r="N46" s="5"/>
      <c r="O46" s="5"/>
      <c r="P46" s="5"/>
      <c r="Q46" s="5"/>
      <c r="R46" s="4"/>
      <c r="S46" s="4"/>
    </row>
    <row r="47" spans="1:19" x14ac:dyDescent="0.2">
      <c r="A47" s="41"/>
      <c r="B47" s="42"/>
      <c r="C47" s="41"/>
      <c r="D47" s="43"/>
      <c r="E47" s="44"/>
      <c r="F47" s="44"/>
      <c r="G47" s="43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5"/>
      <c r="S47" s="45"/>
    </row>
    <row r="48" spans="1:19" x14ac:dyDescent="0.2">
      <c r="A48" s="41"/>
      <c r="B48" s="42"/>
      <c r="C48" s="41"/>
      <c r="D48" s="43"/>
      <c r="E48" s="44"/>
      <c r="F48" s="44"/>
      <c r="G48" s="43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5"/>
      <c r="S48" s="45"/>
    </row>
    <row r="49" spans="1:19" x14ac:dyDescent="0.2">
      <c r="A49" s="46"/>
      <c r="B49" s="47"/>
      <c r="C49" s="46"/>
      <c r="D49" s="48"/>
      <c r="E49" s="49"/>
      <c r="F49" s="49"/>
      <c r="G49" s="48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50"/>
      <c r="S49" s="50"/>
    </row>
    <row r="50" spans="1:19" x14ac:dyDescent="0.2">
      <c r="D50" s="3"/>
      <c r="E50" s="5"/>
      <c r="F50" s="5"/>
      <c r="G50" s="3"/>
      <c r="H50" s="5"/>
      <c r="I50" s="5"/>
      <c r="L50" s="5"/>
      <c r="M50" s="5"/>
      <c r="N50" s="5"/>
      <c r="O50" s="5"/>
      <c r="P50" s="5"/>
      <c r="Q50" s="5"/>
      <c r="R50" s="4"/>
      <c r="S50" s="4"/>
    </row>
    <row r="51" spans="1:19" x14ac:dyDescent="0.2">
      <c r="D51" s="3"/>
      <c r="E51" s="5"/>
      <c r="F51" s="5"/>
      <c r="G51" s="3"/>
      <c r="H51" s="5"/>
      <c r="I51" s="5"/>
      <c r="L51" s="5"/>
      <c r="M51" s="5"/>
      <c r="N51" s="5"/>
      <c r="O51" s="5"/>
      <c r="P51" s="5"/>
      <c r="Q51" s="5"/>
      <c r="R51" s="4"/>
      <c r="S51" s="4"/>
    </row>
    <row r="52" spans="1:19" x14ac:dyDescent="0.2">
      <c r="D52" s="3"/>
      <c r="E52" s="5"/>
      <c r="F52" s="5"/>
      <c r="G52" s="3"/>
      <c r="H52" s="5"/>
      <c r="I52" s="5"/>
      <c r="L52" s="5"/>
      <c r="M52" s="5"/>
      <c r="N52" s="5"/>
      <c r="O52" s="5"/>
      <c r="P52" s="5"/>
      <c r="Q52" s="5"/>
      <c r="R52" s="4"/>
      <c r="S52" s="4"/>
    </row>
    <row r="53" spans="1:19" x14ac:dyDescent="0.2">
      <c r="D53" s="3"/>
      <c r="E53" s="5"/>
      <c r="F53" s="5"/>
      <c r="G53" s="3"/>
      <c r="H53" s="5"/>
      <c r="I53" s="5"/>
      <c r="L53" s="5"/>
      <c r="M53" s="5"/>
      <c r="N53" s="5"/>
      <c r="O53" s="5"/>
      <c r="P53" s="5"/>
      <c r="Q53" s="5"/>
      <c r="R53" s="4"/>
      <c r="S53" s="4"/>
    </row>
    <row r="54" spans="1:19" x14ac:dyDescent="0.2">
      <c r="D54" s="3"/>
      <c r="E54" s="5"/>
      <c r="F54" s="5"/>
      <c r="G54" s="3"/>
      <c r="H54" s="5"/>
      <c r="I54" s="5"/>
      <c r="L54" s="5"/>
      <c r="M54" s="5"/>
      <c r="N54" s="5"/>
      <c r="O54" s="5"/>
      <c r="P54" s="5"/>
      <c r="Q54" s="5"/>
      <c r="R54" s="4"/>
      <c r="S54" s="4"/>
    </row>
    <row r="55" spans="1:19" x14ac:dyDescent="0.2">
      <c r="D55" s="3"/>
      <c r="E55" s="5"/>
      <c r="F55" s="5"/>
      <c r="G55" s="3"/>
      <c r="H55" s="5"/>
      <c r="I55" s="5"/>
      <c r="L55" s="5"/>
      <c r="M55" s="5"/>
      <c r="N55" s="5"/>
      <c r="O55" s="5"/>
      <c r="P55" s="5"/>
      <c r="Q55" s="5"/>
      <c r="R55" s="4"/>
      <c r="S55" s="4"/>
    </row>
    <row r="56" spans="1:19" x14ac:dyDescent="0.2">
      <c r="D56" s="3"/>
      <c r="E56" s="5"/>
      <c r="F56" s="5"/>
      <c r="G56" s="3"/>
      <c r="H56" s="5"/>
      <c r="I56" s="5"/>
      <c r="L56" s="5"/>
      <c r="M56" s="5"/>
      <c r="N56" s="5"/>
      <c r="O56" s="5"/>
      <c r="P56" s="5"/>
      <c r="Q56" s="5"/>
      <c r="R56" s="4"/>
      <c r="S56" s="4"/>
    </row>
    <row r="57" spans="1:19" x14ac:dyDescent="0.2">
      <c r="D57" s="3"/>
      <c r="E57" s="5"/>
      <c r="F57" s="5"/>
      <c r="G57" s="3"/>
      <c r="H57" s="5"/>
      <c r="I57" s="5"/>
      <c r="L57" s="5"/>
      <c r="M57" s="5"/>
      <c r="N57" s="5"/>
      <c r="O57" s="5"/>
      <c r="P57" s="5"/>
      <c r="Q57" s="5"/>
      <c r="R57" s="4"/>
      <c r="S57" s="4"/>
    </row>
    <row r="58" spans="1:19" x14ac:dyDescent="0.2">
      <c r="D58" s="3"/>
      <c r="E58" s="5"/>
      <c r="F58" s="5"/>
      <c r="G58" s="3"/>
      <c r="H58" s="5"/>
      <c r="I58" s="5"/>
      <c r="J58" s="5"/>
      <c r="K58" s="5"/>
      <c r="L58" s="5"/>
      <c r="M58" s="5"/>
      <c r="N58" s="5"/>
      <c r="O58" s="5"/>
      <c r="P58" s="5"/>
      <c r="Q58" s="5"/>
      <c r="R58" s="4"/>
      <c r="S58" s="4"/>
    </row>
    <row r="59" spans="1:19" x14ac:dyDescent="0.2">
      <c r="D59" s="3"/>
      <c r="E59" s="5"/>
      <c r="F59" s="5"/>
      <c r="G59" s="3"/>
      <c r="H59" s="5"/>
      <c r="I59" s="5"/>
      <c r="J59" s="5"/>
      <c r="K59" s="5"/>
      <c r="L59" s="5"/>
      <c r="M59" s="5"/>
      <c r="N59" s="5"/>
      <c r="O59" s="5"/>
      <c r="P59" s="5"/>
      <c r="Q59" s="5"/>
      <c r="R59" s="4"/>
      <c r="S59" s="4"/>
    </row>
    <row r="60" spans="1:19" x14ac:dyDescent="0.2">
      <c r="A60" s="41"/>
      <c r="B60" s="42"/>
      <c r="C60" s="41"/>
      <c r="D60" s="43"/>
      <c r="E60" s="44"/>
      <c r="F60" s="44"/>
      <c r="G60" s="43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5"/>
      <c r="S60" s="45"/>
    </row>
    <row r="61" spans="1:19" x14ac:dyDescent="0.2">
      <c r="A61" s="41"/>
      <c r="B61" s="42"/>
      <c r="C61" s="41"/>
      <c r="D61" s="43"/>
      <c r="E61" s="44"/>
      <c r="F61" s="44"/>
      <c r="G61" s="43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5"/>
      <c r="S61" s="45"/>
    </row>
    <row r="62" spans="1:19" x14ac:dyDescent="0.2">
      <c r="A62" s="46"/>
      <c r="B62" s="47"/>
      <c r="C62" s="46"/>
      <c r="D62" s="48"/>
      <c r="E62" s="49"/>
      <c r="F62" s="49"/>
      <c r="G62" s="48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50"/>
      <c r="S62" s="50"/>
    </row>
    <row r="63" spans="1:19" x14ac:dyDescent="0.2">
      <c r="D63" s="3"/>
      <c r="E63" s="5"/>
      <c r="F63" s="5"/>
      <c r="G63" s="3"/>
      <c r="H63" s="5"/>
      <c r="I63" s="5"/>
      <c r="L63" s="5"/>
      <c r="M63" s="5"/>
      <c r="N63" s="5"/>
      <c r="O63" s="5"/>
      <c r="P63" s="5"/>
      <c r="Q63" s="5"/>
      <c r="R63" s="4"/>
      <c r="S63" s="4"/>
    </row>
    <row r="64" spans="1:19" x14ac:dyDescent="0.2">
      <c r="D64" s="3"/>
      <c r="E64" s="5"/>
      <c r="F64" s="5"/>
      <c r="G64" s="3"/>
      <c r="H64" s="5"/>
      <c r="I64" s="5"/>
      <c r="L64" s="5"/>
      <c r="M64" s="5"/>
      <c r="N64" s="5"/>
      <c r="O64" s="5"/>
      <c r="P64" s="5"/>
      <c r="Q64" s="5"/>
      <c r="R64" s="4"/>
      <c r="S64" s="4"/>
    </row>
    <row r="65" spans="1:19" x14ac:dyDescent="0.2">
      <c r="D65" s="3"/>
      <c r="E65" s="5"/>
      <c r="F65" s="5"/>
      <c r="G65" s="3"/>
      <c r="H65" s="5"/>
      <c r="I65" s="5"/>
      <c r="L65" s="5"/>
      <c r="M65" s="5"/>
      <c r="N65" s="5"/>
      <c r="O65" s="5"/>
      <c r="P65" s="5"/>
      <c r="Q65" s="5"/>
      <c r="R65" s="4"/>
      <c r="S65" s="4"/>
    </row>
    <row r="66" spans="1:19" x14ac:dyDescent="0.2">
      <c r="D66" s="3"/>
      <c r="E66" s="5"/>
      <c r="F66" s="5"/>
      <c r="G66" s="3"/>
      <c r="H66" s="5"/>
      <c r="I66" s="5"/>
      <c r="L66" s="5"/>
      <c r="M66" s="5"/>
      <c r="N66" s="5"/>
      <c r="O66" s="5"/>
      <c r="P66" s="5"/>
      <c r="Q66" s="5"/>
      <c r="R66" s="4"/>
      <c r="S66" s="4"/>
    </row>
    <row r="67" spans="1:19" x14ac:dyDescent="0.2">
      <c r="D67" s="3"/>
      <c r="E67" s="5"/>
      <c r="F67" s="5"/>
      <c r="G67" s="3"/>
      <c r="H67" s="5"/>
      <c r="I67" s="5"/>
      <c r="L67" s="5"/>
      <c r="M67" s="5"/>
      <c r="N67" s="5"/>
      <c r="O67" s="5"/>
      <c r="P67" s="5"/>
      <c r="Q67" s="5"/>
      <c r="R67" s="4"/>
      <c r="S67" s="4"/>
    </row>
    <row r="68" spans="1:19" x14ac:dyDescent="0.2">
      <c r="D68" s="3"/>
      <c r="E68" s="5"/>
      <c r="F68" s="5"/>
      <c r="G68" s="3"/>
      <c r="H68" s="5"/>
      <c r="I68" s="5"/>
      <c r="L68" s="5"/>
      <c r="M68" s="5"/>
      <c r="N68" s="5"/>
      <c r="O68" s="5"/>
      <c r="P68" s="5"/>
      <c r="Q68" s="5"/>
      <c r="R68" s="4"/>
      <c r="S68" s="4"/>
    </row>
    <row r="69" spans="1:19" x14ac:dyDescent="0.2">
      <c r="D69" s="3"/>
      <c r="E69" s="5"/>
      <c r="F69" s="5"/>
      <c r="G69" s="3"/>
      <c r="H69" s="5"/>
      <c r="I69" s="5"/>
      <c r="L69" s="5"/>
      <c r="M69" s="5"/>
      <c r="N69" s="5"/>
      <c r="O69" s="5"/>
      <c r="P69" s="5"/>
      <c r="Q69" s="5"/>
      <c r="R69" s="4"/>
      <c r="S69" s="4"/>
    </row>
    <row r="70" spans="1:19" x14ac:dyDescent="0.2">
      <c r="D70" s="3"/>
      <c r="E70" s="5"/>
      <c r="F70" s="5"/>
      <c r="G70" s="3"/>
      <c r="H70" s="5"/>
      <c r="I70" s="5"/>
      <c r="L70" s="5"/>
      <c r="M70" s="5"/>
      <c r="N70" s="5"/>
      <c r="O70" s="5"/>
      <c r="P70" s="5"/>
      <c r="Q70" s="5"/>
      <c r="R70" s="4"/>
      <c r="S70" s="4"/>
    </row>
    <row r="71" spans="1:19" x14ac:dyDescent="0.2">
      <c r="D71" s="3"/>
      <c r="E71" s="5"/>
      <c r="F71" s="5"/>
      <c r="G71" s="3"/>
      <c r="H71" s="5"/>
      <c r="I71" s="5"/>
      <c r="J71" s="5"/>
      <c r="K71" s="5"/>
      <c r="L71" s="5"/>
      <c r="M71" s="5"/>
      <c r="N71" s="5"/>
      <c r="O71" s="5"/>
      <c r="P71" s="5"/>
      <c r="Q71" s="5"/>
      <c r="R71" s="4"/>
      <c r="S71" s="4"/>
    </row>
    <row r="72" spans="1:19" x14ac:dyDescent="0.2">
      <c r="D72" s="3"/>
      <c r="E72" s="5"/>
      <c r="F72" s="5"/>
      <c r="G72" s="3"/>
      <c r="H72" s="5"/>
      <c r="I72" s="5"/>
      <c r="J72" s="5"/>
      <c r="K72" s="5"/>
      <c r="L72" s="5"/>
      <c r="M72" s="5"/>
      <c r="N72" s="5"/>
      <c r="O72" s="5"/>
      <c r="P72" s="5"/>
      <c r="Q72" s="5"/>
      <c r="R72" s="4"/>
      <c r="S72" s="4"/>
    </row>
    <row r="73" spans="1:19" x14ac:dyDescent="0.2">
      <c r="A73" s="41"/>
      <c r="B73" s="42"/>
      <c r="C73" s="41"/>
      <c r="D73" s="43"/>
      <c r="E73" s="44"/>
      <c r="F73" s="44"/>
      <c r="G73" s="43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5"/>
      <c r="S73" s="45"/>
    </row>
    <row r="74" spans="1:19" x14ac:dyDescent="0.2">
      <c r="A74" s="41"/>
      <c r="B74" s="42"/>
      <c r="C74" s="41"/>
      <c r="D74" s="43"/>
      <c r="E74" s="44"/>
      <c r="F74" s="44"/>
      <c r="G74" s="43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5"/>
      <c r="S74" s="45"/>
    </row>
    <row r="75" spans="1:19" x14ac:dyDescent="0.2">
      <c r="A75" s="46"/>
      <c r="B75" s="47"/>
      <c r="C75" s="46"/>
      <c r="D75" s="48"/>
      <c r="E75" s="49"/>
      <c r="F75" s="49"/>
      <c r="G75" s="48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50"/>
      <c r="S75" s="50"/>
    </row>
    <row r="76" spans="1:19" x14ac:dyDescent="0.2">
      <c r="D76" s="3"/>
      <c r="E76" s="5"/>
      <c r="F76" s="5"/>
      <c r="G76" s="3"/>
      <c r="H76" s="5"/>
      <c r="I76" s="5"/>
      <c r="L76" s="5"/>
      <c r="M76" s="5"/>
      <c r="N76" s="5"/>
      <c r="O76" s="5"/>
      <c r="P76" s="5"/>
      <c r="Q76" s="5"/>
      <c r="R76" s="4"/>
      <c r="S76" s="4"/>
    </row>
    <row r="77" spans="1:19" x14ac:dyDescent="0.2">
      <c r="D77" s="3"/>
      <c r="E77" s="5"/>
      <c r="F77" s="5"/>
      <c r="G77" s="3"/>
      <c r="H77" s="5"/>
      <c r="I77" s="5"/>
      <c r="L77" s="5"/>
      <c r="M77" s="5"/>
      <c r="N77" s="5"/>
      <c r="O77" s="5"/>
      <c r="P77" s="5"/>
      <c r="Q77" s="5"/>
      <c r="R77" s="4"/>
      <c r="S77" s="4"/>
    </row>
    <row r="78" spans="1:19" x14ac:dyDescent="0.2">
      <c r="D78" s="3"/>
      <c r="E78" s="5"/>
      <c r="F78" s="5"/>
      <c r="G78" s="3"/>
      <c r="H78" s="5"/>
      <c r="I78" s="5"/>
      <c r="L78" s="5"/>
      <c r="M78" s="5"/>
      <c r="N78" s="5"/>
      <c r="O78" s="5"/>
      <c r="P78" s="5"/>
      <c r="Q78" s="5"/>
      <c r="R78" s="4"/>
      <c r="S78" s="4"/>
    </row>
    <row r="79" spans="1:19" x14ac:dyDescent="0.2">
      <c r="D79" s="3"/>
      <c r="E79" s="5"/>
      <c r="F79" s="5"/>
      <c r="G79" s="3"/>
      <c r="H79" s="5"/>
      <c r="I79" s="5"/>
      <c r="L79" s="5"/>
      <c r="M79" s="5"/>
      <c r="N79" s="5"/>
      <c r="O79" s="5"/>
      <c r="P79" s="5"/>
      <c r="Q79" s="5"/>
      <c r="R79" s="4"/>
      <c r="S79" s="4"/>
    </row>
    <row r="80" spans="1:19" x14ac:dyDescent="0.2">
      <c r="D80" s="3"/>
      <c r="E80" s="5"/>
      <c r="F80" s="5"/>
      <c r="G80" s="3"/>
      <c r="H80" s="5"/>
      <c r="I80" s="5"/>
      <c r="L80" s="5"/>
      <c r="M80" s="5"/>
      <c r="N80" s="5"/>
      <c r="O80" s="5"/>
      <c r="P80" s="5"/>
      <c r="Q80" s="5"/>
      <c r="R80" s="4"/>
      <c r="S80" s="4"/>
    </row>
    <row r="81" spans="1:19" x14ac:dyDescent="0.2">
      <c r="D81" s="3"/>
      <c r="E81" s="5"/>
      <c r="F81" s="5"/>
      <c r="G81" s="3"/>
      <c r="H81" s="5"/>
      <c r="I81" s="5"/>
      <c r="L81" s="5"/>
      <c r="M81" s="5"/>
      <c r="N81" s="5"/>
      <c r="O81" s="5"/>
      <c r="P81" s="5"/>
      <c r="Q81" s="5"/>
      <c r="R81" s="4"/>
      <c r="S81" s="4"/>
    </row>
    <row r="82" spans="1:19" x14ac:dyDescent="0.2">
      <c r="D82" s="3"/>
      <c r="E82" s="5"/>
      <c r="F82" s="5"/>
      <c r="G82" s="3"/>
      <c r="H82" s="5"/>
      <c r="I82" s="5"/>
      <c r="L82" s="5"/>
      <c r="M82" s="5"/>
      <c r="N82" s="5"/>
      <c r="O82" s="5"/>
      <c r="P82" s="5"/>
      <c r="Q82" s="5"/>
      <c r="R82" s="4"/>
      <c r="S82" s="4"/>
    </row>
    <row r="83" spans="1:19" x14ac:dyDescent="0.2">
      <c r="D83" s="3"/>
      <c r="E83" s="5"/>
      <c r="F83" s="5"/>
      <c r="G83" s="3"/>
      <c r="H83" s="5"/>
      <c r="I83" s="5"/>
      <c r="L83" s="5"/>
      <c r="M83" s="5"/>
      <c r="N83" s="5"/>
      <c r="O83" s="5"/>
      <c r="P83" s="5"/>
      <c r="Q83" s="5"/>
      <c r="R83" s="4"/>
      <c r="S83" s="4"/>
    </row>
    <row r="84" spans="1:19" x14ac:dyDescent="0.2">
      <c r="D84" s="3"/>
      <c r="E84" s="5"/>
      <c r="F84" s="5"/>
      <c r="G84" s="3"/>
      <c r="H84" s="5"/>
      <c r="I84" s="5"/>
      <c r="J84" s="5"/>
      <c r="K84" s="5"/>
      <c r="L84" s="5"/>
      <c r="M84" s="5"/>
      <c r="N84" s="5"/>
      <c r="O84" s="5"/>
      <c r="P84" s="5"/>
      <c r="Q84" s="5"/>
      <c r="R84" s="4"/>
      <c r="S84" s="4"/>
    </row>
    <row r="85" spans="1:19" x14ac:dyDescent="0.2">
      <c r="D85" s="3"/>
      <c r="E85" s="5"/>
      <c r="F85" s="5"/>
      <c r="G85" s="3"/>
      <c r="H85" s="5"/>
      <c r="I85" s="5"/>
      <c r="J85" s="5"/>
      <c r="K85" s="5"/>
      <c r="L85" s="5"/>
      <c r="M85" s="5"/>
      <c r="N85" s="5"/>
      <c r="O85" s="5"/>
      <c r="P85" s="5"/>
      <c r="Q85" s="5"/>
      <c r="R85" s="4"/>
      <c r="S85" s="4"/>
    </row>
    <row r="86" spans="1:19" x14ac:dyDescent="0.2">
      <c r="A86" s="41"/>
      <c r="B86" s="42"/>
      <c r="C86" s="41"/>
      <c r="D86" s="43"/>
      <c r="E86" s="44"/>
      <c r="F86" s="44"/>
      <c r="G86" s="43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5"/>
      <c r="S86" s="45"/>
    </row>
    <row r="87" spans="1:19" x14ac:dyDescent="0.2">
      <c r="A87" s="41"/>
      <c r="B87" s="42"/>
      <c r="C87" s="41"/>
      <c r="D87" s="43"/>
      <c r="E87" s="44"/>
      <c r="F87" s="44"/>
      <c r="G87" s="43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5"/>
      <c r="S87" s="45"/>
    </row>
    <row r="88" spans="1:19" x14ac:dyDescent="0.2">
      <c r="A88" s="46"/>
      <c r="B88" s="47"/>
      <c r="C88" s="46"/>
      <c r="D88" s="48"/>
      <c r="E88" s="49"/>
      <c r="F88" s="49"/>
      <c r="G88" s="48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50"/>
      <c r="S88" s="50"/>
    </row>
    <row r="89" spans="1:19" x14ac:dyDescent="0.2">
      <c r="D89" s="3"/>
      <c r="E89" s="5"/>
      <c r="F89" s="5"/>
      <c r="G89" s="3"/>
      <c r="H89" s="5"/>
      <c r="I89" s="5"/>
      <c r="L89" s="5"/>
      <c r="M89" s="5"/>
      <c r="N89" s="5"/>
      <c r="O89" s="5"/>
      <c r="P89" s="5"/>
      <c r="Q89" s="5"/>
      <c r="R89" s="4"/>
      <c r="S89" s="4"/>
    </row>
    <row r="90" spans="1:19" x14ac:dyDescent="0.2">
      <c r="D90" s="3"/>
      <c r="E90" s="5"/>
      <c r="F90" s="5"/>
      <c r="G90" s="3"/>
      <c r="H90" s="5"/>
      <c r="I90" s="5"/>
      <c r="L90" s="5"/>
      <c r="M90" s="5"/>
      <c r="N90" s="5"/>
      <c r="O90" s="5"/>
      <c r="P90" s="5"/>
      <c r="Q90" s="5"/>
      <c r="R90" s="4"/>
      <c r="S90" s="4"/>
    </row>
    <row r="91" spans="1:19" x14ac:dyDescent="0.2">
      <c r="D91" s="3"/>
      <c r="E91" s="5"/>
      <c r="F91" s="5"/>
      <c r="G91" s="3"/>
      <c r="H91" s="5"/>
      <c r="I91" s="5"/>
      <c r="L91" s="5"/>
      <c r="M91" s="5"/>
      <c r="N91" s="5"/>
      <c r="O91" s="5"/>
      <c r="P91" s="5"/>
      <c r="Q91" s="5"/>
      <c r="R91" s="4"/>
      <c r="S91" s="4"/>
    </row>
    <row r="92" spans="1:19" x14ac:dyDescent="0.2">
      <c r="D92" s="3"/>
      <c r="E92" s="5"/>
      <c r="F92" s="5"/>
      <c r="G92" s="3"/>
      <c r="H92" s="5"/>
      <c r="I92" s="5"/>
      <c r="L92" s="5"/>
      <c r="M92" s="5"/>
      <c r="N92" s="5"/>
      <c r="O92" s="5"/>
      <c r="P92" s="5"/>
      <c r="Q92" s="5"/>
      <c r="R92" s="4"/>
      <c r="S92" s="4"/>
    </row>
    <row r="93" spans="1:19" x14ac:dyDescent="0.2">
      <c r="D93" s="3"/>
      <c r="E93" s="5"/>
      <c r="F93" s="5"/>
      <c r="G93" s="3"/>
      <c r="H93" s="5"/>
      <c r="I93" s="5"/>
      <c r="L93" s="5"/>
      <c r="M93" s="5"/>
      <c r="N93" s="5"/>
      <c r="O93" s="5"/>
      <c r="P93" s="5"/>
      <c r="Q93" s="5"/>
      <c r="R93" s="4"/>
      <c r="S93" s="4"/>
    </row>
    <row r="94" spans="1:19" x14ac:dyDescent="0.2">
      <c r="D94" s="3"/>
      <c r="E94" s="5"/>
      <c r="F94" s="5"/>
      <c r="G94" s="3"/>
      <c r="H94" s="5"/>
      <c r="I94" s="5"/>
      <c r="J94" s="5"/>
      <c r="K94" s="5"/>
      <c r="L94" s="5"/>
      <c r="M94" s="5"/>
      <c r="N94" s="5"/>
      <c r="O94" s="5"/>
      <c r="P94" s="5"/>
      <c r="Q94" s="5"/>
      <c r="R94" s="4"/>
      <c r="S94" s="4"/>
    </row>
    <row r="95" spans="1:19" x14ac:dyDescent="0.2">
      <c r="D95" s="3"/>
      <c r="E95" s="5"/>
      <c r="F95" s="5"/>
      <c r="G95" s="3"/>
      <c r="H95" s="5"/>
      <c r="I95" s="5"/>
      <c r="J95" s="5"/>
      <c r="K95" s="5"/>
      <c r="L95" s="5"/>
      <c r="M95" s="5"/>
      <c r="N95" s="5"/>
      <c r="O95" s="5"/>
      <c r="P95" s="5"/>
      <c r="Q95" s="5"/>
      <c r="R95" s="4"/>
      <c r="S95" s="4"/>
    </row>
    <row r="96" spans="1:19" x14ac:dyDescent="0.2">
      <c r="D96" s="3"/>
      <c r="E96" s="5"/>
      <c r="F96" s="5"/>
      <c r="G96" s="3"/>
      <c r="H96" s="5"/>
      <c r="I96" s="5"/>
      <c r="J96" s="5"/>
      <c r="K96" s="5"/>
      <c r="L96" s="5"/>
      <c r="M96" s="5"/>
      <c r="N96" s="5"/>
      <c r="O96" s="5"/>
      <c r="P96" s="5"/>
      <c r="Q96" s="5"/>
      <c r="R96" s="4"/>
      <c r="S96" s="4"/>
    </row>
    <row r="97" spans="1:19" x14ac:dyDescent="0.2">
      <c r="D97" s="3"/>
      <c r="E97" s="5"/>
      <c r="F97" s="5"/>
      <c r="G97" s="3"/>
      <c r="H97" s="5"/>
      <c r="I97" s="5"/>
      <c r="J97" s="5"/>
      <c r="K97" s="5"/>
      <c r="L97" s="5"/>
      <c r="M97" s="5"/>
      <c r="N97" s="5"/>
      <c r="O97" s="5"/>
      <c r="P97" s="5"/>
      <c r="Q97" s="5"/>
      <c r="R97" s="4"/>
      <c r="S97" s="4"/>
    </row>
    <row r="98" spans="1:19" x14ac:dyDescent="0.2">
      <c r="D98" s="3"/>
      <c r="E98" s="5"/>
      <c r="F98" s="5"/>
      <c r="G98" s="3"/>
      <c r="H98" s="5"/>
      <c r="I98" s="5"/>
      <c r="J98" s="5"/>
      <c r="K98" s="5"/>
      <c r="L98" s="5"/>
      <c r="M98" s="5"/>
      <c r="N98" s="5"/>
      <c r="O98" s="5"/>
      <c r="P98" s="5"/>
      <c r="Q98" s="5"/>
      <c r="R98" s="4"/>
      <c r="S98" s="4"/>
    </row>
    <row r="99" spans="1:19" x14ac:dyDescent="0.2">
      <c r="A99" s="41"/>
      <c r="B99" s="42"/>
      <c r="C99" s="41"/>
      <c r="D99" s="43"/>
      <c r="E99" s="44"/>
      <c r="F99" s="44"/>
      <c r="G99" s="43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5"/>
      <c r="S99" s="45"/>
    </row>
    <row r="100" spans="1:19" x14ac:dyDescent="0.2">
      <c r="A100" s="41"/>
      <c r="B100" s="42"/>
      <c r="C100" s="41"/>
      <c r="D100" s="43"/>
      <c r="E100" s="44"/>
      <c r="F100" s="44"/>
      <c r="G100" s="43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5"/>
      <c r="S100" s="45"/>
    </row>
    <row r="101" spans="1:19" x14ac:dyDescent="0.2">
      <c r="A101" s="46"/>
      <c r="B101" s="47"/>
      <c r="C101" s="46"/>
      <c r="D101" s="48"/>
      <c r="E101" s="49"/>
      <c r="F101" s="49"/>
      <c r="G101" s="48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50"/>
      <c r="S101" s="50"/>
    </row>
    <row r="103" spans="1:19" x14ac:dyDescent="0.2">
      <c r="C103" s="1" t="s">
        <v>60</v>
      </c>
      <c r="D103" s="1" t="s">
        <v>26</v>
      </c>
      <c r="E103" s="1" t="s">
        <v>59</v>
      </c>
      <c r="F103" s="1" t="s">
        <v>61</v>
      </c>
      <c r="R103" s="14"/>
      <c r="S103" s="4"/>
    </row>
    <row r="104" spans="1:19" x14ac:dyDescent="0.2">
      <c r="D104" s="1">
        <f>C10</f>
        <v>0.79200000000000004</v>
      </c>
      <c r="E104" s="3">
        <f>D10</f>
        <v>1.01525539399072E-7</v>
      </c>
      <c r="F104" s="3">
        <f>G10</f>
        <v>5.4325456710913002E-7</v>
      </c>
      <c r="G104" s="3"/>
      <c r="K104" s="1" t="s">
        <v>20</v>
      </c>
      <c r="L104" s="5">
        <f>AVERAGE(L8:L9,L21:L22,L34:L35,L47:L48,L60:L61,L73:L74,L86:L87,L99:L100)</f>
        <v>-1.849704707413139</v>
      </c>
      <c r="M104" s="5">
        <f>AVERAGE(M8:M9,M21:M22,M34:M35,M47:M48,M60:M61,M73:M74,M86:M87,M99:M100)</f>
        <v>-18.952948856922131</v>
      </c>
    </row>
    <row r="105" spans="1:19" x14ac:dyDescent="0.2">
      <c r="D105" s="1">
        <f>C23</f>
        <v>0.73399999999999999</v>
      </c>
      <c r="E105" s="3">
        <f>D23</f>
        <v>8.9872971023585699E-8</v>
      </c>
      <c r="F105" s="1">
        <f>G23</f>
        <v>4.9976738636381402E-7</v>
      </c>
      <c r="K105" s="1" t="s">
        <v>36</v>
      </c>
      <c r="L105" s="5">
        <f>2*STDEV(L8:L9,L21:L22,L34:L35,L47:L48,L60:L61,L73:L74,L86:L87,L99:L100)</f>
        <v>5.2747113471483274E-2</v>
      </c>
      <c r="M105" s="5">
        <f>2*STDEV(M8:M9,M21:M22,M34:M35,M47:M48,M60:M61,M73:M74,M86:M87,M99:M100)</f>
        <v>7.2191487440744467E-2</v>
      </c>
    </row>
    <row r="106" spans="1:19" x14ac:dyDescent="0.2">
      <c r="D106" s="1">
        <f>C36</f>
        <v>0.8</v>
      </c>
      <c r="E106" s="3">
        <f>D36</f>
        <v>1.0043533240147701E-7</v>
      </c>
      <c r="F106" s="1">
        <f>G36</f>
        <v>5.50985563840811E-7</v>
      </c>
    </row>
    <row r="107" spans="1:19" x14ac:dyDescent="0.2">
      <c r="D107" s="1">
        <f>C49</f>
        <v>0</v>
      </c>
      <c r="E107" s="3">
        <f>D49</f>
        <v>0</v>
      </c>
      <c r="F107" s="1">
        <f>G49</f>
        <v>0</v>
      </c>
      <c r="K107" s="1" t="s">
        <v>37</v>
      </c>
      <c r="L107" s="5">
        <f>AVERAGE(L10,L23,L36,L49,L62,L75,L88,L101)</f>
        <v>6.5279726268426082</v>
      </c>
      <c r="M107" s="5">
        <f>AVERAGE(M10,M23,M36,M49,M62,M75,M88,M101)</f>
        <v>-27.664789907142872</v>
      </c>
    </row>
    <row r="108" spans="1:19" x14ac:dyDescent="0.2">
      <c r="D108" s="1">
        <f>C62</f>
        <v>0</v>
      </c>
      <c r="E108" s="3">
        <f>D62</f>
        <v>0</v>
      </c>
      <c r="F108" s="1">
        <f>G62</f>
        <v>0</v>
      </c>
      <c r="K108" s="1" t="s">
        <v>36</v>
      </c>
      <c r="L108" s="5">
        <f>2*STDEV(L10,L23,L36,L49,L62,L75,L88,L101)</f>
        <v>3.4063550874539245E-2</v>
      </c>
      <c r="M108" s="5">
        <f>2*STDEV(M10,M23,M36,M49,M62,M75,M88,M101)</f>
        <v>5.0706472943903409E-2</v>
      </c>
    </row>
    <row r="109" spans="1:19" x14ac:dyDescent="0.2">
      <c r="D109" s="15">
        <f>C75</f>
        <v>0</v>
      </c>
      <c r="E109" s="3">
        <f>D75</f>
        <v>0</v>
      </c>
      <c r="F109" s="3">
        <f>G75</f>
        <v>0</v>
      </c>
    </row>
    <row r="110" spans="1:19" x14ac:dyDescent="0.2">
      <c r="D110" s="1">
        <f>C88</f>
        <v>0</v>
      </c>
      <c r="E110" s="3">
        <f>D88</f>
        <v>0</v>
      </c>
      <c r="F110" s="3">
        <f>G88</f>
        <v>0</v>
      </c>
      <c r="J110" s="2" t="str">
        <f t="shared" ref="J110:J141" si="10">B4</f>
        <v>Blank</v>
      </c>
      <c r="L110" s="14">
        <f t="shared" ref="L110:M129" si="11">(1000+L4)/1000</f>
        <v>1.0000170843441201</v>
      </c>
      <c r="M110" s="14">
        <f t="shared" si="11"/>
        <v>1.0003841544127001</v>
      </c>
      <c r="N110" s="29">
        <f t="shared" ref="N110:N141" si="12">L110*L$215</f>
        <v>0.97522729189919022</v>
      </c>
      <c r="O110" s="29">
        <f t="shared" ref="O110:O141" si="13">M110*M$215</f>
        <v>1.0323252566622962</v>
      </c>
      <c r="P110" s="29">
        <f t="shared" ref="P110:P141" si="14">N110+N$215</f>
        <v>0.99997051252901126</v>
      </c>
      <c r="Q110" s="29">
        <f t="shared" ref="Q110:Q141" si="15">O110+O$215</f>
        <v>1.0003345144811269</v>
      </c>
    </row>
    <row r="111" spans="1:19" x14ac:dyDescent="0.2">
      <c r="E111" s="3"/>
      <c r="F111" s="3"/>
      <c r="J111" s="2" t="str">
        <f t="shared" si="10"/>
        <v>Blank</v>
      </c>
      <c r="L111" s="14">
        <f t="shared" si="11"/>
        <v>1.00002412355584</v>
      </c>
      <c r="M111" s="14">
        <f t="shared" si="11"/>
        <v>1.0006113476064</v>
      </c>
      <c r="N111" s="29">
        <f t="shared" si="12"/>
        <v>0.97523415661329382</v>
      </c>
      <c r="O111" s="29">
        <f t="shared" si="13"/>
        <v>1.0325597038703649</v>
      </c>
      <c r="P111" s="29">
        <f t="shared" si="14"/>
        <v>0.99997737724311486</v>
      </c>
      <c r="Q111" s="29">
        <f t="shared" si="15"/>
        <v>1.0005689616891955</v>
      </c>
    </row>
    <row r="112" spans="1:19" x14ac:dyDescent="0.2">
      <c r="J112" s="2" t="str">
        <f t="shared" si="10"/>
        <v>Test</v>
      </c>
      <c r="L112" s="14">
        <f t="shared" si="11"/>
        <v>1.00002420618916</v>
      </c>
      <c r="M112" s="14">
        <f t="shared" si="11"/>
        <v>1.0007189719861</v>
      </c>
      <c r="N112" s="29">
        <f t="shared" si="12"/>
        <v>0.97523423719818603</v>
      </c>
      <c r="O112" s="29">
        <f t="shared" si="13"/>
        <v>1.0326707645713036</v>
      </c>
      <c r="P112" s="29">
        <f t="shared" si="14"/>
        <v>0.99997745782800707</v>
      </c>
      <c r="Q112" s="29">
        <f t="shared" si="15"/>
        <v>1.0006800223901342</v>
      </c>
    </row>
    <row r="113" spans="3:17" x14ac:dyDescent="0.2">
      <c r="J113" s="2" t="str">
        <f t="shared" si="10"/>
        <v>Test</v>
      </c>
      <c r="L113" s="14">
        <f t="shared" si="11"/>
        <v>1.00001994025088</v>
      </c>
      <c r="M113" s="14">
        <f t="shared" si="11"/>
        <v>1.0007393122047998</v>
      </c>
      <c r="N113" s="29">
        <f t="shared" si="12"/>
        <v>0.97523007700982389</v>
      </c>
      <c r="O113" s="29">
        <f t="shared" si="13"/>
        <v>1.0326917542295235</v>
      </c>
      <c r="P113" s="29">
        <f t="shared" si="14"/>
        <v>0.99997329763964493</v>
      </c>
      <c r="Q113" s="29">
        <f t="shared" si="15"/>
        <v>1.0007010120483542</v>
      </c>
    </row>
    <row r="114" spans="3:17" x14ac:dyDescent="0.2">
      <c r="J114" s="2" t="str">
        <f t="shared" si="10"/>
        <v>SIGMA ALANINE</v>
      </c>
      <c r="L114" s="14">
        <f t="shared" si="11"/>
        <v>0.99816348535115806</v>
      </c>
      <c r="M114" s="14">
        <f t="shared" si="11"/>
        <v>0.98107986384826662</v>
      </c>
      <c r="N114" s="29">
        <f t="shared" si="12"/>
        <v>0.97341964245552204</v>
      </c>
      <c r="O114" s="29">
        <f t="shared" si="13"/>
        <v>1.0124046025578619</v>
      </c>
      <c r="P114" s="29">
        <f t="shared" si="14"/>
        <v>0.99816286308534308</v>
      </c>
      <c r="Q114" s="29">
        <f t="shared" si="15"/>
        <v>0.98041386037669254</v>
      </c>
    </row>
    <row r="115" spans="3:17" x14ac:dyDescent="0.2">
      <c r="J115" s="2" t="str">
        <f t="shared" si="10"/>
        <v>ALANINE</v>
      </c>
      <c r="L115" s="14">
        <f t="shared" si="11"/>
        <v>0.99811981033683783</v>
      </c>
      <c r="M115" s="14">
        <f t="shared" si="11"/>
        <v>0.98098646303245707</v>
      </c>
      <c r="N115" s="29">
        <f t="shared" si="12"/>
        <v>0.97337705011724496</v>
      </c>
      <c r="O115" s="29">
        <f t="shared" si="13"/>
        <v>1.0123082195626618</v>
      </c>
      <c r="P115" s="29">
        <f t="shared" si="14"/>
        <v>0.998120270747066</v>
      </c>
      <c r="Q115" s="29">
        <f t="shared" si="15"/>
        <v>0.98031747738149244</v>
      </c>
    </row>
    <row r="116" spans="3:17" x14ac:dyDescent="0.2">
      <c r="J116" s="2" t="str">
        <f t="shared" si="10"/>
        <v>BOVINE LIVER</v>
      </c>
      <c r="L116" s="14">
        <f t="shared" si="11"/>
        <v>1.0065470817975888</v>
      </c>
      <c r="M116" s="14">
        <f t="shared" si="11"/>
        <v>0.97236343194963248</v>
      </c>
      <c r="N116" s="29">
        <f t="shared" si="12"/>
        <v>0.98159541483664148</v>
      </c>
      <c r="O116" s="29">
        <f t="shared" si="13"/>
        <v>1.0034098651289993</v>
      </c>
      <c r="P116" s="29">
        <f t="shared" si="14"/>
        <v>1.0063386354664625</v>
      </c>
      <c r="Q116" s="29">
        <f t="shared" si="15"/>
        <v>0.97141912294782995</v>
      </c>
    </row>
    <row r="117" spans="3:17" x14ac:dyDescent="0.2">
      <c r="C117" s="5"/>
      <c r="J117" s="2" t="str">
        <f t="shared" si="10"/>
        <v>FS40LE</v>
      </c>
      <c r="L117" s="14">
        <f t="shared" si="11"/>
        <v>1.0112784860390485</v>
      </c>
      <c r="M117" s="14">
        <f t="shared" si="11"/>
        <v>0.98236538477515034</v>
      </c>
      <c r="N117" s="29">
        <f t="shared" si="12"/>
        <v>0.98620953055277982</v>
      </c>
      <c r="O117" s="29">
        <f t="shared" si="13"/>
        <v>1.0137311686724253</v>
      </c>
      <c r="P117" s="29">
        <f t="shared" si="14"/>
        <v>1.0109527511826009</v>
      </c>
      <c r="Q117" s="29">
        <f t="shared" si="15"/>
        <v>0.98174042649125592</v>
      </c>
    </row>
    <row r="118" spans="3:17" x14ac:dyDescent="0.2">
      <c r="C118" s="5"/>
      <c r="J118" s="2" t="str">
        <f t="shared" si="10"/>
        <v>FS41LE</v>
      </c>
      <c r="L118" s="14">
        <f t="shared" si="11"/>
        <v>1.010425867158437</v>
      </c>
      <c r="M118" s="14">
        <f t="shared" si="11"/>
        <v>0.98336510793123899</v>
      </c>
      <c r="N118" s="29">
        <f t="shared" si="12"/>
        <v>0.98537804755616065</v>
      </c>
      <c r="O118" s="29">
        <f t="shared" si="13"/>
        <v>1.014762811825856</v>
      </c>
      <c r="P118" s="29">
        <f t="shared" si="14"/>
        <v>1.0101212681859817</v>
      </c>
      <c r="Q118" s="29">
        <f t="shared" si="15"/>
        <v>0.98277206964468666</v>
      </c>
    </row>
    <row r="119" spans="3:17" x14ac:dyDescent="0.2">
      <c r="C119" s="5"/>
      <c r="J119" s="2" t="str">
        <f t="shared" si="10"/>
        <v>FS42LE</v>
      </c>
      <c r="L119" s="14">
        <f t="shared" si="11"/>
        <v>1.0102562097887315</v>
      </c>
      <c r="M119" s="14">
        <f t="shared" si="11"/>
        <v>0.98302063167074671</v>
      </c>
      <c r="N119" s="29">
        <f t="shared" si="12"/>
        <v>0.9852125958855853</v>
      </c>
      <c r="O119" s="29">
        <f t="shared" si="13"/>
        <v>1.014407336839114</v>
      </c>
      <c r="P119" s="29">
        <f t="shared" si="14"/>
        <v>1.0099558165154063</v>
      </c>
      <c r="Q119" s="29">
        <f t="shared" si="15"/>
        <v>0.98241659465794462</v>
      </c>
    </row>
    <row r="120" spans="3:17" x14ac:dyDescent="0.2">
      <c r="J120" s="2" t="str">
        <f t="shared" si="10"/>
        <v>FS43LE</v>
      </c>
      <c r="L120" s="14">
        <f t="shared" si="11"/>
        <v>1.0101895598192263</v>
      </c>
      <c r="M120" s="14">
        <f t="shared" si="11"/>
        <v>0.98070853673303715</v>
      </c>
      <c r="N120" s="29">
        <f t="shared" si="12"/>
        <v>0.98514759812676367</v>
      </c>
      <c r="O120" s="29">
        <f t="shared" si="13"/>
        <v>1.012021419399828</v>
      </c>
      <c r="P120" s="29">
        <f t="shared" si="14"/>
        <v>1.0098908187565847</v>
      </c>
      <c r="Q120" s="29">
        <f t="shared" si="15"/>
        <v>0.98003067721865866</v>
      </c>
    </row>
    <row r="121" spans="3:17" x14ac:dyDescent="0.2">
      <c r="J121" s="2" t="str">
        <f t="shared" si="10"/>
        <v>FS44LE</v>
      </c>
      <c r="L121" s="14">
        <f t="shared" si="11"/>
        <v>1.0098875671403267</v>
      </c>
      <c r="M121" s="14">
        <f t="shared" si="11"/>
        <v>0.98244829846510706</v>
      </c>
      <c r="N121" s="29">
        <f t="shared" si="12"/>
        <v>0.98485309165579693</v>
      </c>
      <c r="O121" s="29">
        <f t="shared" si="13"/>
        <v>1.0138167297000444</v>
      </c>
      <c r="P121" s="29">
        <f t="shared" si="14"/>
        <v>1.009596312285618</v>
      </c>
      <c r="Q121" s="29">
        <f t="shared" si="15"/>
        <v>0.98182598751887507</v>
      </c>
    </row>
    <row r="122" spans="3:17" x14ac:dyDescent="0.2">
      <c r="J122" s="2" t="str">
        <f t="shared" si="10"/>
        <v>FS45LE</v>
      </c>
      <c r="L122" s="14">
        <f t="shared" si="11"/>
        <v>1.0104618857309944</v>
      </c>
      <c r="M122" s="14">
        <f t="shared" si="11"/>
        <v>0.98303562230771879</v>
      </c>
      <c r="N122" s="29">
        <f t="shared" si="12"/>
        <v>0.98541317325103439</v>
      </c>
      <c r="O122" s="29">
        <f t="shared" si="13"/>
        <v>1.0144228061096852</v>
      </c>
      <c r="P122" s="29">
        <f t="shared" si="14"/>
        <v>1.0101563938808553</v>
      </c>
      <c r="Q122" s="29">
        <f t="shared" si="15"/>
        <v>0.98243206392851579</v>
      </c>
    </row>
    <row r="123" spans="3:17" x14ac:dyDescent="0.2">
      <c r="J123" s="2" t="str">
        <f t="shared" si="10"/>
        <v>FS46LE</v>
      </c>
      <c r="L123" s="14">
        <f t="shared" si="11"/>
        <v>1.010014558614891</v>
      </c>
      <c r="M123" s="14">
        <f t="shared" si="11"/>
        <v>0.98209887554760666</v>
      </c>
      <c r="N123" s="29">
        <f t="shared" si="12"/>
        <v>0.98497693509184669</v>
      </c>
      <c r="O123" s="29">
        <f t="shared" si="13"/>
        <v>1.0134561501152908</v>
      </c>
      <c r="P123" s="29">
        <f t="shared" si="14"/>
        <v>1.0097201557216677</v>
      </c>
      <c r="Q123" s="29">
        <f t="shared" si="15"/>
        <v>0.9814654079341214</v>
      </c>
    </row>
    <row r="124" spans="3:17" x14ac:dyDescent="0.2">
      <c r="J124" s="2" t="str">
        <f t="shared" si="10"/>
        <v>FS47LE</v>
      </c>
      <c r="L124" s="14">
        <f t="shared" si="11"/>
        <v>1.0116037776257472</v>
      </c>
      <c r="M124" s="14">
        <f t="shared" si="11"/>
        <v>0.9828107359383732</v>
      </c>
      <c r="N124" s="29">
        <f t="shared" si="12"/>
        <v>0.98652675836632453</v>
      </c>
      <c r="O124" s="29">
        <f t="shared" si="13"/>
        <v>1.0141907393801888</v>
      </c>
      <c r="P124" s="29">
        <f t="shared" si="14"/>
        <v>1.0112699789961455</v>
      </c>
      <c r="Q124" s="29">
        <f t="shared" si="15"/>
        <v>0.9821999971990194</v>
      </c>
    </row>
    <row r="125" spans="3:17" x14ac:dyDescent="0.2">
      <c r="J125" s="2" t="str">
        <f t="shared" si="10"/>
        <v>FS48LE</v>
      </c>
      <c r="L125" s="14">
        <f t="shared" si="11"/>
        <v>1.0113661259720235</v>
      </c>
      <c r="M125" s="14">
        <f t="shared" si="11"/>
        <v>0.98301284929514055</v>
      </c>
      <c r="N125" s="29">
        <f t="shared" si="12"/>
        <v>0.98629499794712294</v>
      </c>
      <c r="O125" s="29">
        <f t="shared" si="13"/>
        <v>1.0143993059813083</v>
      </c>
      <c r="P125" s="29">
        <f t="shared" si="14"/>
        <v>1.011038218576944</v>
      </c>
      <c r="Q125" s="29">
        <f t="shared" si="15"/>
        <v>0.98240856380013897</v>
      </c>
    </row>
    <row r="126" spans="3:17" x14ac:dyDescent="0.2">
      <c r="J126" s="2" t="str">
        <f t="shared" si="10"/>
        <v>FS49LE</v>
      </c>
      <c r="L126" s="14">
        <f t="shared" si="11"/>
        <v>1.0112849056634159</v>
      </c>
      <c r="M126" s="14">
        <f t="shared" si="11"/>
        <v>0.98145053897686207</v>
      </c>
      <c r="N126" s="29">
        <f t="shared" si="12"/>
        <v>0.98621579103871038</v>
      </c>
      <c r="O126" s="29">
        <f t="shared" si="13"/>
        <v>1.0127871129120871</v>
      </c>
      <c r="P126" s="29">
        <f t="shared" si="14"/>
        <v>1.0109590116685314</v>
      </c>
      <c r="Q126" s="29">
        <f t="shared" si="15"/>
        <v>0.98079637073091774</v>
      </c>
    </row>
    <row r="127" spans="3:17" x14ac:dyDescent="0.2">
      <c r="J127" s="2" t="str">
        <f t="shared" si="10"/>
        <v>ALANINE</v>
      </c>
      <c r="L127" s="14">
        <f t="shared" si="11"/>
        <v>0.99812896197627965</v>
      </c>
      <c r="M127" s="14">
        <f t="shared" si="11"/>
        <v>0.98102895526849354</v>
      </c>
      <c r="N127" s="29">
        <f t="shared" si="12"/>
        <v>0.97338597489332035</v>
      </c>
      <c r="O127" s="29">
        <f t="shared" si="13"/>
        <v>1.0123520685263614</v>
      </c>
      <c r="P127" s="29">
        <f t="shared" si="14"/>
        <v>0.99812919552314139</v>
      </c>
      <c r="Q127" s="29">
        <f t="shared" si="15"/>
        <v>0.98036132634519202</v>
      </c>
    </row>
    <row r="128" spans="3:17" x14ac:dyDescent="0.2">
      <c r="J128" s="2" t="str">
        <f t="shared" si="10"/>
        <v>ALANINE</v>
      </c>
      <c r="L128" s="14">
        <f t="shared" si="11"/>
        <v>0.99817697346470724</v>
      </c>
      <c r="M128" s="14">
        <f t="shared" si="11"/>
        <v>0.98108251774952859</v>
      </c>
      <c r="N128" s="29">
        <f t="shared" si="12"/>
        <v>0.97343279620724821</v>
      </c>
      <c r="O128" s="29">
        <f t="shared" si="13"/>
        <v>1.0124073411951038</v>
      </c>
      <c r="P128" s="29">
        <f t="shared" si="14"/>
        <v>0.99817601683706925</v>
      </c>
      <c r="Q128" s="29">
        <f t="shared" si="15"/>
        <v>0.98041659901393441</v>
      </c>
    </row>
    <row r="129" spans="10:17" x14ac:dyDescent="0.2">
      <c r="J129" s="2" t="str">
        <f t="shared" si="10"/>
        <v>BOVINE LIVER</v>
      </c>
      <c r="L129" s="14">
        <f t="shared" si="11"/>
        <v>1.0065224443387253</v>
      </c>
      <c r="M129" s="14">
        <f t="shared" si="11"/>
        <v>0.97231435886034312</v>
      </c>
      <c r="N129" s="29">
        <f t="shared" si="12"/>
        <v>0.98157138812483535</v>
      </c>
      <c r="O129" s="29">
        <f t="shared" si="13"/>
        <v>1.0033592251930585</v>
      </c>
      <c r="P129" s="29">
        <f t="shared" si="14"/>
        <v>1.0063146087546564</v>
      </c>
      <c r="Q129" s="29">
        <f t="shared" si="15"/>
        <v>0.97136848301188916</v>
      </c>
    </row>
    <row r="130" spans="10:17" x14ac:dyDescent="0.2">
      <c r="J130" s="2" t="str">
        <f t="shared" si="10"/>
        <v>FS50LE</v>
      </c>
      <c r="L130" s="14">
        <f t="shared" ref="L130:M149" si="16">(1000+L24)/1000</f>
        <v>1.011554891445561</v>
      </c>
      <c r="M130" s="14">
        <f t="shared" si="16"/>
        <v>0.9836340547265876</v>
      </c>
      <c r="N130" s="29">
        <f t="shared" si="12"/>
        <v>0.98647908404369478</v>
      </c>
      <c r="O130" s="29">
        <f t="shared" si="13"/>
        <v>1.0150403457794999</v>
      </c>
      <c r="P130" s="29">
        <f t="shared" si="14"/>
        <v>1.0112223046735158</v>
      </c>
      <c r="Q130" s="29">
        <f t="shared" si="15"/>
        <v>0.98304960359833049</v>
      </c>
    </row>
    <row r="131" spans="10:17" x14ac:dyDescent="0.2">
      <c r="J131" s="2" t="str">
        <f t="shared" si="10"/>
        <v>FS51LE</v>
      </c>
      <c r="L131" s="14">
        <f t="shared" si="16"/>
        <v>1.0108208638247356</v>
      </c>
      <c r="M131" s="14">
        <f t="shared" si="16"/>
        <v>0.98204515156169392</v>
      </c>
      <c r="N131" s="29">
        <f t="shared" si="12"/>
        <v>0.98576325250437036</v>
      </c>
      <c r="O131" s="29">
        <f t="shared" si="13"/>
        <v>1.0134007107850078</v>
      </c>
      <c r="P131" s="29">
        <f t="shared" si="14"/>
        <v>1.0105064731341913</v>
      </c>
      <c r="Q131" s="29">
        <f t="shared" si="15"/>
        <v>0.98140996860383845</v>
      </c>
    </row>
    <row r="132" spans="10:17" x14ac:dyDescent="0.2">
      <c r="J132" s="2" t="str">
        <f t="shared" si="10"/>
        <v>FS52LE</v>
      </c>
      <c r="L132" s="14">
        <f t="shared" si="16"/>
        <v>1.0117095311832631</v>
      </c>
      <c r="M132" s="14">
        <f t="shared" si="16"/>
        <v>0.9829421097605554</v>
      </c>
      <c r="N132" s="29">
        <f t="shared" si="12"/>
        <v>0.98662989035988702</v>
      </c>
      <c r="O132" s="29">
        <f t="shared" si="13"/>
        <v>1.014326307815679</v>
      </c>
      <c r="P132" s="29">
        <f t="shared" si="14"/>
        <v>1.0113731109897079</v>
      </c>
      <c r="Q132" s="29">
        <f t="shared" si="15"/>
        <v>0.98233556563450963</v>
      </c>
    </row>
    <row r="133" spans="10:17" x14ac:dyDescent="0.2">
      <c r="J133" s="2" t="str">
        <f t="shared" si="10"/>
        <v>FS53LE</v>
      </c>
      <c r="L133" s="14">
        <f t="shared" si="16"/>
        <v>1.0106231027701436</v>
      </c>
      <c r="M133" s="14">
        <f t="shared" si="16"/>
        <v>0.98304819960735057</v>
      </c>
      <c r="N133" s="29">
        <f t="shared" si="12"/>
        <v>0.98557039382152156</v>
      </c>
      <c r="O133" s="29">
        <f t="shared" si="13"/>
        <v>1.0144357849878625</v>
      </c>
      <c r="P133" s="29">
        <f t="shared" si="14"/>
        <v>1.0103136144513427</v>
      </c>
      <c r="Q133" s="29">
        <f t="shared" si="15"/>
        <v>0.98244504280669309</v>
      </c>
    </row>
    <row r="134" spans="10:17" x14ac:dyDescent="0.2">
      <c r="J134" s="2" t="str">
        <f t="shared" si="10"/>
        <v>FS54LE</v>
      </c>
      <c r="L134" s="14">
        <f t="shared" si="16"/>
        <v>1.0101527467044829</v>
      </c>
      <c r="M134" s="14">
        <f t="shared" si="16"/>
        <v>0.982113268951885</v>
      </c>
      <c r="N134" s="29">
        <f t="shared" si="12"/>
        <v>0.98511169758590322</v>
      </c>
      <c r="O134" s="29">
        <f t="shared" si="13"/>
        <v>1.0134710030842231</v>
      </c>
      <c r="P134" s="29">
        <f t="shared" si="14"/>
        <v>1.0098549182157242</v>
      </c>
      <c r="Q134" s="29">
        <f t="shared" si="15"/>
        <v>0.98148026090305374</v>
      </c>
    </row>
    <row r="135" spans="10:17" x14ac:dyDescent="0.2">
      <c r="J135" s="2" t="str">
        <f t="shared" si="10"/>
        <v>FS55LE</v>
      </c>
      <c r="L135" s="14">
        <f t="shared" si="16"/>
        <v>1.0116022635202568</v>
      </c>
      <c r="M135" s="14">
        <f t="shared" si="16"/>
        <v>0.9830100988337207</v>
      </c>
      <c r="N135" s="29">
        <f t="shared" si="12"/>
        <v>0.98652528179455379</v>
      </c>
      <c r="O135" s="29">
        <f t="shared" si="13"/>
        <v>1.0143964677008552</v>
      </c>
      <c r="P135" s="29">
        <f t="shared" si="14"/>
        <v>1.0112685024243748</v>
      </c>
      <c r="Q135" s="29">
        <f t="shared" si="15"/>
        <v>0.98240572551968586</v>
      </c>
    </row>
    <row r="136" spans="10:17" x14ac:dyDescent="0.2">
      <c r="J136" s="2" t="str">
        <f t="shared" si="10"/>
        <v>FS56LE</v>
      </c>
      <c r="L136" s="14">
        <f t="shared" si="16"/>
        <v>1.0105379597297235</v>
      </c>
      <c r="M136" s="14">
        <f t="shared" si="16"/>
        <v>0.9834304884427254</v>
      </c>
      <c r="N136" s="29">
        <f t="shared" si="12"/>
        <v>0.9854873614233427</v>
      </c>
      <c r="O136" s="29">
        <f t="shared" si="13"/>
        <v>1.0148302798610136</v>
      </c>
      <c r="P136" s="29">
        <f t="shared" si="14"/>
        <v>1.0102305820531639</v>
      </c>
      <c r="Q136" s="29">
        <f t="shared" si="15"/>
        <v>0.98283953767984422</v>
      </c>
    </row>
    <row r="137" spans="10:17" x14ac:dyDescent="0.2">
      <c r="J137" s="2" t="str">
        <f t="shared" si="10"/>
        <v>FS57LE</v>
      </c>
      <c r="L137" s="14">
        <f t="shared" si="16"/>
        <v>1.0127401887835055</v>
      </c>
      <c r="M137" s="14">
        <f t="shared" si="16"/>
        <v>0.98374767372929428</v>
      </c>
      <c r="N137" s="29">
        <f t="shared" si="12"/>
        <v>0.98763499860863146</v>
      </c>
      <c r="O137" s="29">
        <f t="shared" si="13"/>
        <v>1.0151575925047838</v>
      </c>
      <c r="P137" s="29">
        <f t="shared" si="14"/>
        <v>1.0123782192384525</v>
      </c>
      <c r="Q137" s="29">
        <f t="shared" si="15"/>
        <v>0.98316685032361439</v>
      </c>
    </row>
    <row r="138" spans="10:17" x14ac:dyDescent="0.2">
      <c r="J138" s="2" t="str">
        <f t="shared" si="10"/>
        <v>FS58LE</v>
      </c>
      <c r="L138" s="14">
        <f t="shared" si="16"/>
        <v>1.0099147099007182</v>
      </c>
      <c r="M138" s="14">
        <f t="shared" si="16"/>
        <v>0.98312434383920055</v>
      </c>
      <c r="N138" s="29">
        <f t="shared" si="12"/>
        <v>0.98487956156428713</v>
      </c>
      <c r="O138" s="29">
        <f t="shared" si="13"/>
        <v>1.0145143604164526</v>
      </c>
      <c r="P138" s="29">
        <f t="shared" si="14"/>
        <v>1.0096227821941082</v>
      </c>
      <c r="Q138" s="29">
        <f t="shared" si="15"/>
        <v>0.98252361823528322</v>
      </c>
    </row>
    <row r="139" spans="10:17" x14ac:dyDescent="0.2">
      <c r="J139" s="2" t="str">
        <f t="shared" si="10"/>
        <v>FS59LE</v>
      </c>
      <c r="L139" s="14">
        <f t="shared" si="16"/>
        <v>1.0113501336816837</v>
      </c>
      <c r="M139" s="14">
        <f t="shared" si="16"/>
        <v>0.98363538761962355</v>
      </c>
      <c r="N139" s="29">
        <f t="shared" si="12"/>
        <v>0.98627940209556852</v>
      </c>
      <c r="O139" s="29">
        <f t="shared" si="13"/>
        <v>1.0150417212302598</v>
      </c>
      <c r="P139" s="29">
        <f t="shared" si="14"/>
        <v>1.0110226227253896</v>
      </c>
      <c r="Q139" s="29">
        <f t="shared" si="15"/>
        <v>0.98305097904909045</v>
      </c>
    </row>
    <row r="140" spans="10:17" x14ac:dyDescent="0.2">
      <c r="J140" s="2" t="str">
        <f t="shared" si="10"/>
        <v>ALANINE</v>
      </c>
      <c r="L140" s="14">
        <f t="shared" si="16"/>
        <v>0.99813243467497592</v>
      </c>
      <c r="M140" s="14">
        <f t="shared" si="16"/>
        <v>0.98106023631573303</v>
      </c>
      <c r="N140" s="29">
        <f t="shared" si="12"/>
        <v>0.97338936150600741</v>
      </c>
      <c r="O140" s="29">
        <f t="shared" si="13"/>
        <v>1.0123843483410484</v>
      </c>
      <c r="P140" s="29">
        <f t="shared" si="14"/>
        <v>0.99813258213582845</v>
      </c>
      <c r="Q140" s="29">
        <f t="shared" si="15"/>
        <v>0.98039360615987903</v>
      </c>
    </row>
    <row r="141" spans="10:17" x14ac:dyDescent="0.2">
      <c r="J141" s="2" t="str">
        <f t="shared" si="10"/>
        <v>ALANINE</v>
      </c>
      <c r="L141" s="14">
        <f t="shared" si="16"/>
        <v>0.99818010595156226</v>
      </c>
      <c r="M141" s="14">
        <f t="shared" si="16"/>
        <v>0.98104427064398836</v>
      </c>
      <c r="N141" s="29">
        <f t="shared" si="12"/>
        <v>0.9734358510417308</v>
      </c>
      <c r="O141" s="29">
        <f t="shared" si="13"/>
        <v>1.0123678729039787</v>
      </c>
      <c r="P141" s="29">
        <f t="shared" si="14"/>
        <v>0.99817907167155184</v>
      </c>
      <c r="Q141" s="29">
        <f t="shared" si="15"/>
        <v>0.9803771307228093</v>
      </c>
    </row>
    <row r="142" spans="10:17" x14ac:dyDescent="0.2">
      <c r="J142" s="2" t="str">
        <f t="shared" ref="J142:J168" si="17">B36</f>
        <v>BOVINE LIVER</v>
      </c>
      <c r="L142" s="14">
        <f t="shared" si="16"/>
        <v>1.0065143917442136</v>
      </c>
      <c r="M142" s="14">
        <f t="shared" si="16"/>
        <v>0.9723278394685958</v>
      </c>
      <c r="N142" s="29">
        <f t="shared" ref="N142:N168" si="18">L142*L$215</f>
        <v>0.98156353514905992</v>
      </c>
      <c r="O142" s="29">
        <f t="shared" ref="O142:O168" si="19">M142*M$215</f>
        <v>1.00337313622145</v>
      </c>
      <c r="P142" s="29">
        <f t="shared" ref="P142:P168" si="20">N142+N$215</f>
        <v>1.006306755778881</v>
      </c>
      <c r="Q142" s="29">
        <f t="shared" ref="Q142:Q168" si="21">O142+O$215</f>
        <v>0.97138239404028059</v>
      </c>
    </row>
    <row r="143" spans="10:17" x14ac:dyDescent="0.2">
      <c r="J143" s="2"/>
      <c r="L143" s="14"/>
      <c r="M143" s="14"/>
      <c r="N143" s="29"/>
      <c r="O143" s="29"/>
      <c r="P143" s="29"/>
      <c r="Q143" s="29"/>
    </row>
    <row r="144" spans="10:17" x14ac:dyDescent="0.2">
      <c r="J144" s="2"/>
      <c r="L144" s="14"/>
      <c r="M144" s="14"/>
      <c r="N144" s="29"/>
      <c r="O144" s="29"/>
      <c r="P144" s="29"/>
      <c r="Q144" s="29"/>
    </row>
    <row r="145" spans="10:17" x14ac:dyDescent="0.2">
      <c r="J145" s="2"/>
      <c r="L145" s="14"/>
      <c r="M145" s="14"/>
      <c r="N145" s="29"/>
      <c r="O145" s="29"/>
      <c r="P145" s="29"/>
      <c r="Q145" s="29"/>
    </row>
    <row r="146" spans="10:17" x14ac:dyDescent="0.2">
      <c r="J146" s="2"/>
      <c r="L146" s="14"/>
      <c r="M146" s="14"/>
      <c r="N146" s="29"/>
      <c r="O146" s="29"/>
      <c r="P146" s="29"/>
      <c r="Q146" s="29"/>
    </row>
    <row r="147" spans="10:17" x14ac:dyDescent="0.2">
      <c r="J147" s="2"/>
      <c r="L147" s="14"/>
      <c r="M147" s="14"/>
      <c r="N147" s="29"/>
      <c r="O147" s="29"/>
      <c r="P147" s="29"/>
      <c r="Q147" s="29"/>
    </row>
    <row r="148" spans="10:17" x14ac:dyDescent="0.2">
      <c r="J148" s="2"/>
      <c r="L148" s="14"/>
      <c r="M148" s="14"/>
      <c r="N148" s="29"/>
      <c r="O148" s="29"/>
      <c r="P148" s="29"/>
      <c r="Q148" s="29"/>
    </row>
    <row r="149" spans="10:17" x14ac:dyDescent="0.2">
      <c r="J149" s="2"/>
      <c r="L149" s="14"/>
      <c r="M149" s="14"/>
      <c r="N149" s="29"/>
      <c r="O149" s="29"/>
      <c r="P149" s="29"/>
      <c r="Q149" s="29"/>
    </row>
    <row r="150" spans="10:17" x14ac:dyDescent="0.2">
      <c r="J150" s="2"/>
      <c r="L150" s="14"/>
      <c r="M150" s="14"/>
      <c r="N150" s="29"/>
      <c r="O150" s="29"/>
      <c r="P150" s="29"/>
      <c r="Q150" s="29"/>
    </row>
    <row r="151" spans="10:17" x14ac:dyDescent="0.2">
      <c r="J151" s="2"/>
      <c r="L151" s="14"/>
      <c r="M151" s="14"/>
      <c r="N151" s="29"/>
      <c r="O151" s="29"/>
      <c r="P151" s="29"/>
      <c r="Q151" s="29"/>
    </row>
    <row r="152" spans="10:17" x14ac:dyDescent="0.2">
      <c r="J152" s="2"/>
      <c r="L152" s="14"/>
      <c r="M152" s="14"/>
      <c r="N152" s="29"/>
      <c r="O152" s="29"/>
      <c r="P152" s="29"/>
      <c r="Q152" s="29"/>
    </row>
    <row r="153" spans="10:17" x14ac:dyDescent="0.2">
      <c r="J153" s="2"/>
      <c r="L153" s="14"/>
      <c r="M153" s="14"/>
      <c r="N153" s="29"/>
      <c r="O153" s="29"/>
      <c r="P153" s="29"/>
      <c r="Q153" s="29"/>
    </row>
    <row r="154" spans="10:17" x14ac:dyDescent="0.2">
      <c r="J154" s="2"/>
      <c r="L154" s="14"/>
      <c r="M154" s="14"/>
      <c r="N154" s="29"/>
      <c r="O154" s="29"/>
      <c r="P154" s="29"/>
      <c r="Q154" s="29"/>
    </row>
    <row r="155" spans="10:17" x14ac:dyDescent="0.2">
      <c r="J155" s="2"/>
      <c r="L155" s="14"/>
      <c r="M155" s="14"/>
      <c r="N155" s="29"/>
      <c r="O155" s="29"/>
      <c r="P155" s="29"/>
      <c r="Q155" s="29"/>
    </row>
    <row r="156" spans="10:17" x14ac:dyDescent="0.2">
      <c r="J156" s="2"/>
      <c r="L156" s="14"/>
      <c r="M156" s="14"/>
      <c r="N156" s="29"/>
      <c r="O156" s="29"/>
      <c r="P156" s="29"/>
      <c r="Q156" s="29"/>
    </row>
    <row r="157" spans="10:17" x14ac:dyDescent="0.2">
      <c r="J157" s="2"/>
      <c r="L157" s="14"/>
      <c r="M157" s="14"/>
      <c r="N157" s="29"/>
      <c r="O157" s="29"/>
      <c r="P157" s="29"/>
      <c r="Q157" s="29"/>
    </row>
    <row r="158" spans="10:17" x14ac:dyDescent="0.2">
      <c r="J158" s="2"/>
      <c r="L158" s="14"/>
      <c r="M158" s="14"/>
      <c r="N158" s="29"/>
      <c r="O158" s="29"/>
      <c r="P158" s="29"/>
      <c r="Q158" s="29"/>
    </row>
    <row r="159" spans="10:17" x14ac:dyDescent="0.2">
      <c r="J159" s="2"/>
      <c r="L159" s="14"/>
      <c r="M159" s="14"/>
      <c r="N159" s="29"/>
      <c r="O159" s="29"/>
      <c r="P159" s="29"/>
      <c r="Q159" s="29"/>
    </row>
    <row r="160" spans="10:17" x14ac:dyDescent="0.2">
      <c r="J160" s="2"/>
      <c r="L160" s="14"/>
      <c r="M160" s="14"/>
      <c r="N160" s="29"/>
      <c r="O160" s="29"/>
      <c r="P160" s="29"/>
      <c r="Q160" s="29"/>
    </row>
    <row r="161" spans="10:17" x14ac:dyDescent="0.2">
      <c r="J161" s="2"/>
      <c r="L161" s="14"/>
      <c r="M161" s="14"/>
      <c r="N161" s="29"/>
      <c r="O161" s="29"/>
      <c r="P161" s="29"/>
      <c r="Q161" s="29"/>
    </row>
    <row r="162" spans="10:17" x14ac:dyDescent="0.2">
      <c r="J162" s="2"/>
      <c r="L162" s="14"/>
      <c r="M162" s="14"/>
      <c r="N162" s="29"/>
      <c r="O162" s="29"/>
      <c r="P162" s="29"/>
      <c r="Q162" s="29"/>
    </row>
    <row r="163" spans="10:17" x14ac:dyDescent="0.2">
      <c r="J163" s="2"/>
      <c r="L163" s="14"/>
      <c r="M163" s="14"/>
      <c r="N163" s="29"/>
      <c r="O163" s="29"/>
      <c r="P163" s="29"/>
      <c r="Q163" s="29"/>
    </row>
    <row r="164" spans="10:17" x14ac:dyDescent="0.2">
      <c r="J164" s="2"/>
      <c r="L164" s="14"/>
      <c r="M164" s="14"/>
      <c r="N164" s="29"/>
      <c r="O164" s="29"/>
      <c r="P164" s="29"/>
      <c r="Q164" s="29"/>
    </row>
    <row r="165" spans="10:17" x14ac:dyDescent="0.2">
      <c r="J165" s="2"/>
      <c r="L165" s="14"/>
      <c r="M165" s="14"/>
      <c r="N165" s="29"/>
      <c r="O165" s="29"/>
      <c r="P165" s="29"/>
      <c r="Q165" s="29"/>
    </row>
    <row r="166" spans="10:17" x14ac:dyDescent="0.2">
      <c r="J166" s="2"/>
      <c r="L166" s="14"/>
      <c r="M166" s="14"/>
      <c r="N166" s="29"/>
      <c r="O166" s="29"/>
      <c r="P166" s="29"/>
      <c r="Q166" s="29"/>
    </row>
    <row r="167" spans="10:17" x14ac:dyDescent="0.2">
      <c r="J167" s="2"/>
      <c r="L167" s="14"/>
      <c r="M167" s="14"/>
      <c r="N167" s="29"/>
      <c r="O167" s="29"/>
      <c r="P167" s="29"/>
      <c r="Q167" s="29"/>
    </row>
    <row r="168" spans="10:17" x14ac:dyDescent="0.2">
      <c r="J168" s="2"/>
      <c r="L168" s="14"/>
      <c r="M168" s="14"/>
      <c r="N168" s="29"/>
      <c r="O168" s="29"/>
      <c r="P168" s="29"/>
      <c r="Q168" s="29"/>
    </row>
    <row r="169" spans="10:17" x14ac:dyDescent="0.2">
      <c r="J169" s="2"/>
      <c r="L169" s="14"/>
      <c r="M169" s="14"/>
      <c r="N169" s="29"/>
      <c r="O169" s="29"/>
      <c r="P169" s="29"/>
      <c r="Q169" s="29"/>
    </row>
    <row r="170" spans="10:17" x14ac:dyDescent="0.2">
      <c r="J170" s="2"/>
      <c r="L170" s="14"/>
      <c r="M170" s="14"/>
      <c r="N170" s="29"/>
      <c r="O170" s="29"/>
      <c r="P170" s="29"/>
      <c r="Q170" s="29"/>
    </row>
    <row r="171" spans="10:17" x14ac:dyDescent="0.2">
      <c r="J171" s="2"/>
      <c r="L171" s="14"/>
      <c r="M171" s="14"/>
      <c r="N171" s="29"/>
      <c r="O171" s="29"/>
      <c r="P171" s="29"/>
      <c r="Q171" s="29"/>
    </row>
    <row r="172" spans="10:17" x14ac:dyDescent="0.2">
      <c r="J172" s="2"/>
      <c r="L172" s="14"/>
      <c r="M172" s="14"/>
      <c r="N172" s="29"/>
      <c r="O172" s="29"/>
      <c r="P172" s="29"/>
      <c r="Q172" s="29"/>
    </row>
    <row r="173" spans="10:17" x14ac:dyDescent="0.2">
      <c r="J173" s="2"/>
      <c r="L173" s="14"/>
      <c r="M173" s="14"/>
      <c r="N173" s="29"/>
      <c r="O173" s="29"/>
      <c r="P173" s="29"/>
      <c r="Q173" s="29"/>
    </row>
    <row r="174" spans="10:17" x14ac:dyDescent="0.2">
      <c r="J174" s="2"/>
      <c r="L174" s="14"/>
      <c r="M174" s="14"/>
      <c r="N174" s="29"/>
      <c r="O174" s="29"/>
      <c r="P174" s="29"/>
      <c r="Q174" s="29"/>
    </row>
    <row r="175" spans="10:17" x14ac:dyDescent="0.2">
      <c r="J175" s="2"/>
      <c r="L175" s="14"/>
      <c r="M175" s="14"/>
      <c r="N175" s="29"/>
      <c r="O175" s="29"/>
      <c r="P175" s="29"/>
      <c r="Q175" s="29"/>
    </row>
    <row r="176" spans="10:17" x14ac:dyDescent="0.2">
      <c r="J176" s="2"/>
      <c r="L176" s="14"/>
      <c r="M176" s="14"/>
      <c r="N176" s="29"/>
      <c r="O176" s="29"/>
      <c r="P176" s="29"/>
      <c r="Q176" s="29"/>
    </row>
    <row r="177" spans="10:17" x14ac:dyDescent="0.2">
      <c r="J177" s="2"/>
      <c r="L177" s="14"/>
      <c r="M177" s="14"/>
      <c r="N177" s="29"/>
      <c r="O177" s="29"/>
      <c r="P177" s="29"/>
      <c r="Q177" s="29"/>
    </row>
    <row r="178" spans="10:17" x14ac:dyDescent="0.2">
      <c r="J178" s="2"/>
      <c r="L178" s="14"/>
      <c r="M178" s="14"/>
      <c r="N178" s="29"/>
      <c r="O178" s="29"/>
      <c r="P178" s="29"/>
      <c r="Q178" s="29"/>
    </row>
    <row r="179" spans="10:17" x14ac:dyDescent="0.2">
      <c r="J179" s="2"/>
      <c r="L179" s="14"/>
      <c r="M179" s="14"/>
      <c r="N179" s="29"/>
      <c r="O179" s="29"/>
      <c r="P179" s="29"/>
      <c r="Q179" s="29"/>
    </row>
    <row r="180" spans="10:17" x14ac:dyDescent="0.2">
      <c r="J180" s="2"/>
      <c r="L180" s="14"/>
      <c r="M180" s="14"/>
      <c r="N180" s="29"/>
      <c r="O180" s="29"/>
      <c r="P180" s="29"/>
      <c r="Q180" s="29"/>
    </row>
    <row r="181" spans="10:17" x14ac:dyDescent="0.2">
      <c r="J181" s="2"/>
      <c r="L181" s="14"/>
      <c r="M181" s="14"/>
      <c r="N181" s="29"/>
      <c r="O181" s="29"/>
      <c r="P181" s="29"/>
      <c r="Q181" s="29"/>
    </row>
    <row r="182" spans="10:17" x14ac:dyDescent="0.2">
      <c r="J182" s="2"/>
      <c r="L182" s="14"/>
      <c r="M182" s="14"/>
      <c r="N182" s="29"/>
      <c r="O182" s="29"/>
      <c r="P182" s="29"/>
      <c r="Q182" s="29"/>
    </row>
    <row r="183" spans="10:17" x14ac:dyDescent="0.2">
      <c r="J183" s="2"/>
      <c r="L183" s="14"/>
      <c r="M183" s="14"/>
      <c r="N183" s="29"/>
      <c r="O183" s="29"/>
      <c r="P183" s="29"/>
      <c r="Q183" s="29"/>
    </row>
    <row r="184" spans="10:17" x14ac:dyDescent="0.2">
      <c r="J184" s="2"/>
      <c r="L184" s="14"/>
      <c r="M184" s="14"/>
      <c r="N184" s="29"/>
      <c r="O184" s="29"/>
      <c r="P184" s="29"/>
      <c r="Q184" s="29"/>
    </row>
    <row r="185" spans="10:17" x14ac:dyDescent="0.2">
      <c r="J185" s="2"/>
      <c r="L185" s="14"/>
      <c r="M185" s="14"/>
      <c r="N185" s="29"/>
      <c r="O185" s="29"/>
      <c r="P185" s="29"/>
      <c r="Q185" s="29"/>
    </row>
    <row r="186" spans="10:17" x14ac:dyDescent="0.2">
      <c r="J186" s="2"/>
      <c r="L186" s="14"/>
      <c r="M186" s="14"/>
      <c r="N186" s="29"/>
      <c r="O186" s="29"/>
      <c r="P186" s="29"/>
      <c r="Q186" s="29"/>
    </row>
    <row r="187" spans="10:17" x14ac:dyDescent="0.2">
      <c r="J187" s="2"/>
      <c r="L187" s="14"/>
      <c r="M187" s="14"/>
      <c r="N187" s="29"/>
      <c r="O187" s="29"/>
      <c r="P187" s="29"/>
      <c r="Q187" s="29"/>
    </row>
    <row r="188" spans="10:17" x14ac:dyDescent="0.2">
      <c r="J188" s="2"/>
      <c r="L188" s="14"/>
      <c r="M188" s="14"/>
      <c r="N188" s="29"/>
      <c r="O188" s="29"/>
      <c r="P188" s="29"/>
      <c r="Q188" s="29"/>
    </row>
    <row r="189" spans="10:17" x14ac:dyDescent="0.2">
      <c r="J189" s="2"/>
      <c r="L189" s="14"/>
      <c r="M189" s="14"/>
      <c r="N189" s="29"/>
      <c r="O189" s="29"/>
      <c r="P189" s="29"/>
      <c r="Q189" s="29"/>
    </row>
    <row r="190" spans="10:17" x14ac:dyDescent="0.2">
      <c r="J190" s="2"/>
      <c r="L190" s="14"/>
      <c r="M190" s="14"/>
      <c r="N190" s="29"/>
      <c r="O190" s="29"/>
      <c r="P190" s="29"/>
      <c r="Q190" s="29"/>
    </row>
    <row r="191" spans="10:17" x14ac:dyDescent="0.2">
      <c r="J191" s="2"/>
      <c r="L191" s="14"/>
      <c r="M191" s="14"/>
      <c r="N191" s="29"/>
      <c r="O191" s="29"/>
      <c r="P191" s="29"/>
      <c r="Q191" s="29"/>
    </row>
    <row r="192" spans="10:17" x14ac:dyDescent="0.2">
      <c r="J192" s="2"/>
      <c r="L192" s="14"/>
      <c r="M192" s="14"/>
      <c r="N192" s="29"/>
      <c r="O192" s="29"/>
      <c r="P192" s="29"/>
      <c r="Q192" s="29"/>
    </row>
    <row r="193" spans="10:17" x14ac:dyDescent="0.2">
      <c r="J193" s="2"/>
      <c r="L193" s="14"/>
      <c r="M193" s="14"/>
      <c r="N193" s="29"/>
      <c r="O193" s="29"/>
      <c r="P193" s="29"/>
      <c r="Q193" s="29"/>
    </row>
    <row r="194" spans="10:17" x14ac:dyDescent="0.2">
      <c r="J194" s="2"/>
      <c r="L194" s="14"/>
      <c r="M194" s="14"/>
      <c r="N194" s="29"/>
      <c r="O194" s="29"/>
      <c r="P194" s="29"/>
      <c r="Q194" s="29"/>
    </row>
    <row r="195" spans="10:17" x14ac:dyDescent="0.2">
      <c r="J195" s="2"/>
      <c r="L195" s="14"/>
      <c r="M195" s="14"/>
      <c r="N195" s="29"/>
      <c r="O195" s="29"/>
      <c r="P195" s="29"/>
      <c r="Q195" s="29"/>
    </row>
    <row r="196" spans="10:17" x14ac:dyDescent="0.2">
      <c r="J196" s="2"/>
      <c r="L196" s="14"/>
      <c r="M196" s="14"/>
      <c r="N196" s="29"/>
      <c r="O196" s="29"/>
      <c r="P196" s="29"/>
      <c r="Q196" s="29"/>
    </row>
    <row r="197" spans="10:17" x14ac:dyDescent="0.2">
      <c r="J197" s="2"/>
      <c r="L197" s="14"/>
      <c r="M197" s="14"/>
      <c r="N197" s="29"/>
      <c r="O197" s="29"/>
      <c r="P197" s="29"/>
      <c r="Q197" s="29"/>
    </row>
    <row r="198" spans="10:17" x14ac:dyDescent="0.2">
      <c r="J198" s="2"/>
      <c r="L198" s="14"/>
      <c r="M198" s="14"/>
      <c r="N198" s="29"/>
      <c r="O198" s="29"/>
      <c r="P198" s="29"/>
      <c r="Q198" s="29"/>
    </row>
    <row r="199" spans="10:17" x14ac:dyDescent="0.2">
      <c r="J199" s="2"/>
      <c r="L199" s="14"/>
      <c r="M199" s="14"/>
      <c r="N199" s="29"/>
      <c r="O199" s="29"/>
      <c r="P199" s="29"/>
      <c r="Q199" s="29"/>
    </row>
    <row r="200" spans="10:17" x14ac:dyDescent="0.2">
      <c r="J200" s="2"/>
      <c r="L200" s="14"/>
      <c r="M200" s="14"/>
      <c r="N200" s="29"/>
      <c r="O200" s="29"/>
      <c r="P200" s="29"/>
      <c r="Q200" s="29"/>
    </row>
    <row r="201" spans="10:17" x14ac:dyDescent="0.2">
      <c r="J201" s="2"/>
      <c r="L201" s="14"/>
      <c r="M201" s="14"/>
      <c r="N201" s="29"/>
      <c r="O201" s="29"/>
      <c r="P201" s="29"/>
      <c r="Q201" s="29"/>
    </row>
    <row r="202" spans="10:17" x14ac:dyDescent="0.2">
      <c r="J202" s="2"/>
      <c r="L202" s="14"/>
      <c r="M202" s="14"/>
      <c r="N202" s="29"/>
      <c r="O202" s="29"/>
      <c r="P202" s="29"/>
      <c r="Q202" s="29"/>
    </row>
    <row r="203" spans="10:17" x14ac:dyDescent="0.2">
      <c r="J203" s="2"/>
      <c r="L203" s="14"/>
      <c r="M203" s="14"/>
      <c r="N203" s="29"/>
      <c r="O203" s="29"/>
      <c r="P203" s="29"/>
      <c r="Q203" s="29"/>
    </row>
    <row r="204" spans="10:17" x14ac:dyDescent="0.2">
      <c r="J204" s="2"/>
      <c r="L204" s="14"/>
      <c r="M204" s="14"/>
      <c r="N204" s="29"/>
      <c r="O204" s="29"/>
      <c r="P204" s="29"/>
      <c r="Q204" s="29"/>
    </row>
    <row r="205" spans="10:17" x14ac:dyDescent="0.2">
      <c r="J205" s="2"/>
      <c r="L205" s="14"/>
      <c r="M205" s="14"/>
      <c r="N205" s="29"/>
      <c r="O205" s="29"/>
      <c r="P205" s="29"/>
      <c r="Q205" s="29"/>
    </row>
    <row r="206" spans="10:17" x14ac:dyDescent="0.2">
      <c r="J206" s="2"/>
      <c r="L206" s="14"/>
      <c r="M206" s="14"/>
      <c r="N206" s="29"/>
      <c r="O206" s="29"/>
      <c r="P206" s="29"/>
      <c r="Q206" s="29"/>
    </row>
    <row r="207" spans="10:17" x14ac:dyDescent="0.2">
      <c r="J207" s="2"/>
      <c r="L207" s="14"/>
      <c r="M207" s="14"/>
      <c r="N207" s="29"/>
      <c r="O207" s="29"/>
      <c r="P207" s="29"/>
      <c r="Q207" s="29"/>
    </row>
    <row r="208" spans="10:17" x14ac:dyDescent="0.2">
      <c r="L208" s="14"/>
      <c r="M208" s="14"/>
      <c r="N208" s="29"/>
    </row>
    <row r="209" spans="10:16" x14ac:dyDescent="0.2">
      <c r="J209" s="2" t="s">
        <v>50</v>
      </c>
      <c r="L209" s="14">
        <f>AVERAGE(L114:L115,L127:L128,L140:L141,L153:L154,L166:L167,L179:L180,L192:L193,L205:L206)</f>
        <v>0.9981502952925867</v>
      </c>
      <c r="M209" s="14">
        <f>AVERAGE(M114:M115,M127:M128,M140:M141,M153:M154,M166:M167,M179:M180,M192:M193,M205:M206)</f>
        <v>0.98104705114307789</v>
      </c>
      <c r="N209" s="14">
        <f>AVERAGE(N114:N115,N127:N128,N140:N141,N153:N154,N166:N167,N179:N180,N192:N193,N205:N206)</f>
        <v>0.97340677937017894</v>
      </c>
      <c r="O209" s="14">
        <f>AVERAGE(O114:O115,O127:O128,O140:O141,O153:O154,O166:O167,O179:O180,O192:O193,O205:O206)</f>
        <v>1.0123707421811694</v>
      </c>
    </row>
    <row r="210" spans="10:16" x14ac:dyDescent="0.2">
      <c r="J210" s="2" t="s">
        <v>51</v>
      </c>
      <c r="L210" s="14">
        <f>AVERAGE(L116,L129,L142,L155,L168,L181,L194,L207)</f>
        <v>1.0065279726268426</v>
      </c>
      <c r="M210" s="14">
        <f>AVERAGE(M116,M129,M142,M155,M168,M181,M194,M207)</f>
        <v>0.97233521009285717</v>
      </c>
      <c r="N210" s="14">
        <f>AVERAGE(N116,N129,N142,N155,N168,N181,N194,N207)</f>
        <v>0.98157677937017895</v>
      </c>
      <c r="O210" s="14">
        <f>AVERAGE(O116,O129,O142,O155,O168,O181,O194,O207)</f>
        <v>1.0033807421811691</v>
      </c>
    </row>
    <row r="211" spans="10:16" x14ac:dyDescent="0.2">
      <c r="L211" s="14"/>
      <c r="M211" s="14"/>
      <c r="N211" s="29"/>
    </row>
    <row r="212" spans="10:16" x14ac:dyDescent="0.2">
      <c r="J212" s="1" t="s">
        <v>52</v>
      </c>
      <c r="L212" s="14">
        <f>(L210-L209)</f>
        <v>8.377677334255873E-3</v>
      </c>
      <c r="M212" s="14">
        <f>(M210-M209)</f>
        <v>-8.7118410502207144E-3</v>
      </c>
      <c r="N212" s="14">
        <v>0.99814999999999998</v>
      </c>
      <c r="O212" s="1">
        <v>0.98038000000000003</v>
      </c>
      <c r="P212" s="1" t="s">
        <v>54</v>
      </c>
    </row>
    <row r="213" spans="10:16" x14ac:dyDescent="0.2">
      <c r="J213" s="1" t="s">
        <v>53</v>
      </c>
      <c r="L213" s="14">
        <f>(1.00632-0.99815)</f>
        <v>8.1700000000001216E-3</v>
      </c>
      <c r="M213" s="14">
        <f>(0.97139-0.98038)</f>
        <v>-8.9900000000000535E-3</v>
      </c>
      <c r="N213" s="14">
        <v>1.0063200000000001</v>
      </c>
      <c r="O213" s="1">
        <v>0.97138999999999998</v>
      </c>
      <c r="P213" s="1" t="s">
        <v>55</v>
      </c>
    </row>
    <row r="214" spans="10:16" x14ac:dyDescent="0.2">
      <c r="L214" s="14"/>
      <c r="M214" s="14"/>
      <c r="N214" s="29"/>
      <c r="P214" s="29"/>
    </row>
    <row r="215" spans="10:16" x14ac:dyDescent="0.2">
      <c r="J215" s="1" t="s">
        <v>45</v>
      </c>
      <c r="L215" s="14">
        <f>(L213/L212)</f>
        <v>0.97521063106517958</v>
      </c>
      <c r="M215" s="14">
        <f>(M213/M212)</f>
        <v>1.0319288366461061</v>
      </c>
      <c r="N215" s="29">
        <f>N212-N209</f>
        <v>2.4743220629821039E-2</v>
      </c>
      <c r="O215" s="29">
        <f>O212-O209</f>
        <v>-3.1990742181169374E-2</v>
      </c>
      <c r="P215" s="29" t="s">
        <v>47</v>
      </c>
    </row>
    <row r="216" spans="10:16" x14ac:dyDescent="0.2">
      <c r="L216" s="14"/>
      <c r="M216" s="14"/>
      <c r="N216" s="29"/>
      <c r="O216" s="29"/>
    </row>
    <row r="217" spans="10:16" x14ac:dyDescent="0.2">
      <c r="L217" s="14"/>
      <c r="M217" s="14"/>
      <c r="N217" s="29"/>
    </row>
    <row r="218" spans="10:16" x14ac:dyDescent="0.2">
      <c r="L218" s="14"/>
      <c r="M218" s="14"/>
      <c r="N218" s="29"/>
    </row>
    <row r="219" spans="10:16" x14ac:dyDescent="0.2">
      <c r="L219" s="14"/>
      <c r="M219" s="14"/>
      <c r="N219" s="29"/>
    </row>
    <row r="220" spans="10:16" x14ac:dyDescent="0.2">
      <c r="L220" s="14"/>
      <c r="M220" s="14"/>
      <c r="N220" s="29"/>
    </row>
    <row r="221" spans="10:16" x14ac:dyDescent="0.2">
      <c r="L221" s="14"/>
      <c r="M221" s="14"/>
      <c r="N221" s="29"/>
    </row>
    <row r="222" spans="10:16" x14ac:dyDescent="0.2">
      <c r="L222" s="14"/>
      <c r="M222" s="14"/>
      <c r="N222" s="29"/>
    </row>
  </sheetData>
  <mergeCells count="8">
    <mergeCell ref="U14:W14"/>
    <mergeCell ref="P1:Q1"/>
    <mergeCell ref="G1:I1"/>
    <mergeCell ref="J1:K1"/>
    <mergeCell ref="L1:M1"/>
    <mergeCell ref="U1:W1"/>
    <mergeCell ref="U8:W8"/>
    <mergeCell ref="N1:O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0"/>
  <sheetViews>
    <sheetView tabSelected="1" workbookViewId="0">
      <selection activeCell="A23" sqref="A23:F42"/>
    </sheetView>
  </sheetViews>
  <sheetFormatPr defaultRowHeight="12.75" x14ac:dyDescent="0.2"/>
  <cols>
    <col min="1" max="1" width="34.7109375" style="56" customWidth="1"/>
    <col min="2" max="8" width="9.140625" style="1"/>
    <col min="9" max="9" width="14.28515625" style="1" bestFit="1" customWidth="1"/>
    <col min="10" max="16" width="9.140625" style="1"/>
    <col min="17" max="17" width="12.7109375" style="1" bestFit="1" customWidth="1"/>
    <col min="18" max="16384" width="9.140625" style="1"/>
  </cols>
  <sheetData>
    <row r="1" spans="1:22" ht="15" x14ac:dyDescent="0.2">
      <c r="A1" s="59" t="s">
        <v>21</v>
      </c>
      <c r="B1" s="7" t="s">
        <v>31</v>
      </c>
      <c r="C1" s="7" t="s">
        <v>32</v>
      </c>
      <c r="D1" s="7" t="s">
        <v>57</v>
      </c>
      <c r="E1" s="7" t="s">
        <v>58</v>
      </c>
      <c r="F1" s="40" t="s">
        <v>67</v>
      </c>
      <c r="H1" s="7" t="s">
        <v>22</v>
      </c>
      <c r="I1" s="7" t="s">
        <v>21</v>
      </c>
      <c r="J1" s="7" t="s">
        <v>31</v>
      </c>
      <c r="K1" s="7" t="s">
        <v>32</v>
      </c>
      <c r="L1" s="7" t="s">
        <v>57</v>
      </c>
      <c r="M1" s="7" t="s">
        <v>58</v>
      </c>
      <c r="N1" s="40" t="s">
        <v>67</v>
      </c>
      <c r="P1" s="7" t="s">
        <v>22</v>
      </c>
      <c r="Q1" s="7" t="s">
        <v>21</v>
      </c>
      <c r="R1" s="7" t="s">
        <v>31</v>
      </c>
      <c r="S1" s="7" t="s">
        <v>32</v>
      </c>
      <c r="T1" s="7" t="s">
        <v>57</v>
      </c>
      <c r="U1" s="7" t="s">
        <v>58</v>
      </c>
      <c r="V1" s="40" t="s">
        <v>67</v>
      </c>
    </row>
    <row r="2" spans="1:22" ht="13.5" thickBot="1" x14ac:dyDescent="0.25">
      <c r="A2" s="60"/>
      <c r="B2" s="10" t="s">
        <v>28</v>
      </c>
      <c r="C2" s="10" t="s">
        <v>30</v>
      </c>
      <c r="D2" s="10"/>
      <c r="E2" s="10"/>
      <c r="F2" s="10" t="s">
        <v>68</v>
      </c>
      <c r="H2" s="10" t="s">
        <v>23</v>
      </c>
      <c r="I2" s="10"/>
      <c r="J2" s="10" t="s">
        <v>28</v>
      </c>
      <c r="K2" s="10" t="s">
        <v>30</v>
      </c>
      <c r="L2" s="10"/>
      <c r="M2" s="10"/>
      <c r="N2" s="10" t="s">
        <v>68</v>
      </c>
      <c r="P2" s="10" t="s">
        <v>23</v>
      </c>
      <c r="Q2" s="10"/>
      <c r="R2" s="10" t="s">
        <v>28</v>
      </c>
      <c r="S2" s="10" t="s">
        <v>30</v>
      </c>
      <c r="T2" s="10"/>
      <c r="U2" s="10"/>
      <c r="V2" s="10" t="s">
        <v>68</v>
      </c>
    </row>
    <row r="3" spans="1:22" x14ac:dyDescent="0.2">
      <c r="A3" s="56" t="str">
        <f>repro!B11</f>
        <v>FS40LE</v>
      </c>
      <c r="B3" s="5">
        <f>repro!P11</f>
        <v>10.952751182600862</v>
      </c>
      <c r="C3" s="5">
        <f>repro!Q11</f>
        <v>-18.259573508744076</v>
      </c>
      <c r="D3" s="5">
        <f>repro!R11</f>
        <v>11.803803322179096</v>
      </c>
      <c r="E3" s="5">
        <f>repro!S11</f>
        <v>42.297362468122053</v>
      </c>
      <c r="F3" s="4">
        <f>E3/D3</f>
        <v>3.5833672684672919</v>
      </c>
    </row>
    <row r="4" spans="1:22" x14ac:dyDescent="0.2">
      <c r="A4" s="56" t="str">
        <f>repro!B12</f>
        <v>FS41LE</v>
      </c>
      <c r="B4" s="5">
        <f>repro!P12</f>
        <v>10.121268185981691</v>
      </c>
      <c r="C4" s="5">
        <f>repro!Q12</f>
        <v>-17.227930355313337</v>
      </c>
      <c r="D4" s="5">
        <f>repro!R12</f>
        <v>12.61810984866012</v>
      </c>
      <c r="E4" s="5">
        <f>repro!S12</f>
        <v>40.541298633111651</v>
      </c>
      <c r="F4" s="4">
        <f t="shared" ref="F4:F42" si="0">E4/D4</f>
        <v>3.2129454505752788</v>
      </c>
      <c r="I4" s="6" t="s">
        <v>63</v>
      </c>
      <c r="J4" s="38">
        <f>AVERAGE(J8:J23)</f>
        <v>-1.8499999999999996</v>
      </c>
      <c r="K4" s="38">
        <f>AVERAGE(K8:K23)</f>
        <v>-19.620000000000044</v>
      </c>
      <c r="L4" s="38">
        <f>AVERAGE(L8:L23)</f>
        <v>14.687981693579559</v>
      </c>
      <c r="M4" s="38">
        <f>AVERAGE(M8:M23)</f>
        <v>37.609606854108648</v>
      </c>
      <c r="N4" s="38">
        <f>AVERAGE(N8:N23)</f>
        <v>2.5610325643730811</v>
      </c>
      <c r="Q4" s="6" t="s">
        <v>63</v>
      </c>
      <c r="R4" s="38">
        <f>AVERAGE(R8:R23)</f>
        <v>6.319999999999955</v>
      </c>
      <c r="S4" s="38">
        <f>AVERAGE(S8:S23)</f>
        <v>-28.610000000000099</v>
      </c>
      <c r="T4" s="38">
        <f>AVERAGE(T8:T23)</f>
        <v>9.5886752955503933</v>
      </c>
      <c r="U4" s="38">
        <f>AVERAGE(U8:U23)</f>
        <v>46.199634342739749</v>
      </c>
      <c r="V4" s="38">
        <f>AVERAGE(V8:V23)</f>
        <v>4.8195484903753671</v>
      </c>
    </row>
    <row r="5" spans="1:22" x14ac:dyDescent="0.2">
      <c r="A5" s="56" t="str">
        <f>repro!B13</f>
        <v>FS42LE</v>
      </c>
      <c r="B5" s="5">
        <f>repro!P13</f>
        <v>9.9558165154063349</v>
      </c>
      <c r="C5" s="5">
        <f>repro!Q13</f>
        <v>-17.583405342055379</v>
      </c>
      <c r="D5" s="5">
        <f>repro!R13</f>
        <v>12.382557431388298</v>
      </c>
      <c r="E5" s="5">
        <f>repro!S13</f>
        <v>41.55194500791665</v>
      </c>
      <c r="F5" s="4">
        <f t="shared" si="0"/>
        <v>3.3556836088308746</v>
      </c>
      <c r="I5" s="6" t="s">
        <v>36</v>
      </c>
      <c r="J5" s="38">
        <f>2*STDEV(J8:J23)</f>
        <v>5.1439545815431115E-2</v>
      </c>
      <c r="K5" s="38">
        <f>2*STDEV(K8:K23)</f>
        <v>7.4496477650485435E-2</v>
      </c>
      <c r="L5" s="38">
        <f>2*STDEV(L8:L23)</f>
        <v>1.5600040896893037</v>
      </c>
      <c r="M5" s="38">
        <f>2*STDEV(M8:M23)</f>
        <v>3.7167152408271731</v>
      </c>
      <c r="N5" s="38">
        <f>2*STDEV(N8:N23)</f>
        <v>2.4437916862320021E-2</v>
      </c>
      <c r="Q5" s="6" t="s">
        <v>36</v>
      </c>
      <c r="R5" s="38">
        <f>2*STDEV(R8:R23)</f>
        <v>3.3219136944859361E-2</v>
      </c>
      <c r="S5" s="38">
        <f>2*STDEV(S8:S23)</f>
        <v>5.2325471635161637E-2</v>
      </c>
      <c r="T5" s="38">
        <f>2*STDEV(T8:T23)</f>
        <v>0.43986270467804978</v>
      </c>
      <c r="U5" s="38">
        <f>2*STDEV(U8:U23)</f>
        <v>0.53644013074958186</v>
      </c>
      <c r="V5" s="38">
        <f>2*STDEV(V8:V23)</f>
        <v>0.1876037964353425</v>
      </c>
    </row>
    <row r="6" spans="1:22" x14ac:dyDescent="0.2">
      <c r="A6" s="56" t="str">
        <f>repro!B14</f>
        <v>FS43LE</v>
      </c>
      <c r="B6" s="5">
        <f>repro!P14</f>
        <v>9.8908187565847072</v>
      </c>
      <c r="C6" s="5">
        <f>repro!Q14</f>
        <v>-19.969322781341337</v>
      </c>
      <c r="D6" s="5">
        <f>repro!R14</f>
        <v>12.265789848909858</v>
      </c>
      <c r="E6" s="5">
        <f>repro!S14</f>
        <v>39.713199099131984</v>
      </c>
      <c r="F6" s="4">
        <f t="shared" si="0"/>
        <v>3.2377204883109552</v>
      </c>
    </row>
    <row r="7" spans="1:22" x14ac:dyDescent="0.2">
      <c r="A7" s="56" t="str">
        <f>repro!B15</f>
        <v>FS44LE</v>
      </c>
      <c r="B7" s="5">
        <f>repro!P15</f>
        <v>9.5963122856179695</v>
      </c>
      <c r="C7" s="5">
        <f>repro!Q15</f>
        <v>-18.174012481124933</v>
      </c>
      <c r="D7" s="5">
        <f>repro!R15</f>
        <v>12.047094201643368</v>
      </c>
      <c r="E7" s="5">
        <f>repro!S15</f>
        <v>41.713898246585671</v>
      </c>
      <c r="F7" s="4">
        <f t="shared" si="0"/>
        <v>3.4625692759084923</v>
      </c>
    </row>
    <row r="8" spans="1:22" x14ac:dyDescent="0.2">
      <c r="A8" s="56" t="str">
        <f>repro!B16</f>
        <v>FS45LE</v>
      </c>
      <c r="B8" s="5">
        <f>repro!P16</f>
        <v>10.156393880855319</v>
      </c>
      <c r="C8" s="5">
        <f>repro!Q16</f>
        <v>-17.567936071484212</v>
      </c>
      <c r="D8" s="5">
        <f>repro!R16</f>
        <v>12.539616038156367</v>
      </c>
      <c r="E8" s="5">
        <f>repro!S16</f>
        <v>41.620408714712944</v>
      </c>
      <c r="F8" s="4">
        <f t="shared" si="0"/>
        <v>3.3191134870531624</v>
      </c>
      <c r="H8" s="1">
        <f>repro!A8</f>
        <v>5</v>
      </c>
      <c r="I8" s="1" t="str">
        <f>repro!B8</f>
        <v>SIGMA ALANINE</v>
      </c>
      <c r="J8" s="5">
        <f>repro!P8</f>
        <v>-1.8371369146569227</v>
      </c>
      <c r="K8" s="5">
        <f>repro!Q8</f>
        <v>-19.586139623307464</v>
      </c>
      <c r="L8" s="5">
        <f>repro!R8</f>
        <v>13.238075468414625</v>
      </c>
      <c r="M8" s="5">
        <f>repro!S8</f>
        <v>34.217483727474345</v>
      </c>
      <c r="N8" s="5">
        <f>M8/L8</f>
        <v>2.5847778107260018</v>
      </c>
      <c r="P8" s="1">
        <f>repro!A10</f>
        <v>7</v>
      </c>
      <c r="Q8" s="1" t="str">
        <f>repro!B10</f>
        <v>BOVINE LIVER</v>
      </c>
      <c r="R8" s="5">
        <f>repro!P10</f>
        <v>6.3386354664625166</v>
      </c>
      <c r="S8" s="5">
        <f>repro!Q10</f>
        <v>-28.580877052170052</v>
      </c>
      <c r="T8" s="5">
        <f>repro!R10</f>
        <v>9.8025537579785755</v>
      </c>
      <c r="U8" s="5">
        <f>repro!S10</f>
        <v>46.250002613586986</v>
      </c>
      <c r="V8" s="5">
        <f>U8/T8</f>
        <v>4.7181585284286562</v>
      </c>
    </row>
    <row r="9" spans="1:22" x14ac:dyDescent="0.2">
      <c r="A9" s="56" t="str">
        <f>repro!B17</f>
        <v>FS46LE</v>
      </c>
      <c r="B9" s="5">
        <f>repro!P17</f>
        <v>9.7201557216677337</v>
      </c>
      <c r="C9" s="5">
        <f>repro!Q17</f>
        <v>-18.534592065878599</v>
      </c>
      <c r="D9" s="5">
        <f>repro!R17</f>
        <v>11.155919138815362</v>
      </c>
      <c r="E9" s="5">
        <f>repro!S17</f>
        <v>39.120792323343153</v>
      </c>
      <c r="F9" s="4">
        <f t="shared" si="0"/>
        <v>3.506729641597004</v>
      </c>
      <c r="H9" s="1">
        <f>repro!A9</f>
        <v>6</v>
      </c>
      <c r="I9" s="1" t="str">
        <f>repro!B9</f>
        <v>ALANINE</v>
      </c>
      <c r="J9" s="5">
        <f>repro!P9</f>
        <v>-1.8797292529340037</v>
      </c>
      <c r="K9" s="5">
        <f>repro!Q9</f>
        <v>-19.682522618507559</v>
      </c>
      <c r="L9" s="5">
        <f>repro!R9</f>
        <v>15.365961343723528</v>
      </c>
      <c r="M9" s="5">
        <f>repro!S9</f>
        <v>39.336548316077177</v>
      </c>
      <c r="N9" s="5">
        <f t="shared" ref="N9:N17" si="1">M9/L9</f>
        <v>2.5599796482726944</v>
      </c>
      <c r="P9" s="1">
        <f>repro!A23</f>
        <v>20</v>
      </c>
      <c r="Q9" s="1" t="str">
        <f>repro!B23</f>
        <v>BOVINE LIVER</v>
      </c>
      <c r="R9" s="5">
        <f>repro!P23</f>
        <v>6.3146087546563923</v>
      </c>
      <c r="S9" s="5">
        <f>repro!Q23</f>
        <v>-28.631516988110839</v>
      </c>
      <c r="T9" s="5">
        <f>repro!R23</f>
        <v>9.3631535941997353</v>
      </c>
      <c r="U9" s="5">
        <f>repro!S23</f>
        <v>45.909800851680124</v>
      </c>
      <c r="V9" s="5">
        <f t="shared" ref="V9:V12" si="2">U9/T9</f>
        <v>4.9032412412971862</v>
      </c>
    </row>
    <row r="10" spans="1:22" x14ac:dyDescent="0.2">
      <c r="A10" s="56" t="str">
        <f>repro!B18</f>
        <v>FS47LE</v>
      </c>
      <c r="B10" s="5">
        <f>repro!P18</f>
        <v>11.269978996145458</v>
      </c>
      <c r="C10" s="5">
        <f>repro!Q18</f>
        <v>-17.800002800980597</v>
      </c>
      <c r="D10" s="5">
        <f>repro!R18</f>
        <v>12.868373053272588</v>
      </c>
      <c r="E10" s="5">
        <f>repro!S18</f>
        <v>40.579143014722682</v>
      </c>
      <c r="F10" s="4">
        <f t="shared" si="0"/>
        <v>3.1534011989497692</v>
      </c>
      <c r="H10" s="1">
        <f>repro!A21</f>
        <v>18</v>
      </c>
      <c r="I10" s="1" t="str">
        <f>repro!B21</f>
        <v>ALANINE</v>
      </c>
      <c r="J10" s="5">
        <f>repro!P21</f>
        <v>-1.8708044768586118</v>
      </c>
      <c r="K10" s="5">
        <f>repro!Q21</f>
        <v>-19.638673654807981</v>
      </c>
      <c r="L10" s="5">
        <f>repro!R21</f>
        <v>15.25069913499267</v>
      </c>
      <c r="M10" s="5">
        <f>repro!S21</f>
        <v>39.000523701436201</v>
      </c>
      <c r="N10" s="5">
        <f t="shared" si="1"/>
        <v>2.5572941513185876</v>
      </c>
      <c r="P10" s="1">
        <f>repro!A36</f>
        <v>33</v>
      </c>
      <c r="Q10" s="1" t="str">
        <f>repro!B36</f>
        <v>BOVINE LIVER</v>
      </c>
      <c r="R10" s="5">
        <f>repro!P36</f>
        <v>6.306755778880957</v>
      </c>
      <c r="S10" s="5">
        <f>repro!Q36</f>
        <v>-28.617605959719405</v>
      </c>
      <c r="T10" s="5">
        <f>repro!R36</f>
        <v>9.6003185344728692</v>
      </c>
      <c r="U10" s="5">
        <f>repro!S36</f>
        <v>46.43909956295213</v>
      </c>
      <c r="V10" s="5">
        <f t="shared" si="2"/>
        <v>4.8372457014002599</v>
      </c>
    </row>
    <row r="11" spans="1:22" x14ac:dyDescent="0.2">
      <c r="A11" s="56" t="str">
        <f>repro!B19</f>
        <v>FS48LE</v>
      </c>
      <c r="B11" s="5">
        <f>repro!P19</f>
        <v>11.038218576943981</v>
      </c>
      <c r="C11" s="5">
        <f>repro!Q19</f>
        <v>-17.591436199861032</v>
      </c>
      <c r="D11" s="5">
        <f>repro!R19</f>
        <v>12.493666309166194</v>
      </c>
      <c r="E11" s="5">
        <f>repro!S19</f>
        <v>39.938482513142276</v>
      </c>
      <c r="F11" s="4">
        <f t="shared" si="0"/>
        <v>3.196698352975917</v>
      </c>
      <c r="H11" s="1">
        <f>repro!A22</f>
        <v>19</v>
      </c>
      <c r="I11" s="1" t="str">
        <f>repro!B22</f>
        <v>ALANINE</v>
      </c>
      <c r="J11" s="5">
        <f>repro!P22</f>
        <v>-1.8239831629307535</v>
      </c>
      <c r="K11" s="5">
        <f>repro!Q22</f>
        <v>-19.583400986065591</v>
      </c>
      <c r="L11" s="5">
        <f>repro!R22</f>
        <v>14.81053090892528</v>
      </c>
      <c r="M11" s="5">
        <f>repro!S22</f>
        <v>37.777951932897999</v>
      </c>
      <c r="N11" s="5">
        <f t="shared" si="1"/>
        <v>2.550749339453581</v>
      </c>
      <c r="R11" s="5"/>
      <c r="S11" s="5"/>
      <c r="T11" s="5"/>
      <c r="U11" s="5"/>
      <c r="V11" s="5"/>
    </row>
    <row r="12" spans="1:22" x14ac:dyDescent="0.2">
      <c r="A12" s="56" t="str">
        <f>repro!B20</f>
        <v>FS49LE</v>
      </c>
      <c r="B12" s="5">
        <f>repro!P20</f>
        <v>10.959011668531415</v>
      </c>
      <c r="C12" s="5">
        <f>repro!Q20</f>
        <v>-19.203629269082256</v>
      </c>
      <c r="D12" s="5">
        <f>repro!R20</f>
        <v>11.1300640982691</v>
      </c>
      <c r="E12" s="5">
        <f>repro!S20</f>
        <v>38.52263717977322</v>
      </c>
      <c r="F12" s="4">
        <f t="shared" si="0"/>
        <v>3.4611334525705106</v>
      </c>
      <c r="H12" s="1">
        <f>repro!A34</f>
        <v>31</v>
      </c>
      <c r="I12" s="1" t="str">
        <f>repro!B34</f>
        <v>ALANINE</v>
      </c>
      <c r="J12" s="5">
        <f>repro!P34</f>
        <v>-1.86741786417155</v>
      </c>
      <c r="K12" s="5">
        <f>repro!Q34</f>
        <v>-19.606393840120973</v>
      </c>
      <c r="L12" s="5">
        <f>repro!R34</f>
        <v>14.462325331256489</v>
      </c>
      <c r="M12" s="5">
        <f>repro!S34</f>
        <v>37.026154958016654</v>
      </c>
      <c r="N12" s="5">
        <f t="shared" si="1"/>
        <v>2.5601799233484548</v>
      </c>
      <c r="R12" s="5"/>
      <c r="S12" s="5"/>
      <c r="T12" s="5"/>
      <c r="U12" s="5"/>
      <c r="V12" s="5"/>
    </row>
    <row r="13" spans="1:22" x14ac:dyDescent="0.2">
      <c r="A13" s="56" t="str">
        <f>repro!B24</f>
        <v>FS50LE</v>
      </c>
      <c r="B13" s="5">
        <f>repro!P24</f>
        <v>11.222304673515815</v>
      </c>
      <c r="C13" s="5">
        <f>repro!Q24</f>
        <v>-16.950396401669508</v>
      </c>
      <c r="D13" s="5">
        <f>repro!R24</f>
        <v>12.252697720061217</v>
      </c>
      <c r="E13" s="5">
        <f>repro!S24</f>
        <v>41.305861865011224</v>
      </c>
      <c r="F13" s="4">
        <f t="shared" si="0"/>
        <v>3.3711646862373463</v>
      </c>
      <c r="H13" s="1">
        <f>repro!A35</f>
        <v>32</v>
      </c>
      <c r="I13" s="1" t="str">
        <f>repro!B35</f>
        <v>ALANINE</v>
      </c>
      <c r="J13" s="5">
        <f>repro!P35</f>
        <v>-1.820928328448157</v>
      </c>
      <c r="K13" s="5">
        <f>repro!Q35</f>
        <v>-19.622869277190702</v>
      </c>
      <c r="L13" s="5">
        <f>repro!R35</f>
        <v>15.000297974164758</v>
      </c>
      <c r="M13" s="5">
        <f>repro!S35</f>
        <v>38.298978488749505</v>
      </c>
      <c r="N13" s="5">
        <f t="shared" si="1"/>
        <v>2.5532145131191673</v>
      </c>
      <c r="R13" s="5"/>
      <c r="S13" s="5"/>
      <c r="T13" s="5"/>
      <c r="U13" s="5"/>
      <c r="V13" s="5"/>
    </row>
    <row r="14" spans="1:22" x14ac:dyDescent="0.2">
      <c r="A14" s="56" t="str">
        <f>repro!B25</f>
        <v>FS51LE</v>
      </c>
      <c r="B14" s="5">
        <f>repro!P25</f>
        <v>10.506473134191285</v>
      </c>
      <c r="C14" s="5">
        <f>repro!Q25</f>
        <v>-18.590031396161557</v>
      </c>
      <c r="D14" s="5">
        <f>repro!R25</f>
        <v>11.577622420495404</v>
      </c>
      <c r="E14" s="5">
        <f>repro!S25</f>
        <v>37.632625486158439</v>
      </c>
      <c r="F14" s="4">
        <f t="shared" si="0"/>
        <v>3.2504623245908331</v>
      </c>
      <c r="J14" s="5"/>
      <c r="K14" s="5"/>
      <c r="L14" s="5"/>
      <c r="M14" s="5"/>
      <c r="N14" s="5"/>
      <c r="R14" s="5"/>
      <c r="S14" s="5"/>
      <c r="T14" s="5"/>
      <c r="U14" s="5"/>
      <c r="V14" s="5"/>
    </row>
    <row r="15" spans="1:22" x14ac:dyDescent="0.2">
      <c r="A15" s="56" t="str">
        <f>repro!B26</f>
        <v>FS52LE</v>
      </c>
      <c r="B15" s="5">
        <f>repro!P26</f>
        <v>11.373110989707946</v>
      </c>
      <c r="C15" s="5">
        <f>repro!Q26</f>
        <v>-17.664434365490365</v>
      </c>
      <c r="D15" s="5">
        <f>repro!R26</f>
        <v>12.776327105198735</v>
      </c>
      <c r="E15" s="5">
        <f>repro!S26</f>
        <v>41.681607581177502</v>
      </c>
      <c r="F15" s="4">
        <f t="shared" si="0"/>
        <v>3.2624092384279284</v>
      </c>
      <c r="J15" s="5"/>
      <c r="K15" s="5"/>
      <c r="L15" s="5"/>
      <c r="M15" s="5"/>
      <c r="N15" s="5"/>
      <c r="R15" s="5"/>
      <c r="S15" s="5"/>
      <c r="T15" s="5"/>
      <c r="U15" s="5"/>
      <c r="V15" s="5"/>
    </row>
    <row r="16" spans="1:22" x14ac:dyDescent="0.2">
      <c r="A16" s="56" t="str">
        <f>repro!B27</f>
        <v>FS53LE</v>
      </c>
      <c r="B16" s="5">
        <f>repro!P27</f>
        <v>10.313614451342712</v>
      </c>
      <c r="C16" s="5">
        <f>repro!Q27</f>
        <v>-17.554957193306908</v>
      </c>
      <c r="D16" s="5">
        <f>repro!R27</f>
        <v>11.410585080733936</v>
      </c>
      <c r="E16" s="5">
        <f>repro!S27</f>
        <v>43.147884939664692</v>
      </c>
      <c r="F16" s="4">
        <f t="shared" si="0"/>
        <v>3.7813911060982504</v>
      </c>
      <c r="J16" s="5"/>
      <c r="K16" s="5"/>
      <c r="L16" s="5"/>
      <c r="M16" s="5"/>
      <c r="N16" s="5"/>
      <c r="V16" s="5"/>
    </row>
    <row r="17" spans="1:22" x14ac:dyDescent="0.2">
      <c r="A17" s="56" t="str">
        <f>repro!B28</f>
        <v>FS54LE</v>
      </c>
      <c r="B17" s="5">
        <f>repro!P28</f>
        <v>9.8549182157241511</v>
      </c>
      <c r="C17" s="5">
        <f>repro!Q28</f>
        <v>-18.519739096946264</v>
      </c>
      <c r="D17" s="5">
        <f>repro!R28</f>
        <v>8.6335783175948038</v>
      </c>
      <c r="E17" s="5">
        <f>repro!S28</f>
        <v>27.98987812019848</v>
      </c>
      <c r="F17" s="4">
        <f t="shared" si="0"/>
        <v>3.2419788285416371</v>
      </c>
      <c r="J17" s="5"/>
      <c r="K17" s="5"/>
      <c r="L17" s="5"/>
      <c r="M17" s="5"/>
      <c r="N17" s="5"/>
      <c r="V17" s="5"/>
    </row>
    <row r="18" spans="1:22" x14ac:dyDescent="0.2">
      <c r="A18" s="56" t="str">
        <f>repro!B29</f>
        <v>FS55LE</v>
      </c>
      <c r="B18" s="5">
        <f>repro!P29</f>
        <v>11.268502424374827</v>
      </c>
      <c r="C18" s="5">
        <f>repro!Q29</f>
        <v>-17.594274480314141</v>
      </c>
      <c r="D18" s="5">
        <f>repro!R29</f>
        <v>12.291026070945932</v>
      </c>
      <c r="E18" s="5">
        <f>repro!S29</f>
        <v>39.083508754891348</v>
      </c>
      <c r="F18" s="4">
        <f t="shared" si="0"/>
        <v>3.1798410099608092</v>
      </c>
      <c r="J18" s="5"/>
      <c r="K18" s="5"/>
      <c r="L18" s="5"/>
      <c r="M18" s="5"/>
      <c r="N18" s="5"/>
      <c r="V18" s="5"/>
    </row>
    <row r="19" spans="1:22" x14ac:dyDescent="0.2">
      <c r="A19" s="55" t="str">
        <f>repro!B30</f>
        <v>FS56LE</v>
      </c>
      <c r="B19" s="53">
        <f>repro!P30</f>
        <v>10.23058205316385</v>
      </c>
      <c r="C19" s="53">
        <f>repro!Q30</f>
        <v>-17.16046232015578</v>
      </c>
      <c r="D19" s="53">
        <f>repro!R30</f>
        <v>12.619984253223331</v>
      </c>
      <c r="E19" s="53">
        <f>repro!S30</f>
        <v>40.542385725778814</v>
      </c>
      <c r="F19" s="52">
        <f t="shared" si="0"/>
        <v>3.2125543829758496</v>
      </c>
      <c r="J19" s="5"/>
      <c r="K19" s="5"/>
      <c r="L19" s="5"/>
      <c r="M19" s="5"/>
      <c r="N19" s="5"/>
      <c r="V19" s="5"/>
    </row>
    <row r="20" spans="1:22" x14ac:dyDescent="0.2">
      <c r="A20" s="56" t="str">
        <f>repro!B31</f>
        <v>FS57LE</v>
      </c>
      <c r="B20" s="5">
        <f>repro!P31</f>
        <v>12.378219238452504</v>
      </c>
      <c r="C20" s="5">
        <f>repro!Q31</f>
        <v>-16.833149676385606</v>
      </c>
      <c r="D20" s="5">
        <f>repro!R31</f>
        <v>13.0535780634214</v>
      </c>
      <c r="E20" s="5">
        <f>repro!S31</f>
        <v>40.685420910858433</v>
      </c>
      <c r="F20" s="4">
        <f t="shared" si="0"/>
        <v>3.1168022065051035</v>
      </c>
      <c r="J20" s="5"/>
      <c r="K20" s="5"/>
      <c r="L20" s="5"/>
      <c r="M20" s="5"/>
      <c r="N20" s="5"/>
      <c r="V20" s="5"/>
    </row>
    <row r="21" spans="1:22" x14ac:dyDescent="0.2">
      <c r="A21" s="56" t="str">
        <f>repro!B32</f>
        <v>FS58LE</v>
      </c>
      <c r="B21" s="5">
        <f>repro!P32</f>
        <v>9.6227821941081704</v>
      </c>
      <c r="C21" s="5">
        <f>repro!Q32</f>
        <v>-17.476381764716777</v>
      </c>
      <c r="D21" s="5">
        <f>repro!R32</f>
        <v>11.391888111174337</v>
      </c>
      <c r="E21" s="5">
        <f>repro!S32</f>
        <v>40.567746703909073</v>
      </c>
      <c r="F21" s="4">
        <f t="shared" si="0"/>
        <v>3.561108247202327</v>
      </c>
      <c r="J21" s="5"/>
      <c r="K21" s="5"/>
      <c r="L21" s="5"/>
      <c r="M21" s="5"/>
      <c r="N21" s="5"/>
      <c r="V21" s="5"/>
    </row>
    <row r="22" spans="1:22" s="51" customFormat="1" x14ac:dyDescent="0.2">
      <c r="A22" s="55" t="str">
        <f>repro!B33</f>
        <v>FS59LE</v>
      </c>
      <c r="B22" s="53">
        <f>repro!P33</f>
        <v>11.022622725389564</v>
      </c>
      <c r="C22" s="53">
        <f>repro!Q33</f>
        <v>-16.949020950909556</v>
      </c>
      <c r="D22" s="53">
        <f>repro!R33</f>
        <v>12.798601088502553</v>
      </c>
      <c r="E22" s="53">
        <f>repro!S33</f>
        <v>40.156738239825778</v>
      </c>
      <c r="F22" s="52">
        <f t="shared" si="0"/>
        <v>3.137588081864668</v>
      </c>
      <c r="G22" s="1"/>
      <c r="J22" s="53"/>
      <c r="K22" s="53"/>
      <c r="L22" s="53"/>
      <c r="M22" s="53"/>
      <c r="N22" s="53"/>
      <c r="V22" s="53"/>
    </row>
    <row r="23" spans="1:22" x14ac:dyDescent="0.2">
      <c r="B23" s="5"/>
      <c r="C23" s="5"/>
      <c r="D23" s="5"/>
      <c r="E23" s="5"/>
      <c r="F23" s="4"/>
      <c r="J23" s="5"/>
      <c r="K23" s="5"/>
      <c r="L23" s="5"/>
      <c r="M23" s="5"/>
      <c r="N23" s="5"/>
      <c r="V23" s="5"/>
    </row>
    <row r="24" spans="1:22" x14ac:dyDescent="0.2">
      <c r="B24" s="5"/>
      <c r="C24" s="5"/>
      <c r="D24" s="5"/>
      <c r="E24" s="5"/>
      <c r="F24" s="4"/>
    </row>
    <row r="25" spans="1:22" x14ac:dyDescent="0.2">
      <c r="B25" s="5"/>
      <c r="C25" s="5"/>
      <c r="D25" s="5"/>
      <c r="E25" s="5"/>
      <c r="F25" s="4"/>
      <c r="N25" s="14"/>
    </row>
    <row r="26" spans="1:22" x14ac:dyDescent="0.2">
      <c r="B26" s="5"/>
      <c r="C26" s="5"/>
      <c r="D26" s="5"/>
      <c r="E26" s="5"/>
      <c r="F26" s="4"/>
    </row>
    <row r="27" spans="1:22" x14ac:dyDescent="0.2">
      <c r="B27" s="5"/>
      <c r="C27" s="5"/>
      <c r="D27" s="5"/>
      <c r="E27" s="53"/>
      <c r="F27" s="4"/>
    </row>
    <row r="28" spans="1:22" x14ac:dyDescent="0.2">
      <c r="B28" s="5"/>
      <c r="C28" s="5"/>
      <c r="D28" s="5"/>
      <c r="E28" s="5"/>
      <c r="F28" s="4"/>
    </row>
    <row r="29" spans="1:22" x14ac:dyDescent="0.2">
      <c r="B29" s="5"/>
      <c r="C29" s="5"/>
      <c r="D29" s="5"/>
      <c r="E29" s="5"/>
      <c r="F29" s="4"/>
    </row>
    <row r="30" spans="1:22" x14ac:dyDescent="0.2">
      <c r="B30" s="5"/>
      <c r="C30" s="5"/>
      <c r="D30" s="5"/>
      <c r="E30" s="5"/>
      <c r="F30" s="4"/>
    </row>
    <row r="31" spans="1:22" x14ac:dyDescent="0.2">
      <c r="B31" s="5"/>
      <c r="C31" s="5"/>
      <c r="D31" s="5"/>
      <c r="E31" s="5"/>
      <c r="F31" s="4"/>
    </row>
    <row r="32" spans="1:22" x14ac:dyDescent="0.2">
      <c r="B32" s="5"/>
      <c r="C32" s="5"/>
      <c r="D32" s="5"/>
      <c r="E32" s="5"/>
      <c r="F32" s="4"/>
    </row>
    <row r="33" spans="1:7" x14ac:dyDescent="0.2">
      <c r="B33" s="5"/>
      <c r="C33" s="5"/>
      <c r="D33" s="5"/>
      <c r="E33" s="5"/>
      <c r="F33" s="4"/>
    </row>
    <row r="34" spans="1:7" x14ac:dyDescent="0.2">
      <c r="B34" s="5"/>
      <c r="C34" s="5"/>
      <c r="D34" s="5"/>
      <c r="E34" s="5"/>
      <c r="F34" s="4"/>
    </row>
    <row r="35" spans="1:7" x14ac:dyDescent="0.2">
      <c r="B35" s="5"/>
      <c r="C35" s="5"/>
      <c r="D35" s="5"/>
      <c r="E35" s="5"/>
      <c r="F35" s="4"/>
    </row>
    <row r="36" spans="1:7" x14ac:dyDescent="0.2">
      <c r="B36" s="5"/>
      <c r="C36" s="5"/>
      <c r="D36" s="5"/>
      <c r="E36" s="5"/>
      <c r="F36" s="4"/>
    </row>
    <row r="37" spans="1:7" x14ac:dyDescent="0.2">
      <c r="B37" s="5"/>
      <c r="C37" s="5"/>
      <c r="D37" s="5"/>
      <c r="E37" s="5"/>
      <c r="F37" s="4"/>
    </row>
    <row r="38" spans="1:7" x14ac:dyDescent="0.2">
      <c r="B38" s="5"/>
      <c r="C38" s="5"/>
      <c r="D38" s="5"/>
      <c r="E38" s="5"/>
      <c r="F38" s="4"/>
    </row>
    <row r="39" spans="1:7" x14ac:dyDescent="0.2">
      <c r="B39" s="5"/>
      <c r="C39" s="5"/>
      <c r="D39" s="5"/>
      <c r="E39" s="5"/>
      <c r="F39" s="4"/>
    </row>
    <row r="40" spans="1:7" x14ac:dyDescent="0.2">
      <c r="B40" s="5"/>
      <c r="C40" s="5"/>
      <c r="D40" s="5"/>
      <c r="E40" s="5"/>
      <c r="F40" s="4"/>
    </row>
    <row r="41" spans="1:7" x14ac:dyDescent="0.2">
      <c r="B41" s="5"/>
      <c r="C41" s="5"/>
      <c r="D41" s="5"/>
      <c r="E41" s="5"/>
      <c r="F41" s="4"/>
    </row>
    <row r="42" spans="1:7" x14ac:dyDescent="0.2">
      <c r="B42" s="5"/>
      <c r="C42" s="5"/>
      <c r="D42" s="5"/>
      <c r="E42" s="5"/>
      <c r="F42" s="4"/>
    </row>
    <row r="43" spans="1:7" x14ac:dyDescent="0.2">
      <c r="B43" s="5"/>
      <c r="C43" s="5"/>
      <c r="D43" s="5"/>
      <c r="E43" s="5"/>
      <c r="F43" s="4"/>
    </row>
    <row r="44" spans="1:7" s="51" customFormat="1" x14ac:dyDescent="0.2">
      <c r="A44" s="55"/>
      <c r="B44" s="53"/>
      <c r="C44" s="53"/>
      <c r="D44" s="53"/>
      <c r="E44" s="53"/>
      <c r="F44" s="52"/>
      <c r="G44" s="1"/>
    </row>
    <row r="45" spans="1:7" x14ac:dyDescent="0.2">
      <c r="B45" s="5"/>
      <c r="C45" s="5"/>
      <c r="D45" s="5"/>
      <c r="E45" s="5"/>
      <c r="F45" s="4"/>
    </row>
    <row r="46" spans="1:7" x14ac:dyDescent="0.2">
      <c r="B46" s="5"/>
      <c r="C46" s="5"/>
      <c r="D46" s="5"/>
      <c r="E46" s="5"/>
      <c r="F46" s="4"/>
    </row>
    <row r="47" spans="1:7" x14ac:dyDescent="0.2">
      <c r="B47" s="5"/>
      <c r="C47" s="5"/>
      <c r="D47" s="5"/>
      <c r="E47" s="5"/>
      <c r="F47" s="4"/>
    </row>
    <row r="48" spans="1:7" x14ac:dyDescent="0.2">
      <c r="A48" s="55"/>
      <c r="B48" s="53"/>
      <c r="C48" s="53"/>
      <c r="D48" s="53"/>
      <c r="E48" s="53"/>
      <c r="F48" s="52"/>
    </row>
    <row r="49" spans="1:7" x14ac:dyDescent="0.2">
      <c r="A49" s="55"/>
      <c r="B49" s="53"/>
      <c r="C49" s="53"/>
      <c r="D49" s="53"/>
      <c r="E49" s="53"/>
      <c r="F49" s="52"/>
    </row>
    <row r="50" spans="1:7" x14ac:dyDescent="0.2">
      <c r="B50" s="5"/>
      <c r="C50" s="5"/>
      <c r="D50" s="5"/>
      <c r="E50" s="5"/>
      <c r="F50" s="4"/>
    </row>
    <row r="51" spans="1:7" x14ac:dyDescent="0.2">
      <c r="B51" s="5"/>
      <c r="C51" s="5"/>
      <c r="D51" s="5"/>
      <c r="E51" s="5"/>
      <c r="F51" s="4"/>
    </row>
    <row r="52" spans="1:7" x14ac:dyDescent="0.2">
      <c r="B52" s="5"/>
      <c r="C52" s="5"/>
      <c r="D52" s="5"/>
      <c r="E52" s="5"/>
      <c r="F52" s="4"/>
    </row>
    <row r="53" spans="1:7" x14ac:dyDescent="0.2">
      <c r="B53" s="5"/>
      <c r="C53" s="5"/>
      <c r="D53" s="5"/>
      <c r="E53" s="5"/>
      <c r="F53" s="4"/>
    </row>
    <row r="54" spans="1:7" x14ac:dyDescent="0.2">
      <c r="A54" s="55"/>
      <c r="B54" s="53"/>
      <c r="C54" s="53"/>
      <c r="D54" s="53"/>
      <c r="E54" s="53"/>
      <c r="F54" s="52"/>
    </row>
    <row r="55" spans="1:7" x14ac:dyDescent="0.2">
      <c r="A55" s="55"/>
      <c r="B55" s="53"/>
      <c r="C55" s="53"/>
      <c r="D55" s="53"/>
      <c r="E55" s="53"/>
      <c r="F55" s="52"/>
    </row>
    <row r="56" spans="1:7" x14ac:dyDescent="0.2">
      <c r="B56" s="5"/>
      <c r="C56" s="5"/>
      <c r="D56" s="5"/>
      <c r="E56" s="5"/>
      <c r="F56" s="4"/>
    </row>
    <row r="57" spans="1:7" s="51" customFormat="1" x14ac:dyDescent="0.2">
      <c r="A57" s="55"/>
      <c r="B57" s="53"/>
      <c r="C57" s="53"/>
      <c r="D57" s="53"/>
      <c r="E57" s="53"/>
      <c r="F57" s="52"/>
      <c r="G57" s="1"/>
    </row>
    <row r="58" spans="1:7" x14ac:dyDescent="0.2">
      <c r="B58" s="5"/>
      <c r="C58" s="5"/>
      <c r="D58" s="5"/>
      <c r="E58" s="5"/>
      <c r="F58" s="4"/>
    </row>
    <row r="59" spans="1:7" x14ac:dyDescent="0.2">
      <c r="B59" s="5"/>
      <c r="C59" s="5"/>
      <c r="D59" s="5"/>
      <c r="E59" s="5"/>
      <c r="F59" s="4"/>
    </row>
    <row r="60" spans="1:7" x14ac:dyDescent="0.2">
      <c r="B60" s="5"/>
      <c r="C60" s="5"/>
      <c r="D60" s="5"/>
      <c r="E60" s="5"/>
      <c r="F60" s="4"/>
    </row>
    <row r="61" spans="1:7" x14ac:dyDescent="0.2">
      <c r="B61" s="5"/>
      <c r="C61" s="5"/>
      <c r="D61" s="5"/>
      <c r="E61" s="5"/>
      <c r="F61" s="4"/>
    </row>
    <row r="62" spans="1:7" x14ac:dyDescent="0.2">
      <c r="B62" s="5"/>
      <c r="C62" s="5"/>
      <c r="D62" s="5"/>
      <c r="E62" s="5"/>
      <c r="F62" s="4"/>
    </row>
    <row r="63" spans="1:7" x14ac:dyDescent="0.2">
      <c r="B63" s="5"/>
      <c r="C63" s="5"/>
      <c r="D63" s="5"/>
      <c r="E63" s="5"/>
      <c r="F63" s="4"/>
    </row>
    <row r="64" spans="1:7" x14ac:dyDescent="0.2">
      <c r="B64" s="5"/>
      <c r="C64" s="5"/>
      <c r="D64" s="5"/>
      <c r="E64" s="5"/>
      <c r="F64" s="4"/>
    </row>
    <row r="65" spans="2:6" x14ac:dyDescent="0.2">
      <c r="B65" s="5"/>
      <c r="C65" s="5"/>
      <c r="D65" s="5"/>
      <c r="E65" s="5"/>
      <c r="F65" s="4"/>
    </row>
    <row r="66" spans="2:6" x14ac:dyDescent="0.2">
      <c r="B66" s="5"/>
      <c r="C66" s="5"/>
      <c r="D66" s="5"/>
      <c r="E66" s="5"/>
      <c r="F66" s="4"/>
    </row>
    <row r="67" spans="2:6" x14ac:dyDescent="0.2">
      <c r="B67" s="5"/>
      <c r="C67" s="5"/>
      <c r="D67" s="5"/>
      <c r="E67" s="5"/>
      <c r="F67" s="4"/>
    </row>
    <row r="68" spans="2:6" x14ac:dyDescent="0.2">
      <c r="B68" s="5"/>
      <c r="C68" s="5"/>
      <c r="D68" s="5"/>
      <c r="E68" s="5"/>
      <c r="F68" s="4"/>
    </row>
    <row r="69" spans="2:6" x14ac:dyDescent="0.2">
      <c r="B69" s="5"/>
      <c r="C69" s="5"/>
      <c r="D69" s="5"/>
      <c r="E69" s="5"/>
      <c r="F69" s="4"/>
    </row>
    <row r="70" spans="2:6" x14ac:dyDescent="0.2">
      <c r="B70" s="5"/>
      <c r="C70" s="5"/>
      <c r="D70" s="5"/>
      <c r="E70" s="5"/>
      <c r="F70" s="4"/>
    </row>
    <row r="71" spans="2:6" x14ac:dyDescent="0.2">
      <c r="B71" s="5"/>
      <c r="C71" s="5"/>
      <c r="D71" s="5"/>
      <c r="E71" s="5"/>
      <c r="F71" s="4"/>
    </row>
    <row r="72" spans="2:6" x14ac:dyDescent="0.2">
      <c r="B72" s="5"/>
      <c r="C72" s="5"/>
      <c r="D72" s="5"/>
      <c r="E72" s="5"/>
      <c r="F72" s="4"/>
    </row>
    <row r="73" spans="2:6" x14ac:dyDescent="0.2">
      <c r="B73" s="5"/>
      <c r="C73" s="5"/>
      <c r="D73" s="5"/>
      <c r="E73" s="5"/>
      <c r="F73" s="4"/>
    </row>
    <row r="74" spans="2:6" x14ac:dyDescent="0.2">
      <c r="B74" s="5"/>
      <c r="C74" s="5"/>
      <c r="D74" s="5"/>
      <c r="E74" s="5"/>
      <c r="F74" s="5"/>
    </row>
    <row r="75" spans="2:6" x14ac:dyDescent="0.2">
      <c r="B75" s="5"/>
      <c r="C75" s="5"/>
      <c r="D75" s="5"/>
      <c r="E75" s="5"/>
      <c r="F75" s="5"/>
    </row>
    <row r="76" spans="2:6" x14ac:dyDescent="0.2">
      <c r="B76" s="5"/>
      <c r="C76" s="5"/>
      <c r="D76" s="5"/>
      <c r="E76" s="5"/>
      <c r="F76" s="5"/>
    </row>
    <row r="77" spans="2:6" x14ac:dyDescent="0.2">
      <c r="B77" s="5"/>
      <c r="C77" s="5"/>
      <c r="D77" s="5"/>
      <c r="E77" s="5"/>
      <c r="F77" s="5"/>
    </row>
    <row r="78" spans="2:6" x14ac:dyDescent="0.2">
      <c r="B78" s="5"/>
      <c r="C78" s="5"/>
      <c r="D78" s="5"/>
      <c r="E78" s="5"/>
      <c r="F78" s="5"/>
    </row>
    <row r="79" spans="2:6" x14ac:dyDescent="0.2">
      <c r="B79" s="5"/>
      <c r="C79" s="5"/>
      <c r="D79" s="5"/>
      <c r="E79" s="5"/>
      <c r="F79" s="5"/>
    </row>
    <row r="80" spans="2:6" x14ac:dyDescent="0.2">
      <c r="B80" s="5"/>
      <c r="C80" s="5"/>
      <c r="D80" s="5"/>
      <c r="E80" s="5"/>
      <c r="F80" s="5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ReprocessedData</vt:lpstr>
      <vt:lpstr>repro</vt:lpstr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sercon_1</dc:creator>
  <cp:lastModifiedBy>sercon_1</cp:lastModifiedBy>
  <dcterms:created xsi:type="dcterms:W3CDTF">2018-12-06T09:57:31Z</dcterms:created>
  <dcterms:modified xsi:type="dcterms:W3CDTF">2023-06-29T07:13:14Z</dcterms:modified>
</cp:coreProperties>
</file>